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Ex1.xml" ContentType="application/vnd.ms-office.chartex+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7.xml" ContentType="application/vnd.openxmlformats-officedocument.drawing+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ksjas\OneDrive\Desktop\Springboard\3 Finance\Case Study\"/>
    </mc:Choice>
  </mc:AlternateContent>
  <xr:revisionPtr revIDLastSave="0" documentId="13_ncr:1_{0EDAD520-6DEF-46C4-8CA1-507E77F221AE}" xr6:coauthVersionLast="47" xr6:coauthVersionMax="47" xr10:uidLastSave="{00000000-0000-0000-0000-000000000000}"/>
  <bookViews>
    <workbookView xWindow="-110" yWindow="-110" windowWidth="22780" windowHeight="14540" tabRatio="837" activeTab="5"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Variance Analysis" sheetId="4" state="hidden" r:id="rId7"/>
    <sheet name="Cost to Produce" sheetId="7" state="hidden" r:id="rId8"/>
    <sheet name="EBIT" sheetId="8" state="hidden" r:id="rId9"/>
  </sheets>
  <definedNames>
    <definedName name="_xlnm._FilterDatabase" localSheetId="2" hidden="1">'Data Repository Table'!$A$2:$L$1010</definedName>
    <definedName name="_xlchart.v1.0" hidden="1">'Variance Analysis'!$B$120:$M$120</definedName>
    <definedName name="_xlchart.v1.1" hidden="1">'Variance Analysis'!$B$125:$M$125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T43" i="16" l="1"/>
  <c r="Q29" i="15"/>
  <c r="Q23" i="15"/>
  <c r="Q17" i="15"/>
  <c r="S36" i="15"/>
  <c r="S39" i="15"/>
  <c r="U42" i="15"/>
  <c r="S42" i="15"/>
  <c r="D60" i="15"/>
  <c r="C60" i="15"/>
  <c r="B60" i="15"/>
  <c r="F58" i="18"/>
  <c r="G58" i="18"/>
  <c r="H58" i="18"/>
  <c r="I58" i="18"/>
  <c r="J58" i="18"/>
  <c r="K58" i="18"/>
  <c r="L58" i="18"/>
  <c r="M58" i="18"/>
  <c r="N58" i="18"/>
  <c r="O58" i="18"/>
  <c r="P58" i="18"/>
  <c r="Q58" i="18"/>
  <c r="E58" i="18"/>
  <c r="F57" i="18"/>
  <c r="G57" i="18"/>
  <c r="H57" i="18"/>
  <c r="I57" i="18"/>
  <c r="J57" i="18"/>
  <c r="K57" i="18"/>
  <c r="L57" i="18"/>
  <c r="M57" i="18"/>
  <c r="N57" i="18"/>
  <c r="O57" i="18"/>
  <c r="P57" i="18"/>
  <c r="Q57" i="18"/>
  <c r="E57" i="18"/>
  <c r="F56" i="18"/>
  <c r="G56" i="18"/>
  <c r="H56" i="18"/>
  <c r="I56" i="18"/>
  <c r="J56" i="18"/>
  <c r="K56" i="18"/>
  <c r="L56" i="18"/>
  <c r="M56" i="18"/>
  <c r="N56" i="18"/>
  <c r="O56" i="18"/>
  <c r="P56" i="18"/>
  <c r="Q56" i="18"/>
  <c r="E56" i="18"/>
  <c r="F25" i="18"/>
  <c r="G25" i="18"/>
  <c r="H25" i="18"/>
  <c r="I25" i="18"/>
  <c r="J25" i="18"/>
  <c r="K25" i="18"/>
  <c r="L25" i="18"/>
  <c r="M25" i="18"/>
  <c r="N25" i="18"/>
  <c r="O25" i="18"/>
  <c r="P25" i="18"/>
  <c r="Q25" i="18"/>
  <c r="E25" i="18"/>
  <c r="F24" i="18"/>
  <c r="G24" i="18"/>
  <c r="H24" i="18"/>
  <c r="I24" i="18"/>
  <c r="J24" i="18"/>
  <c r="K24" i="18"/>
  <c r="L24" i="18"/>
  <c r="M24" i="18"/>
  <c r="N24" i="18"/>
  <c r="O24" i="18"/>
  <c r="P24" i="18"/>
  <c r="Q24" i="18"/>
  <c r="E24" i="18"/>
  <c r="F23" i="18"/>
  <c r="G23" i="18"/>
  <c r="H23" i="18"/>
  <c r="I23" i="18"/>
  <c r="J23" i="18"/>
  <c r="K23" i="18"/>
  <c r="L23" i="18"/>
  <c r="M23" i="18"/>
  <c r="N23" i="18"/>
  <c r="O23" i="18"/>
  <c r="P23" i="18"/>
  <c r="Q23" i="18"/>
  <c r="E23" i="18"/>
  <c r="Q21" i="18"/>
  <c r="Q20" i="18"/>
  <c r="Q19" i="18"/>
  <c r="E20" i="18"/>
  <c r="F20" i="18"/>
  <c r="G20" i="18"/>
  <c r="H20" i="18"/>
  <c r="I20" i="18"/>
  <c r="J20" i="18"/>
  <c r="K20" i="18"/>
  <c r="L20" i="18"/>
  <c r="M20" i="18"/>
  <c r="N20" i="18"/>
  <c r="O20" i="18"/>
  <c r="P20" i="18"/>
  <c r="E21" i="18"/>
  <c r="F21" i="18"/>
  <c r="G21" i="18"/>
  <c r="H21" i="18"/>
  <c r="I21" i="18"/>
  <c r="J21" i="18"/>
  <c r="K21" i="18"/>
  <c r="L21" i="18"/>
  <c r="M21" i="18"/>
  <c r="N21" i="18"/>
  <c r="O21" i="18"/>
  <c r="P21" i="18"/>
  <c r="F19" i="18"/>
  <c r="G19" i="18"/>
  <c r="H19" i="18"/>
  <c r="I19" i="18"/>
  <c r="J19" i="18"/>
  <c r="K19" i="18"/>
  <c r="L19" i="18"/>
  <c r="M19" i="18"/>
  <c r="N19" i="18"/>
  <c r="O19" i="18"/>
  <c r="P19" i="18"/>
  <c r="E19" i="18"/>
  <c r="Q17" i="18"/>
  <c r="Q16" i="18"/>
  <c r="Q15" i="18"/>
  <c r="E16" i="18"/>
  <c r="F16" i="18"/>
  <c r="G16" i="18"/>
  <c r="H16" i="18"/>
  <c r="I16" i="18"/>
  <c r="J16" i="18"/>
  <c r="K16" i="18"/>
  <c r="L16" i="18"/>
  <c r="M16" i="18"/>
  <c r="N16" i="18"/>
  <c r="O16" i="18"/>
  <c r="P16" i="18"/>
  <c r="E17" i="18"/>
  <c r="F17" i="18"/>
  <c r="G17" i="18"/>
  <c r="H17" i="18"/>
  <c r="I17" i="18"/>
  <c r="J17" i="18"/>
  <c r="K17" i="18"/>
  <c r="L17" i="18"/>
  <c r="M17" i="18"/>
  <c r="N17" i="18"/>
  <c r="O17" i="18"/>
  <c r="P17" i="18"/>
  <c r="F15" i="18"/>
  <c r="G15" i="18"/>
  <c r="H15" i="18"/>
  <c r="I15" i="18"/>
  <c r="J15" i="18"/>
  <c r="K15" i="18"/>
  <c r="L15" i="18"/>
  <c r="M15" i="18"/>
  <c r="N15" i="18"/>
  <c r="O15" i="18"/>
  <c r="P15" i="18"/>
  <c r="E15" i="18"/>
  <c r="F106" i="16"/>
  <c r="G106" i="16"/>
  <c r="H106" i="16"/>
  <c r="I106" i="16"/>
  <c r="J106" i="16"/>
  <c r="K106" i="16"/>
  <c r="L106" i="16"/>
  <c r="M106" i="16"/>
  <c r="N106" i="16"/>
  <c r="O106" i="16"/>
  <c r="P106" i="16"/>
  <c r="Q106" i="16"/>
  <c r="F107" i="16"/>
  <c r="G107" i="16"/>
  <c r="H107" i="16"/>
  <c r="I107" i="16"/>
  <c r="J107" i="16"/>
  <c r="K107" i="16"/>
  <c r="L107" i="16"/>
  <c r="M107" i="16"/>
  <c r="N107" i="16"/>
  <c r="O107" i="16"/>
  <c r="P107" i="16"/>
  <c r="Q107" i="16"/>
  <c r="F108" i="16"/>
  <c r="G108" i="16"/>
  <c r="H108" i="16"/>
  <c r="I108" i="16"/>
  <c r="J108" i="16"/>
  <c r="K108" i="16"/>
  <c r="L108" i="16"/>
  <c r="M108" i="16"/>
  <c r="N108" i="16"/>
  <c r="O108" i="16"/>
  <c r="P108" i="16"/>
  <c r="Q108" i="16"/>
  <c r="F109" i="16"/>
  <c r="G109" i="16"/>
  <c r="H109" i="16"/>
  <c r="I109" i="16"/>
  <c r="J109" i="16"/>
  <c r="K109" i="16"/>
  <c r="L109" i="16"/>
  <c r="M109" i="16"/>
  <c r="N109" i="16"/>
  <c r="O109" i="16"/>
  <c r="P109" i="16"/>
  <c r="Q109" i="16"/>
  <c r="F110" i="16"/>
  <c r="G110" i="16"/>
  <c r="H110" i="16"/>
  <c r="I110" i="16"/>
  <c r="J110" i="16"/>
  <c r="K110" i="16"/>
  <c r="L110" i="16"/>
  <c r="M110" i="16"/>
  <c r="N110" i="16"/>
  <c r="O110" i="16"/>
  <c r="P110" i="16"/>
  <c r="Q110" i="16"/>
  <c r="F111" i="16"/>
  <c r="G111" i="16"/>
  <c r="H111" i="16"/>
  <c r="I111" i="16"/>
  <c r="J111" i="16"/>
  <c r="K111" i="16"/>
  <c r="L111" i="16"/>
  <c r="M111" i="16"/>
  <c r="N111" i="16"/>
  <c r="O111" i="16"/>
  <c r="P111" i="16"/>
  <c r="Q111" i="16"/>
  <c r="F112" i="16"/>
  <c r="G112" i="16"/>
  <c r="H112" i="16"/>
  <c r="I112" i="16"/>
  <c r="J112" i="16"/>
  <c r="K112" i="16"/>
  <c r="L112" i="16"/>
  <c r="M112" i="16"/>
  <c r="N112" i="16"/>
  <c r="O112" i="16"/>
  <c r="P112" i="16"/>
  <c r="Q112" i="16"/>
  <c r="F113" i="16"/>
  <c r="G113" i="16"/>
  <c r="H113" i="16"/>
  <c r="I113" i="16"/>
  <c r="J113" i="16"/>
  <c r="K113" i="16"/>
  <c r="L113" i="16"/>
  <c r="M113" i="16"/>
  <c r="N113" i="16"/>
  <c r="O113" i="16"/>
  <c r="P113" i="16"/>
  <c r="Q113" i="16"/>
  <c r="G105" i="16"/>
  <c r="H105" i="16"/>
  <c r="I105" i="16"/>
  <c r="J105" i="16"/>
  <c r="K105" i="16"/>
  <c r="L105" i="16"/>
  <c r="M105" i="16"/>
  <c r="N105" i="16"/>
  <c r="O105" i="16"/>
  <c r="P105" i="16"/>
  <c r="Q105" i="16"/>
  <c r="F105" i="16"/>
  <c r="F50" i="16"/>
  <c r="G50" i="16"/>
  <c r="H50" i="16"/>
  <c r="I50" i="16"/>
  <c r="J50" i="16"/>
  <c r="K50" i="16"/>
  <c r="L50" i="16"/>
  <c r="M50" i="16"/>
  <c r="N50" i="16"/>
  <c r="O50" i="16"/>
  <c r="P50" i="16"/>
  <c r="Q50" i="16"/>
  <c r="F51" i="16"/>
  <c r="G51" i="16"/>
  <c r="H51" i="16"/>
  <c r="I51" i="16"/>
  <c r="R51" i="16" s="1"/>
  <c r="J51" i="16"/>
  <c r="K51" i="16"/>
  <c r="L51" i="16"/>
  <c r="M51" i="16"/>
  <c r="N51" i="16"/>
  <c r="O51" i="16"/>
  <c r="P51" i="16"/>
  <c r="Q51" i="16"/>
  <c r="F52" i="16"/>
  <c r="G52" i="16"/>
  <c r="R52" i="16" s="1"/>
  <c r="H52" i="16"/>
  <c r="I52" i="16"/>
  <c r="J52" i="16"/>
  <c r="K52" i="16"/>
  <c r="L52" i="16"/>
  <c r="M52" i="16"/>
  <c r="N52" i="16"/>
  <c r="O52" i="16"/>
  <c r="P52" i="16"/>
  <c r="Q52" i="16"/>
  <c r="F53" i="16"/>
  <c r="G53" i="16"/>
  <c r="H53" i="16"/>
  <c r="I53" i="16"/>
  <c r="R53" i="16" s="1"/>
  <c r="J53" i="16"/>
  <c r="K53" i="16"/>
  <c r="L53" i="16"/>
  <c r="M53" i="16"/>
  <c r="N53" i="16"/>
  <c r="O53" i="16"/>
  <c r="P53" i="16"/>
  <c r="Q53" i="16"/>
  <c r="F54" i="16"/>
  <c r="G54" i="16"/>
  <c r="R54" i="16" s="1"/>
  <c r="H54" i="16"/>
  <c r="I54" i="16"/>
  <c r="J54" i="16"/>
  <c r="K54" i="16"/>
  <c r="L54" i="16"/>
  <c r="M54" i="16"/>
  <c r="N54" i="16"/>
  <c r="O54" i="16"/>
  <c r="P54" i="16"/>
  <c r="Q54" i="16"/>
  <c r="F55" i="16"/>
  <c r="G55" i="16"/>
  <c r="H55" i="16"/>
  <c r="I55" i="16"/>
  <c r="J55" i="16"/>
  <c r="K55" i="16"/>
  <c r="L55" i="16"/>
  <c r="R55" i="16" s="1"/>
  <c r="M55" i="16"/>
  <c r="N55" i="16"/>
  <c r="O55" i="16"/>
  <c r="P55" i="16"/>
  <c r="Q55" i="16"/>
  <c r="F56" i="16"/>
  <c r="G56" i="16"/>
  <c r="R56" i="16" s="1"/>
  <c r="H56" i="16"/>
  <c r="I56" i="16"/>
  <c r="J56" i="16"/>
  <c r="K56" i="16"/>
  <c r="L56" i="16"/>
  <c r="M56" i="16"/>
  <c r="N56" i="16"/>
  <c r="O56" i="16"/>
  <c r="P56" i="16"/>
  <c r="Q56" i="16"/>
  <c r="G49" i="16"/>
  <c r="H49" i="16"/>
  <c r="I49" i="16"/>
  <c r="J49" i="16"/>
  <c r="K49" i="16"/>
  <c r="L49" i="16"/>
  <c r="M49" i="16"/>
  <c r="N49" i="16"/>
  <c r="O49" i="16"/>
  <c r="P49" i="16"/>
  <c r="Q49" i="16"/>
  <c r="F49" i="16"/>
  <c r="F16" i="16"/>
  <c r="G16" i="16"/>
  <c r="H16" i="16"/>
  <c r="I16" i="16"/>
  <c r="J16" i="16"/>
  <c r="K16" i="16"/>
  <c r="L16" i="16"/>
  <c r="M16" i="16"/>
  <c r="N16" i="16"/>
  <c r="O16" i="16"/>
  <c r="P16" i="16"/>
  <c r="Q16" i="16"/>
  <c r="F17" i="16"/>
  <c r="G17" i="16"/>
  <c r="H17" i="16"/>
  <c r="I17" i="16"/>
  <c r="J17" i="16"/>
  <c r="K17" i="16"/>
  <c r="L17" i="16"/>
  <c r="M17" i="16"/>
  <c r="N17" i="16"/>
  <c r="O17" i="16"/>
  <c r="P17" i="16"/>
  <c r="Q17" i="16"/>
  <c r="F18" i="16"/>
  <c r="G18" i="16"/>
  <c r="H18" i="16"/>
  <c r="I18" i="16"/>
  <c r="J18" i="16"/>
  <c r="K18" i="16"/>
  <c r="L18" i="16"/>
  <c r="M18" i="16"/>
  <c r="N18" i="16"/>
  <c r="O18" i="16"/>
  <c r="P18" i="16"/>
  <c r="Q18" i="16"/>
  <c r="F19" i="16"/>
  <c r="G19" i="16"/>
  <c r="H19" i="16"/>
  <c r="I19" i="16"/>
  <c r="J19" i="16"/>
  <c r="K19" i="16"/>
  <c r="L19" i="16"/>
  <c r="M19" i="16"/>
  <c r="N19" i="16"/>
  <c r="O19" i="16"/>
  <c r="P19" i="16"/>
  <c r="Q19" i="16"/>
  <c r="F20" i="16"/>
  <c r="G20" i="16"/>
  <c r="H20" i="16"/>
  <c r="I20" i="16"/>
  <c r="J20" i="16"/>
  <c r="K20" i="16"/>
  <c r="L20" i="16"/>
  <c r="M20" i="16"/>
  <c r="N20" i="16"/>
  <c r="O20" i="16"/>
  <c r="P20" i="16"/>
  <c r="Q20" i="16"/>
  <c r="F21" i="16"/>
  <c r="G21" i="16"/>
  <c r="H21" i="16"/>
  <c r="I21" i="16"/>
  <c r="J21" i="16"/>
  <c r="K21" i="16"/>
  <c r="L21" i="16"/>
  <c r="M21" i="16"/>
  <c r="N21" i="16"/>
  <c r="O21" i="16"/>
  <c r="P21" i="16"/>
  <c r="Q21" i="16"/>
  <c r="F22" i="16"/>
  <c r="G22" i="16"/>
  <c r="H22" i="16"/>
  <c r="I22" i="16"/>
  <c r="J22" i="16"/>
  <c r="K22" i="16"/>
  <c r="L22" i="16"/>
  <c r="M22" i="16"/>
  <c r="N22" i="16"/>
  <c r="O22" i="16"/>
  <c r="P22" i="16"/>
  <c r="Q22" i="16"/>
  <c r="F25" i="16"/>
  <c r="G25" i="16"/>
  <c r="H25" i="16"/>
  <c r="I25" i="16"/>
  <c r="J25" i="16"/>
  <c r="K25" i="16"/>
  <c r="L25" i="16"/>
  <c r="M25" i="16"/>
  <c r="N25" i="16"/>
  <c r="O25" i="16"/>
  <c r="P25" i="16"/>
  <c r="Q25" i="16"/>
  <c r="F26" i="16"/>
  <c r="G26" i="16"/>
  <c r="H26" i="16"/>
  <c r="I26" i="16"/>
  <c r="J26" i="16"/>
  <c r="K26" i="16"/>
  <c r="L26" i="16"/>
  <c r="M26" i="16"/>
  <c r="N26" i="16"/>
  <c r="O26" i="16"/>
  <c r="P26" i="16"/>
  <c r="Q26" i="16"/>
  <c r="F27" i="16"/>
  <c r="G27" i="16"/>
  <c r="H27" i="16"/>
  <c r="I27" i="16"/>
  <c r="J27" i="16"/>
  <c r="K27" i="16"/>
  <c r="L27" i="16"/>
  <c r="M27" i="16"/>
  <c r="N27" i="16"/>
  <c r="O27" i="16"/>
  <c r="P27" i="16"/>
  <c r="Q27" i="16"/>
  <c r="F28" i="16"/>
  <c r="G28" i="16"/>
  <c r="H28" i="16"/>
  <c r="I28" i="16"/>
  <c r="J28" i="16"/>
  <c r="K28" i="16"/>
  <c r="L28" i="16"/>
  <c r="M28" i="16"/>
  <c r="N28" i="16"/>
  <c r="O28" i="16"/>
  <c r="P28" i="16"/>
  <c r="Q28" i="16"/>
  <c r="F29" i="16"/>
  <c r="G29" i="16"/>
  <c r="H29" i="16"/>
  <c r="I29" i="16"/>
  <c r="J29" i="16"/>
  <c r="K29" i="16"/>
  <c r="L29" i="16"/>
  <c r="M29" i="16"/>
  <c r="N29" i="16"/>
  <c r="O29" i="16"/>
  <c r="P29" i="16"/>
  <c r="Q29" i="16"/>
  <c r="F30" i="16"/>
  <c r="G30" i="16"/>
  <c r="H30" i="16"/>
  <c r="I30" i="16"/>
  <c r="J30" i="16"/>
  <c r="K30" i="16"/>
  <c r="L30" i="16"/>
  <c r="M30" i="16"/>
  <c r="N30" i="16"/>
  <c r="O30" i="16"/>
  <c r="P30" i="16"/>
  <c r="Q30" i="16"/>
  <c r="F31" i="16"/>
  <c r="G31" i="16"/>
  <c r="H31" i="16"/>
  <c r="I31" i="16"/>
  <c r="J31" i="16"/>
  <c r="K31" i="16"/>
  <c r="L31" i="16"/>
  <c r="M31" i="16"/>
  <c r="N31" i="16"/>
  <c r="O31" i="16"/>
  <c r="P31" i="16"/>
  <c r="Q31" i="16"/>
  <c r="F32" i="16"/>
  <c r="G32" i="16"/>
  <c r="H32" i="16"/>
  <c r="I32" i="16"/>
  <c r="J32" i="16"/>
  <c r="K32" i="16"/>
  <c r="L32" i="16"/>
  <c r="M32" i="16"/>
  <c r="N32" i="16"/>
  <c r="O32" i="16"/>
  <c r="P32" i="16"/>
  <c r="Q32" i="16"/>
  <c r="F35" i="16"/>
  <c r="G35" i="16"/>
  <c r="H35" i="16"/>
  <c r="I35" i="16"/>
  <c r="J35" i="16"/>
  <c r="K35" i="16"/>
  <c r="L35" i="16"/>
  <c r="M35" i="16"/>
  <c r="N35" i="16"/>
  <c r="O35" i="16"/>
  <c r="P35" i="16"/>
  <c r="Q35" i="16"/>
  <c r="F36" i="16"/>
  <c r="G36" i="16"/>
  <c r="H36" i="16"/>
  <c r="I36" i="16"/>
  <c r="J36" i="16"/>
  <c r="K36" i="16"/>
  <c r="L36" i="16"/>
  <c r="M36" i="16"/>
  <c r="N36" i="16"/>
  <c r="O36" i="16"/>
  <c r="P36" i="16"/>
  <c r="Q36" i="16"/>
  <c r="F37" i="16"/>
  <c r="G37" i="16"/>
  <c r="H37" i="16"/>
  <c r="I37" i="16"/>
  <c r="J37" i="16"/>
  <c r="K37" i="16"/>
  <c r="L37" i="16"/>
  <c r="M37" i="16"/>
  <c r="N37" i="16"/>
  <c r="O37" i="16"/>
  <c r="P37" i="16"/>
  <c r="Q37" i="16"/>
  <c r="F38" i="16"/>
  <c r="G38" i="16"/>
  <c r="H38" i="16"/>
  <c r="I38" i="16"/>
  <c r="J38" i="16"/>
  <c r="K38" i="16"/>
  <c r="L38" i="16"/>
  <c r="M38" i="16"/>
  <c r="N38" i="16"/>
  <c r="O38" i="16"/>
  <c r="P38" i="16"/>
  <c r="Q38" i="16"/>
  <c r="F39" i="16"/>
  <c r="G39" i="16"/>
  <c r="H39" i="16"/>
  <c r="I39" i="16"/>
  <c r="J39" i="16"/>
  <c r="K39" i="16"/>
  <c r="L39" i="16"/>
  <c r="M39" i="16"/>
  <c r="N39" i="16"/>
  <c r="O39" i="16"/>
  <c r="P39" i="16"/>
  <c r="Q39" i="16"/>
  <c r="F40" i="16"/>
  <c r="G40" i="16"/>
  <c r="H40" i="16"/>
  <c r="I40" i="16"/>
  <c r="J40" i="16"/>
  <c r="K40" i="16"/>
  <c r="L40" i="16"/>
  <c r="M40" i="16"/>
  <c r="N40" i="16"/>
  <c r="O40" i="16"/>
  <c r="P40" i="16"/>
  <c r="Q40" i="16"/>
  <c r="F41" i="16"/>
  <c r="G41" i="16"/>
  <c r="H41" i="16"/>
  <c r="I41" i="16"/>
  <c r="J41" i="16"/>
  <c r="K41" i="16"/>
  <c r="L41" i="16"/>
  <c r="M41" i="16"/>
  <c r="N41" i="16"/>
  <c r="O41" i="16"/>
  <c r="P41" i="16"/>
  <c r="Q41" i="16"/>
  <c r="F42" i="16"/>
  <c r="G42" i="16"/>
  <c r="H42" i="16"/>
  <c r="I42" i="16"/>
  <c r="J42" i="16"/>
  <c r="K42" i="16"/>
  <c r="L42" i="16"/>
  <c r="M42" i="16"/>
  <c r="N42" i="16"/>
  <c r="O42" i="16"/>
  <c r="P42" i="16"/>
  <c r="Q42" i="16"/>
  <c r="G15" i="16"/>
  <c r="H15" i="16"/>
  <c r="I15" i="16"/>
  <c r="J15" i="16"/>
  <c r="K15" i="16"/>
  <c r="L15" i="16"/>
  <c r="M15" i="16"/>
  <c r="N15" i="16"/>
  <c r="O15" i="16"/>
  <c r="P15" i="16"/>
  <c r="Q15" i="16"/>
  <c r="F15" i="16"/>
  <c r="B58" i="15"/>
  <c r="C58" i="15"/>
  <c r="D58" i="15"/>
  <c r="B59" i="15"/>
  <c r="C59" i="15"/>
  <c r="D59" i="15"/>
  <c r="C57" i="15"/>
  <c r="D57" i="15"/>
  <c r="B57" i="15"/>
  <c r="E35" i="15"/>
  <c r="F35" i="15"/>
  <c r="G35" i="15"/>
  <c r="H35" i="15"/>
  <c r="I35" i="15"/>
  <c r="J35" i="15"/>
  <c r="K35" i="15"/>
  <c r="L35" i="15"/>
  <c r="M35" i="15"/>
  <c r="N35" i="15"/>
  <c r="O35" i="15"/>
  <c r="P35" i="15"/>
  <c r="E36" i="15"/>
  <c r="F36" i="15"/>
  <c r="G36" i="15"/>
  <c r="H36" i="15"/>
  <c r="I36" i="15"/>
  <c r="J36" i="15"/>
  <c r="K36" i="15"/>
  <c r="L36" i="15"/>
  <c r="M36" i="15"/>
  <c r="N36" i="15"/>
  <c r="O36" i="15"/>
  <c r="P36" i="15"/>
  <c r="E37" i="15"/>
  <c r="F37" i="15"/>
  <c r="G37" i="15"/>
  <c r="H37" i="15"/>
  <c r="I37" i="15"/>
  <c r="J37" i="15"/>
  <c r="K37" i="15"/>
  <c r="L37" i="15"/>
  <c r="M37" i="15"/>
  <c r="N37" i="15"/>
  <c r="O37" i="15"/>
  <c r="P37" i="15"/>
  <c r="E38" i="15"/>
  <c r="F38" i="15"/>
  <c r="G38" i="15"/>
  <c r="H38" i="15"/>
  <c r="I38" i="15"/>
  <c r="J38" i="15"/>
  <c r="K38" i="15"/>
  <c r="L38" i="15"/>
  <c r="M38" i="15"/>
  <c r="N38" i="15"/>
  <c r="O38" i="15"/>
  <c r="P38" i="15"/>
  <c r="E39" i="15"/>
  <c r="F39" i="15"/>
  <c r="G39" i="15"/>
  <c r="H39" i="15"/>
  <c r="I39" i="15"/>
  <c r="J39" i="15"/>
  <c r="K39" i="15"/>
  <c r="L39" i="15"/>
  <c r="M39" i="15"/>
  <c r="N39" i="15"/>
  <c r="O39" i="15"/>
  <c r="P39" i="15"/>
  <c r="E40" i="15"/>
  <c r="F40" i="15"/>
  <c r="G40" i="15"/>
  <c r="H40" i="15"/>
  <c r="I40" i="15"/>
  <c r="J40" i="15"/>
  <c r="K40" i="15"/>
  <c r="L40" i="15"/>
  <c r="M40" i="15"/>
  <c r="N40" i="15"/>
  <c r="O40" i="15"/>
  <c r="P40" i="15"/>
  <c r="E41" i="15"/>
  <c r="F41" i="15"/>
  <c r="G41" i="15"/>
  <c r="H41" i="15"/>
  <c r="I41" i="15"/>
  <c r="J41" i="15"/>
  <c r="K41" i="15"/>
  <c r="L41" i="15"/>
  <c r="M41" i="15"/>
  <c r="N41" i="15"/>
  <c r="O41" i="15"/>
  <c r="P41" i="15"/>
  <c r="E42" i="15"/>
  <c r="F42" i="15"/>
  <c r="G42" i="15"/>
  <c r="H42" i="15"/>
  <c r="I42" i="15"/>
  <c r="J42" i="15"/>
  <c r="K42" i="15"/>
  <c r="L42" i="15"/>
  <c r="M42" i="15"/>
  <c r="N42" i="15"/>
  <c r="O42" i="15"/>
  <c r="P42" i="15"/>
  <c r="F34" i="15"/>
  <c r="G34" i="15"/>
  <c r="H34" i="15"/>
  <c r="I34" i="15"/>
  <c r="J34" i="15"/>
  <c r="K34" i="15"/>
  <c r="L34" i="15"/>
  <c r="M34" i="15"/>
  <c r="N34" i="15"/>
  <c r="O34" i="15"/>
  <c r="P34" i="15"/>
  <c r="E34" i="15"/>
  <c r="E13" i="15"/>
  <c r="F13" i="15"/>
  <c r="G13" i="15"/>
  <c r="H13" i="15"/>
  <c r="I13" i="15"/>
  <c r="J13" i="15"/>
  <c r="K13" i="15"/>
  <c r="L13" i="15"/>
  <c r="M13" i="15"/>
  <c r="N13" i="15"/>
  <c r="O13" i="15"/>
  <c r="P13" i="15"/>
  <c r="E14" i="15"/>
  <c r="F14" i="15"/>
  <c r="G14" i="15"/>
  <c r="H14" i="15"/>
  <c r="I14" i="15"/>
  <c r="J14" i="15"/>
  <c r="K14" i="15"/>
  <c r="L14" i="15"/>
  <c r="M14" i="15"/>
  <c r="N14" i="15"/>
  <c r="O14" i="15"/>
  <c r="P14" i="15"/>
  <c r="E15" i="15"/>
  <c r="F15" i="15"/>
  <c r="G15" i="15"/>
  <c r="H15" i="15"/>
  <c r="I15" i="15"/>
  <c r="J15" i="15"/>
  <c r="K15" i="15"/>
  <c r="L15" i="15"/>
  <c r="M15" i="15"/>
  <c r="N15" i="15"/>
  <c r="O15" i="15"/>
  <c r="P15" i="15"/>
  <c r="E16" i="15"/>
  <c r="F16" i="15"/>
  <c r="G16" i="15"/>
  <c r="H16" i="15"/>
  <c r="I16" i="15"/>
  <c r="J16" i="15"/>
  <c r="K16" i="15"/>
  <c r="L16" i="15"/>
  <c r="M16" i="15"/>
  <c r="N16" i="15"/>
  <c r="O16" i="15"/>
  <c r="P16" i="15"/>
  <c r="E18" i="15"/>
  <c r="F18" i="15"/>
  <c r="G18" i="15"/>
  <c r="H18" i="15"/>
  <c r="I18" i="15"/>
  <c r="J18" i="15"/>
  <c r="K18" i="15"/>
  <c r="L18" i="15"/>
  <c r="M18" i="15"/>
  <c r="N18" i="15"/>
  <c r="O18" i="15"/>
  <c r="P18" i="15"/>
  <c r="E19" i="15"/>
  <c r="F19" i="15"/>
  <c r="G19" i="15"/>
  <c r="H19" i="15"/>
  <c r="I19" i="15"/>
  <c r="J19" i="15"/>
  <c r="K19" i="15"/>
  <c r="L19" i="15"/>
  <c r="M19" i="15"/>
  <c r="N19" i="15"/>
  <c r="O19" i="15"/>
  <c r="P19" i="15"/>
  <c r="E20" i="15"/>
  <c r="F20" i="15"/>
  <c r="G20" i="15"/>
  <c r="H20" i="15"/>
  <c r="I20" i="15"/>
  <c r="J20" i="15"/>
  <c r="K20" i="15"/>
  <c r="L20" i="15"/>
  <c r="M20" i="15"/>
  <c r="N20" i="15"/>
  <c r="O20" i="15"/>
  <c r="P20" i="15"/>
  <c r="E21" i="15"/>
  <c r="F21" i="15"/>
  <c r="G21" i="15"/>
  <c r="H21" i="15"/>
  <c r="I21" i="15"/>
  <c r="J21" i="15"/>
  <c r="K21" i="15"/>
  <c r="L21" i="15"/>
  <c r="M21" i="15"/>
  <c r="N21" i="15"/>
  <c r="O21" i="15"/>
  <c r="P21" i="15"/>
  <c r="E22" i="15"/>
  <c r="F22" i="15"/>
  <c r="G22" i="15"/>
  <c r="H22" i="15"/>
  <c r="I22" i="15"/>
  <c r="J22" i="15"/>
  <c r="K22" i="15"/>
  <c r="L22" i="15"/>
  <c r="M22" i="15"/>
  <c r="N22" i="15"/>
  <c r="O22" i="15"/>
  <c r="P22" i="15"/>
  <c r="E24" i="15"/>
  <c r="F24" i="15"/>
  <c r="G24" i="15"/>
  <c r="H24" i="15"/>
  <c r="I24" i="15"/>
  <c r="J24" i="15"/>
  <c r="K24" i="15"/>
  <c r="L24" i="15"/>
  <c r="M24" i="15"/>
  <c r="N24" i="15"/>
  <c r="O24" i="15"/>
  <c r="P24" i="15"/>
  <c r="E25" i="15"/>
  <c r="F25" i="15"/>
  <c r="G25" i="15"/>
  <c r="H25" i="15"/>
  <c r="I25" i="15"/>
  <c r="J25" i="15"/>
  <c r="K25" i="15"/>
  <c r="L25" i="15"/>
  <c r="M25" i="15"/>
  <c r="N25" i="15"/>
  <c r="O25" i="15"/>
  <c r="P25" i="15"/>
  <c r="E26" i="15"/>
  <c r="F26" i="15"/>
  <c r="G26" i="15"/>
  <c r="H26" i="15"/>
  <c r="I26" i="15"/>
  <c r="J26" i="15"/>
  <c r="K26" i="15"/>
  <c r="L26" i="15"/>
  <c r="M26" i="15"/>
  <c r="N26" i="15"/>
  <c r="O26" i="15"/>
  <c r="P26" i="15"/>
  <c r="E27" i="15"/>
  <c r="F27" i="15"/>
  <c r="G27" i="15"/>
  <c r="H27" i="15"/>
  <c r="I27" i="15"/>
  <c r="J27" i="15"/>
  <c r="K27" i="15"/>
  <c r="L27" i="15"/>
  <c r="M27" i="15"/>
  <c r="N27" i="15"/>
  <c r="O27" i="15"/>
  <c r="P27" i="15"/>
  <c r="E28" i="15"/>
  <c r="F28" i="15"/>
  <c r="G28" i="15"/>
  <c r="H28" i="15"/>
  <c r="I28" i="15"/>
  <c r="J28" i="15"/>
  <c r="K28" i="15"/>
  <c r="L28" i="15"/>
  <c r="M28" i="15"/>
  <c r="N28" i="15"/>
  <c r="O28" i="15"/>
  <c r="P28" i="15"/>
  <c r="F12" i="15"/>
  <c r="G12" i="15"/>
  <c r="H12" i="15"/>
  <c r="I12" i="15"/>
  <c r="J12" i="15"/>
  <c r="K12" i="15"/>
  <c r="L12" i="15"/>
  <c r="M12" i="15"/>
  <c r="N12" i="15"/>
  <c r="O12" i="15"/>
  <c r="P12" i="15"/>
  <c r="E12" i="15"/>
  <c r="R50" i="16"/>
  <c r="R49" i="16" l="1"/>
  <c r="R57" i="16" s="1"/>
  <c r="R36" i="16"/>
  <c r="R37" i="16"/>
  <c r="R38" i="16"/>
  <c r="R39" i="16"/>
  <c r="R40" i="16"/>
  <c r="R41" i="16"/>
  <c r="R42" i="16"/>
  <c r="R35" i="16"/>
  <c r="R25" i="16"/>
  <c r="R16" i="16"/>
  <c r="R17" i="16"/>
  <c r="R18" i="16"/>
  <c r="R19" i="16"/>
  <c r="R20" i="16"/>
  <c r="R21" i="16"/>
  <c r="R22" i="16"/>
  <c r="R15" i="16"/>
  <c r="R26" i="16"/>
  <c r="R27" i="16"/>
  <c r="R28" i="16"/>
  <c r="R29" i="16"/>
  <c r="R30" i="16"/>
  <c r="R31" i="16"/>
  <c r="R32" i="16"/>
  <c r="R23" i="16" l="1"/>
  <c r="R43" i="16"/>
  <c r="R33" i="16"/>
  <c r="E842" i="17" l="1"/>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l="1"/>
  <c r="Q40" i="15"/>
  <c r="Q41" i="15"/>
  <c r="Q37" i="15"/>
  <c r="Q42" i="15"/>
  <c r="Q38" i="15"/>
  <c r="Q39" i="15"/>
  <c r="Q35" i="15"/>
  <c r="Q25" i="15"/>
  <c r="Q26" i="15"/>
  <c r="Q27" i="15"/>
  <c r="Q28" i="15"/>
  <c r="Q24" i="15"/>
  <c r="Q19" i="15"/>
  <c r="Q20" i="15"/>
  <c r="Q21" i="15"/>
  <c r="Q22" i="15"/>
  <c r="Q18" i="15"/>
  <c r="Q13" i="15"/>
  <c r="Q14" i="15"/>
  <c r="Q15" i="15"/>
  <c r="Q16" i="15"/>
  <c r="Q12" i="15"/>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E59" i="15" l="1"/>
  <c r="E58" i="15"/>
  <c r="E57" i="15"/>
  <c r="B62" i="15" s="1"/>
  <c r="C63" i="15" l="1"/>
  <c r="B63" i="15"/>
  <c r="D63" i="15"/>
  <c r="C62" i="15"/>
  <c r="D62" i="15"/>
  <c r="B64" i="15"/>
  <c r="C64" i="15"/>
  <c r="D64" i="15"/>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24"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44" i="8" s="1"/>
  <c r="L16" i="4"/>
  <c r="L44" i="8" s="1"/>
  <c r="M16" i="4"/>
  <c r="M44" i="8" s="1"/>
  <c r="N16" i="4"/>
  <c r="N44" i="8" s="1"/>
  <c r="C16" i="4"/>
  <c r="C44" i="8" s="1"/>
  <c r="E41" i="4"/>
  <c r="E21" i="8" s="1"/>
  <c r="F41" i="4"/>
  <c r="F21" i="8" s="1"/>
  <c r="G41" i="4"/>
  <c r="G21" i="8" s="1"/>
  <c r="H41" i="4"/>
  <c r="H24" i="7" s="1"/>
  <c r="I41" i="4"/>
  <c r="I21" i="8" s="1"/>
  <c r="J41" i="4"/>
  <c r="J21" i="8" s="1"/>
  <c r="K41" i="4"/>
  <c r="K21" i="8" s="1"/>
  <c r="L41" i="4"/>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E63" i="15" l="1"/>
  <c r="E62" i="15"/>
  <c r="E64" i="15"/>
  <c r="L62" i="4"/>
  <c r="L83" i="4" s="1"/>
  <c r="L16" i="7"/>
  <c r="K50" i="7"/>
  <c r="H16" i="7"/>
  <c r="G50" i="7"/>
  <c r="D16" i="7"/>
  <c r="L21" i="8"/>
  <c r="H62" i="4"/>
  <c r="H83" i="4" s="1"/>
  <c r="H21" i="8"/>
  <c r="L7" i="8"/>
  <c r="C52" i="8"/>
  <c r="H7" i="8"/>
  <c r="L24" i="7"/>
  <c r="C50" i="7"/>
  <c r="D7" i="8"/>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H123" i="4" s="1"/>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H124" i="4" s="1"/>
  <c r="I51" i="4"/>
  <c r="I72" i="4" s="1"/>
  <c r="I42" i="4"/>
  <c r="N10" i="8"/>
  <c r="N51" i="4"/>
  <c r="N72" i="4" s="1"/>
  <c r="N42" i="4"/>
  <c r="I30" i="8"/>
  <c r="I34" i="7"/>
  <c r="I65" i="4"/>
  <c r="I86" i="4" s="1"/>
  <c r="H10" i="8"/>
  <c r="H11" i="8" s="1"/>
  <c r="H51" i="4"/>
  <c r="H72" i="4" s="1"/>
  <c r="H42" i="4"/>
  <c r="C9" i="8"/>
  <c r="B123" i="4" s="1"/>
  <c r="C10" i="7"/>
  <c r="C53" i="4"/>
  <c r="C74" i="4" s="1"/>
  <c r="C44" i="4"/>
  <c r="M10" i="8"/>
  <c r="M11" i="8" s="1"/>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C123" i="4" s="1"/>
  <c r="D10" i="7"/>
  <c r="D44" i="4"/>
  <c r="D53" i="4"/>
  <c r="D74" i="4" s="1"/>
  <c r="N8" i="8"/>
  <c r="M122" i="4" s="1"/>
  <c r="N9" i="7"/>
  <c r="N52" i="4"/>
  <c r="N73" i="4" s="1"/>
  <c r="N43" i="4"/>
  <c r="C10" i="8"/>
  <c r="B124" i="4" s="1"/>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G9" i="7"/>
  <c r="G43" i="4"/>
  <c r="G52" i="4"/>
  <c r="G73" i="4" s="1"/>
  <c r="J25" i="8"/>
  <c r="C9" i="7"/>
  <c r="C8" i="8"/>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G122" i="4"/>
  <c r="M124" i="4"/>
  <c r="C124" i="4"/>
  <c r="L11" i="8"/>
  <c r="K125" i="4" s="1"/>
  <c r="D124" i="4" l="1"/>
  <c r="F125" i="4"/>
  <c r="C11" i="8"/>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 r="Q34" i="15" l="1"/>
</calcChain>
</file>

<file path=xl/sharedStrings.xml><?xml version="1.0" encoding="utf-8"?>
<sst xmlns="http://schemas.openxmlformats.org/spreadsheetml/2006/main" count="8087" uniqueCount="190">
  <si>
    <t>Revenues</t>
  </si>
  <si>
    <t>2013/Jul</t>
  </si>
  <si>
    <t>2013/Aug</t>
  </si>
  <si>
    <t>2013/Sep</t>
  </si>
  <si>
    <t>2013/Oct</t>
  </si>
  <si>
    <t>2013/Nov</t>
  </si>
  <si>
    <t>2013/Dec</t>
  </si>
  <si>
    <t>2014/Jan</t>
  </si>
  <si>
    <t>2014/Feb</t>
  </si>
  <si>
    <t>2014/Mar</t>
  </si>
  <si>
    <t>2014/Apr</t>
  </si>
  <si>
    <t>2014/May</t>
  </si>
  <si>
    <t>2014/Jun</t>
  </si>
  <si>
    <t>Kootha (1 Major Desal Unit)</t>
  </si>
  <si>
    <t>Other Production Costs</t>
  </si>
  <si>
    <t>EBIT</t>
  </si>
  <si>
    <t>Production Other</t>
  </si>
  <si>
    <t>Surjek (4 Major Desal. Plants)</t>
  </si>
  <si>
    <t>Jutik Desalination Plant [Newest Desalination Plant]</t>
  </si>
  <si>
    <t>Cost Centre</t>
  </si>
  <si>
    <t>Cost Centre Element</t>
  </si>
  <si>
    <t>Total</t>
  </si>
  <si>
    <t>Revenue</t>
  </si>
  <si>
    <t>Production Costs</t>
  </si>
  <si>
    <t>Desalination Plants [All]</t>
  </si>
  <si>
    <t>Budget</t>
  </si>
  <si>
    <t>Actuals</t>
  </si>
  <si>
    <t>EBIT VARIANCE ANALYSIS</t>
  </si>
  <si>
    <t>Cost to Produce Calculation</t>
  </si>
  <si>
    <t>(Overheads + Production Cost + Other Production Costs) / Gross Water Production</t>
  </si>
  <si>
    <t>Desalinated Water Production Per Litre ($/ML)</t>
  </si>
  <si>
    <t>Units</t>
  </si>
  <si>
    <t>Overheads [ ALL ]</t>
  </si>
  <si>
    <t>$</t>
  </si>
  <si>
    <t>Production Costs [ALL]</t>
  </si>
  <si>
    <t>Other Production Costs [ALL]</t>
  </si>
  <si>
    <t>Actual Cost to Produce (Rolling)</t>
  </si>
  <si>
    <t>$/Mega-Litres</t>
  </si>
  <si>
    <t>BUDGET</t>
  </si>
  <si>
    <t>EBIT ACTUALS</t>
  </si>
  <si>
    <t>Budget Cost to Produce (Rolling)</t>
  </si>
  <si>
    <t>Hint: Don't forget to calculate EBIT you need to subtract the costs (Overheads, Production Costs and Other Production Costs). Note that we show that Revenues are currently being 'Debited' with a -ve. Don't forget to convert the Revenues to a +ve figure!</t>
  </si>
  <si>
    <t>EBIT Variance</t>
  </si>
  <si>
    <t>Let's get started.</t>
  </si>
  <si>
    <t>What do the tab colours mean?</t>
  </si>
  <si>
    <t>Jutik (New Desalination Plant)</t>
  </si>
  <si>
    <t>Unit</t>
  </si>
  <si>
    <t>Production</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</si>
  <si>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</si>
  <si>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</si>
  <si>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</si>
  <si>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Kootha</t>
  </si>
  <si>
    <t>Overheads</t>
  </si>
  <si>
    <t>Q2a. Popuate the Production, Production Other and Overheads Section of the Table below with the Budgeted Values from the Financial Budget Tab.</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</si>
  <si>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</si>
  <si>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</si>
  <si>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</si>
  <si>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</si>
  <si>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</si>
  <si>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</si>
  <si>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</si>
  <si>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</si>
  <si>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</si>
  <si>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Jutik</t>
  </si>
  <si>
    <t>Surjek</t>
  </si>
  <si>
    <t xml:space="preserve">Overheads </t>
  </si>
  <si>
    <t xml:space="preserve">Production Costs </t>
  </si>
  <si>
    <t xml:space="preserve">Other Production Costs </t>
  </si>
  <si>
    <t>OVERALL</t>
  </si>
  <si>
    <t>Q1. Calculate Actual EBIT for Kootha, Surjek, Juitk and Overall (Kootha + Surjek + Jutik). Don't forget to populate the Overheads, Production Costs and Other Production Costs using the SUMIFS Formula, referencing the Variance Analysis Tab.</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</si>
  <si>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</si>
  <si>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Kootha ACTUALS</t>
  </si>
  <si>
    <t>Surjek ACTUALS</t>
  </si>
  <si>
    <t>Jutik ACTUALS</t>
  </si>
  <si>
    <t>Overall ACTUALS</t>
  </si>
  <si>
    <t>Kootha BUDGET</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</si>
  <si>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</si>
  <si>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</si>
  <si>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</si>
  <si>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</si>
  <si>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Q2. Create Line Charts Plotting out the EBIT for each individual Unit (Kootha, Surjek, Jutik and Overall) and copy these graphs into a PowerPoint Slide Pack. What do the EBIT Trends tell you?</t>
  </si>
  <si>
    <t>All</t>
  </si>
  <si>
    <t>Mega-Litres (Needs to be converted from Giga-Litres)</t>
  </si>
  <si>
    <t xml:space="preserve">Note for Mentors: </t>
  </si>
  <si>
    <t>If the variance is negative, this is not a bad indicator. Check the numbers. i.e. If Revenue Actuals was -8.4M but Budget was -8.2M, then we have earned an additional -0.2M. Similarly, positive numbers are not necessarily a good sign.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</si>
  <si>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</si>
  <si>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Overall, the EBIT Trend for 2013-2014 on an Overall basis, remains favorable with an overall EBIT of 273M Actuals vs 262M Budgeted.</t>
  </si>
  <si>
    <t>This isn't to say that Jutik performed poorly, rather, it could point to an overtly aggressive Budget Target that needs to be addressed.</t>
  </si>
  <si>
    <t>This is driven by strong EBIT Performance from Kootha and Surjek, whilst Jutik fell short of the respective EBIT Targets by ~$28.5M.</t>
  </si>
  <si>
    <t>Southern Water Corp. Financial Analysis</t>
  </si>
  <si>
    <t>Welcome to your first formal Financial Analysis Exercise for Unit 5!</t>
  </si>
  <si>
    <t>Month</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</si>
  <si>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</si>
  <si>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</si>
  <si>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</si>
  <si>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t>Let's take a look at how Southern Water Corps Revenue Analysis looks like by calculating the Revenues for each of the products and asking ourselves - what does the data tell us?</t>
  </si>
  <si>
    <t>Let's get started!</t>
  </si>
  <si>
    <r>
      <t>However</t>
    </r>
    <r>
      <rPr>
        <sz val="10"/>
        <color rgb="FF000000"/>
        <rFont val="Arial"/>
        <family val="2"/>
      </rPr>
      <t>, if the product generates a lot of revenues, and the expenses are well below the revenues - we may have a product which is performing well.</t>
    </r>
  </si>
  <si>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</si>
  <si>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t>Value Driver</t>
  </si>
  <si>
    <t>Revenue Analysis - Part I</t>
  </si>
  <si>
    <t>002 Public Sales</t>
  </si>
  <si>
    <t>001 Private Water Hedge Sales</t>
  </si>
  <si>
    <t>003 Residential Sales</t>
  </si>
  <si>
    <t>W-Transact (0212) - Hard</t>
  </si>
  <si>
    <t>W-Transact (0211) - Soft</t>
  </si>
  <si>
    <t>Data Source Reference</t>
  </si>
  <si>
    <t>Value Drivers</t>
  </si>
  <si>
    <t>Month (Number)</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</si>
  <si>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</si>
  <si>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Note: You will have to rely on the Value Driver Tree you have created earlier to see which cost elements map to the respective Profit Centres.</t>
  </si>
  <si>
    <t>Profit Centre</t>
  </si>
  <si>
    <t>Profit Centre Element</t>
  </si>
  <si>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</si>
  <si>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Centre Type</t>
  </si>
  <si>
    <t>Cost Centre / Profit Centre</t>
  </si>
  <si>
    <t>Cost Centre / Profit Centre Elements</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</si>
  <si>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</si>
  <si>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</si>
  <si>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</si>
  <si>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</si>
  <si>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</si>
  <si>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</si>
  <si>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Chemical Costs</t>
  </si>
  <si>
    <t>EBIT Analysis - Part III.</t>
  </si>
  <si>
    <t>In Financial Data Analysis, EBIT Analysis, also known as Profitability Analysis, speaks primarily to understanding which product(s) are the most cashflow positive.</t>
  </si>
  <si>
    <t>Chem-Exp (001)</t>
  </si>
  <si>
    <t>Facility Costs</t>
  </si>
  <si>
    <t>Utility-Exp (002) - Heating</t>
  </si>
  <si>
    <t>Utility-Exp (002) - Electricity</t>
  </si>
  <si>
    <t>Plant Maintenance (001)</t>
  </si>
  <si>
    <t>Plant Outages (002)</t>
  </si>
  <si>
    <t>Plant Op. Costs (003)</t>
  </si>
  <si>
    <t>Plant Admin Costs (004)</t>
  </si>
  <si>
    <t>Labour Costs</t>
  </si>
  <si>
    <t>Labour-Costs (001)</t>
  </si>
  <si>
    <t>Expenses</t>
  </si>
  <si>
    <t>Account Type</t>
  </si>
  <si>
    <t>Financial Actual</t>
  </si>
  <si>
    <t>Financial Budget</t>
  </si>
  <si>
    <t>Water Production Actuals</t>
  </si>
  <si>
    <t>None</t>
  </si>
  <si>
    <t>Row Data</t>
  </si>
  <si>
    <t>Water Production Budget</t>
  </si>
  <si>
    <t>Giga-Litre</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</si>
  <si>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</si>
  <si>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Operational Maintenance Costs</t>
  </si>
  <si>
    <t>(As a data analyst, it is up to YOU to choose which visual most effectively illustrates the data. It may be worthwhile using the Total Columns to see the overall aggregate costs by Cost Centre so you can see which cost centre elements are the most expensive...!)</t>
  </si>
  <si>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</si>
  <si>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</si>
  <si>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</si>
  <si>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</si>
  <si>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</si>
  <si>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</si>
  <si>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</si>
  <si>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</si>
  <si>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</si>
  <si>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</si>
  <si>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</si>
  <si>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</si>
  <si>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Q5) Aggregate the Cost Centre(s) for each Unit (i.e.Chemical Costs, Facility Costs, Operational Maintenance Costs, Labour Costs) in the table below and subsequently plot this out.</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</si>
  <si>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</si>
  <si>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</si>
  <si>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</si>
  <si>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This case study will be challenging, but I'm confident with the skills you've developed across Unit 4 and Unit 5 - you'll be able to tell Management a compelling story regarding what insights you can extract from analysing the Revenues, Expenses and EBIT!</t>
  </si>
  <si>
    <t>What is a Profit Centre and/or Cost Centre?</t>
  </si>
  <si>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</si>
  <si>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</si>
  <si>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</si>
  <si>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</si>
  <si>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</si>
  <si>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</si>
  <si>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</si>
  <si>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</si>
  <si>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r>
      <t xml:space="preserve">This column provides information on whether the dataset is referencing </t>
    </r>
    <r>
      <rPr>
        <b/>
        <sz val="10"/>
        <color theme="1"/>
        <rFont val="Arial"/>
        <family val="2"/>
      </rPr>
      <t>Financial Actuals, Financial Budgets, Water Production Actuals or Water Production Budget.</t>
    </r>
  </si>
  <si>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</si>
  <si>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</si>
  <si>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For the exercises in 5.4, 5.6 and 5.8 - you will need to create Value Driver Trees. This Column let's you know whether the Value Driver belongs to Revenue or Expenses so you are aware of which cost centres / profit centres you need to pay attention towards.</t>
  </si>
  <si>
    <t>In the Southern Water Corp. Case Study, there are 3 Units. These are Kootha, Surjek or Jutik. The Unit column indicates, for that row of data, which Unit it applies towards.</t>
  </si>
  <si>
    <t>This represents the month that data was calculated for.</t>
  </si>
  <si>
    <t>This represents the month in numerical form.</t>
  </si>
  <si>
    <t>Costs / Profits either fall into a Cost Centre or Profit Centre. This column provides the individual with an understanding as to whether the cost centre is a Cost Centre or a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</si>
  <si>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</si>
  <si>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</si>
  <si>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</si>
  <si>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</si>
  <si>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This is the unique value that is stored for every row entry.</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</si>
  <si>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</si>
  <si>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t>Throughout the Case Study, we've split this into three sections.
The green tabs are all tabs you will have to complete. 
The order of completion is below:
1) Revenue Analysis (Unit 5.4)
2) Expenses Analysis (Unit 5.6)
3) EBIT Analysis (Unit 5.8)</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</si>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</sst>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Red]\-&quot;$&quot;#,##0.00"/>
    <numFmt numFmtId="165" formatCode="[$$-C09]#,##0.00"/>
    <numFmt numFmtId="166" formatCode="0.0%"/>
  </numFmts>
  <fonts count="43"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s>
  <fills count="14">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2">
    <xf numFmtId="0" fontId="0" fillId="0" borderId="0"/>
    <xf numFmtId="9" fontId="31" fillId="0" borderId="0" applyFont="0" applyFill="0" applyBorder="0" applyAlignment="0" applyProtection="0"/>
  </cellStyleXfs>
  <cellXfs count="167">
    <xf numFmtId="0" fontId="0" fillId="0" borderId="0" xfId="0"/>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xf numFmtId="164" fontId="3" fillId="0" borderId="0" xfId="0" applyNumberFormat="1" applyFont="1"/>
    <xf numFmtId="0" fontId="3" fillId="5" borderId="0" xfId="0" applyFont="1" applyFill="1"/>
    <xf numFmtId="0" fontId="10" fillId="5" borderId="0" xfId="0" applyFont="1" applyFill="1"/>
    <xf numFmtId="0" fontId="3" fillId="6" borderId="0" xfId="0" applyFont="1" applyFill="1"/>
    <xf numFmtId="0" fontId="3" fillId="0" borderId="3" xfId="0" applyFont="1" applyBorder="1" applyAlignment="1">
      <alignment horizontal="left" vertical="top"/>
    </xf>
    <xf numFmtId="0" fontId="1" fillId="0" borderId="0" xfId="0" applyFont="1"/>
    <xf numFmtId="0" fontId="6" fillId="0" borderId="0" xfId="0" applyFont="1"/>
    <xf numFmtId="0" fontId="0" fillId="5" borderId="0" xfId="0" applyFill="1"/>
    <xf numFmtId="0" fontId="11" fillId="5" borderId="0" xfId="0" applyFont="1" applyFill="1"/>
    <xf numFmtId="0" fontId="9" fillId="5" borderId="0" xfId="0" applyFont="1" applyFill="1"/>
    <xf numFmtId="0" fontId="9" fillId="7" borderId="4" xfId="0" applyFont="1" applyFill="1" applyBorder="1" applyAlignment="1">
      <alignment horizontal="left" vertical="top"/>
    </xf>
    <xf numFmtId="0" fontId="3" fillId="0" borderId="1" xfId="0" applyFont="1" applyBorder="1" applyAlignment="1">
      <alignment horizontal="left" vertical="top"/>
    </xf>
    <xf numFmtId="2" fontId="3" fillId="0" borderId="5" xfId="0" applyNumberFormat="1" applyFont="1" applyBorder="1"/>
    <xf numFmtId="0" fontId="4" fillId="5" borderId="0" xfId="0" applyFont="1" applyFill="1"/>
    <xf numFmtId="0" fontId="12" fillId="5" borderId="0" xfId="0" applyFont="1" applyFill="1"/>
    <xf numFmtId="0" fontId="13" fillId="5" borderId="0" xfId="0" applyFont="1" applyFill="1"/>
    <xf numFmtId="0" fontId="16" fillId="5" borderId="0" xfId="0" applyFont="1" applyFill="1"/>
    <xf numFmtId="0" fontId="18" fillId="5" borderId="0" xfId="0" applyFont="1" applyFill="1"/>
    <xf numFmtId="0" fontId="17" fillId="5" borderId="0" xfId="0" applyFont="1" applyFill="1"/>
    <xf numFmtId="0" fontId="20" fillId="5" borderId="0" xfId="0" applyFont="1" applyFill="1"/>
    <xf numFmtId="0" fontId="21"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xf numFmtId="0" fontId="14" fillId="5" borderId="0" xfId="0" applyFont="1" applyFill="1" applyAlignment="1">
      <alignment wrapText="1"/>
    </xf>
    <xf numFmtId="49" fontId="18" fillId="5" borderId="2" xfId="0" applyNumberFormat="1" applyFont="1" applyFill="1" applyBorder="1"/>
    <xf numFmtId="0" fontId="19" fillId="5" borderId="0" xfId="0" applyFont="1" applyFill="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Border="1" applyAlignment="1">
      <alignment horizontal="left" vertical="top"/>
    </xf>
    <xf numFmtId="164" fontId="3" fillId="0" borderId="9" xfId="0" applyNumberFormat="1" applyFont="1" applyBorder="1" applyAlignment="1">
      <alignment horizontal="right" vertical="top"/>
    </xf>
    <xf numFmtId="0" fontId="2" fillId="0" borderId="4" xfId="0" applyFont="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Border="1" applyAlignment="1">
      <alignment horizontal="right" vertical="top"/>
    </xf>
    <xf numFmtId="0" fontId="18" fillId="5" borderId="5" xfId="0" applyFont="1" applyFill="1" applyBorder="1" applyAlignment="1">
      <alignment wrapText="1"/>
    </xf>
    <xf numFmtId="164" fontId="3" fillId="0" borderId="3" xfId="0" applyNumberFormat="1" applyFont="1" applyBorder="1" applyAlignment="1">
      <alignment horizontal="left" vertical="top"/>
    </xf>
    <xf numFmtId="164" fontId="3" fillId="0" borderId="3" xfId="0" applyNumberFormat="1" applyFont="1" applyBorder="1" applyAlignment="1">
      <alignment horizontal="center"/>
    </xf>
    <xf numFmtId="164" fontId="3" fillId="0" borderId="3" xfId="0" applyNumberFormat="1" applyFont="1" applyBorder="1" applyAlignment="1">
      <alignment horizontal="center" vertical="top"/>
    </xf>
    <xf numFmtId="2" fontId="3" fillId="0" borderId="3" xfId="0" applyNumberFormat="1" applyFont="1" applyBorder="1" applyAlignment="1">
      <alignment horizontal="left" vertical="top"/>
    </xf>
    <xf numFmtId="165" fontId="3" fillId="5" borderId="0" xfId="0" applyNumberFormat="1" applyFont="1" applyFill="1" applyAlignment="1">
      <alignment horizontal="right" vertical="top"/>
    </xf>
    <xf numFmtId="0" fontId="0" fillId="5" borderId="5" xfId="0" applyFill="1" applyBorder="1"/>
    <xf numFmtId="0" fontId="20" fillId="5" borderId="5" xfId="0" applyFont="1" applyFill="1" applyBorder="1"/>
    <xf numFmtId="164" fontId="3" fillId="0" borderId="8" xfId="0" applyNumberFormat="1" applyFont="1" applyBorder="1" applyAlignment="1">
      <alignment horizontal="left" vertical="top"/>
    </xf>
    <xf numFmtId="0" fontId="7" fillId="0" borderId="0" xfId="0" applyFont="1"/>
    <xf numFmtId="0" fontId="8" fillId="0" borderId="0" xfId="0" applyFont="1"/>
    <xf numFmtId="0" fontId="29" fillId="0" borderId="0" xfId="0" applyFont="1"/>
    <xf numFmtId="0" fontId="30" fillId="0" borderId="0" xfId="0" applyFont="1"/>
    <xf numFmtId="0" fontId="5" fillId="9" borderId="0" xfId="0" applyFont="1" applyFill="1"/>
    <xf numFmtId="0" fontId="7" fillId="10" borderId="0" xfId="0" applyFont="1" applyFill="1"/>
    <xf numFmtId="0" fontId="27" fillId="10" borderId="0" xfId="0" applyFont="1" applyFill="1"/>
    <xf numFmtId="17" fontId="27" fillId="10" borderId="0" xfId="0" applyNumberFormat="1" applyFont="1" applyFill="1"/>
    <xf numFmtId="0" fontId="8" fillId="10" borderId="0" xfId="0" applyFont="1" applyFill="1"/>
    <xf numFmtId="164" fontId="7" fillId="0" borderId="0" xfId="0" applyNumberFormat="1" applyFont="1"/>
    <xf numFmtId="3" fontId="27" fillId="10" borderId="0" xfId="0" applyNumberFormat="1" applyFont="1" applyFill="1"/>
    <xf numFmtId="0" fontId="11" fillId="11" borderId="0" xfId="0" applyFont="1" applyFill="1"/>
    <xf numFmtId="0" fontId="25" fillId="11" borderId="0" xfId="0" applyFont="1" applyFill="1"/>
    <xf numFmtId="0" fontId="7" fillId="9" borderId="0" xfId="0" applyFont="1" applyFill="1"/>
    <xf numFmtId="0" fontId="5" fillId="12" borderId="0" xfId="0" applyFont="1" applyFill="1"/>
    <xf numFmtId="0" fontId="5" fillId="10" borderId="0" xfId="0" applyFont="1" applyFill="1"/>
    <xf numFmtId="0" fontId="5" fillId="0" borderId="0" xfId="0" applyFont="1"/>
    <xf numFmtId="9" fontId="7" fillId="0" borderId="0" xfId="0" applyNumberFormat="1" applyFont="1"/>
    <xf numFmtId="166" fontId="3" fillId="0" borderId="0" xfId="1" applyNumberFormat="1" applyFont="1" applyAlignment="1"/>
    <xf numFmtId="17" fontId="2" fillId="10" borderId="0" xfId="0" applyNumberFormat="1" applyFont="1" applyFill="1"/>
    <xf numFmtId="0" fontId="3" fillId="10" borderId="0" xfId="0" applyFont="1" applyFill="1"/>
    <xf numFmtId="3" fontId="2" fillId="10" borderId="0" xfId="0" applyNumberFormat="1" applyFont="1" applyFill="1"/>
    <xf numFmtId="0" fontId="2" fillId="10" borderId="0" xfId="0" applyFont="1" applyFill="1"/>
    <xf numFmtId="0" fontId="2" fillId="9" borderId="0" xfId="0" applyFont="1" applyFill="1"/>
    <xf numFmtId="166" fontId="8" fillId="0" borderId="0" xfId="0" applyNumberFormat="1" applyFont="1"/>
    <xf numFmtId="10" fontId="8" fillId="0" borderId="0" xfId="0" applyNumberFormat="1" applyFont="1"/>
    <xf numFmtId="0" fontId="9" fillId="11" borderId="0" xfId="0" applyFont="1" applyFill="1"/>
    <xf numFmtId="0" fontId="10" fillId="11" borderId="0" xfId="0" applyFont="1" applyFill="1"/>
    <xf numFmtId="17" fontId="3" fillId="0" borderId="0" xfId="0" applyNumberFormat="1" applyFont="1"/>
    <xf numFmtId="3" fontId="3" fillId="0" borderId="0" xfId="0" applyNumberFormat="1" applyFont="1"/>
    <xf numFmtId="164" fontId="0" fillId="0" borderId="0" xfId="0" applyNumberFormat="1"/>
    <xf numFmtId="0" fontId="9" fillId="11" borderId="0" xfId="0" applyFont="1" applyFill="1" applyAlignment="1">
      <alignment horizontal="right"/>
    </xf>
    <xf numFmtId="4" fontId="3" fillId="0" borderId="0" xfId="0" applyNumberFormat="1" applyFont="1"/>
    <xf numFmtId="0" fontId="0" fillId="9" borderId="0" xfId="0" applyFill="1"/>
    <xf numFmtId="17" fontId="0" fillId="0" borderId="0" xfId="0" applyNumberFormat="1"/>
    <xf numFmtId="0" fontId="0" fillId="10" borderId="0" xfId="0" applyFill="1"/>
    <xf numFmtId="0" fontId="27" fillId="0" borderId="16" xfId="0" applyFont="1" applyBorder="1"/>
    <xf numFmtId="0" fontId="7" fillId="0" borderId="16" xfId="0" applyFont="1" applyBorder="1"/>
    <xf numFmtId="0" fontId="0" fillId="0" borderId="16" xfId="0" applyBorder="1"/>
    <xf numFmtId="0" fontId="5" fillId="0" borderId="0" xfId="0" applyFont="1" applyAlignment="1">
      <alignment wrapText="1"/>
    </xf>
    <xf numFmtId="0" fontId="6" fillId="9" borderId="0" xfId="0" applyFont="1" applyFill="1"/>
    <xf numFmtId="164" fontId="35" fillId="0" borderId="0" xfId="0" applyNumberFormat="1" applyFont="1"/>
    <xf numFmtId="0" fontId="35" fillId="0" borderId="0" xfId="0" applyFont="1"/>
    <xf numFmtId="164" fontId="35" fillId="10" borderId="0" xfId="0" applyNumberFormat="1" applyFont="1" applyFill="1"/>
    <xf numFmtId="0" fontId="35" fillId="10" borderId="0" xfId="0" applyFont="1" applyFill="1"/>
    <xf numFmtId="10" fontId="7" fillId="0" borderId="0" xfId="0" applyNumberFormat="1" applyFont="1"/>
    <xf numFmtId="0" fontId="18" fillId="13" borderId="0" xfId="0" applyFont="1" applyFill="1"/>
    <xf numFmtId="0" fontId="10" fillId="13" borderId="0" xfId="0" applyFont="1" applyFill="1"/>
    <xf numFmtId="0" fontId="9" fillId="13" borderId="0" xfId="0" applyFont="1" applyFill="1"/>
    <xf numFmtId="0" fontId="37" fillId="13" borderId="0" xfId="0" applyFont="1" applyFill="1"/>
    <xf numFmtId="0" fontId="36" fillId="0" borderId="0" xfId="0" applyFont="1"/>
    <xf numFmtId="0" fontId="9" fillId="0" borderId="0" xfId="0" applyFont="1"/>
    <xf numFmtId="0" fontId="3" fillId="13" borderId="0" xfId="0" applyFont="1" applyFill="1"/>
    <xf numFmtId="0" fontId="8" fillId="0" borderId="16" xfId="0" applyFont="1" applyBorder="1"/>
    <xf numFmtId="0" fontId="40" fillId="0" borderId="0" xfId="0" applyFont="1"/>
    <xf numFmtId="0" fontId="41" fillId="0" borderId="0" xfId="0" applyFont="1"/>
    <xf numFmtId="0" fontId="40" fillId="0" borderId="0" xfId="0" applyFont="1" applyAlignment="1">
      <alignment horizontal="left"/>
    </xf>
    <xf numFmtId="166" fontId="7" fillId="0" borderId="0" xfId="0" applyNumberFormat="1" applyFont="1"/>
    <xf numFmtId="0" fontId="7" fillId="0" borderId="0" xfId="0" applyFont="1" applyAlignment="1">
      <alignment wrapText="1"/>
    </xf>
    <xf numFmtId="0" fontId="36" fillId="0" borderId="0" xfId="0" applyFont="1"/>
    <xf numFmtId="0" fontId="39" fillId="0" borderId="0" xfId="0" applyFont="1" applyAlignment="1">
      <alignment wrapText="1"/>
    </xf>
    <xf numFmtId="0" fontId="0" fillId="0" borderId="0" xfId="0"/>
    <xf numFmtId="0" fontId="36"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ill="1"/>
    <xf numFmtId="0" fontId="2" fillId="12" borderId="0" xfId="0" applyFont="1" applyFill="1" applyAlignment="1">
      <alignment wrapText="1"/>
    </xf>
    <xf numFmtId="0" fontId="4" fillId="0" borderId="0" xfId="0" applyFont="1"/>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7" fillId="0" borderId="0" xfId="0" applyFont="1"/>
    <xf numFmtId="0" fontId="18" fillId="5" borderId="5" xfId="0" applyFont="1" applyFill="1" applyBorder="1" applyAlignment="1">
      <alignment wrapText="1"/>
    </xf>
    <xf numFmtId="0" fontId="0" fillId="0" borderId="5" xfId="0" applyBorder="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Border="1"/>
    <xf numFmtId="0" fontId="18" fillId="8" borderId="1" xfId="0" applyFont="1" applyFill="1" applyBorder="1" applyAlignment="1">
      <alignment wrapText="1"/>
    </xf>
    <xf numFmtId="0" fontId="22" fillId="0" borderId="0" xfId="0" applyFont="1"/>
    <xf numFmtId="0" fontId="15" fillId="5" borderId="0" xfId="0" applyFont="1" applyFill="1" applyAlignment="1">
      <alignment wrapText="1"/>
    </xf>
    <xf numFmtId="0" fontId="16" fillId="5" borderId="0" xfId="0" applyFont="1" applyFill="1"/>
    <xf numFmtId="0" fontId="9" fillId="5" borderId="0" xfId="0" applyFont="1" applyFill="1" applyAlignment="1">
      <alignment wrapText="1"/>
    </xf>
    <xf numFmtId="0" fontId="0" fillId="5" borderId="0" xfId="0" applyFill="1" applyAlignment="1">
      <alignment wrapText="1"/>
    </xf>
    <xf numFmtId="0" fontId="18" fillId="5" borderId="0" xfId="0" applyFont="1" applyFill="1" applyAlignment="1">
      <alignment wrapText="1"/>
    </xf>
    <xf numFmtId="164" fontId="7" fillId="10" borderId="0" xfId="0" applyNumberFormat="1" applyFont="1" applyFill="1"/>
    <xf numFmtId="164" fontId="7" fillId="0" borderId="16" xfId="0" applyNumberFormat="1" applyFont="1" applyBorder="1"/>
    <xf numFmtId="9" fontId="7" fillId="0" borderId="0" xfId="1" applyFont="1"/>
  </cellXfs>
  <cellStyles count="2">
    <cellStyle name="Normal" xfId="0" builtinId="0"/>
    <cellStyle name="Percent" xfId="1"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(Private)</c:v>
          </c:tx>
          <c:spPr>
            <a:ln w="28575" cap="rnd">
              <a:solidFill>
                <a:schemeClr val="accent1">
                  <a:lumMod val="40000"/>
                  <a:lumOff val="60000"/>
                </a:schemeClr>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Analysis'!$E$34:$P$34</c:f>
              <c:numCache>
                <c:formatCode>"$"#,##0.00;[Red]\-"$"#,##0.00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0-541B-40F2-8557-3FE2E8597D2D}"/>
            </c:ext>
          </c:extLst>
        </c:ser>
        <c:ser>
          <c:idx val="1"/>
          <c:order val="1"/>
          <c:tx>
            <c:v>Kootha (Public)</c:v>
          </c:tx>
          <c:spPr>
            <a:ln w="28575" cap="rnd">
              <a:solidFill>
                <a:schemeClr val="accent1">
                  <a:lumMod val="60000"/>
                  <a:lumOff val="40000"/>
                </a:schemeClr>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Analysis'!$E$35:$P$35</c:f>
              <c:numCache>
                <c:formatCode>"$"#,##0.00;[Red]\-"$"#,##0.00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1-541B-40F2-8557-3FE2E8597D2D}"/>
            </c:ext>
          </c:extLst>
        </c:ser>
        <c:ser>
          <c:idx val="2"/>
          <c:order val="2"/>
          <c:tx>
            <c:v>Kootha (Residential)</c:v>
          </c:tx>
          <c:spPr>
            <a:ln w="28575" cap="rnd">
              <a:solidFill>
                <a:schemeClr val="accent1">
                  <a:lumMod val="50000"/>
                </a:schemeClr>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Analysis'!$E$36:$P$36</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2-541B-40F2-8557-3FE2E8597D2D}"/>
            </c:ext>
          </c:extLst>
        </c:ser>
        <c:ser>
          <c:idx val="3"/>
          <c:order val="3"/>
          <c:tx>
            <c:v>Surjek (Private)</c:v>
          </c:tx>
          <c:spPr>
            <a:ln w="28575" cap="rnd">
              <a:solidFill>
                <a:schemeClr val="accent4">
                  <a:lumMod val="20000"/>
                  <a:lumOff val="80000"/>
                </a:schemeClr>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Analysis'!$E$37:$P$37</c:f>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3-541B-40F2-8557-3FE2E8597D2D}"/>
            </c:ext>
          </c:extLst>
        </c:ser>
        <c:ser>
          <c:idx val="4"/>
          <c:order val="4"/>
          <c:tx>
            <c:v>Surjek (Public)</c:v>
          </c:tx>
          <c:spPr>
            <a:ln w="28575" cap="rnd">
              <a:solidFill>
                <a:schemeClr val="accent4">
                  <a:lumMod val="60000"/>
                  <a:lumOff val="40000"/>
                </a:schemeClr>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Analysis'!$E$38:$P$38</c:f>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4-541B-40F2-8557-3FE2E8597D2D}"/>
            </c:ext>
          </c:extLst>
        </c:ser>
        <c:ser>
          <c:idx val="5"/>
          <c:order val="5"/>
          <c:tx>
            <c:v>Surjek (Residential)</c:v>
          </c:tx>
          <c:spPr>
            <a:ln w="28575" cap="rnd">
              <a:solidFill>
                <a:schemeClr val="accent4">
                  <a:lumMod val="75000"/>
                </a:schemeClr>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Analysis'!$E$39:$P$39</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5-541B-40F2-8557-3FE2E8597D2D}"/>
            </c:ext>
          </c:extLst>
        </c:ser>
        <c:ser>
          <c:idx val="6"/>
          <c:order val="6"/>
          <c:tx>
            <c:v>Jutik (Private)</c:v>
          </c:tx>
          <c:spPr>
            <a:ln w="28575" cap="rnd">
              <a:solidFill>
                <a:schemeClr val="accent6">
                  <a:lumMod val="40000"/>
                  <a:lumOff val="60000"/>
                </a:schemeClr>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Analysis'!$E$40:$P$40</c:f>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6-541B-40F2-8557-3FE2E8597D2D}"/>
            </c:ext>
          </c:extLst>
        </c:ser>
        <c:ser>
          <c:idx val="7"/>
          <c:order val="7"/>
          <c:tx>
            <c:v>Jutik (Public)</c:v>
          </c:tx>
          <c:spPr>
            <a:ln w="28575" cap="rnd">
              <a:solidFill>
                <a:schemeClr val="accent6"/>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Analysis'!$E$41:$P$41</c:f>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7-541B-40F2-8557-3FE2E8597D2D}"/>
            </c:ext>
          </c:extLst>
        </c:ser>
        <c:ser>
          <c:idx val="8"/>
          <c:order val="8"/>
          <c:tx>
            <c:v>Jutik (Residential)</c:v>
          </c:tx>
          <c:spPr>
            <a:ln w="28575" cap="rnd">
              <a:solidFill>
                <a:schemeClr val="accent6">
                  <a:lumMod val="50000"/>
                </a:schemeClr>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Analysis'!$E$42:$P$42</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8-541B-40F2-8557-3FE2E8597D2D}"/>
            </c:ext>
          </c:extLst>
        </c:ser>
        <c:dLbls>
          <c:showLegendKey val="0"/>
          <c:showVal val="0"/>
          <c:showCatName val="0"/>
          <c:showSerName val="0"/>
          <c:showPercent val="0"/>
          <c:showBubbleSize val="0"/>
        </c:dLbls>
        <c:smooth val="0"/>
        <c:axId val="851718736"/>
        <c:axId val="851721032"/>
      </c:lineChart>
      <c:dateAx>
        <c:axId val="85171873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721032"/>
        <c:crosses val="autoZero"/>
        <c:auto val="1"/>
        <c:lblOffset val="100"/>
        <c:baseTimeUnit val="months"/>
      </c:dateAx>
      <c:valAx>
        <c:axId val="851721032"/>
        <c:scaling>
          <c:orientation val="minMax"/>
          <c:min val="1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71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Jutik</a:t>
            </a:r>
            <a:r>
              <a:rPr lang="en-US" b="1" baseline="0"/>
              <a:t>: Total Expenses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lumMod val="60000"/>
                <a:lumOff val="40000"/>
              </a:schemeClr>
            </a:solidFill>
            <a:ln>
              <a:solidFill>
                <a:schemeClr val="accent6">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'Expenses Analysis'!$C$35:$D$42</c:f>
              <c:multiLvlStrCache>
                <c:ptCount val="8"/>
                <c:lvl>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lvl>
                <c:lvl>
                  <c:pt idx="0">
                    <c:v>Chemical Costs</c:v>
                  </c:pt>
                  <c:pt idx="1">
                    <c:v>Facility Costs</c:v>
                  </c:pt>
                  <c:pt idx="2">
                    <c:v>Facility Costs</c:v>
                  </c:pt>
                  <c:pt idx="3">
                    <c:v>Operational Maintenance Costs</c:v>
                  </c:pt>
                  <c:pt idx="4">
                    <c:v>Operational Maintenance Costs</c:v>
                  </c:pt>
                  <c:pt idx="5">
                    <c:v>Operational Maintenance Costs</c:v>
                  </c:pt>
                  <c:pt idx="6">
                    <c:v>Operational Maintenance Costs</c:v>
                  </c:pt>
                  <c:pt idx="7">
                    <c:v>Labour Costs</c:v>
                  </c:pt>
                </c:lvl>
              </c:multiLvlStrCache>
            </c:multiLvlStrRef>
          </c:cat>
          <c:val>
            <c:numRef>
              <c:f>'Expenses Analysis'!$R$35:$R$42</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1-45A2-4208-8AFA-636BBD148136}"/>
            </c:ext>
          </c:extLst>
        </c:ser>
        <c:dLbls>
          <c:dLblPos val="ctr"/>
          <c:showLegendKey val="0"/>
          <c:showVal val="1"/>
          <c:showCatName val="0"/>
          <c:showSerName val="0"/>
          <c:showPercent val="0"/>
          <c:showBubbleSize val="0"/>
        </c:dLbls>
        <c:gapWidth val="219"/>
        <c:overlap val="-27"/>
        <c:axId val="944491168"/>
        <c:axId val="944488216"/>
      </c:barChart>
      <c:catAx>
        <c:axId val="94449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488216"/>
        <c:crosses val="autoZero"/>
        <c:auto val="1"/>
        <c:lblAlgn val="ctr"/>
        <c:lblOffset val="100"/>
        <c:noMultiLvlLbl val="0"/>
      </c:catAx>
      <c:valAx>
        <c:axId val="944488216"/>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crossAx val="94449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Chemical Expenditure vs Water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Kootha (Chemical-Exp)</c:v>
          </c:tx>
          <c:spPr>
            <a:solidFill>
              <a:schemeClr val="accent1">
                <a:lumMod val="40000"/>
                <a:lumOff val="60000"/>
              </a:schemeClr>
            </a:solidFill>
            <a:ln>
              <a:solidFill>
                <a:schemeClr val="accent1">
                  <a:lumMod val="40000"/>
                  <a:lumOff val="60000"/>
                </a:schemeClr>
              </a:solid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Analysis'!$F$105:$Q$105</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0-F0BA-45C3-97A6-C9B9F78A75DF}"/>
            </c:ext>
          </c:extLst>
        </c:ser>
        <c:ser>
          <c:idx val="1"/>
          <c:order val="1"/>
          <c:tx>
            <c:v>Surjek (Chemical-Exp)</c:v>
          </c:tx>
          <c:spPr>
            <a:solidFill>
              <a:schemeClr val="accent4">
                <a:lumMod val="60000"/>
                <a:lumOff val="40000"/>
              </a:schemeClr>
            </a:solidFill>
            <a:ln>
              <a:solidFill>
                <a:schemeClr val="accent4">
                  <a:lumMod val="60000"/>
                  <a:lumOff val="40000"/>
                </a:schemeClr>
              </a:solid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1-F0BA-45C3-97A6-C9B9F78A75DF}"/>
            </c:ext>
          </c:extLst>
        </c:ser>
        <c:ser>
          <c:idx val="2"/>
          <c:order val="2"/>
          <c:tx>
            <c:v>Jutik (Chemical-Exp)</c:v>
          </c:tx>
          <c:spPr>
            <a:solidFill>
              <a:schemeClr val="accent6">
                <a:lumMod val="40000"/>
                <a:lumOff val="60000"/>
              </a:schemeClr>
            </a:solidFill>
            <a:ln>
              <a:solidFill>
                <a:schemeClr val="accent6">
                  <a:lumMod val="40000"/>
                  <a:lumOff val="60000"/>
                </a:schemeClr>
              </a:solid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2-F0BA-45C3-97A6-C9B9F78A75DF}"/>
            </c:ext>
          </c:extLst>
        </c:ser>
        <c:dLbls>
          <c:showLegendKey val="0"/>
          <c:showVal val="0"/>
          <c:showCatName val="0"/>
          <c:showSerName val="0"/>
          <c:showPercent val="0"/>
          <c:showBubbleSize val="0"/>
        </c:dLbls>
        <c:gapWidth val="219"/>
        <c:axId val="1006044496"/>
        <c:axId val="1006045480"/>
      </c:barChart>
      <c:lineChart>
        <c:grouping val="standard"/>
        <c:varyColors val="0"/>
        <c:ser>
          <c:idx val="3"/>
          <c:order val="3"/>
          <c:tx>
            <c:v>Kootha (Water Production)</c:v>
          </c:tx>
          <c:spPr>
            <a:ln w="28575" cap="rnd">
              <a:solidFill>
                <a:schemeClr val="accent1">
                  <a:lumMod val="75000"/>
                </a:schemeClr>
              </a:solidFill>
              <a:round/>
            </a:ln>
            <a:effectLst/>
          </c:spPr>
          <c:marker>
            <c:symbol val="none"/>
          </c:marker>
          <c:val>
            <c:numRef>
              <c:f>'Expenses Analysis'!$F$108:$Q$108</c:f>
              <c:numCache>
                <c:formatCode>"$"#,##0.00;[Red]\-"$"#,##0.00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3-F0BA-45C3-97A6-C9B9F78A75DF}"/>
            </c:ext>
          </c:extLst>
        </c:ser>
        <c:ser>
          <c:idx val="4"/>
          <c:order val="4"/>
          <c:tx>
            <c:v>Surjek (Water Production)</c:v>
          </c:tx>
          <c:spPr>
            <a:ln w="28575" cap="rnd">
              <a:solidFill>
                <a:schemeClr val="accent4">
                  <a:lumMod val="75000"/>
                </a:schemeClr>
              </a:solidFill>
              <a:round/>
            </a:ln>
            <a:effectLst/>
          </c:spPr>
          <c:marker>
            <c:symbol val="none"/>
          </c:marker>
          <c:val>
            <c:numRef>
              <c:f>'Expenses Analysis'!$F$109:$Q$109</c:f>
              <c:numCache>
                <c:formatCode>"$"#,##0.00;[Red]\-"$"#,##0.00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4-F0BA-45C3-97A6-C9B9F78A75DF}"/>
            </c:ext>
          </c:extLst>
        </c:ser>
        <c:ser>
          <c:idx val="5"/>
          <c:order val="5"/>
          <c:tx>
            <c:v>Jutik (Water Production)</c:v>
          </c:tx>
          <c:spPr>
            <a:ln w="28575" cap="rnd">
              <a:solidFill>
                <a:schemeClr val="accent6">
                  <a:lumMod val="75000"/>
                </a:schemeClr>
              </a:solidFill>
              <a:round/>
            </a:ln>
            <a:effectLst/>
          </c:spPr>
          <c:marker>
            <c:symbol val="none"/>
          </c:marker>
          <c:val>
            <c:numRef>
              <c:f>'Expenses Analysis'!$F$110:$Q$110</c:f>
              <c:numCache>
                <c:formatCode>"$"#,##0.00;[Red]\-"$"#,##0.00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5-F0BA-45C3-97A6-C9B9F78A75DF}"/>
            </c:ext>
          </c:extLst>
        </c:ser>
        <c:dLbls>
          <c:showLegendKey val="0"/>
          <c:showVal val="0"/>
          <c:showCatName val="0"/>
          <c:showSerName val="0"/>
          <c:showPercent val="0"/>
          <c:showBubbleSize val="0"/>
        </c:dLbls>
        <c:marker val="1"/>
        <c:smooth val="0"/>
        <c:axId val="966933432"/>
        <c:axId val="966929824"/>
      </c:lineChart>
      <c:dateAx>
        <c:axId val="100604449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045480"/>
        <c:crosses val="autoZero"/>
        <c:auto val="1"/>
        <c:lblOffset val="100"/>
        <c:baseTimeUnit val="months"/>
      </c:dateAx>
      <c:valAx>
        <c:axId val="1006045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044496"/>
        <c:crosses val="autoZero"/>
        <c:crossBetween val="between"/>
      </c:valAx>
      <c:valAx>
        <c:axId val="966929824"/>
        <c:scaling>
          <c:orientation val="minMax"/>
        </c:scaling>
        <c:delete val="0"/>
        <c:axPos val="r"/>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933432"/>
        <c:crosses val="max"/>
        <c:crossBetween val="between"/>
      </c:valAx>
      <c:catAx>
        <c:axId val="966933432"/>
        <c:scaling>
          <c:orientation val="minMax"/>
        </c:scaling>
        <c:delete val="1"/>
        <c:axPos val="b"/>
        <c:majorTickMark val="out"/>
        <c:minorTickMark val="none"/>
        <c:tickLblPos val="nextTo"/>
        <c:crossAx val="9669298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Aggregate Costs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ln>
              <a:solidFill>
                <a:schemeClr val="bg1"/>
              </a:solidFill>
            </a:ln>
          </c:spPr>
          <c:dPt>
            <c:idx val="0"/>
            <c:bubble3D val="0"/>
            <c:spPr>
              <a:solidFill>
                <a:schemeClr val="accent1">
                  <a:lumMod val="60000"/>
                  <a:lumOff val="40000"/>
                </a:schemeClr>
              </a:solidFill>
              <a:ln w="19050">
                <a:solidFill>
                  <a:schemeClr val="bg1"/>
                </a:solidFill>
              </a:ln>
              <a:effectLst/>
            </c:spPr>
            <c:extLst>
              <c:ext xmlns:c16="http://schemas.microsoft.com/office/drawing/2014/chart" uri="{C3380CC4-5D6E-409C-BE32-E72D297353CC}">
                <c16:uniqueId val="{00000003-DADF-46EF-A8BA-792056326A18}"/>
              </c:ext>
            </c:extLst>
          </c:dPt>
          <c:dPt>
            <c:idx val="1"/>
            <c:bubble3D val="0"/>
            <c:spPr>
              <a:solidFill>
                <a:schemeClr val="accent4">
                  <a:lumMod val="60000"/>
                  <a:lumOff val="40000"/>
                </a:schemeClr>
              </a:solidFill>
              <a:ln w="19050">
                <a:solidFill>
                  <a:schemeClr val="bg1"/>
                </a:solidFill>
              </a:ln>
              <a:effectLst/>
            </c:spPr>
            <c:extLst>
              <c:ext xmlns:c16="http://schemas.microsoft.com/office/drawing/2014/chart" uri="{C3380CC4-5D6E-409C-BE32-E72D297353CC}">
                <c16:uniqueId val="{00000005-DADF-46EF-A8BA-792056326A18}"/>
              </c:ext>
            </c:extLst>
          </c:dPt>
          <c:dPt>
            <c:idx val="2"/>
            <c:bubble3D val="0"/>
            <c:spPr>
              <a:solidFill>
                <a:schemeClr val="accent6">
                  <a:lumMod val="60000"/>
                  <a:lumOff val="40000"/>
                </a:schemeClr>
              </a:solidFill>
              <a:ln w="19050">
                <a:solidFill>
                  <a:schemeClr val="bg1"/>
                </a:solidFill>
              </a:ln>
              <a:effectLst/>
            </c:spPr>
            <c:extLst>
              <c:ext xmlns:c16="http://schemas.microsoft.com/office/drawing/2014/chart" uri="{C3380CC4-5D6E-409C-BE32-E72D297353CC}">
                <c16:uniqueId val="{00000004-DADF-46EF-A8BA-792056326A18}"/>
              </c:ext>
            </c:extLst>
          </c:dPt>
          <c:dLbls>
            <c:dLbl>
              <c:idx val="0"/>
              <c:tx>
                <c:rich>
                  <a:bodyPr/>
                  <a:lstStyle/>
                  <a:p>
                    <a:fld id="{0CF3556C-81CD-40D8-B8B0-52428B0DB8FC}" type="CATEGORYNAME">
                      <a:rPr lang="en-US"/>
                      <a:pPr/>
                      <a:t>[CATEGORY NAME]</a:t>
                    </a:fld>
                    <a:r>
                      <a:rPr lang="en-US" baseline="0"/>
                      <a:t>, </a:t>
                    </a:r>
                    <a:fld id="{0E895C47-A433-4465-9881-55FFBC5EC14D}" type="VALUE">
                      <a:rPr lang="en-US" b="0" baseline="0"/>
                      <a:pPr/>
                      <a:t>[VALUE]</a:t>
                    </a:fld>
                    <a:r>
                      <a:rPr lang="en-US" baseline="0"/>
                      <a:t>, </a:t>
                    </a:r>
                    <a:fld id="{3733F779-18B9-4FAF-8B10-D480402BCD49}" type="PERCENTAGE">
                      <a:rPr lang="en-US" baseline="0"/>
                      <a:pPr/>
                      <a:t>[PERCENTAGE]</a:t>
                    </a:fld>
                    <a:endParaRPr lang="en-US" baseline="0"/>
                  </a:p>
                </c:rich>
              </c:tx>
              <c:dLblPos val="out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ADF-46EF-A8BA-792056326A18}"/>
                </c:ext>
              </c:extLst>
            </c:dLbl>
            <c:dLbl>
              <c:idx val="1"/>
              <c:tx>
                <c:rich>
                  <a:bodyPr/>
                  <a:lstStyle/>
                  <a:p>
                    <a:fld id="{AB41847C-8E29-43AB-AE4C-31C668EB521A}" type="CATEGORYNAME">
                      <a:rPr lang="en-US" b="1"/>
                      <a:pPr/>
                      <a:t>[CATEGORY NAME]</a:t>
                    </a:fld>
                    <a:r>
                      <a:rPr lang="en-US" baseline="0"/>
                      <a:t>, </a:t>
                    </a:r>
                    <a:fld id="{F9860240-9E32-4A2E-98D4-1B04C0B6962E}" type="VALUE">
                      <a:rPr lang="en-US" b="0" baseline="0"/>
                      <a:pPr/>
                      <a:t>[VALUE]</a:t>
                    </a:fld>
                    <a:r>
                      <a:rPr lang="en-US" baseline="0"/>
                      <a:t>, </a:t>
                    </a:r>
                    <a:fld id="{86EB1CE1-4068-4E56-8F4B-F91F5878D7BB}" type="PERCENTAGE">
                      <a:rPr lang="en-US" b="1" baseline="0">
                        <a:solidFill>
                          <a:schemeClr val="tx1"/>
                        </a:solidFill>
                      </a:rPr>
                      <a:pPr/>
                      <a:t>[PERCENTAGE]</a:t>
                    </a:fld>
                    <a:endParaRPr lang="en-US" baseline="0"/>
                  </a:p>
                </c:rich>
              </c:tx>
              <c:dLblPos val="out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ADF-46EF-A8BA-792056326A18}"/>
                </c:ext>
              </c:extLst>
            </c:dLbl>
            <c:dLbl>
              <c:idx val="2"/>
              <c:tx>
                <c:rich>
                  <a:bodyPr/>
                  <a:lstStyle/>
                  <a:p>
                    <a:fld id="{4D35BFB6-BC19-4813-BBD2-3654319D6B0E}" type="CATEGORYNAME">
                      <a:rPr lang="en-US"/>
                      <a:pPr/>
                      <a:t>[CATEGORY NAME]</a:t>
                    </a:fld>
                    <a:r>
                      <a:rPr lang="en-US" baseline="0"/>
                      <a:t>, </a:t>
                    </a:r>
                    <a:fld id="{3403B3CE-7FEA-4903-B787-E4314672AD3B}" type="VALUE">
                      <a:rPr lang="en-US" b="0" baseline="0"/>
                      <a:pPr/>
                      <a:t>[VALUE]</a:t>
                    </a:fld>
                    <a:r>
                      <a:rPr lang="en-US" baseline="0"/>
                      <a:t>, </a:t>
                    </a:r>
                    <a:fld id="{338A682B-2661-455D-9EFE-C1885A475332}" type="PERCENTAGE">
                      <a:rPr lang="en-US" baseline="0"/>
                      <a:pPr/>
                      <a:t>[PERCENTAGE]</a:t>
                    </a:fld>
                    <a:endParaRPr lang="en-US" baseline="0"/>
                  </a:p>
                </c:rich>
              </c:tx>
              <c:dLblPos val="out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DADF-46EF-A8BA-792056326A1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('Expenses Analysis'!$A$15,'Expenses Analysis'!$A$25,'Expenses Analysis'!$A$35)</c:f>
              <c:strCache>
                <c:ptCount val="3"/>
                <c:pt idx="0">
                  <c:v>Kootha</c:v>
                </c:pt>
                <c:pt idx="1">
                  <c:v>Surjek</c:v>
                </c:pt>
                <c:pt idx="2">
                  <c:v>Jutik</c:v>
                </c:pt>
              </c:strCache>
            </c:strRef>
          </c:cat>
          <c:val>
            <c:numRef>
              <c:f>('Expenses Analysis'!$R$23,'Expenses Analysis'!$R$33,'Expenses Analysis'!$R$43)</c:f>
              <c:numCache>
                <c:formatCode>"$"#,##0.00;[Red]\-"$"#,##0.00</c:formatCode>
                <c:ptCount val="3"/>
                <c:pt idx="0">
                  <c:v>51223824.092327476</c:v>
                </c:pt>
                <c:pt idx="1">
                  <c:v>179319099.03996587</c:v>
                </c:pt>
                <c:pt idx="2">
                  <c:v>90723489.279805601</c:v>
                </c:pt>
              </c:numCache>
            </c:numRef>
          </c:val>
          <c:extLst>
            <c:ext xmlns:c16="http://schemas.microsoft.com/office/drawing/2014/chart" uri="{C3380CC4-5D6E-409C-BE32-E72D297353CC}">
              <c16:uniqueId val="{00000000-DADF-46EF-A8BA-792056326A1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EBIT Margin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'EBIT Analysis'!$A$56</c:f>
              <c:strCache>
                <c:ptCount val="1"/>
                <c:pt idx="0">
                  <c:v>Kootha</c:v>
                </c:pt>
              </c:strCache>
            </c:strRef>
          </c:tx>
          <c:spPr>
            <a:solidFill>
              <a:schemeClr val="accent1">
                <a:lumMod val="60000"/>
                <a:lumOff val="40000"/>
              </a:schemeClr>
            </a:solidFill>
            <a:ln>
              <a:solidFill>
                <a:schemeClr val="accent1">
                  <a:lumMod val="60000"/>
                  <a:lumOff val="40000"/>
                </a:schemeClr>
              </a:solidFill>
            </a:ln>
            <a:effectLst/>
          </c:spPr>
          <c:invertIfNegative val="0"/>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Analysis'!$E$56:$P$56</c:f>
              <c:numCache>
                <c:formatCode>0.00%</c:formatCode>
                <c:ptCount val="12"/>
                <c:pt idx="0">
                  <c:v>0.41529437933894875</c:v>
                </c:pt>
                <c:pt idx="1">
                  <c:v>0.16120151183040166</c:v>
                </c:pt>
                <c:pt idx="2">
                  <c:v>0.28887410723655493</c:v>
                </c:pt>
                <c:pt idx="3">
                  <c:v>0.32001932998338012</c:v>
                </c:pt>
                <c:pt idx="4">
                  <c:v>0.33869312626258291</c:v>
                </c:pt>
                <c:pt idx="5">
                  <c:v>0.34820783846476255</c:v>
                </c:pt>
                <c:pt idx="6">
                  <c:v>0.32889058147025918</c:v>
                </c:pt>
                <c:pt idx="7">
                  <c:v>0.36170053874987812</c:v>
                </c:pt>
                <c:pt idx="8">
                  <c:v>0.3957450352355435</c:v>
                </c:pt>
                <c:pt idx="9">
                  <c:v>0.17121060352256295</c:v>
                </c:pt>
                <c:pt idx="10">
                  <c:v>0.13014434409940612</c:v>
                </c:pt>
                <c:pt idx="11">
                  <c:v>-3.2015452692863752E-2</c:v>
                </c:pt>
              </c:numCache>
            </c:numRef>
          </c:val>
          <c:extLst>
            <c:ext xmlns:c16="http://schemas.microsoft.com/office/drawing/2014/chart" uri="{C3380CC4-5D6E-409C-BE32-E72D297353CC}">
              <c16:uniqueId val="{00000000-2B7E-44A6-9718-C2825F93655F}"/>
            </c:ext>
          </c:extLst>
        </c:ser>
        <c:ser>
          <c:idx val="1"/>
          <c:order val="1"/>
          <c:tx>
            <c:strRef>
              <c:f>'EBIT Analysis'!$A$57</c:f>
              <c:strCache>
                <c:ptCount val="1"/>
                <c:pt idx="0">
                  <c:v>Surjek</c:v>
                </c:pt>
              </c:strCache>
            </c:strRef>
          </c:tx>
          <c:spPr>
            <a:solidFill>
              <a:schemeClr val="accent4">
                <a:lumMod val="60000"/>
                <a:lumOff val="40000"/>
              </a:schemeClr>
            </a:solidFill>
            <a:ln>
              <a:solidFill>
                <a:schemeClr val="accent4">
                  <a:lumMod val="60000"/>
                  <a:lumOff val="40000"/>
                </a:schemeClr>
              </a:solidFill>
            </a:ln>
            <a:effectLst/>
          </c:spPr>
          <c:invertIfNegative val="0"/>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Analysis'!$E$57:$P$57</c:f>
              <c:numCache>
                <c:formatCode>0.00%</c:formatCode>
                <c:ptCount val="12"/>
                <c:pt idx="0">
                  <c:v>0.3455956940538133</c:v>
                </c:pt>
                <c:pt idx="1">
                  <c:v>6.4599684274176436E-2</c:v>
                </c:pt>
                <c:pt idx="2">
                  <c:v>0.14433359289184161</c:v>
                </c:pt>
                <c:pt idx="3">
                  <c:v>-0.22177748431522884</c:v>
                </c:pt>
                <c:pt idx="4">
                  <c:v>-0.44766201795834271</c:v>
                </c:pt>
                <c:pt idx="5">
                  <c:v>0.16732145063494736</c:v>
                </c:pt>
                <c:pt idx="6">
                  <c:v>0.37427618015254988</c:v>
                </c:pt>
                <c:pt idx="7">
                  <c:v>0.11368942332287189</c:v>
                </c:pt>
                <c:pt idx="8">
                  <c:v>0.23574321478746135</c:v>
                </c:pt>
                <c:pt idx="9">
                  <c:v>0.11675504697526991</c:v>
                </c:pt>
                <c:pt idx="10">
                  <c:v>-0.29356581548975247</c:v>
                </c:pt>
                <c:pt idx="11">
                  <c:v>0.47482161130642109</c:v>
                </c:pt>
              </c:numCache>
            </c:numRef>
          </c:val>
          <c:extLst>
            <c:ext xmlns:c16="http://schemas.microsoft.com/office/drawing/2014/chart" uri="{C3380CC4-5D6E-409C-BE32-E72D297353CC}">
              <c16:uniqueId val="{00000001-2B7E-44A6-9718-C2825F93655F}"/>
            </c:ext>
          </c:extLst>
        </c:ser>
        <c:ser>
          <c:idx val="2"/>
          <c:order val="2"/>
          <c:tx>
            <c:strRef>
              <c:f>'EBIT Analysis'!$A$58</c:f>
              <c:strCache>
                <c:ptCount val="1"/>
                <c:pt idx="0">
                  <c:v>Jutik</c:v>
                </c:pt>
              </c:strCache>
            </c:strRef>
          </c:tx>
          <c:spPr>
            <a:solidFill>
              <a:schemeClr val="accent6">
                <a:lumMod val="60000"/>
                <a:lumOff val="40000"/>
              </a:schemeClr>
            </a:solidFill>
            <a:ln>
              <a:solidFill>
                <a:schemeClr val="accent6">
                  <a:lumMod val="60000"/>
                  <a:lumOff val="40000"/>
                </a:schemeClr>
              </a:solidFill>
            </a:ln>
            <a:effectLst/>
          </c:spPr>
          <c:invertIfNegative val="0"/>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Analysis'!$E$58:$P$58</c:f>
              <c:numCache>
                <c:formatCode>0.00%</c:formatCode>
                <c:ptCount val="12"/>
                <c:pt idx="0">
                  <c:v>0.35762388953297342</c:v>
                </c:pt>
                <c:pt idx="1">
                  <c:v>0.5013107546263732</c:v>
                </c:pt>
                <c:pt idx="2">
                  <c:v>0.33532439120342417</c:v>
                </c:pt>
                <c:pt idx="3">
                  <c:v>0.37373471996246976</c:v>
                </c:pt>
                <c:pt idx="4">
                  <c:v>0.47039691903281722</c:v>
                </c:pt>
                <c:pt idx="5">
                  <c:v>0.47313004208100951</c:v>
                </c:pt>
                <c:pt idx="6">
                  <c:v>0.5353020289864372</c:v>
                </c:pt>
                <c:pt idx="7">
                  <c:v>0.52577909011510338</c:v>
                </c:pt>
                <c:pt idx="8">
                  <c:v>0.38588068285200638</c:v>
                </c:pt>
                <c:pt idx="9">
                  <c:v>0.55152119278952894</c:v>
                </c:pt>
                <c:pt idx="10">
                  <c:v>0.43228332459198315</c:v>
                </c:pt>
                <c:pt idx="11">
                  <c:v>0.37303495544431575</c:v>
                </c:pt>
              </c:numCache>
            </c:numRef>
          </c:val>
          <c:extLst>
            <c:ext xmlns:c16="http://schemas.microsoft.com/office/drawing/2014/chart" uri="{C3380CC4-5D6E-409C-BE32-E72D297353CC}">
              <c16:uniqueId val="{00000002-2B7E-44A6-9718-C2825F93655F}"/>
            </c:ext>
          </c:extLst>
        </c:ser>
        <c:dLbls>
          <c:showLegendKey val="0"/>
          <c:showVal val="0"/>
          <c:showCatName val="0"/>
          <c:showSerName val="0"/>
          <c:showPercent val="0"/>
          <c:showBubbleSize val="0"/>
        </c:dLbls>
        <c:gapWidth val="150"/>
        <c:overlap val="100"/>
        <c:axId val="619367088"/>
        <c:axId val="619364464"/>
      </c:barChart>
      <c:dateAx>
        <c:axId val="61936708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9364464"/>
        <c:crosses val="autoZero"/>
        <c:auto val="1"/>
        <c:lblOffset val="100"/>
        <c:baseTimeUnit val="months"/>
      </c:dateAx>
      <c:valAx>
        <c:axId val="6193644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9367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Earnings Before Interest &amp; Taxes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016292460353343"/>
          <c:y val="0.11115083622253101"/>
          <c:w val="0.85194998826776092"/>
          <c:h val="0.79291593015008055"/>
        </c:manualLayout>
      </c:layout>
      <c:lineChart>
        <c:grouping val="standard"/>
        <c:varyColors val="0"/>
        <c:ser>
          <c:idx val="0"/>
          <c:order val="0"/>
          <c:tx>
            <c:strRef>
              <c:f>'EBIT Analysis'!$A$23</c:f>
              <c:strCache>
                <c:ptCount val="1"/>
                <c:pt idx="0">
                  <c:v>Kootha</c:v>
                </c:pt>
              </c:strCache>
            </c:strRef>
          </c:tx>
          <c:spPr>
            <a:ln w="28575" cap="rnd">
              <a:solidFill>
                <a:schemeClr val="accent1">
                  <a:lumMod val="60000"/>
                  <a:lumOff val="40000"/>
                </a:schemeClr>
              </a:solidFill>
              <a:round/>
            </a:ln>
            <a:effectLst/>
          </c:spPr>
          <c:marker>
            <c:symbol val="none"/>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Analysis'!$E$23:$P$23</c:f>
              <c:numCache>
                <c:formatCode>"$"#,##0.00;[Red]\-"$"#,##0.00</c:formatCode>
                <c:ptCount val="12"/>
                <c:pt idx="0">
                  <c:v>2456292.3275362095</c:v>
                </c:pt>
                <c:pt idx="1">
                  <c:v>918310.88787430618</c:v>
                </c:pt>
                <c:pt idx="2">
                  <c:v>1519674.7670411356</c:v>
                </c:pt>
                <c:pt idx="3">
                  <c:v>1671126.6978958244</c:v>
                </c:pt>
                <c:pt idx="4">
                  <c:v>1867603.7439484252</c:v>
                </c:pt>
                <c:pt idx="5">
                  <c:v>1873668.8420387572</c:v>
                </c:pt>
                <c:pt idx="6">
                  <c:v>2572779.3705296321</c:v>
                </c:pt>
                <c:pt idx="7">
                  <c:v>2504531.9499788238</c:v>
                </c:pt>
                <c:pt idx="8">
                  <c:v>2888063.9198026378</c:v>
                </c:pt>
                <c:pt idx="9">
                  <c:v>912936.10019635595</c:v>
                </c:pt>
                <c:pt idx="10">
                  <c:v>702117.95209483802</c:v>
                </c:pt>
                <c:pt idx="11">
                  <c:v>-165973.35311146174</c:v>
                </c:pt>
              </c:numCache>
            </c:numRef>
          </c:val>
          <c:smooth val="0"/>
          <c:extLst>
            <c:ext xmlns:c16="http://schemas.microsoft.com/office/drawing/2014/chart" uri="{C3380CC4-5D6E-409C-BE32-E72D297353CC}">
              <c16:uniqueId val="{00000000-DCCD-4BE9-AF28-1DAE7A302692}"/>
            </c:ext>
          </c:extLst>
        </c:ser>
        <c:ser>
          <c:idx val="1"/>
          <c:order val="1"/>
          <c:tx>
            <c:strRef>
              <c:f>'EBIT Analysis'!$A$24</c:f>
              <c:strCache>
                <c:ptCount val="1"/>
                <c:pt idx="0">
                  <c:v>Surjek</c:v>
                </c:pt>
              </c:strCache>
            </c:strRef>
          </c:tx>
          <c:spPr>
            <a:ln w="28575" cap="rnd">
              <a:solidFill>
                <a:schemeClr val="accent4">
                  <a:lumMod val="60000"/>
                  <a:lumOff val="40000"/>
                </a:schemeClr>
              </a:solidFill>
              <a:round/>
            </a:ln>
            <a:effectLst/>
          </c:spPr>
          <c:marker>
            <c:symbol val="none"/>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Analysis'!$E$24:$P$24</c:f>
              <c:numCache>
                <c:formatCode>"$"#,##0.00;[Red]\-"$"#,##0.00</c:formatCode>
                <c:ptCount val="12"/>
                <c:pt idx="0">
                  <c:v>5988499.8026137892</c:v>
                </c:pt>
                <c:pt idx="1">
                  <c:v>943434.10160639696</c:v>
                </c:pt>
                <c:pt idx="2">
                  <c:v>2328952.4387191646</c:v>
                </c:pt>
                <c:pt idx="3">
                  <c:v>-3360291.110331079</c:v>
                </c:pt>
                <c:pt idx="4">
                  <c:v>-6192464.2872408964</c:v>
                </c:pt>
                <c:pt idx="5">
                  <c:v>2604016.9804607946</c:v>
                </c:pt>
                <c:pt idx="6">
                  <c:v>8366591.2969236001</c:v>
                </c:pt>
                <c:pt idx="7">
                  <c:v>2112457.573284395</c:v>
                </c:pt>
                <c:pt idx="8">
                  <c:v>4631100.2007863969</c:v>
                </c:pt>
                <c:pt idx="9">
                  <c:v>2132931.991960397</c:v>
                </c:pt>
                <c:pt idx="10">
                  <c:v>-4294074.8102160059</c:v>
                </c:pt>
                <c:pt idx="11">
                  <c:v>7675095.9504671991</c:v>
                </c:pt>
              </c:numCache>
            </c:numRef>
          </c:val>
          <c:smooth val="0"/>
          <c:extLst>
            <c:ext xmlns:c16="http://schemas.microsoft.com/office/drawing/2014/chart" uri="{C3380CC4-5D6E-409C-BE32-E72D297353CC}">
              <c16:uniqueId val="{00000001-DCCD-4BE9-AF28-1DAE7A302692}"/>
            </c:ext>
          </c:extLst>
        </c:ser>
        <c:ser>
          <c:idx val="2"/>
          <c:order val="2"/>
          <c:tx>
            <c:strRef>
              <c:f>'EBIT Analysis'!$A$25</c:f>
              <c:strCache>
                <c:ptCount val="1"/>
                <c:pt idx="0">
                  <c:v>Jutik</c:v>
                </c:pt>
              </c:strCache>
            </c:strRef>
          </c:tx>
          <c:spPr>
            <a:ln w="28575" cap="rnd">
              <a:solidFill>
                <a:schemeClr val="accent6">
                  <a:lumMod val="60000"/>
                  <a:lumOff val="40000"/>
                </a:schemeClr>
              </a:solidFill>
              <a:round/>
            </a:ln>
            <a:effectLst/>
          </c:spPr>
          <c:marker>
            <c:symbol val="none"/>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Analysis'!$E$25:$P$25</c:f>
              <c:numCache>
                <c:formatCode>"$"#,##0.00;[Red]\-"$"#,##0.00</c:formatCode>
                <c:ptCount val="12"/>
                <c:pt idx="0">
                  <c:v>4547848.2127075791</c:v>
                </c:pt>
                <c:pt idx="1">
                  <c:v>6542227.6080423184</c:v>
                </c:pt>
                <c:pt idx="2">
                  <c:v>4438176.8988530822</c:v>
                </c:pt>
                <c:pt idx="3">
                  <c:v>4415960.6020003622</c:v>
                </c:pt>
                <c:pt idx="4">
                  <c:v>5589126.5717249103</c:v>
                </c:pt>
                <c:pt idx="5">
                  <c:v>5264580.3424524991</c:v>
                </c:pt>
                <c:pt idx="6">
                  <c:v>8292411.5891714972</c:v>
                </c:pt>
                <c:pt idx="7">
                  <c:v>8295134.2778322492</c:v>
                </c:pt>
                <c:pt idx="8">
                  <c:v>5460903.0204648729</c:v>
                </c:pt>
                <c:pt idx="9">
                  <c:v>8279084.1609189995</c:v>
                </c:pt>
                <c:pt idx="10">
                  <c:v>6175874.2250345014</c:v>
                </c:pt>
                <c:pt idx="11">
                  <c:v>5640408.5879914984</c:v>
                </c:pt>
              </c:numCache>
            </c:numRef>
          </c:val>
          <c:smooth val="0"/>
          <c:extLst>
            <c:ext xmlns:c16="http://schemas.microsoft.com/office/drawing/2014/chart" uri="{C3380CC4-5D6E-409C-BE32-E72D297353CC}">
              <c16:uniqueId val="{00000002-DCCD-4BE9-AF28-1DAE7A302692}"/>
            </c:ext>
          </c:extLst>
        </c:ser>
        <c:dLbls>
          <c:showLegendKey val="0"/>
          <c:showVal val="0"/>
          <c:showCatName val="0"/>
          <c:showSerName val="0"/>
          <c:showPercent val="0"/>
          <c:showBubbleSize val="0"/>
        </c:dLbls>
        <c:smooth val="0"/>
        <c:axId val="776649336"/>
        <c:axId val="776648352"/>
      </c:lineChart>
      <c:dateAx>
        <c:axId val="77664933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76648352"/>
        <c:crosses val="autoZero"/>
        <c:auto val="1"/>
        <c:lblOffset val="100"/>
        <c:baseTimeUnit val="months"/>
      </c:dateAx>
      <c:valAx>
        <c:axId val="7766483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649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Overall $ Contribution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Analysis'!$A$57</c:f>
              <c:strCache>
                <c:ptCount val="1"/>
                <c:pt idx="0">
                  <c:v>Kootha</c:v>
                </c:pt>
              </c:strCache>
            </c:strRef>
          </c:tx>
          <c:spPr>
            <a:solidFill>
              <a:schemeClr val="accent1">
                <a:lumMod val="75000"/>
              </a:schemeClr>
            </a:solidFill>
            <a:ln>
              <a:solidFill>
                <a:schemeClr val="accent1">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Analysis'!$B$56:$D$56</c:f>
              <c:strCache>
                <c:ptCount val="3"/>
                <c:pt idx="0">
                  <c:v>001 Private Water Hedge Sales</c:v>
                </c:pt>
                <c:pt idx="1">
                  <c:v>002 Public Sales</c:v>
                </c:pt>
                <c:pt idx="2">
                  <c:v>003 Residential Sales</c:v>
                </c:pt>
              </c:strCache>
            </c:strRef>
          </c:cat>
          <c:val>
            <c:numRef>
              <c:f>'Revenue Analysis'!$B$57:$D$57</c:f>
              <c:numCache>
                <c:formatCode>"$"#,##0.00;[Red]\-"$"#,##0.00</c:formatCode>
                <c:ptCount val="3"/>
                <c:pt idx="0">
                  <c:v>37118738.908650003</c:v>
                </c:pt>
                <c:pt idx="1">
                  <c:v>18271699.227782961</c:v>
                </c:pt>
                <c:pt idx="2">
                  <c:v>15554519.161720002</c:v>
                </c:pt>
              </c:numCache>
            </c:numRef>
          </c:val>
          <c:extLst>
            <c:ext xmlns:c16="http://schemas.microsoft.com/office/drawing/2014/chart" uri="{C3380CC4-5D6E-409C-BE32-E72D297353CC}">
              <c16:uniqueId val="{0000000A-CF7B-41C1-BFC8-D0CAB08F2792}"/>
            </c:ext>
          </c:extLst>
        </c:ser>
        <c:ser>
          <c:idx val="1"/>
          <c:order val="1"/>
          <c:tx>
            <c:strRef>
              <c:f>'Revenue Analysis'!$A$58</c:f>
              <c:strCache>
                <c:ptCount val="1"/>
                <c:pt idx="0">
                  <c:v>Surjek</c:v>
                </c:pt>
              </c:strCache>
            </c:strRef>
          </c:tx>
          <c:spPr>
            <a:solidFill>
              <a:schemeClr val="accent4">
                <a:lumMod val="75000"/>
              </a:schemeClr>
            </a:solidFill>
            <a:ln>
              <a:solidFill>
                <a:schemeClr val="accent4">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Analysis'!$B$56:$D$56</c:f>
              <c:strCache>
                <c:ptCount val="3"/>
                <c:pt idx="0">
                  <c:v>001 Private Water Hedge Sales</c:v>
                </c:pt>
                <c:pt idx="1">
                  <c:v>002 Public Sales</c:v>
                </c:pt>
                <c:pt idx="2">
                  <c:v>003 Residential Sales</c:v>
                </c:pt>
              </c:strCache>
            </c:strRef>
          </c:cat>
          <c:val>
            <c:numRef>
              <c:f>'Revenue Analysis'!$B$58:$D$58</c:f>
              <c:numCache>
                <c:formatCode>"$"#,##0.00;[Red]\-"$"#,##0.00</c:formatCode>
                <c:ptCount val="3"/>
                <c:pt idx="0">
                  <c:v>82448062.153749987</c:v>
                </c:pt>
                <c:pt idx="1">
                  <c:v>70562398.047100008</c:v>
                </c:pt>
                <c:pt idx="2">
                  <c:v>49244888.96814999</c:v>
                </c:pt>
              </c:numCache>
            </c:numRef>
          </c:val>
          <c:extLst>
            <c:ext xmlns:c16="http://schemas.microsoft.com/office/drawing/2014/chart" uri="{C3380CC4-5D6E-409C-BE32-E72D297353CC}">
              <c16:uniqueId val="{0000000B-CF7B-41C1-BFC8-D0CAB08F2792}"/>
            </c:ext>
          </c:extLst>
        </c:ser>
        <c:ser>
          <c:idx val="2"/>
          <c:order val="2"/>
          <c:tx>
            <c:strRef>
              <c:f>'Revenue Analysis'!$A$59</c:f>
              <c:strCache>
                <c:ptCount val="1"/>
                <c:pt idx="0">
                  <c:v>Jutik</c:v>
                </c:pt>
              </c:strCache>
            </c:strRef>
          </c:tx>
          <c:spPr>
            <a:solidFill>
              <a:schemeClr val="accent6">
                <a:lumMod val="75000"/>
              </a:schemeClr>
            </a:solidFill>
            <a:ln>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Analysis'!$B$56:$D$56</c:f>
              <c:strCache>
                <c:ptCount val="3"/>
                <c:pt idx="0">
                  <c:v>001 Private Water Hedge Sales</c:v>
                </c:pt>
                <c:pt idx="1">
                  <c:v>002 Public Sales</c:v>
                </c:pt>
                <c:pt idx="2">
                  <c:v>003 Residential Sales</c:v>
                </c:pt>
              </c:strCache>
            </c:strRef>
          </c:cat>
          <c:val>
            <c:numRef>
              <c:f>'Revenue Analysis'!$B$59:$D$59</c:f>
              <c:numCache>
                <c:formatCode>"$"#,##0.00;[Red]\-"$"#,##0.00</c:formatCode>
                <c:ptCount val="3"/>
                <c:pt idx="0">
                  <c:v>67860510.573750019</c:v>
                </c:pt>
                <c:pt idx="1">
                  <c:v>58098022.074300006</c:v>
                </c:pt>
                <c:pt idx="2">
                  <c:v>37706692.728949994</c:v>
                </c:pt>
              </c:numCache>
            </c:numRef>
          </c:val>
          <c:extLst>
            <c:ext xmlns:c16="http://schemas.microsoft.com/office/drawing/2014/chart" uri="{C3380CC4-5D6E-409C-BE32-E72D297353CC}">
              <c16:uniqueId val="{0000000C-CF7B-41C1-BFC8-D0CAB08F2792}"/>
            </c:ext>
          </c:extLst>
        </c:ser>
        <c:dLbls>
          <c:dLblPos val="ctr"/>
          <c:showLegendKey val="0"/>
          <c:showVal val="1"/>
          <c:showCatName val="0"/>
          <c:showSerName val="0"/>
          <c:showPercent val="0"/>
          <c:showBubbleSize val="0"/>
        </c:dLbls>
        <c:gapWidth val="79"/>
        <c:overlap val="100"/>
        <c:axId val="791533840"/>
        <c:axId val="791530560"/>
      </c:barChart>
      <c:catAx>
        <c:axId val="791533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91530560"/>
        <c:crosses val="autoZero"/>
        <c:auto val="1"/>
        <c:lblAlgn val="ctr"/>
        <c:lblOffset val="100"/>
        <c:noMultiLvlLbl val="0"/>
      </c:catAx>
      <c:valAx>
        <c:axId val="791530560"/>
        <c:scaling>
          <c:orientation val="minMax"/>
        </c:scaling>
        <c:delete val="1"/>
        <c:axPos val="l"/>
        <c:numFmt formatCode="&quot;$&quot;#,##0.00;[Red]\-&quot;$&quot;#,##0.00" sourceLinked="1"/>
        <c:majorTickMark val="none"/>
        <c:minorTickMark val="none"/>
        <c:tickLblPos val="nextTo"/>
        <c:crossAx val="7915338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Overall $ Contribution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Analysis'!$A$62</c:f>
              <c:strCache>
                <c:ptCount val="1"/>
                <c:pt idx="0">
                  <c:v>Kootha</c:v>
                </c:pt>
              </c:strCache>
            </c:strRef>
          </c:tx>
          <c:spPr>
            <a:solidFill>
              <a:schemeClr val="accent1">
                <a:lumMod val="75000"/>
              </a:schemeClr>
            </a:solidFill>
            <a:ln>
              <a:solidFill>
                <a:schemeClr val="accent1">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Analysis'!$B$61:$D$61</c:f>
              <c:strCache>
                <c:ptCount val="3"/>
                <c:pt idx="0">
                  <c:v>001 Private Water Hedge Sales</c:v>
                </c:pt>
                <c:pt idx="1">
                  <c:v>002 Public Sales</c:v>
                </c:pt>
                <c:pt idx="2">
                  <c:v>003 Residential Sales</c:v>
                </c:pt>
              </c:strCache>
            </c:strRef>
          </c:cat>
          <c:val>
            <c:numRef>
              <c:f>'Revenue Analysis'!$B$62:$D$62</c:f>
              <c:numCache>
                <c:formatCode>0.0%</c:formatCode>
                <c:ptCount val="3"/>
                <c:pt idx="0">
                  <c:v>0.52320475368890496</c:v>
                </c:pt>
                <c:pt idx="1">
                  <c:v>0.25754754000336344</c:v>
                </c:pt>
                <c:pt idx="2">
                  <c:v>0.2192477063077316</c:v>
                </c:pt>
              </c:numCache>
            </c:numRef>
          </c:val>
          <c:extLst>
            <c:ext xmlns:c16="http://schemas.microsoft.com/office/drawing/2014/chart" uri="{C3380CC4-5D6E-409C-BE32-E72D297353CC}">
              <c16:uniqueId val="{00000000-08E9-40E9-986B-2DEFF70BFCD5}"/>
            </c:ext>
          </c:extLst>
        </c:ser>
        <c:ser>
          <c:idx val="1"/>
          <c:order val="1"/>
          <c:tx>
            <c:strRef>
              <c:f>'Revenue Analysis'!$A$63</c:f>
              <c:strCache>
                <c:ptCount val="1"/>
                <c:pt idx="0">
                  <c:v>Surjek</c:v>
                </c:pt>
              </c:strCache>
            </c:strRef>
          </c:tx>
          <c:spPr>
            <a:solidFill>
              <a:schemeClr val="accent4">
                <a:lumMod val="75000"/>
              </a:schemeClr>
            </a:solidFill>
            <a:ln>
              <a:solidFill>
                <a:schemeClr val="accent4">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Analysis'!$B$61:$D$61</c:f>
              <c:strCache>
                <c:ptCount val="3"/>
                <c:pt idx="0">
                  <c:v>001 Private Water Hedge Sales</c:v>
                </c:pt>
                <c:pt idx="1">
                  <c:v>002 Public Sales</c:v>
                </c:pt>
                <c:pt idx="2">
                  <c:v>003 Residential Sales</c:v>
                </c:pt>
              </c:strCache>
            </c:strRef>
          </c:cat>
          <c:val>
            <c:numRef>
              <c:f>'Revenue Analysis'!$B$63:$D$63</c:f>
              <c:numCache>
                <c:formatCode>0.0%</c:formatCode>
                <c:ptCount val="3"/>
                <c:pt idx="0">
                  <c:v>0.40764341953130867</c:v>
                </c:pt>
                <c:pt idx="1">
                  <c:v>0.34887778413286691</c:v>
                </c:pt>
                <c:pt idx="2">
                  <c:v>0.24347879633582434</c:v>
                </c:pt>
              </c:numCache>
            </c:numRef>
          </c:val>
          <c:extLst>
            <c:ext xmlns:c16="http://schemas.microsoft.com/office/drawing/2014/chart" uri="{C3380CC4-5D6E-409C-BE32-E72D297353CC}">
              <c16:uniqueId val="{00000001-08E9-40E9-986B-2DEFF70BFCD5}"/>
            </c:ext>
          </c:extLst>
        </c:ser>
        <c:ser>
          <c:idx val="2"/>
          <c:order val="2"/>
          <c:tx>
            <c:strRef>
              <c:f>'Revenue Analysis'!$A$64</c:f>
              <c:strCache>
                <c:ptCount val="1"/>
                <c:pt idx="0">
                  <c:v>Jutik</c:v>
                </c:pt>
              </c:strCache>
            </c:strRef>
          </c:tx>
          <c:spPr>
            <a:solidFill>
              <a:schemeClr val="accent6">
                <a:lumMod val="75000"/>
              </a:schemeClr>
            </a:solidFill>
            <a:ln>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Analysis'!$B$61:$D$61</c:f>
              <c:strCache>
                <c:ptCount val="3"/>
                <c:pt idx="0">
                  <c:v>001 Private Water Hedge Sales</c:v>
                </c:pt>
                <c:pt idx="1">
                  <c:v>002 Public Sales</c:v>
                </c:pt>
                <c:pt idx="2">
                  <c:v>003 Residential Sales</c:v>
                </c:pt>
              </c:strCache>
            </c:strRef>
          </c:cat>
          <c:val>
            <c:numRef>
              <c:f>'Revenue Analysis'!$B$64:$D$64</c:f>
              <c:numCache>
                <c:formatCode>0.0%</c:formatCode>
                <c:ptCount val="3"/>
                <c:pt idx="0">
                  <c:v>0.41462998885337127</c:v>
                </c:pt>
                <c:pt idx="1">
                  <c:v>0.35498085766522613</c:v>
                </c:pt>
                <c:pt idx="2">
                  <c:v>0.23038915348140251</c:v>
                </c:pt>
              </c:numCache>
            </c:numRef>
          </c:val>
          <c:extLst>
            <c:ext xmlns:c16="http://schemas.microsoft.com/office/drawing/2014/chart" uri="{C3380CC4-5D6E-409C-BE32-E72D297353CC}">
              <c16:uniqueId val="{00000002-08E9-40E9-986B-2DEFF70BFCD5}"/>
            </c:ext>
          </c:extLst>
        </c:ser>
        <c:dLbls>
          <c:dLblPos val="ctr"/>
          <c:showLegendKey val="0"/>
          <c:showVal val="1"/>
          <c:showCatName val="0"/>
          <c:showSerName val="0"/>
          <c:showPercent val="0"/>
          <c:showBubbleSize val="0"/>
        </c:dLbls>
        <c:gapWidth val="79"/>
        <c:overlap val="100"/>
        <c:axId val="791533840"/>
        <c:axId val="791530560"/>
      </c:barChart>
      <c:catAx>
        <c:axId val="791533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91530560"/>
        <c:crosses val="autoZero"/>
        <c:auto val="1"/>
        <c:lblAlgn val="ctr"/>
        <c:lblOffset val="100"/>
        <c:noMultiLvlLbl val="0"/>
      </c:catAx>
      <c:valAx>
        <c:axId val="791530560"/>
        <c:scaling>
          <c:orientation val="minMax"/>
        </c:scaling>
        <c:delete val="1"/>
        <c:axPos val="l"/>
        <c:numFmt formatCode="0.0%" sourceLinked="1"/>
        <c:majorTickMark val="none"/>
        <c:minorTickMark val="none"/>
        <c:tickLblPos val="nextTo"/>
        <c:crossAx val="7915338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Kootha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Analysis'!$C$34</c:f>
              <c:strCache>
                <c:ptCount val="1"/>
                <c:pt idx="0">
                  <c:v>001 Private Water Hedge Sales</c:v>
                </c:pt>
              </c:strCache>
            </c:strRef>
          </c:tx>
          <c:spPr>
            <a:ln w="28575" cap="rnd">
              <a:solidFill>
                <a:schemeClr val="tx2">
                  <a:lumMod val="60000"/>
                  <a:lumOff val="40000"/>
                </a:schemeClr>
              </a:solidFill>
              <a:round/>
            </a:ln>
            <a:effectLst/>
          </c:spPr>
          <c:marker>
            <c:symbol val="none"/>
          </c:marker>
          <c:cat>
            <c:numRef>
              <c:f>'Revenue Analysis'!$E$32:$O$32</c:f>
              <c:numCache>
                <c:formatCode>mmm\-yy</c:formatCode>
                <c:ptCount val="11"/>
                <c:pt idx="0">
                  <c:v>41456</c:v>
                </c:pt>
                <c:pt idx="1">
                  <c:v>41487</c:v>
                </c:pt>
                <c:pt idx="2">
                  <c:v>41518</c:v>
                </c:pt>
                <c:pt idx="3">
                  <c:v>41548</c:v>
                </c:pt>
                <c:pt idx="4">
                  <c:v>41579</c:v>
                </c:pt>
                <c:pt idx="5">
                  <c:v>41609</c:v>
                </c:pt>
                <c:pt idx="6">
                  <c:v>41640</c:v>
                </c:pt>
                <c:pt idx="7">
                  <c:v>41671</c:v>
                </c:pt>
                <c:pt idx="8">
                  <c:v>41699</c:v>
                </c:pt>
                <c:pt idx="9">
                  <c:v>41730</c:v>
                </c:pt>
                <c:pt idx="10">
                  <c:v>41760</c:v>
                </c:pt>
              </c:numCache>
            </c:numRef>
          </c:cat>
          <c:val>
            <c:numRef>
              <c:f>'Revenue Analysis'!$E$34:$P$34</c:f>
              <c:numCache>
                <c:formatCode>"$"#,##0.00;[Red]\-"$"#,##0.00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0-A463-4208-8CD1-FA3C0E4386D4}"/>
            </c:ext>
          </c:extLst>
        </c:ser>
        <c:ser>
          <c:idx val="1"/>
          <c:order val="1"/>
          <c:tx>
            <c:strRef>
              <c:f>'Revenue Analysis'!$C$35</c:f>
              <c:strCache>
                <c:ptCount val="1"/>
                <c:pt idx="0">
                  <c:v>002 Public Sales</c:v>
                </c:pt>
              </c:strCache>
            </c:strRef>
          </c:tx>
          <c:spPr>
            <a:ln w="28575" cap="rnd">
              <a:solidFill>
                <a:schemeClr val="accent1">
                  <a:lumMod val="60000"/>
                  <a:lumOff val="40000"/>
                </a:schemeClr>
              </a:solidFill>
              <a:round/>
            </a:ln>
            <a:effectLst/>
          </c:spPr>
          <c:marker>
            <c:symbol val="none"/>
          </c:marker>
          <c:cat>
            <c:numRef>
              <c:f>'Revenue Analysis'!$E$32:$O$32</c:f>
              <c:numCache>
                <c:formatCode>mmm\-yy</c:formatCode>
                <c:ptCount val="11"/>
                <c:pt idx="0">
                  <c:v>41456</c:v>
                </c:pt>
                <c:pt idx="1">
                  <c:v>41487</c:v>
                </c:pt>
                <c:pt idx="2">
                  <c:v>41518</c:v>
                </c:pt>
                <c:pt idx="3">
                  <c:v>41548</c:v>
                </c:pt>
                <c:pt idx="4">
                  <c:v>41579</c:v>
                </c:pt>
                <c:pt idx="5">
                  <c:v>41609</c:v>
                </c:pt>
                <c:pt idx="6">
                  <c:v>41640</c:v>
                </c:pt>
                <c:pt idx="7">
                  <c:v>41671</c:v>
                </c:pt>
                <c:pt idx="8">
                  <c:v>41699</c:v>
                </c:pt>
                <c:pt idx="9">
                  <c:v>41730</c:v>
                </c:pt>
                <c:pt idx="10">
                  <c:v>41760</c:v>
                </c:pt>
              </c:numCache>
            </c:numRef>
          </c:cat>
          <c:val>
            <c:numRef>
              <c:f>'Revenue Analysis'!$E$35:$P$35</c:f>
              <c:numCache>
                <c:formatCode>"$"#,##0.00;[Red]\-"$"#,##0.00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1-A463-4208-8CD1-FA3C0E4386D4}"/>
            </c:ext>
          </c:extLst>
        </c:ser>
        <c:ser>
          <c:idx val="2"/>
          <c:order val="2"/>
          <c:tx>
            <c:strRef>
              <c:f>'Revenue Analysis'!$C$36</c:f>
              <c:strCache>
                <c:ptCount val="1"/>
                <c:pt idx="0">
                  <c:v>003 Residential Sales</c:v>
                </c:pt>
              </c:strCache>
            </c:strRef>
          </c:tx>
          <c:spPr>
            <a:ln w="28575" cap="rnd">
              <a:solidFill>
                <a:schemeClr val="accent1">
                  <a:lumMod val="75000"/>
                </a:schemeClr>
              </a:solidFill>
              <a:round/>
            </a:ln>
            <a:effectLst/>
          </c:spPr>
          <c:marker>
            <c:symbol val="none"/>
          </c:marker>
          <c:cat>
            <c:numRef>
              <c:f>'Revenue Analysis'!$E$32:$O$32</c:f>
              <c:numCache>
                <c:formatCode>mmm\-yy</c:formatCode>
                <c:ptCount val="11"/>
                <c:pt idx="0">
                  <c:v>41456</c:v>
                </c:pt>
                <c:pt idx="1">
                  <c:v>41487</c:v>
                </c:pt>
                <c:pt idx="2">
                  <c:v>41518</c:v>
                </c:pt>
                <c:pt idx="3">
                  <c:v>41548</c:v>
                </c:pt>
                <c:pt idx="4">
                  <c:v>41579</c:v>
                </c:pt>
                <c:pt idx="5">
                  <c:v>41609</c:v>
                </c:pt>
                <c:pt idx="6">
                  <c:v>41640</c:v>
                </c:pt>
                <c:pt idx="7">
                  <c:v>41671</c:v>
                </c:pt>
                <c:pt idx="8">
                  <c:v>41699</c:v>
                </c:pt>
                <c:pt idx="9">
                  <c:v>41730</c:v>
                </c:pt>
                <c:pt idx="10">
                  <c:v>41760</c:v>
                </c:pt>
              </c:numCache>
            </c:numRef>
          </c:cat>
          <c:val>
            <c:numRef>
              <c:f>'Revenue Analysis'!$E$36:$P$36</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2-A463-4208-8CD1-FA3C0E4386D4}"/>
            </c:ext>
          </c:extLst>
        </c:ser>
        <c:dLbls>
          <c:showLegendKey val="0"/>
          <c:showVal val="0"/>
          <c:showCatName val="0"/>
          <c:showSerName val="0"/>
          <c:showPercent val="0"/>
          <c:showBubbleSize val="0"/>
        </c:dLbls>
        <c:smooth val="0"/>
        <c:axId val="675888736"/>
        <c:axId val="675885128"/>
      </c:lineChart>
      <c:dateAx>
        <c:axId val="67588873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85128"/>
        <c:crosses val="autoZero"/>
        <c:auto val="1"/>
        <c:lblOffset val="100"/>
        <c:baseTimeUnit val="months"/>
      </c:dateAx>
      <c:valAx>
        <c:axId val="675885128"/>
        <c:scaling>
          <c:orientation val="minMax"/>
          <c:min val="1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88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Surjek</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Analysis'!$C$37</c:f>
              <c:strCache>
                <c:ptCount val="1"/>
                <c:pt idx="0">
                  <c:v>001 Private Water Hedge Sales</c:v>
                </c:pt>
              </c:strCache>
            </c:strRef>
          </c:tx>
          <c:spPr>
            <a:ln w="28575" cap="rnd">
              <a:solidFill>
                <a:schemeClr val="accent4">
                  <a:lumMod val="20000"/>
                  <a:lumOff val="80000"/>
                </a:schemeClr>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Analysis'!$E$37:$P$37</c:f>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0-8F53-4ED7-A2FD-3FB9E3ADABE2}"/>
            </c:ext>
          </c:extLst>
        </c:ser>
        <c:ser>
          <c:idx val="1"/>
          <c:order val="1"/>
          <c:tx>
            <c:strRef>
              <c:f>'Revenue Analysis'!$C$38</c:f>
              <c:strCache>
                <c:ptCount val="1"/>
                <c:pt idx="0">
                  <c:v>002 Public Sales</c:v>
                </c:pt>
              </c:strCache>
            </c:strRef>
          </c:tx>
          <c:spPr>
            <a:ln w="28575" cap="rnd">
              <a:solidFill>
                <a:schemeClr val="accent4">
                  <a:lumMod val="60000"/>
                  <a:lumOff val="40000"/>
                </a:schemeClr>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Analysis'!$E$38:$P$38</c:f>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1-8F53-4ED7-A2FD-3FB9E3ADABE2}"/>
            </c:ext>
          </c:extLst>
        </c:ser>
        <c:ser>
          <c:idx val="2"/>
          <c:order val="2"/>
          <c:tx>
            <c:strRef>
              <c:f>'Revenue Analysis'!$C$39</c:f>
              <c:strCache>
                <c:ptCount val="1"/>
                <c:pt idx="0">
                  <c:v>003 Residential Sales</c:v>
                </c:pt>
              </c:strCache>
            </c:strRef>
          </c:tx>
          <c:spPr>
            <a:ln w="28575" cap="rnd">
              <a:solidFill>
                <a:schemeClr val="accent4">
                  <a:lumMod val="75000"/>
                </a:schemeClr>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Analysis'!$E$39:$P$39</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2-8F53-4ED7-A2FD-3FB9E3ADABE2}"/>
            </c:ext>
          </c:extLst>
        </c:ser>
        <c:dLbls>
          <c:showLegendKey val="0"/>
          <c:showVal val="0"/>
          <c:showCatName val="0"/>
          <c:showSerName val="0"/>
          <c:showPercent val="0"/>
          <c:showBubbleSize val="0"/>
        </c:dLbls>
        <c:smooth val="0"/>
        <c:axId val="675888736"/>
        <c:axId val="675885128"/>
      </c:lineChart>
      <c:dateAx>
        <c:axId val="67588873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85128"/>
        <c:crosses val="autoZero"/>
        <c:auto val="1"/>
        <c:lblOffset val="100"/>
        <c:baseTimeUnit val="months"/>
      </c:dateAx>
      <c:valAx>
        <c:axId val="675885128"/>
        <c:scaling>
          <c:orientation val="minMax"/>
          <c:min val="3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88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Jutik</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Analysis'!$C$40</c:f>
              <c:strCache>
                <c:ptCount val="1"/>
                <c:pt idx="0">
                  <c:v>001 Private Water Hedge Sales</c:v>
                </c:pt>
              </c:strCache>
            </c:strRef>
          </c:tx>
          <c:spPr>
            <a:ln w="28575" cap="rnd">
              <a:solidFill>
                <a:schemeClr val="accent6">
                  <a:lumMod val="40000"/>
                  <a:lumOff val="60000"/>
                </a:schemeClr>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Analysis'!$E$40:$P$40</c:f>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0-2F0F-4D2F-B710-4FB02C26B91E}"/>
            </c:ext>
          </c:extLst>
        </c:ser>
        <c:ser>
          <c:idx val="1"/>
          <c:order val="1"/>
          <c:tx>
            <c:strRef>
              <c:f>'Revenue Analysis'!$C$41</c:f>
              <c:strCache>
                <c:ptCount val="1"/>
                <c:pt idx="0">
                  <c:v>002 Public Sales</c:v>
                </c:pt>
              </c:strCache>
            </c:strRef>
          </c:tx>
          <c:spPr>
            <a:ln w="28575" cap="rnd">
              <a:solidFill>
                <a:schemeClr val="accent6">
                  <a:lumMod val="75000"/>
                </a:schemeClr>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Analysis'!$E$41:$P$41</c:f>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1-2F0F-4D2F-B710-4FB02C26B91E}"/>
            </c:ext>
          </c:extLst>
        </c:ser>
        <c:ser>
          <c:idx val="2"/>
          <c:order val="2"/>
          <c:tx>
            <c:strRef>
              <c:f>'Revenue Analysis'!$C$42</c:f>
              <c:strCache>
                <c:ptCount val="1"/>
                <c:pt idx="0">
                  <c:v>003 Residential Sales</c:v>
                </c:pt>
              </c:strCache>
            </c:strRef>
          </c:tx>
          <c:spPr>
            <a:ln w="28575" cap="rnd">
              <a:solidFill>
                <a:schemeClr val="accent6">
                  <a:lumMod val="50000"/>
                </a:schemeClr>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Analysis'!$E$42:$P$42</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2-2F0F-4D2F-B710-4FB02C26B91E}"/>
            </c:ext>
          </c:extLst>
        </c:ser>
        <c:dLbls>
          <c:showLegendKey val="0"/>
          <c:showVal val="0"/>
          <c:showCatName val="0"/>
          <c:showSerName val="0"/>
          <c:showPercent val="0"/>
          <c:showBubbleSize val="0"/>
        </c:dLbls>
        <c:smooth val="0"/>
        <c:axId val="675888736"/>
        <c:axId val="675885128"/>
      </c:lineChart>
      <c:dateAx>
        <c:axId val="67588873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85128"/>
        <c:crosses val="autoZero"/>
        <c:auto val="1"/>
        <c:lblOffset val="100"/>
        <c:baseTimeUnit val="months"/>
      </c:dateAx>
      <c:valAx>
        <c:axId val="675885128"/>
        <c:scaling>
          <c:orientation val="minMax"/>
          <c:min val="2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88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t>
            </a:r>
            <a:r>
              <a:rPr lang="en-US" b="1"/>
              <a:t>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Chemical Costs (Chem-Exp)</c:v>
          </c:tx>
          <c:spPr>
            <a:ln w="28575" cap="rnd">
              <a:solidFill>
                <a:schemeClr val="tx1">
                  <a:lumMod val="65000"/>
                  <a:lumOff val="35000"/>
                </a:schemeClr>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Analysis'!$F$49:$Q$49</c:f>
              <c:numCache>
                <c:formatCode>"$"#,##0.00;[Red]\-"$"#,##0.00</c:formatCode>
                <c:ptCount val="12"/>
                <c:pt idx="0">
                  <c:v>4752382.6895514736</c:v>
                </c:pt>
                <c:pt idx="1">
                  <c:v>5167035.0438473243</c:v>
                </c:pt>
                <c:pt idx="2">
                  <c:v>5477119.2220016234</c:v>
                </c:pt>
                <c:pt idx="3">
                  <c:v>6217372.1257881755</c:v>
                </c:pt>
                <c:pt idx="4">
                  <c:v>6351549.5562056992</c:v>
                </c:pt>
                <c:pt idx="5">
                  <c:v>5473893.9778650012</c:v>
                </c:pt>
                <c:pt idx="6">
                  <c:v>7073236.3159125</c:v>
                </c:pt>
                <c:pt idx="7">
                  <c:v>7645099.2339562494</c:v>
                </c:pt>
                <c:pt idx="8">
                  <c:v>7576081.9643531246</c:v>
                </c:pt>
                <c:pt idx="9">
                  <c:v>7870566.9194312505</c:v>
                </c:pt>
                <c:pt idx="10">
                  <c:v>9096355.030431252</c:v>
                </c:pt>
                <c:pt idx="11">
                  <c:v>5712658.1783212498</c:v>
                </c:pt>
              </c:numCache>
            </c:numRef>
          </c:val>
          <c:smooth val="0"/>
          <c:extLst>
            <c:ext xmlns:c16="http://schemas.microsoft.com/office/drawing/2014/chart" uri="{C3380CC4-5D6E-409C-BE32-E72D297353CC}">
              <c16:uniqueId val="{00000000-6C9F-4CF0-9850-1E4713AEDD31}"/>
            </c:ext>
          </c:extLst>
        </c:ser>
        <c:ser>
          <c:idx val="1"/>
          <c:order val="1"/>
          <c:tx>
            <c:v>Facility Costs (Utility-Exp - Heating)</c:v>
          </c:tx>
          <c:spPr>
            <a:ln w="28575" cap="rnd">
              <a:solidFill>
                <a:schemeClr val="tx2">
                  <a:lumMod val="60000"/>
                  <a:lumOff val="40000"/>
                </a:schemeClr>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Analysis'!$F$50:$Q$50</c:f>
              <c:numCache>
                <c:formatCode>"$"#,##0.00;[Red]\-"$"#,##0.00</c:formatCode>
                <c:ptCount val="12"/>
                <c:pt idx="0">
                  <c:v>2439061.3979192991</c:v>
                </c:pt>
                <c:pt idx="1">
                  <c:v>2621863.5100085996</c:v>
                </c:pt>
                <c:pt idx="2">
                  <c:v>2806168.0509719998</c:v>
                </c:pt>
                <c:pt idx="3">
                  <c:v>3163209.5663784007</c:v>
                </c:pt>
                <c:pt idx="4">
                  <c:v>3218501.5770913498</c:v>
                </c:pt>
                <c:pt idx="5">
                  <c:v>2788369.1117025004</c:v>
                </c:pt>
                <c:pt idx="6">
                  <c:v>3593667.2656375002</c:v>
                </c:pt>
                <c:pt idx="7">
                  <c:v>3722191.4510812499</c:v>
                </c:pt>
                <c:pt idx="8">
                  <c:v>3871145.1659843749</c:v>
                </c:pt>
                <c:pt idx="9">
                  <c:v>3465642.2342250003</c:v>
                </c:pt>
                <c:pt idx="10">
                  <c:v>4094860.7397625004</c:v>
                </c:pt>
                <c:pt idx="11">
                  <c:v>2932911.3268075003</c:v>
                </c:pt>
              </c:numCache>
            </c:numRef>
          </c:val>
          <c:smooth val="0"/>
          <c:extLst>
            <c:ext xmlns:c16="http://schemas.microsoft.com/office/drawing/2014/chart" uri="{C3380CC4-5D6E-409C-BE32-E72D297353CC}">
              <c16:uniqueId val="{00000001-6C9F-4CF0-9850-1E4713AEDD31}"/>
            </c:ext>
          </c:extLst>
        </c:ser>
        <c:ser>
          <c:idx val="2"/>
          <c:order val="2"/>
          <c:tx>
            <c:v>Facility Costs (Utility-Exp - Electricity)</c:v>
          </c:tx>
          <c:spPr>
            <a:ln w="28575" cap="rnd">
              <a:solidFill>
                <a:schemeClr val="accent1">
                  <a:lumMod val="75000"/>
                </a:schemeClr>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Analysis'!$F$51:$Q$51</c:f>
              <c:numCache>
                <c:formatCode>"$"#,##0.00;[Red]\-"$"#,##0.00</c:formatCode>
                <c:ptCount val="12"/>
                <c:pt idx="0">
                  <c:v>2300028.0101369992</c:v>
                </c:pt>
                <c:pt idx="1">
                  <c:v>2505939.5584575003</c:v>
                </c:pt>
                <c:pt idx="2">
                  <c:v>2627415.3951704986</c:v>
                </c:pt>
                <c:pt idx="3">
                  <c:v>2900613.3153855</c:v>
                </c:pt>
                <c:pt idx="4">
                  <c:v>2940556.1633002497</c:v>
                </c:pt>
                <c:pt idx="5">
                  <c:v>2582565.0096375002</c:v>
                </c:pt>
                <c:pt idx="6">
                  <c:v>3446732.8680624999</c:v>
                </c:pt>
                <c:pt idx="7">
                  <c:v>3483983.4045937499</c:v>
                </c:pt>
                <c:pt idx="8">
                  <c:v>3640816.4610781251</c:v>
                </c:pt>
                <c:pt idx="9">
                  <c:v>3250872.5897500003</c:v>
                </c:pt>
                <c:pt idx="10">
                  <c:v>3812121.7015625001</c:v>
                </c:pt>
                <c:pt idx="11">
                  <c:v>2923183.2132374998</c:v>
                </c:pt>
              </c:numCache>
            </c:numRef>
          </c:val>
          <c:smooth val="0"/>
          <c:extLst>
            <c:ext xmlns:c16="http://schemas.microsoft.com/office/drawing/2014/chart" uri="{C3380CC4-5D6E-409C-BE32-E72D297353CC}">
              <c16:uniqueId val="{00000002-6C9F-4CF0-9850-1E4713AEDD31}"/>
            </c:ext>
          </c:extLst>
        </c:ser>
        <c:ser>
          <c:idx val="3"/>
          <c:order val="3"/>
          <c:tx>
            <c:v>Operational Maintenance Costs (Plant Maintenance)</c:v>
          </c:tx>
          <c:spPr>
            <a:ln w="28575" cap="rnd">
              <a:solidFill>
                <a:schemeClr val="accent4">
                  <a:lumMod val="40000"/>
                  <a:lumOff val="60000"/>
                </a:schemeClr>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Analysis'!$F$52:$Q$52</c:f>
              <c:numCache>
                <c:formatCode>"$"#,##0.00;[Red]\-"$"#,##0.00</c:formatCode>
                <c:ptCount val="12"/>
                <c:pt idx="0">
                  <c:v>2073604.724326327</c:v>
                </c:pt>
                <c:pt idx="1">
                  <c:v>2269539.7804914797</c:v>
                </c:pt>
                <c:pt idx="2">
                  <c:v>2374998.790312151</c:v>
                </c:pt>
                <c:pt idx="3">
                  <c:v>2645968.110327912</c:v>
                </c:pt>
                <c:pt idx="4">
                  <c:v>2691801.6955241356</c:v>
                </c:pt>
                <c:pt idx="5">
                  <c:v>2348808.3419548003</c:v>
                </c:pt>
                <c:pt idx="6">
                  <c:v>2879996.1652659997</c:v>
                </c:pt>
                <c:pt idx="7">
                  <c:v>2972957.9397390001</c:v>
                </c:pt>
                <c:pt idx="8">
                  <c:v>3094867.6019314998</c:v>
                </c:pt>
                <c:pt idx="9">
                  <c:v>2768358.2978389999</c:v>
                </c:pt>
                <c:pt idx="10">
                  <c:v>3268026.2100749998</c:v>
                </c:pt>
                <c:pt idx="11">
                  <c:v>2363869.6207261998</c:v>
                </c:pt>
              </c:numCache>
            </c:numRef>
          </c:val>
          <c:smooth val="0"/>
          <c:extLst>
            <c:ext xmlns:c16="http://schemas.microsoft.com/office/drawing/2014/chart" uri="{C3380CC4-5D6E-409C-BE32-E72D297353CC}">
              <c16:uniqueId val="{00000003-6C9F-4CF0-9850-1E4713AEDD31}"/>
            </c:ext>
          </c:extLst>
        </c:ser>
        <c:ser>
          <c:idx val="4"/>
          <c:order val="4"/>
          <c:tx>
            <c:v>Operational Maintenance Costs (Plant Outages)</c:v>
          </c:tx>
          <c:spPr>
            <a:ln w="28575" cap="rnd">
              <a:solidFill>
                <a:schemeClr val="accent6">
                  <a:lumMod val="40000"/>
                  <a:lumOff val="60000"/>
                </a:schemeClr>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Analysis'!$F$53:$Q$53</c:f>
              <c:numCache>
                <c:formatCode>"$"#,##0.00;[Red]\-"$"#,##0.00</c:formatCode>
                <c:ptCount val="12"/>
                <c:pt idx="0">
                  <c:v>1347738.8706587995</c:v>
                </c:pt>
                <c:pt idx="1">
                  <c:v>1561170.3574350001</c:v>
                </c:pt>
                <c:pt idx="2">
                  <c:v>1574874.1415601994</c:v>
                </c:pt>
                <c:pt idx="3">
                  <c:v>1880373.5227742002</c:v>
                </c:pt>
                <c:pt idx="4">
                  <c:v>1968683.2157081</c:v>
                </c:pt>
                <c:pt idx="5">
                  <c:v>1158623.1401823002</c:v>
                </c:pt>
                <c:pt idx="6">
                  <c:v>1176136.1610068001</c:v>
                </c:pt>
                <c:pt idx="7">
                  <c:v>1239117.5758722001</c:v>
                </c:pt>
                <c:pt idx="8">
                  <c:v>1215602.9551357001</c:v>
                </c:pt>
                <c:pt idx="9">
                  <c:v>1190750.2535102002</c:v>
                </c:pt>
                <c:pt idx="10">
                  <c:v>1381387.0449670001</c:v>
                </c:pt>
                <c:pt idx="11">
                  <c:v>1040665.7581107001</c:v>
                </c:pt>
              </c:numCache>
            </c:numRef>
          </c:val>
          <c:smooth val="0"/>
          <c:extLst>
            <c:ext xmlns:c16="http://schemas.microsoft.com/office/drawing/2014/chart" uri="{C3380CC4-5D6E-409C-BE32-E72D297353CC}">
              <c16:uniqueId val="{00000004-6C9F-4CF0-9850-1E4713AEDD31}"/>
            </c:ext>
          </c:extLst>
        </c:ser>
        <c:ser>
          <c:idx val="5"/>
          <c:order val="5"/>
          <c:tx>
            <c:v>Operational Maintenance Costs (Plant Op. Costs)</c:v>
          </c:tx>
          <c:spPr>
            <a:ln w="28575" cap="rnd">
              <a:solidFill>
                <a:schemeClr val="accent6">
                  <a:lumMod val="75000"/>
                </a:schemeClr>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Analysis'!$F$54:$Q$54</c:f>
              <c:numCache>
                <c:formatCode>"$"#,##0.00;[Red]\-"$"#,##0.00</c:formatCode>
                <c:ptCount val="12"/>
                <c:pt idx="0">
                  <c:v>1800236.6472906992</c:v>
                </c:pt>
                <c:pt idx="1">
                  <c:v>1959718.9384044998</c:v>
                </c:pt>
                <c:pt idx="2">
                  <c:v>2069515.5841112991</c:v>
                </c:pt>
                <c:pt idx="3">
                  <c:v>2330999.3359503001</c:v>
                </c:pt>
                <c:pt idx="4">
                  <c:v>2376535.9434183999</c:v>
                </c:pt>
                <c:pt idx="5">
                  <c:v>1447049.2500542002</c:v>
                </c:pt>
                <c:pt idx="6">
                  <c:v>1483562.2037511999</c:v>
                </c:pt>
                <c:pt idx="7">
                  <c:v>1516247.7055998</c:v>
                </c:pt>
                <c:pt idx="8">
                  <c:v>1567231.2198758</c:v>
                </c:pt>
                <c:pt idx="9">
                  <c:v>1421177.7427773001</c:v>
                </c:pt>
                <c:pt idx="10">
                  <c:v>1665801.7318074999</c:v>
                </c:pt>
                <c:pt idx="11">
                  <c:v>1452590.2533372999</c:v>
                </c:pt>
              </c:numCache>
            </c:numRef>
          </c:val>
          <c:smooth val="0"/>
          <c:extLst>
            <c:ext xmlns:c16="http://schemas.microsoft.com/office/drawing/2014/chart" uri="{C3380CC4-5D6E-409C-BE32-E72D297353CC}">
              <c16:uniqueId val="{00000005-6C9F-4CF0-9850-1E4713AEDD31}"/>
            </c:ext>
          </c:extLst>
        </c:ser>
        <c:ser>
          <c:idx val="6"/>
          <c:order val="6"/>
          <c:tx>
            <c:v>Operational Maintenance Costs (Plant Admin Costs)</c:v>
          </c:tx>
          <c:spPr>
            <a:ln w="28575" cap="rnd">
              <a:solidFill>
                <a:schemeClr val="accent4">
                  <a:lumMod val="75000"/>
                </a:schemeClr>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Analysis'!$F$55:$Q$55</c:f>
              <c:numCache>
                <c:formatCode>"$"#,##0.00;[Red]\-"$"#,##0.00</c:formatCode>
                <c:ptCount val="12"/>
                <c:pt idx="0">
                  <c:v>886197.60176639946</c:v>
                </c:pt>
                <c:pt idx="1">
                  <c:v>1012646.749821</c:v>
                </c:pt>
                <c:pt idx="2">
                  <c:v>1025398.9493285995</c:v>
                </c:pt>
                <c:pt idx="3">
                  <c:v>1186610.9527146001</c:v>
                </c:pt>
                <c:pt idx="4">
                  <c:v>1229462.2582892999</c:v>
                </c:pt>
                <c:pt idx="5">
                  <c:v>749668.56593790022</c:v>
                </c:pt>
                <c:pt idx="6">
                  <c:v>774322.04976840003</c:v>
                </c:pt>
                <c:pt idx="7">
                  <c:v>795356.48947859998</c:v>
                </c:pt>
                <c:pt idx="8">
                  <c:v>795992.24834010005</c:v>
                </c:pt>
                <c:pt idx="9">
                  <c:v>759387.99960660015</c:v>
                </c:pt>
                <c:pt idx="10">
                  <c:v>879614.44655700005</c:v>
                </c:pt>
                <c:pt idx="11">
                  <c:v>718766.35225710005</c:v>
                </c:pt>
              </c:numCache>
            </c:numRef>
          </c:val>
          <c:smooth val="0"/>
          <c:extLst>
            <c:ext xmlns:c16="http://schemas.microsoft.com/office/drawing/2014/chart" uri="{C3380CC4-5D6E-409C-BE32-E72D297353CC}">
              <c16:uniqueId val="{00000006-6C9F-4CF0-9850-1E4713AEDD31}"/>
            </c:ext>
          </c:extLst>
        </c:ser>
        <c:ser>
          <c:idx val="7"/>
          <c:order val="7"/>
          <c:tx>
            <c:v>Labour Costs (Labour-Costs)</c:v>
          </c:tx>
          <c:spPr>
            <a:ln w="28575" cap="rnd">
              <a:solidFill>
                <a:srgbClr val="C00000"/>
              </a:solidFill>
              <a:round/>
            </a:ln>
            <a:effectLst/>
          </c:spPr>
          <c:marker>
            <c:symbol val="none"/>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Analysis'!$F$56:$Q$56</c:f>
              <c:numCache>
                <c:formatCode>"$"#,##0.00;[Red]\-"$"#,##0.00</c:formatCode>
                <c:ptCount val="12"/>
                <c:pt idx="0">
                  <c:v>7367588.6791624967</c:v>
                </c:pt>
                <c:pt idx="1">
                  <c:v>7849336.0209874995</c:v>
                </c:pt>
                <c:pt idx="2">
                  <c:v>8389760.6297374964</c:v>
                </c:pt>
                <c:pt idx="3">
                  <c:v>9137407.9125625007</c:v>
                </c:pt>
                <c:pt idx="4">
                  <c:v>9187415.9798249993</c:v>
                </c:pt>
                <c:pt idx="5">
                  <c:v>5779740.0739000011</c:v>
                </c:pt>
                <c:pt idx="6">
                  <c:v>6008311.4579999996</c:v>
                </c:pt>
                <c:pt idx="7">
                  <c:v>6995040.989875</c:v>
                </c:pt>
                <c:pt idx="8">
                  <c:v>6352457.05155</c:v>
                </c:pt>
                <c:pt idx="9">
                  <c:v>6560328.9663875001</c:v>
                </c:pt>
                <c:pt idx="10">
                  <c:v>7526766.7026125006</c:v>
                </c:pt>
                <c:pt idx="11">
                  <c:v>6174477.1062125005</c:v>
                </c:pt>
              </c:numCache>
            </c:numRef>
          </c:val>
          <c:smooth val="0"/>
          <c:extLst>
            <c:ext xmlns:c16="http://schemas.microsoft.com/office/drawing/2014/chart" uri="{C3380CC4-5D6E-409C-BE32-E72D297353CC}">
              <c16:uniqueId val="{00000007-6C9F-4CF0-9850-1E4713AEDD31}"/>
            </c:ext>
          </c:extLst>
        </c:ser>
        <c:dLbls>
          <c:showLegendKey val="0"/>
          <c:showVal val="0"/>
          <c:showCatName val="0"/>
          <c:showSerName val="0"/>
          <c:showPercent val="0"/>
          <c:showBubbleSize val="0"/>
        </c:dLbls>
        <c:smooth val="0"/>
        <c:axId val="672543752"/>
        <c:axId val="672540144"/>
      </c:lineChart>
      <c:dateAx>
        <c:axId val="672543752"/>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540144"/>
        <c:crosses val="autoZero"/>
        <c:auto val="1"/>
        <c:lblOffset val="100"/>
        <c:baseTimeUnit val="months"/>
      </c:dateAx>
      <c:valAx>
        <c:axId val="6725401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543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Kootha</a:t>
            </a:r>
            <a:r>
              <a:rPr lang="en-US" b="1" baseline="0"/>
              <a:t>: Total Expenses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40000"/>
                <a:lumOff val="60000"/>
              </a:schemeClr>
            </a:solidFill>
            <a:ln>
              <a:solidFill>
                <a:schemeClr val="accent1">
                  <a:lumMod val="40000"/>
                  <a:lumOff val="6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'Expenses Analysis'!$C$15:$D$22</c:f>
              <c:multiLvlStrCache>
                <c:ptCount val="8"/>
                <c:lvl>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lvl>
                <c:lvl>
                  <c:pt idx="0">
                    <c:v>Chemical Costs</c:v>
                  </c:pt>
                  <c:pt idx="1">
                    <c:v>Facility Costs</c:v>
                  </c:pt>
                  <c:pt idx="2">
                    <c:v>Facility Costs</c:v>
                  </c:pt>
                  <c:pt idx="3">
                    <c:v>Operational Maintenance Costs</c:v>
                  </c:pt>
                  <c:pt idx="4">
                    <c:v>Operational Maintenance Costs</c:v>
                  </c:pt>
                  <c:pt idx="5">
                    <c:v>Operational Maintenance Costs</c:v>
                  </c:pt>
                  <c:pt idx="6">
                    <c:v>Operational Maintenance Costs</c:v>
                  </c:pt>
                  <c:pt idx="7">
                    <c:v>Labour Costs</c:v>
                  </c:pt>
                </c:lvl>
              </c:multiLvlStrCache>
            </c:multiLvlStrRef>
          </c:cat>
          <c:val>
            <c:numRef>
              <c:f>'Expenses Analysis'!$R$15:$R$22</c:f>
              <c:numCache>
                <c:formatCode>"$"#,##0.00;[Red]\-"$"#,##0.00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1-D566-4331-9D07-93037912C51A}"/>
            </c:ext>
          </c:extLst>
        </c:ser>
        <c:dLbls>
          <c:showLegendKey val="0"/>
          <c:showVal val="0"/>
          <c:showCatName val="0"/>
          <c:showSerName val="0"/>
          <c:showPercent val="0"/>
          <c:showBubbleSize val="0"/>
        </c:dLbls>
        <c:gapWidth val="219"/>
        <c:overlap val="-27"/>
        <c:axId val="944491168"/>
        <c:axId val="944488216"/>
      </c:barChart>
      <c:catAx>
        <c:axId val="94449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488216"/>
        <c:crosses val="autoZero"/>
        <c:auto val="1"/>
        <c:lblAlgn val="ctr"/>
        <c:lblOffset val="100"/>
        <c:noMultiLvlLbl val="0"/>
      </c:catAx>
      <c:valAx>
        <c:axId val="944488216"/>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crossAx val="94449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Surjek</a:t>
            </a:r>
            <a:r>
              <a:rPr lang="en-US" b="1" baseline="0"/>
              <a:t>: Total Expenses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4">
                <a:lumMod val="60000"/>
                <a:lumOff val="40000"/>
              </a:schemeClr>
            </a:solidFill>
            <a:ln>
              <a:solidFill>
                <a:schemeClr val="accent4">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'Expenses Analysis'!$C$25:$D$32</c:f>
              <c:multiLvlStrCache>
                <c:ptCount val="8"/>
                <c:lvl>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lvl>
                <c:lvl>
                  <c:pt idx="0">
                    <c:v>Chemical Costs</c:v>
                  </c:pt>
                  <c:pt idx="1">
                    <c:v>Facility Costs</c:v>
                  </c:pt>
                  <c:pt idx="2">
                    <c:v>Facility Costs</c:v>
                  </c:pt>
                  <c:pt idx="3">
                    <c:v>Operational Maintenance Costs</c:v>
                  </c:pt>
                  <c:pt idx="4">
                    <c:v>Operational Maintenance Costs</c:v>
                  </c:pt>
                  <c:pt idx="5">
                    <c:v>Operational Maintenance Costs</c:v>
                  </c:pt>
                  <c:pt idx="6">
                    <c:v>Operational Maintenance Costs</c:v>
                  </c:pt>
                  <c:pt idx="7">
                    <c:v>Labour Costs</c:v>
                  </c:pt>
                </c:lvl>
              </c:multiLvlStrCache>
            </c:multiLvlStrRef>
          </c:cat>
          <c:val>
            <c:numRef>
              <c:f>'Expenses Analysis'!$R$25:$R$32</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2-343F-4010-B20A-8572065F01B7}"/>
            </c:ext>
          </c:extLst>
        </c:ser>
        <c:dLbls>
          <c:dLblPos val="ctr"/>
          <c:showLegendKey val="0"/>
          <c:showVal val="1"/>
          <c:showCatName val="0"/>
          <c:showSerName val="0"/>
          <c:showPercent val="0"/>
          <c:showBubbleSize val="0"/>
        </c:dLbls>
        <c:gapWidth val="219"/>
        <c:overlap val="-27"/>
        <c:axId val="944491168"/>
        <c:axId val="944488216"/>
      </c:barChart>
      <c:catAx>
        <c:axId val="94449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488216"/>
        <c:crosses val="autoZero"/>
        <c:auto val="1"/>
        <c:lblAlgn val="ctr"/>
        <c:lblOffset val="100"/>
        <c:noMultiLvlLbl val="0"/>
      </c:catAx>
      <c:valAx>
        <c:axId val="944488216"/>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crossAx val="94449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104322</xdr:colOff>
      <xdr:row>42</xdr:row>
      <xdr:rowOff>102507</xdr:rowOff>
    </xdr:from>
    <xdr:to>
      <xdr:col>6</xdr:col>
      <xdr:colOff>199570</xdr:colOff>
      <xdr:row>53</xdr:row>
      <xdr:rowOff>326571</xdr:rowOff>
    </xdr:to>
    <xdr:graphicFrame macro="">
      <xdr:nvGraphicFramePr>
        <xdr:cNvPr id="6" name="Chart 5">
          <a:extLst>
            <a:ext uri="{FF2B5EF4-FFF2-40B4-BE49-F238E27FC236}">
              <a16:creationId xmlns:a16="http://schemas.microsoft.com/office/drawing/2014/main" id="{97F00DBB-6193-6FAC-6BFF-9DF6DD8FA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938892</xdr:colOff>
      <xdr:row>55</xdr:row>
      <xdr:rowOff>75292</xdr:rowOff>
    </xdr:from>
    <xdr:to>
      <xdr:col>12</xdr:col>
      <xdr:colOff>326571</xdr:colOff>
      <xdr:row>65</xdr:row>
      <xdr:rowOff>335643</xdr:rowOff>
    </xdr:to>
    <xdr:graphicFrame macro="">
      <xdr:nvGraphicFramePr>
        <xdr:cNvPr id="7" name="Chart 6">
          <a:extLst>
            <a:ext uri="{FF2B5EF4-FFF2-40B4-BE49-F238E27FC236}">
              <a16:creationId xmlns:a16="http://schemas.microsoft.com/office/drawing/2014/main" id="{8F368249-AD03-261A-24B9-5EE25EC09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934358</xdr:colOff>
      <xdr:row>66</xdr:row>
      <xdr:rowOff>99786</xdr:rowOff>
    </xdr:from>
    <xdr:to>
      <xdr:col>12</xdr:col>
      <xdr:colOff>322037</xdr:colOff>
      <xdr:row>77</xdr:row>
      <xdr:rowOff>6351</xdr:rowOff>
    </xdr:to>
    <xdr:graphicFrame macro="">
      <xdr:nvGraphicFramePr>
        <xdr:cNvPr id="2" name="Chart 1">
          <a:extLst>
            <a:ext uri="{FF2B5EF4-FFF2-40B4-BE49-F238E27FC236}">
              <a16:creationId xmlns:a16="http://schemas.microsoft.com/office/drawing/2014/main" id="{655B35C1-43D6-4AE8-A6D3-61C7F5CEB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485321</xdr:colOff>
      <xdr:row>42</xdr:row>
      <xdr:rowOff>147864</xdr:rowOff>
    </xdr:from>
    <xdr:to>
      <xdr:col>11</xdr:col>
      <xdr:colOff>589643</xdr:colOff>
      <xdr:row>53</xdr:row>
      <xdr:rowOff>208642</xdr:rowOff>
    </xdr:to>
    <xdr:graphicFrame macro="">
      <xdr:nvGraphicFramePr>
        <xdr:cNvPr id="3" name="Chart 2">
          <a:extLst>
            <a:ext uri="{FF2B5EF4-FFF2-40B4-BE49-F238E27FC236}">
              <a16:creationId xmlns:a16="http://schemas.microsoft.com/office/drawing/2014/main" id="{21D339F7-69A5-78E5-F153-42070809F9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970642</xdr:colOff>
      <xdr:row>42</xdr:row>
      <xdr:rowOff>172358</xdr:rowOff>
    </xdr:from>
    <xdr:to>
      <xdr:col>16</xdr:col>
      <xdr:colOff>1224642</xdr:colOff>
      <xdr:row>53</xdr:row>
      <xdr:rowOff>233136</xdr:rowOff>
    </xdr:to>
    <xdr:graphicFrame macro="">
      <xdr:nvGraphicFramePr>
        <xdr:cNvPr id="4" name="Chart 3">
          <a:extLst>
            <a:ext uri="{FF2B5EF4-FFF2-40B4-BE49-F238E27FC236}">
              <a16:creationId xmlns:a16="http://schemas.microsoft.com/office/drawing/2014/main" id="{8214171D-3C83-4E52-9581-247B54254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42</xdr:row>
      <xdr:rowOff>117929</xdr:rowOff>
    </xdr:from>
    <xdr:to>
      <xdr:col>24</xdr:col>
      <xdr:colOff>344714</xdr:colOff>
      <xdr:row>53</xdr:row>
      <xdr:rowOff>178707</xdr:rowOff>
    </xdr:to>
    <xdr:graphicFrame macro="">
      <xdr:nvGraphicFramePr>
        <xdr:cNvPr id="5" name="Chart 4">
          <a:extLst>
            <a:ext uri="{FF2B5EF4-FFF2-40B4-BE49-F238E27FC236}">
              <a16:creationId xmlns:a16="http://schemas.microsoft.com/office/drawing/2014/main" id="{EDF0B36D-CE55-41C5-BC8D-0F886B3AF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154780</xdr:colOff>
      <xdr:row>58</xdr:row>
      <xdr:rowOff>76993</xdr:rowOff>
    </xdr:from>
    <xdr:to>
      <xdr:col>6</xdr:col>
      <xdr:colOff>746124</xdr:colOff>
      <xdr:row>75</xdr:row>
      <xdr:rowOff>87311</xdr:rowOff>
    </xdr:to>
    <xdr:graphicFrame macro="">
      <xdr:nvGraphicFramePr>
        <xdr:cNvPr id="5" name="Chart 4">
          <a:extLst>
            <a:ext uri="{FF2B5EF4-FFF2-40B4-BE49-F238E27FC236}">
              <a16:creationId xmlns:a16="http://schemas.microsoft.com/office/drawing/2014/main" id="{4FBFD102-9C9B-E467-4608-0904085A54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99219</xdr:colOff>
      <xdr:row>77</xdr:row>
      <xdr:rowOff>124619</xdr:rowOff>
    </xdr:from>
    <xdr:to>
      <xdr:col>6</xdr:col>
      <xdr:colOff>793750</xdr:colOff>
      <xdr:row>92</xdr:row>
      <xdr:rowOff>129381</xdr:rowOff>
    </xdr:to>
    <xdr:graphicFrame macro="">
      <xdr:nvGraphicFramePr>
        <xdr:cNvPr id="7" name="Chart 6">
          <a:extLst>
            <a:ext uri="{FF2B5EF4-FFF2-40B4-BE49-F238E27FC236}">
              <a16:creationId xmlns:a16="http://schemas.microsoft.com/office/drawing/2014/main" id="{E1707885-182A-43A7-AEA7-A4541551D5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889000</xdr:colOff>
      <xdr:row>77</xdr:row>
      <xdr:rowOff>134938</xdr:rowOff>
    </xdr:from>
    <xdr:to>
      <xdr:col>16</xdr:col>
      <xdr:colOff>297656</xdr:colOff>
      <xdr:row>92</xdr:row>
      <xdr:rowOff>139700</xdr:rowOff>
    </xdr:to>
    <xdr:graphicFrame macro="">
      <xdr:nvGraphicFramePr>
        <xdr:cNvPr id="8" name="Chart 7">
          <a:extLst>
            <a:ext uri="{FF2B5EF4-FFF2-40B4-BE49-F238E27FC236}">
              <a16:creationId xmlns:a16="http://schemas.microsoft.com/office/drawing/2014/main" id="{58D0B0FD-1569-48A0-A365-F3F09B44F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428625</xdr:colOff>
      <xdr:row>77</xdr:row>
      <xdr:rowOff>142875</xdr:rowOff>
    </xdr:from>
    <xdr:to>
      <xdr:col>28</xdr:col>
      <xdr:colOff>599281</xdr:colOff>
      <xdr:row>92</xdr:row>
      <xdr:rowOff>147637</xdr:rowOff>
    </xdr:to>
    <xdr:graphicFrame macro="">
      <xdr:nvGraphicFramePr>
        <xdr:cNvPr id="9" name="Chart 8">
          <a:extLst>
            <a:ext uri="{FF2B5EF4-FFF2-40B4-BE49-F238E27FC236}">
              <a16:creationId xmlns:a16="http://schemas.microsoft.com/office/drawing/2014/main" id="{D5A73651-0A3F-48DC-BA45-FD7A866EE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115093</xdr:colOff>
      <xdr:row>113</xdr:row>
      <xdr:rowOff>37305</xdr:rowOff>
    </xdr:from>
    <xdr:to>
      <xdr:col>6</xdr:col>
      <xdr:colOff>325437</xdr:colOff>
      <xdr:row>132</xdr:row>
      <xdr:rowOff>142874</xdr:rowOff>
    </xdr:to>
    <xdr:graphicFrame macro="">
      <xdr:nvGraphicFramePr>
        <xdr:cNvPr id="10" name="Chart 9">
          <a:extLst>
            <a:ext uri="{FF2B5EF4-FFF2-40B4-BE49-F238E27FC236}">
              <a16:creationId xmlns:a16="http://schemas.microsoft.com/office/drawing/2014/main" id="{5281C3AA-E14C-A7FF-2F00-C93A1106F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242093</xdr:colOff>
      <xdr:row>18</xdr:row>
      <xdr:rowOff>15876</xdr:rowOff>
    </xdr:from>
    <xdr:to>
      <xdr:col>28</xdr:col>
      <xdr:colOff>535781</xdr:colOff>
      <xdr:row>34</xdr:row>
      <xdr:rowOff>50006</xdr:rowOff>
    </xdr:to>
    <xdr:graphicFrame macro="">
      <xdr:nvGraphicFramePr>
        <xdr:cNvPr id="2" name="Chart 1">
          <a:extLst>
            <a:ext uri="{FF2B5EF4-FFF2-40B4-BE49-F238E27FC236}">
              <a16:creationId xmlns:a16="http://schemas.microsoft.com/office/drawing/2014/main" id="{BE4BE66D-E716-F9A0-7743-5C836F1DC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289719</xdr:colOff>
      <xdr:row>58</xdr:row>
      <xdr:rowOff>76992</xdr:rowOff>
    </xdr:from>
    <xdr:to>
      <xdr:col>8</xdr:col>
      <xdr:colOff>547687</xdr:colOff>
      <xdr:row>81</xdr:row>
      <xdr:rowOff>111124</xdr:rowOff>
    </xdr:to>
    <xdr:graphicFrame macro="">
      <xdr:nvGraphicFramePr>
        <xdr:cNvPr id="3" name="Chart 2">
          <a:extLst>
            <a:ext uri="{FF2B5EF4-FFF2-40B4-BE49-F238E27FC236}">
              <a16:creationId xmlns:a16="http://schemas.microsoft.com/office/drawing/2014/main" id="{189AA50C-34A8-55F6-3501-F46530956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337344</xdr:colOff>
      <xdr:row>25</xdr:row>
      <xdr:rowOff>132555</xdr:rowOff>
    </xdr:from>
    <xdr:to>
      <xdr:col>9</xdr:col>
      <xdr:colOff>158750</xdr:colOff>
      <xdr:row>50</xdr:row>
      <xdr:rowOff>119061</xdr:rowOff>
    </xdr:to>
    <xdr:graphicFrame macro="">
      <xdr:nvGraphicFramePr>
        <xdr:cNvPr id="4" name="Chart 3">
          <a:extLst>
            <a:ext uri="{FF2B5EF4-FFF2-40B4-BE49-F238E27FC236}">
              <a16:creationId xmlns:a16="http://schemas.microsoft.com/office/drawing/2014/main" id="{4570EDD8-B7CF-58F8-4424-2D3AF3462B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338990"/>
              <a:ext cx="12789958" cy="38745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topLeftCell="A14" zoomScale="80" zoomScaleNormal="80" workbookViewId="0">
      <selection activeCell="A11" sqref="A11"/>
    </sheetView>
  </sheetViews>
  <sheetFormatPr defaultColWidth="8.7265625" defaultRowHeight="12.5" x14ac:dyDescent="0.25"/>
  <cols>
    <col min="1" max="1" width="8.7265625" style="2" customWidth="1"/>
    <col min="2" max="16384" width="8.7265625" style="2"/>
  </cols>
  <sheetData>
    <row r="1" spans="1:31" s="126" customFormat="1" ht="18" x14ac:dyDescent="0.4">
      <c r="A1" s="125" t="s">
        <v>89</v>
      </c>
    </row>
    <row r="3" spans="1:31" ht="14" x14ac:dyDescent="0.3">
      <c r="A3" s="79" t="s">
        <v>90</v>
      </c>
      <c r="B3" s="79"/>
      <c r="C3" s="79"/>
      <c r="D3" s="79"/>
      <c r="E3" s="79"/>
      <c r="F3" s="79"/>
      <c r="G3" s="79"/>
      <c r="H3" s="79"/>
      <c r="I3" s="79"/>
      <c r="J3" s="79"/>
      <c r="K3" s="79"/>
      <c r="L3" s="79"/>
      <c r="M3" s="79"/>
      <c r="N3" s="79"/>
      <c r="O3" s="79"/>
      <c r="P3" s="79"/>
      <c r="Q3" s="79"/>
      <c r="R3" s="79"/>
      <c r="S3" s="79"/>
      <c r="T3" s="79"/>
      <c r="U3" s="79"/>
      <c r="V3" s="79"/>
      <c r="W3" s="79"/>
      <c r="X3" s="79"/>
      <c r="Y3" s="79"/>
      <c r="Z3" s="79"/>
      <c r="AA3" s="79"/>
      <c r="AB3" s="79"/>
    </row>
    <row r="4" spans="1:31" ht="42" customHeight="1" x14ac:dyDescent="0.35">
      <c r="A4" s="137" t="s">
        <v>187</v>
      </c>
      <c r="B4" s="138"/>
      <c r="C4" s="138"/>
      <c r="D4" s="138"/>
      <c r="E4" s="138"/>
      <c r="F4" s="138"/>
      <c r="G4" s="138"/>
      <c r="H4" s="138"/>
      <c r="I4" s="138"/>
      <c r="J4" s="138"/>
      <c r="K4" s="138"/>
      <c r="L4" s="138"/>
      <c r="M4" s="138"/>
      <c r="N4" s="138"/>
      <c r="O4" s="138"/>
      <c r="P4" s="138"/>
      <c r="Q4" s="138"/>
      <c r="R4" s="138"/>
      <c r="S4" s="138"/>
      <c r="T4" s="138"/>
      <c r="U4" s="138"/>
      <c r="V4" s="138"/>
      <c r="W4" s="138"/>
      <c r="X4" s="138"/>
      <c r="Y4" s="138"/>
      <c r="Z4" s="138"/>
      <c r="AA4" s="138"/>
      <c r="AB4" s="138"/>
    </row>
    <row r="5" spans="1:31" ht="32.5" customHeight="1" x14ac:dyDescent="0.35">
      <c r="A5" s="137" t="s">
        <v>166</v>
      </c>
      <c r="B5" s="141"/>
      <c r="C5" s="141"/>
      <c r="D5" s="141"/>
      <c r="E5" s="141"/>
      <c r="F5" s="141"/>
      <c r="G5" s="141"/>
      <c r="H5" s="141"/>
      <c r="I5" s="141"/>
      <c r="J5" s="141"/>
      <c r="K5" s="141"/>
      <c r="L5" s="141"/>
      <c r="M5" s="141"/>
      <c r="N5" s="141"/>
      <c r="O5" s="141"/>
      <c r="P5" s="141"/>
      <c r="Q5" s="141"/>
      <c r="R5" s="141"/>
      <c r="S5" s="141"/>
      <c r="T5" s="141"/>
      <c r="U5" s="141"/>
      <c r="V5" s="141"/>
      <c r="W5" s="141"/>
      <c r="X5" s="141"/>
      <c r="Y5" s="141"/>
      <c r="Z5" s="141"/>
      <c r="AA5" s="141"/>
      <c r="AB5" s="141"/>
    </row>
    <row r="6" spans="1:31" ht="25.5" customHeight="1" x14ac:dyDescent="0.3">
      <c r="A6" s="79" t="s">
        <v>164</v>
      </c>
      <c r="B6" s="79"/>
      <c r="C6" s="79"/>
      <c r="D6" s="79"/>
      <c r="E6" s="79"/>
      <c r="F6" s="79"/>
      <c r="G6" s="79"/>
      <c r="H6" s="79"/>
      <c r="I6" s="79"/>
      <c r="J6" s="79"/>
      <c r="K6" s="79"/>
      <c r="L6" s="79"/>
      <c r="M6" s="79"/>
      <c r="N6" s="79"/>
      <c r="O6" s="79"/>
      <c r="P6" s="79"/>
      <c r="Q6" s="79"/>
      <c r="R6" s="79"/>
      <c r="S6" s="79"/>
      <c r="T6" s="79"/>
      <c r="U6" s="79"/>
      <c r="V6" s="79"/>
      <c r="W6" s="79"/>
      <c r="X6" s="79"/>
      <c r="Y6" s="79"/>
      <c r="Z6" s="79"/>
      <c r="AA6" s="79"/>
      <c r="AB6" s="79"/>
    </row>
    <row r="7" spans="1:31" ht="25.5" customHeight="1" x14ac:dyDescent="0.3">
      <c r="A7" s="1" t="s">
        <v>43</v>
      </c>
    </row>
    <row r="8" spans="1:31" ht="12.65" customHeight="1" x14ac:dyDescent="0.3">
      <c r="A8" s="1"/>
    </row>
    <row r="9" spans="1:31" s="126" customFormat="1" ht="25.5" customHeight="1" x14ac:dyDescent="0.3">
      <c r="A9" s="128" t="s">
        <v>44</v>
      </c>
    </row>
    <row r="10" spans="1:31" s="22" customFormat="1" ht="90.5" customHeight="1" x14ac:dyDescent="0.35">
      <c r="A10" s="137" t="s">
        <v>188</v>
      </c>
      <c r="B10" s="138"/>
      <c r="C10" s="138"/>
      <c r="D10" s="138"/>
      <c r="E10" s="138"/>
      <c r="F10" s="138"/>
      <c r="G10" s="138"/>
      <c r="H10" s="138"/>
      <c r="I10" s="138"/>
      <c r="J10" s="138"/>
      <c r="K10" s="138"/>
      <c r="L10" s="138"/>
      <c r="M10" s="138"/>
      <c r="N10" s="138"/>
      <c r="O10" s="138"/>
      <c r="P10" s="138"/>
      <c r="Q10" s="138"/>
      <c r="R10" s="138"/>
      <c r="S10" s="138"/>
      <c r="T10" s="138"/>
      <c r="U10" s="138"/>
      <c r="V10" s="138"/>
      <c r="W10" s="138"/>
      <c r="X10" s="138"/>
      <c r="Y10" s="138"/>
      <c r="Z10" s="138"/>
      <c r="AA10" s="138"/>
      <c r="AB10" s="138"/>
      <c r="AC10" s="138"/>
      <c r="AD10" s="138"/>
      <c r="AE10" s="138"/>
    </row>
    <row r="11" spans="1:31" s="127" customFormat="1" ht="28" customHeight="1" x14ac:dyDescent="0.3">
      <c r="A11" s="128" t="s">
        <v>165</v>
      </c>
    </row>
    <row r="12" spans="1:31" s="130" customFormat="1" ht="68" customHeight="1" x14ac:dyDescent="0.35">
      <c r="A12" s="139" t="s">
        <v>169</v>
      </c>
      <c r="B12" s="140"/>
      <c r="C12" s="140"/>
      <c r="D12" s="140"/>
      <c r="E12" s="140"/>
      <c r="F12" s="140"/>
      <c r="G12" s="140"/>
      <c r="H12" s="140"/>
      <c r="I12" s="140"/>
      <c r="J12" s="140"/>
      <c r="K12" s="140"/>
      <c r="L12" s="140"/>
      <c r="M12" s="140"/>
      <c r="N12" s="140"/>
      <c r="O12" s="140"/>
      <c r="P12" s="140"/>
      <c r="Q12" s="140"/>
      <c r="R12" s="140"/>
      <c r="S12" s="140"/>
      <c r="T12" s="140"/>
      <c r="U12" s="140"/>
      <c r="V12" s="140"/>
      <c r="W12" s="140"/>
      <c r="X12" s="140"/>
      <c r="Y12" s="140"/>
      <c r="Z12" s="140"/>
      <c r="AA12" s="140"/>
      <c r="AB12" s="140"/>
    </row>
    <row r="13" spans="1:31" ht="89" customHeight="1" x14ac:dyDescent="0.35">
      <c r="A13" s="142" t="s">
        <v>170</v>
      </c>
      <c r="B13" s="138"/>
      <c r="C13" s="138"/>
      <c r="D13" s="138"/>
      <c r="E13" s="138"/>
      <c r="F13" s="138"/>
      <c r="G13" s="138"/>
      <c r="H13" s="138"/>
      <c r="I13" s="138"/>
      <c r="J13" s="138"/>
      <c r="K13" s="138"/>
      <c r="L13" s="138"/>
      <c r="M13" s="138"/>
      <c r="N13" s="138"/>
      <c r="O13" s="138"/>
      <c r="P13" s="138"/>
      <c r="Q13" s="138"/>
      <c r="R13" s="138"/>
      <c r="S13" s="138"/>
      <c r="T13" s="138"/>
      <c r="U13" s="138"/>
      <c r="V13" s="138"/>
      <c r="W13" s="138"/>
      <c r="X13" s="138"/>
      <c r="Y13" s="138"/>
      <c r="Z13" s="138"/>
      <c r="AA13" s="138"/>
      <c r="AB13" s="138"/>
    </row>
    <row r="14" spans="1:31" ht="68.5" customHeight="1" x14ac:dyDescent="0.35">
      <c r="A14" s="137" t="s">
        <v>167</v>
      </c>
      <c r="B14" s="138"/>
      <c r="C14" s="138"/>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c r="AB14" s="129"/>
    </row>
    <row r="15" spans="1:31" ht="13" x14ac:dyDescent="0.3">
      <c r="A15" s="1" t="s">
        <v>168</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B1000"/>
  <sheetViews>
    <sheetView showGridLines="0" zoomScale="80" zoomScaleNormal="80" workbookViewId="0">
      <selection activeCell="B13" sqref="B13"/>
    </sheetView>
  </sheetViews>
  <sheetFormatPr defaultColWidth="14.453125" defaultRowHeight="15" customHeight="1" x14ac:dyDescent="0.25"/>
  <cols>
    <col min="1" max="1" width="40.90625" style="2" customWidth="1"/>
    <col min="2" max="26" width="8.7265625" style="2" customWidth="1"/>
    <col min="27" max="16384" width="14.453125" style="2"/>
  </cols>
  <sheetData>
    <row r="1" spans="1:2" s="126" customFormat="1" ht="41.5" customHeight="1" x14ac:dyDescent="0.3">
      <c r="A1" s="127" t="s">
        <v>171</v>
      </c>
    </row>
    <row r="2" spans="1:2" s="126" customFormat="1" ht="17.25" customHeight="1" x14ac:dyDescent="0.3">
      <c r="A2" s="127" t="s">
        <v>172</v>
      </c>
    </row>
    <row r="3" spans="1:2" s="131" customFormat="1" ht="15" customHeight="1" x14ac:dyDescent="0.3">
      <c r="A3" s="127" t="s">
        <v>173</v>
      </c>
    </row>
    <row r="4" spans="1:2" s="134" customFormat="1" ht="17.25" customHeight="1" x14ac:dyDescent="0.3">
      <c r="A4" s="133" t="s">
        <v>137</v>
      </c>
      <c r="B4" s="134" t="s">
        <v>174</v>
      </c>
    </row>
    <row r="5" spans="1:2" s="134" customFormat="1" ht="17.25" customHeight="1" x14ac:dyDescent="0.3">
      <c r="A5" s="133" t="s">
        <v>107</v>
      </c>
      <c r="B5" s="134" t="s">
        <v>177</v>
      </c>
    </row>
    <row r="6" spans="1:2" s="134" customFormat="1" ht="17.25" customHeight="1" x14ac:dyDescent="0.3">
      <c r="A6" s="133" t="s">
        <v>46</v>
      </c>
      <c r="B6" s="134" t="s">
        <v>178</v>
      </c>
    </row>
    <row r="7" spans="1:2" s="134" customFormat="1" ht="17.25" customHeight="1" x14ac:dyDescent="0.3">
      <c r="A7" s="133" t="s">
        <v>91</v>
      </c>
      <c r="B7" s="134" t="s">
        <v>179</v>
      </c>
    </row>
    <row r="8" spans="1:2" s="134" customFormat="1" ht="17.25" customHeight="1" x14ac:dyDescent="0.3">
      <c r="A8" s="133" t="s">
        <v>108</v>
      </c>
      <c r="B8" s="134" t="s">
        <v>180</v>
      </c>
    </row>
    <row r="9" spans="1:2" s="134" customFormat="1" ht="17.25" customHeight="1" x14ac:dyDescent="0.3">
      <c r="A9" s="133" t="s">
        <v>114</v>
      </c>
      <c r="B9" s="134" t="s">
        <v>181</v>
      </c>
    </row>
    <row r="10" spans="1:2" s="134" customFormat="1" ht="17.25" customHeight="1" x14ac:dyDescent="0.3">
      <c r="A10" s="133" t="s">
        <v>115</v>
      </c>
      <c r="B10" s="134" t="s">
        <v>182</v>
      </c>
    </row>
    <row r="11" spans="1:2" s="134" customFormat="1" ht="17.25" customHeight="1" x14ac:dyDescent="0.3">
      <c r="A11" s="133" t="s">
        <v>116</v>
      </c>
      <c r="B11" s="134" t="s">
        <v>183</v>
      </c>
    </row>
    <row r="12" spans="1:2" s="134" customFormat="1" ht="17.25" customHeight="1" x14ac:dyDescent="0.3">
      <c r="A12" s="133" t="s">
        <v>184</v>
      </c>
      <c r="B12" s="134" t="s">
        <v>185</v>
      </c>
    </row>
    <row r="13" spans="1:2" s="134" customFormat="1" ht="17.25" customHeight="1" x14ac:dyDescent="0.3">
      <c r="A13" s="135" t="s">
        <v>142</v>
      </c>
      <c r="B13" s="134" t="s">
        <v>186</v>
      </c>
    </row>
    <row r="14" spans="1:2" ht="17.25" customHeight="1" x14ac:dyDescent="0.25"/>
    <row r="15" spans="1:2" ht="17.25" customHeight="1" x14ac:dyDescent="0.25"/>
    <row r="16" spans="1:2" ht="17.25" customHeight="1" x14ac:dyDescent="0.25"/>
    <row r="17" ht="17.25" customHeight="1" x14ac:dyDescent="0.25"/>
    <row r="18" ht="17.25" customHeight="1" x14ac:dyDescent="0.25"/>
    <row r="19" ht="17.25" customHeight="1" x14ac:dyDescent="0.25"/>
    <row r="20" ht="17.25" customHeight="1" x14ac:dyDescent="0.25"/>
    <row r="21" ht="17.25" customHeight="1" x14ac:dyDescent="0.25"/>
    <row r="22" ht="17.25" customHeight="1" x14ac:dyDescent="0.25"/>
    <row r="23" ht="17.25" customHeight="1" x14ac:dyDescent="0.25"/>
    <row r="24" ht="17.25" customHeight="1" x14ac:dyDescent="0.25"/>
    <row r="25" ht="17.25" customHeight="1" x14ac:dyDescent="0.25"/>
    <row r="26" ht="17.25" customHeight="1" x14ac:dyDescent="0.25"/>
    <row r="27" ht="17.25" customHeight="1" x14ac:dyDescent="0.25"/>
    <row r="28" ht="17.25" customHeight="1" x14ac:dyDescent="0.25"/>
    <row r="29" ht="17.25" customHeight="1" x14ac:dyDescent="0.25"/>
    <row r="30" ht="17.25" customHeight="1" x14ac:dyDescent="0.25"/>
    <row r="31" ht="17.25" customHeight="1" x14ac:dyDescent="0.25"/>
    <row r="3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330" activePane="bottomLeft" state="frozen"/>
      <selection pane="bottomLeft" activeCell="H273" sqref="H273"/>
    </sheetView>
  </sheetViews>
  <sheetFormatPr defaultRowHeight="14.5" x14ac:dyDescent="0.35"/>
  <cols>
    <col min="1" max="1" width="21.36328125" bestFit="1" customWidth="1"/>
    <col min="2" max="2" width="19.81640625" bestFit="1" customWidth="1"/>
    <col min="3" max="3" width="19.81640625" customWidth="1"/>
    <col min="5" max="5" width="15.1796875" bestFit="1" customWidth="1"/>
    <col min="6" max="6" width="15.1796875" customWidth="1"/>
    <col min="7" max="7" width="27.54296875" customWidth="1"/>
    <col min="8" max="8" width="31.81640625" bestFit="1" customWidth="1"/>
    <col min="9" max="9" width="16.81640625" bestFit="1" customWidth="1"/>
    <col min="10" max="10" width="18.7265625" customWidth="1"/>
    <col min="11" max="12" width="12.26953125" bestFit="1" customWidth="1"/>
  </cols>
  <sheetData>
    <row r="1" spans="1:11" s="90" customFormat="1" x14ac:dyDescent="0.35">
      <c r="A1" s="105" t="s">
        <v>106</v>
      </c>
      <c r="B1" s="106"/>
      <c r="C1" s="105"/>
      <c r="D1" s="106"/>
      <c r="E1" s="106"/>
      <c r="F1" s="106"/>
      <c r="G1" s="106"/>
      <c r="H1" s="106"/>
      <c r="I1" s="106"/>
      <c r="J1" s="106"/>
    </row>
    <row r="2" spans="1:11" s="90" customFormat="1" x14ac:dyDescent="0.35">
      <c r="A2" s="105" t="s">
        <v>137</v>
      </c>
      <c r="B2" s="105" t="s">
        <v>107</v>
      </c>
      <c r="C2" s="105" t="s">
        <v>46</v>
      </c>
      <c r="D2" s="105" t="s">
        <v>91</v>
      </c>
      <c r="E2" s="105" t="s">
        <v>108</v>
      </c>
      <c r="F2" s="105" t="s">
        <v>114</v>
      </c>
      <c r="G2" s="105" t="s">
        <v>115</v>
      </c>
      <c r="H2" s="105" t="s">
        <v>116</v>
      </c>
      <c r="I2" s="105" t="s">
        <v>184</v>
      </c>
      <c r="J2" s="110" t="s">
        <v>142</v>
      </c>
      <c r="K2" s="91"/>
    </row>
    <row r="3" spans="1:11" x14ac:dyDescent="0.35">
      <c r="A3" s="2" t="s">
        <v>138</v>
      </c>
      <c r="B3" s="2" t="s">
        <v>0</v>
      </c>
      <c r="C3" s="2" t="s">
        <v>51</v>
      </c>
      <c r="D3" s="107">
        <v>41456</v>
      </c>
      <c r="E3" s="108">
        <f>MONTH(D3)</f>
        <v>7</v>
      </c>
      <c r="F3" s="108" t="s">
        <v>111</v>
      </c>
      <c r="G3" s="2" t="s">
        <v>102</v>
      </c>
      <c r="H3" s="2" t="s">
        <v>105</v>
      </c>
      <c r="I3" s="2" t="s">
        <v>33</v>
      </c>
      <c r="J3" s="111">
        <v>1473589.0469999998</v>
      </c>
      <c r="K3" s="80"/>
    </row>
    <row r="4" spans="1:11" x14ac:dyDescent="0.35">
      <c r="A4" s="2" t="s">
        <v>138</v>
      </c>
      <c r="B4" s="2" t="s">
        <v>0</v>
      </c>
      <c r="C4" s="2" t="s">
        <v>51</v>
      </c>
      <c r="D4" s="107">
        <v>41487</v>
      </c>
      <c r="E4" s="108">
        <f t="shared" ref="E4:E62" si="0">MONTH(D4)</f>
        <v>8</v>
      </c>
      <c r="F4" s="108" t="s">
        <v>111</v>
      </c>
      <c r="G4" s="2" t="s">
        <v>102</v>
      </c>
      <c r="H4" s="2" t="s">
        <v>105</v>
      </c>
      <c r="I4" s="2" t="s">
        <v>33</v>
      </c>
      <c r="J4" s="111">
        <v>1419296.1002499999</v>
      </c>
      <c r="K4" s="80"/>
    </row>
    <row r="5" spans="1:11" x14ac:dyDescent="0.35">
      <c r="A5" s="2" t="s">
        <v>138</v>
      </c>
      <c r="B5" s="2" t="s">
        <v>0</v>
      </c>
      <c r="C5" s="2" t="s">
        <v>51</v>
      </c>
      <c r="D5" s="107">
        <v>41518</v>
      </c>
      <c r="E5" s="108">
        <f t="shared" si="0"/>
        <v>9</v>
      </c>
      <c r="F5" s="108" t="s">
        <v>111</v>
      </c>
      <c r="G5" s="2" t="s">
        <v>102</v>
      </c>
      <c r="H5" s="2" t="s">
        <v>105</v>
      </c>
      <c r="I5" s="2" t="s">
        <v>33</v>
      </c>
      <c r="J5" s="111">
        <v>1310673.21</v>
      </c>
      <c r="K5" s="80"/>
    </row>
    <row r="6" spans="1:11" x14ac:dyDescent="0.35">
      <c r="A6" s="2" t="s">
        <v>138</v>
      </c>
      <c r="B6" s="2" t="s">
        <v>0</v>
      </c>
      <c r="C6" s="2" t="s">
        <v>51</v>
      </c>
      <c r="D6" s="107">
        <v>41548</v>
      </c>
      <c r="E6" s="108">
        <f t="shared" si="0"/>
        <v>10</v>
      </c>
      <c r="F6" s="108" t="s">
        <v>111</v>
      </c>
      <c r="G6" s="2" t="s">
        <v>102</v>
      </c>
      <c r="H6" s="2" t="s">
        <v>105</v>
      </c>
      <c r="I6" s="2" t="s">
        <v>33</v>
      </c>
      <c r="J6" s="111">
        <v>1301024.7319999998</v>
      </c>
      <c r="K6" s="80"/>
    </row>
    <row r="7" spans="1:11" x14ac:dyDescent="0.35">
      <c r="A7" s="2" t="s">
        <v>138</v>
      </c>
      <c r="B7" s="2" t="s">
        <v>0</v>
      </c>
      <c r="C7" s="2" t="s">
        <v>51</v>
      </c>
      <c r="D7" s="107">
        <v>41579</v>
      </c>
      <c r="E7" s="108">
        <f t="shared" si="0"/>
        <v>11</v>
      </c>
      <c r="F7" s="108" t="s">
        <v>111</v>
      </c>
      <c r="G7" s="2" t="s">
        <v>102</v>
      </c>
      <c r="H7" s="2" t="s">
        <v>105</v>
      </c>
      <c r="I7" s="2" t="s">
        <v>33</v>
      </c>
      <c r="J7" s="111">
        <v>1373822.8629999999</v>
      </c>
    </row>
    <row r="8" spans="1:11" x14ac:dyDescent="0.35">
      <c r="A8" s="2" t="s">
        <v>138</v>
      </c>
      <c r="B8" s="2" t="s">
        <v>0</v>
      </c>
      <c r="C8" s="2" t="s">
        <v>51</v>
      </c>
      <c r="D8" s="107">
        <v>41609</v>
      </c>
      <c r="E8" s="108">
        <f t="shared" si="0"/>
        <v>12</v>
      </c>
      <c r="F8" s="108" t="s">
        <v>111</v>
      </c>
      <c r="G8" s="2" t="s">
        <v>102</v>
      </c>
      <c r="H8" s="2" t="s">
        <v>105</v>
      </c>
      <c r="I8" s="2" t="s">
        <v>33</v>
      </c>
      <c r="J8" s="111">
        <v>1340623.0372500001</v>
      </c>
    </row>
    <row r="9" spans="1:11" x14ac:dyDescent="0.35">
      <c r="A9" s="2" t="s">
        <v>138</v>
      </c>
      <c r="B9" s="2" t="s">
        <v>0</v>
      </c>
      <c r="C9" s="2" t="s">
        <v>51</v>
      </c>
      <c r="D9" s="107">
        <v>41640</v>
      </c>
      <c r="E9" s="108">
        <f t="shared" si="0"/>
        <v>1</v>
      </c>
      <c r="F9" s="108" t="s">
        <v>111</v>
      </c>
      <c r="G9" s="2" t="s">
        <v>102</v>
      </c>
      <c r="H9" s="2" t="s">
        <v>105</v>
      </c>
      <c r="I9" s="2" t="s">
        <v>33</v>
      </c>
      <c r="J9" s="111">
        <v>1948962.5522499997</v>
      </c>
    </row>
    <row r="10" spans="1:11" x14ac:dyDescent="0.35">
      <c r="A10" s="2" t="s">
        <v>138</v>
      </c>
      <c r="B10" s="2" t="s">
        <v>0</v>
      </c>
      <c r="C10" s="2" t="s">
        <v>51</v>
      </c>
      <c r="D10" s="107">
        <v>41671</v>
      </c>
      <c r="E10" s="108">
        <f t="shared" si="0"/>
        <v>2</v>
      </c>
      <c r="F10" s="108" t="s">
        <v>111</v>
      </c>
      <c r="G10" s="2" t="s">
        <v>102</v>
      </c>
      <c r="H10" s="2" t="s">
        <v>105</v>
      </c>
      <c r="I10" s="2" t="s">
        <v>33</v>
      </c>
      <c r="J10" s="111">
        <v>1725161.6969999999</v>
      </c>
    </row>
    <row r="11" spans="1:11" x14ac:dyDescent="0.35">
      <c r="A11" s="2" t="s">
        <v>138</v>
      </c>
      <c r="B11" s="2" t="s">
        <v>0</v>
      </c>
      <c r="C11" s="2" t="s">
        <v>51</v>
      </c>
      <c r="D11" s="107">
        <v>41699</v>
      </c>
      <c r="E11" s="108">
        <f t="shared" si="0"/>
        <v>3</v>
      </c>
      <c r="F11" s="108" t="s">
        <v>111</v>
      </c>
      <c r="G11" s="2" t="s">
        <v>102</v>
      </c>
      <c r="H11" s="2" t="s">
        <v>105</v>
      </c>
      <c r="I11" s="2" t="s">
        <v>33</v>
      </c>
      <c r="J11" s="111">
        <v>1818208.6194999998</v>
      </c>
    </row>
    <row r="12" spans="1:11" x14ac:dyDescent="0.35">
      <c r="A12" s="2" t="s">
        <v>138</v>
      </c>
      <c r="B12" s="2" t="s">
        <v>0</v>
      </c>
      <c r="C12" s="2" t="s">
        <v>51</v>
      </c>
      <c r="D12" s="107">
        <v>41730</v>
      </c>
      <c r="E12" s="108">
        <f t="shared" si="0"/>
        <v>4</v>
      </c>
      <c r="F12" s="108" t="s">
        <v>111</v>
      </c>
      <c r="G12" s="2" t="s">
        <v>102</v>
      </c>
      <c r="H12" s="2" t="s">
        <v>105</v>
      </c>
      <c r="I12" s="2" t="s">
        <v>33</v>
      </c>
      <c r="J12" s="111">
        <v>1328501.68325</v>
      </c>
    </row>
    <row r="13" spans="1:11" x14ac:dyDescent="0.35">
      <c r="A13" s="2" t="s">
        <v>138</v>
      </c>
      <c r="B13" s="2" t="s">
        <v>0</v>
      </c>
      <c r="C13" s="2" t="s">
        <v>51</v>
      </c>
      <c r="D13" s="107">
        <v>41760</v>
      </c>
      <c r="E13" s="108">
        <f t="shared" si="0"/>
        <v>5</v>
      </c>
      <c r="F13" s="108" t="s">
        <v>111</v>
      </c>
      <c r="G13" s="2" t="s">
        <v>102</v>
      </c>
      <c r="H13" s="2" t="s">
        <v>105</v>
      </c>
      <c r="I13" s="2" t="s">
        <v>33</v>
      </c>
      <c r="J13" s="111">
        <v>1344117.2814999998</v>
      </c>
    </row>
    <row r="14" spans="1:11" x14ac:dyDescent="0.35">
      <c r="A14" s="2" t="s">
        <v>138</v>
      </c>
      <c r="B14" s="2" t="s">
        <v>0</v>
      </c>
      <c r="C14" s="2" t="s">
        <v>51</v>
      </c>
      <c r="D14" s="107">
        <v>41791</v>
      </c>
      <c r="E14" s="108">
        <f t="shared" si="0"/>
        <v>6</v>
      </c>
      <c r="F14" s="108" t="s">
        <v>111</v>
      </c>
      <c r="G14" s="2" t="s">
        <v>102</v>
      </c>
      <c r="H14" s="2" t="s">
        <v>105</v>
      </c>
      <c r="I14" s="2" t="s">
        <v>33</v>
      </c>
      <c r="J14" s="111">
        <v>1291609.1335</v>
      </c>
    </row>
    <row r="15" spans="1:11" x14ac:dyDescent="0.35">
      <c r="A15" s="2" t="s">
        <v>138</v>
      </c>
      <c r="B15" s="2" t="s">
        <v>0</v>
      </c>
      <c r="C15" s="2" t="s">
        <v>51</v>
      </c>
      <c r="D15" s="107">
        <v>41456</v>
      </c>
      <c r="E15" s="108">
        <f t="shared" si="0"/>
        <v>7</v>
      </c>
      <c r="F15" s="108" t="s">
        <v>111</v>
      </c>
      <c r="G15" s="2" t="s">
        <v>102</v>
      </c>
      <c r="H15" s="2" t="s">
        <v>104</v>
      </c>
      <c r="I15" s="2" t="s">
        <v>33</v>
      </c>
      <c r="J15" s="111">
        <v>1620947.9516999999</v>
      </c>
    </row>
    <row r="16" spans="1:11" x14ac:dyDescent="0.35">
      <c r="A16" s="2" t="s">
        <v>138</v>
      </c>
      <c r="B16" s="2" t="s">
        <v>0</v>
      </c>
      <c r="C16" s="2" t="s">
        <v>51</v>
      </c>
      <c r="D16" s="107">
        <v>41487</v>
      </c>
      <c r="E16" s="108">
        <f t="shared" si="0"/>
        <v>8</v>
      </c>
      <c r="F16" s="108" t="s">
        <v>111</v>
      </c>
      <c r="G16" s="2" t="s">
        <v>102</v>
      </c>
      <c r="H16" s="2" t="s">
        <v>104</v>
      </c>
      <c r="I16" s="2" t="s">
        <v>33</v>
      </c>
      <c r="J16" s="111">
        <v>1561225.710275</v>
      </c>
    </row>
    <row r="17" spans="1:10" x14ac:dyDescent="0.35">
      <c r="A17" s="2" t="s">
        <v>138</v>
      </c>
      <c r="B17" s="2" t="s">
        <v>0</v>
      </c>
      <c r="C17" s="2" t="s">
        <v>51</v>
      </c>
      <c r="D17" s="107">
        <v>41518</v>
      </c>
      <c r="E17" s="108">
        <f t="shared" si="0"/>
        <v>9</v>
      </c>
      <c r="F17" s="108" t="s">
        <v>111</v>
      </c>
      <c r="G17" s="2" t="s">
        <v>102</v>
      </c>
      <c r="H17" s="2" t="s">
        <v>104</v>
      </c>
      <c r="I17" s="2" t="s">
        <v>33</v>
      </c>
      <c r="J17" s="111">
        <v>1441740.531</v>
      </c>
    </row>
    <row r="18" spans="1:10" x14ac:dyDescent="0.35">
      <c r="A18" s="2" t="s">
        <v>138</v>
      </c>
      <c r="B18" s="2" t="s">
        <v>0</v>
      </c>
      <c r="C18" s="2" t="s">
        <v>51</v>
      </c>
      <c r="D18" s="107">
        <v>41548</v>
      </c>
      <c r="E18" s="108">
        <f t="shared" si="0"/>
        <v>10</v>
      </c>
      <c r="F18" s="108" t="s">
        <v>111</v>
      </c>
      <c r="G18" s="2" t="s">
        <v>102</v>
      </c>
      <c r="H18" s="2" t="s">
        <v>104</v>
      </c>
      <c r="I18" s="2" t="s">
        <v>33</v>
      </c>
      <c r="J18" s="111">
        <v>1431127.2052</v>
      </c>
    </row>
    <row r="19" spans="1:10" x14ac:dyDescent="0.35">
      <c r="A19" s="2" t="s">
        <v>138</v>
      </c>
      <c r="B19" s="2" t="s">
        <v>0</v>
      </c>
      <c r="C19" s="2" t="s">
        <v>51</v>
      </c>
      <c r="D19" s="107">
        <v>41579</v>
      </c>
      <c r="E19" s="108">
        <f t="shared" si="0"/>
        <v>11</v>
      </c>
      <c r="F19" s="108" t="s">
        <v>111</v>
      </c>
      <c r="G19" s="2" t="s">
        <v>102</v>
      </c>
      <c r="H19" s="2" t="s">
        <v>104</v>
      </c>
      <c r="I19" s="2" t="s">
        <v>33</v>
      </c>
      <c r="J19" s="111">
        <v>1511205.1492999999</v>
      </c>
    </row>
    <row r="20" spans="1:10" x14ac:dyDescent="0.35">
      <c r="A20" s="2" t="s">
        <v>138</v>
      </c>
      <c r="B20" s="2" t="s">
        <v>0</v>
      </c>
      <c r="C20" s="2" t="s">
        <v>51</v>
      </c>
      <c r="D20" s="107">
        <v>41609</v>
      </c>
      <c r="E20" s="108">
        <f t="shared" si="0"/>
        <v>12</v>
      </c>
      <c r="F20" s="108" t="s">
        <v>111</v>
      </c>
      <c r="G20" s="2" t="s">
        <v>102</v>
      </c>
      <c r="H20" s="2" t="s">
        <v>104</v>
      </c>
      <c r="I20" s="2" t="s">
        <v>33</v>
      </c>
      <c r="J20" s="111">
        <v>1474685.3409750003</v>
      </c>
    </row>
    <row r="21" spans="1:10" x14ac:dyDescent="0.35">
      <c r="A21" s="2" t="s">
        <v>138</v>
      </c>
      <c r="B21" s="2" t="s">
        <v>0</v>
      </c>
      <c r="C21" s="2" t="s">
        <v>51</v>
      </c>
      <c r="D21" s="107">
        <v>41640</v>
      </c>
      <c r="E21" s="108">
        <f t="shared" si="0"/>
        <v>1</v>
      </c>
      <c r="F21" s="108" t="s">
        <v>111</v>
      </c>
      <c r="G21" s="2" t="s">
        <v>102</v>
      </c>
      <c r="H21" s="2" t="s">
        <v>104</v>
      </c>
      <c r="I21" s="2" t="s">
        <v>33</v>
      </c>
      <c r="J21" s="111">
        <v>2143858.8074749997</v>
      </c>
    </row>
    <row r="22" spans="1:10" x14ac:dyDescent="0.35">
      <c r="A22" s="2" t="s">
        <v>138</v>
      </c>
      <c r="B22" s="2" t="s">
        <v>0</v>
      </c>
      <c r="C22" s="2" t="s">
        <v>51</v>
      </c>
      <c r="D22" s="107">
        <v>41671</v>
      </c>
      <c r="E22" s="108">
        <f t="shared" si="0"/>
        <v>2</v>
      </c>
      <c r="F22" s="108" t="s">
        <v>111</v>
      </c>
      <c r="G22" s="2" t="s">
        <v>102</v>
      </c>
      <c r="H22" s="2" t="s">
        <v>104</v>
      </c>
      <c r="I22" s="2" t="s">
        <v>33</v>
      </c>
      <c r="J22" s="111">
        <v>1897677.8667000001</v>
      </c>
    </row>
    <row r="23" spans="1:10" x14ac:dyDescent="0.35">
      <c r="A23" s="2" t="s">
        <v>138</v>
      </c>
      <c r="B23" s="2" t="s">
        <v>0</v>
      </c>
      <c r="C23" s="2" t="s">
        <v>51</v>
      </c>
      <c r="D23" s="107">
        <v>41699</v>
      </c>
      <c r="E23" s="108">
        <f t="shared" si="0"/>
        <v>3</v>
      </c>
      <c r="F23" s="108" t="s">
        <v>111</v>
      </c>
      <c r="G23" s="2" t="s">
        <v>102</v>
      </c>
      <c r="H23" s="2" t="s">
        <v>104</v>
      </c>
      <c r="I23" s="2" t="s">
        <v>33</v>
      </c>
      <c r="J23" s="111">
        <v>2000029.4814499998</v>
      </c>
    </row>
    <row r="24" spans="1:10" x14ac:dyDescent="0.35">
      <c r="A24" s="2" t="s">
        <v>138</v>
      </c>
      <c r="B24" s="2" t="s">
        <v>0</v>
      </c>
      <c r="C24" s="2" t="s">
        <v>51</v>
      </c>
      <c r="D24" s="107">
        <v>41730</v>
      </c>
      <c r="E24" s="108">
        <f t="shared" si="0"/>
        <v>4</v>
      </c>
      <c r="F24" s="108" t="s">
        <v>111</v>
      </c>
      <c r="G24" s="2" t="s">
        <v>102</v>
      </c>
      <c r="H24" s="2" t="s">
        <v>104</v>
      </c>
      <c r="I24" s="2" t="s">
        <v>33</v>
      </c>
      <c r="J24" s="111">
        <v>1461351.8515750002</v>
      </c>
    </row>
    <row r="25" spans="1:10" x14ac:dyDescent="0.35">
      <c r="A25" s="2" t="s">
        <v>138</v>
      </c>
      <c r="B25" s="2" t="s">
        <v>0</v>
      </c>
      <c r="C25" s="2" t="s">
        <v>51</v>
      </c>
      <c r="D25" s="107">
        <v>41760</v>
      </c>
      <c r="E25" s="108">
        <f t="shared" si="0"/>
        <v>5</v>
      </c>
      <c r="F25" s="108" t="s">
        <v>111</v>
      </c>
      <c r="G25" s="2" t="s">
        <v>102</v>
      </c>
      <c r="H25" s="2" t="s">
        <v>104</v>
      </c>
      <c r="I25" s="2" t="s">
        <v>33</v>
      </c>
      <c r="J25" s="111">
        <v>1478529.0096499999</v>
      </c>
    </row>
    <row r="26" spans="1:10" x14ac:dyDescent="0.35">
      <c r="A26" s="2" t="s">
        <v>138</v>
      </c>
      <c r="B26" s="2" t="s">
        <v>0</v>
      </c>
      <c r="C26" s="2" t="s">
        <v>51</v>
      </c>
      <c r="D26" s="107">
        <v>41791</v>
      </c>
      <c r="E26" s="108">
        <f t="shared" si="0"/>
        <v>6</v>
      </c>
      <c r="F26" s="108" t="s">
        <v>111</v>
      </c>
      <c r="G26" s="2" t="s">
        <v>102</v>
      </c>
      <c r="H26" s="2" t="s">
        <v>104</v>
      </c>
      <c r="I26" s="2" t="s">
        <v>33</v>
      </c>
      <c r="J26" s="111">
        <v>1420770.04685</v>
      </c>
    </row>
    <row r="27" spans="1:10" x14ac:dyDescent="0.35">
      <c r="A27" s="2" t="s">
        <v>138</v>
      </c>
      <c r="B27" s="2" t="s">
        <v>0</v>
      </c>
      <c r="C27" s="2" t="s">
        <v>51</v>
      </c>
      <c r="D27" s="107">
        <v>41456</v>
      </c>
      <c r="E27" s="108">
        <f t="shared" si="0"/>
        <v>7</v>
      </c>
      <c r="F27" s="108" t="s">
        <v>111</v>
      </c>
      <c r="G27" s="2" t="s">
        <v>101</v>
      </c>
      <c r="H27" s="2" t="s">
        <v>105</v>
      </c>
      <c r="I27" s="2" t="s">
        <v>33</v>
      </c>
      <c r="J27" s="111">
        <v>567331.78309499996</v>
      </c>
    </row>
    <row r="28" spans="1:10" x14ac:dyDescent="0.35">
      <c r="A28" s="2" t="s">
        <v>138</v>
      </c>
      <c r="B28" s="2" t="s">
        <v>0</v>
      </c>
      <c r="C28" s="2" t="s">
        <v>51</v>
      </c>
      <c r="D28" s="107">
        <v>41487</v>
      </c>
      <c r="E28" s="108">
        <f t="shared" si="0"/>
        <v>8</v>
      </c>
      <c r="F28" s="108" t="s">
        <v>111</v>
      </c>
      <c r="G28" s="2" t="s">
        <v>101</v>
      </c>
      <c r="H28" s="2" t="s">
        <v>105</v>
      </c>
      <c r="I28" s="2" t="s">
        <v>33</v>
      </c>
      <c r="J28" s="111">
        <v>546428.99859624996</v>
      </c>
    </row>
    <row r="29" spans="1:10" x14ac:dyDescent="0.35">
      <c r="A29" s="2" t="s">
        <v>138</v>
      </c>
      <c r="B29" s="2" t="s">
        <v>0</v>
      </c>
      <c r="C29" s="2" t="s">
        <v>51</v>
      </c>
      <c r="D29" s="107">
        <v>41518</v>
      </c>
      <c r="E29" s="108">
        <f t="shared" si="0"/>
        <v>9</v>
      </c>
      <c r="F29" s="108" t="s">
        <v>111</v>
      </c>
      <c r="G29" s="2" t="s">
        <v>101</v>
      </c>
      <c r="H29" s="2" t="s">
        <v>105</v>
      </c>
      <c r="I29" s="2" t="s">
        <v>33</v>
      </c>
      <c r="J29" s="111">
        <v>504609.18584999995</v>
      </c>
    </row>
    <row r="30" spans="1:10" x14ac:dyDescent="0.35">
      <c r="A30" s="2" t="s">
        <v>138</v>
      </c>
      <c r="B30" s="2" t="s">
        <v>0</v>
      </c>
      <c r="C30" s="2" t="s">
        <v>51</v>
      </c>
      <c r="D30" s="107">
        <v>41548</v>
      </c>
      <c r="E30" s="108">
        <f t="shared" si="0"/>
        <v>10</v>
      </c>
      <c r="F30" s="108" t="s">
        <v>111</v>
      </c>
      <c r="G30" s="2" t="s">
        <v>101</v>
      </c>
      <c r="H30" s="2" t="s">
        <v>105</v>
      </c>
      <c r="I30" s="2" t="s">
        <v>33</v>
      </c>
      <c r="J30" s="111">
        <v>500894.52181999997</v>
      </c>
    </row>
    <row r="31" spans="1:10" x14ac:dyDescent="0.35">
      <c r="A31" s="2" t="s">
        <v>138</v>
      </c>
      <c r="B31" s="2" t="s">
        <v>0</v>
      </c>
      <c r="C31" s="2" t="s">
        <v>51</v>
      </c>
      <c r="D31" s="107">
        <v>41579</v>
      </c>
      <c r="E31" s="108">
        <f t="shared" si="0"/>
        <v>11</v>
      </c>
      <c r="F31" s="108" t="s">
        <v>111</v>
      </c>
      <c r="G31" s="2" t="s">
        <v>101</v>
      </c>
      <c r="H31" s="2" t="s">
        <v>105</v>
      </c>
      <c r="I31" s="2" t="s">
        <v>33</v>
      </c>
      <c r="J31" s="111">
        <v>528921.80225499999</v>
      </c>
    </row>
    <row r="32" spans="1:10" x14ac:dyDescent="0.35">
      <c r="A32" s="2" t="s">
        <v>138</v>
      </c>
      <c r="B32" s="2" t="s">
        <v>0</v>
      </c>
      <c r="C32" s="2" t="s">
        <v>51</v>
      </c>
      <c r="D32" s="107">
        <v>41609</v>
      </c>
      <c r="E32" s="108">
        <f t="shared" si="0"/>
        <v>12</v>
      </c>
      <c r="F32" s="108" t="s">
        <v>111</v>
      </c>
      <c r="G32" s="2" t="s">
        <v>101</v>
      </c>
      <c r="H32" s="2" t="s">
        <v>105</v>
      </c>
      <c r="I32" s="2" t="s">
        <v>33</v>
      </c>
      <c r="J32" s="111">
        <v>516139.86934125004</v>
      </c>
    </row>
    <row r="33" spans="1:10" x14ac:dyDescent="0.35">
      <c r="A33" s="2" t="s">
        <v>138</v>
      </c>
      <c r="B33" s="2" t="s">
        <v>0</v>
      </c>
      <c r="C33" s="2" t="s">
        <v>51</v>
      </c>
      <c r="D33" s="107">
        <v>41640</v>
      </c>
      <c r="E33" s="108">
        <f t="shared" si="0"/>
        <v>1</v>
      </c>
      <c r="F33" s="108" t="s">
        <v>111</v>
      </c>
      <c r="G33" s="2" t="s">
        <v>101</v>
      </c>
      <c r="H33" s="2" t="s">
        <v>105</v>
      </c>
      <c r="I33" s="2" t="s">
        <v>33</v>
      </c>
      <c r="J33" s="111">
        <v>750350.5826162498</v>
      </c>
    </row>
    <row r="34" spans="1:10" x14ac:dyDescent="0.35">
      <c r="A34" s="2" t="s">
        <v>138</v>
      </c>
      <c r="B34" s="2" t="s">
        <v>0</v>
      </c>
      <c r="C34" s="2" t="s">
        <v>51</v>
      </c>
      <c r="D34" s="107">
        <v>41671</v>
      </c>
      <c r="E34" s="108">
        <f t="shared" si="0"/>
        <v>2</v>
      </c>
      <c r="F34" s="108" t="s">
        <v>111</v>
      </c>
      <c r="G34" s="2" t="s">
        <v>101</v>
      </c>
      <c r="H34" s="2" t="s">
        <v>105</v>
      </c>
      <c r="I34" s="2" t="s">
        <v>33</v>
      </c>
      <c r="J34" s="111">
        <v>664187.25334499998</v>
      </c>
    </row>
    <row r="35" spans="1:10" x14ac:dyDescent="0.35">
      <c r="A35" s="2" t="s">
        <v>138</v>
      </c>
      <c r="B35" s="2" t="s">
        <v>0</v>
      </c>
      <c r="C35" s="2" t="s">
        <v>51</v>
      </c>
      <c r="D35" s="107">
        <v>41699</v>
      </c>
      <c r="E35" s="108">
        <f t="shared" si="0"/>
        <v>3</v>
      </c>
      <c r="F35" s="108" t="s">
        <v>111</v>
      </c>
      <c r="G35" s="2" t="s">
        <v>101</v>
      </c>
      <c r="H35" s="2" t="s">
        <v>105</v>
      </c>
      <c r="I35" s="2" t="s">
        <v>33</v>
      </c>
      <c r="J35" s="111">
        <v>700010.31850749988</v>
      </c>
    </row>
    <row r="36" spans="1:10" x14ac:dyDescent="0.35">
      <c r="A36" s="2" t="s">
        <v>138</v>
      </c>
      <c r="B36" s="2" t="s">
        <v>0</v>
      </c>
      <c r="C36" s="2" t="s">
        <v>51</v>
      </c>
      <c r="D36" s="107">
        <v>41730</v>
      </c>
      <c r="E36" s="108">
        <f t="shared" si="0"/>
        <v>4</v>
      </c>
      <c r="F36" s="108" t="s">
        <v>111</v>
      </c>
      <c r="G36" s="2" t="s">
        <v>101</v>
      </c>
      <c r="H36" s="2" t="s">
        <v>105</v>
      </c>
      <c r="I36" s="2" t="s">
        <v>33</v>
      </c>
      <c r="J36" s="111">
        <v>511473.14805125003</v>
      </c>
    </row>
    <row r="37" spans="1:10" x14ac:dyDescent="0.35">
      <c r="A37" s="2" t="s">
        <v>138</v>
      </c>
      <c r="B37" s="2" t="s">
        <v>0</v>
      </c>
      <c r="C37" s="2" t="s">
        <v>51</v>
      </c>
      <c r="D37" s="107">
        <v>41760</v>
      </c>
      <c r="E37" s="108">
        <f t="shared" si="0"/>
        <v>5</v>
      </c>
      <c r="F37" s="108" t="s">
        <v>111</v>
      </c>
      <c r="G37" s="2" t="s">
        <v>101</v>
      </c>
      <c r="H37" s="2" t="s">
        <v>105</v>
      </c>
      <c r="I37" s="2" t="s">
        <v>33</v>
      </c>
      <c r="J37" s="111">
        <v>517485.15337749996</v>
      </c>
    </row>
    <row r="38" spans="1:10" x14ac:dyDescent="0.35">
      <c r="A38" s="2" t="s">
        <v>138</v>
      </c>
      <c r="B38" s="2" t="s">
        <v>0</v>
      </c>
      <c r="C38" s="2" t="s">
        <v>51</v>
      </c>
      <c r="D38" s="107">
        <v>41791</v>
      </c>
      <c r="E38" s="108">
        <f t="shared" si="0"/>
        <v>6</v>
      </c>
      <c r="F38" s="108" t="s">
        <v>111</v>
      </c>
      <c r="G38" s="2" t="s">
        <v>101</v>
      </c>
      <c r="H38" s="2" t="s">
        <v>105</v>
      </c>
      <c r="I38" s="2" t="s">
        <v>33</v>
      </c>
      <c r="J38" s="111">
        <v>497269.5163975</v>
      </c>
    </row>
    <row r="39" spans="1:10" x14ac:dyDescent="0.35">
      <c r="A39" s="2" t="s">
        <v>138</v>
      </c>
      <c r="B39" s="2" t="s">
        <v>0</v>
      </c>
      <c r="C39" s="2" t="s">
        <v>51</v>
      </c>
      <c r="D39" s="107">
        <v>41456</v>
      </c>
      <c r="E39" s="108">
        <f t="shared" si="0"/>
        <v>7</v>
      </c>
      <c r="F39" s="108" t="s">
        <v>111</v>
      </c>
      <c r="G39" s="2" t="s">
        <v>101</v>
      </c>
      <c r="H39" s="2" t="s">
        <v>104</v>
      </c>
      <c r="I39" s="2" t="s">
        <v>33</v>
      </c>
      <c r="J39" s="111">
        <v>955954.05451507494</v>
      </c>
    </row>
    <row r="40" spans="1:10" x14ac:dyDescent="0.35">
      <c r="A40" s="2" t="s">
        <v>138</v>
      </c>
      <c r="B40" s="2" t="s">
        <v>0</v>
      </c>
      <c r="C40" s="2" t="s">
        <v>51</v>
      </c>
      <c r="D40" s="107">
        <v>41487</v>
      </c>
      <c r="E40" s="108">
        <f t="shared" si="0"/>
        <v>8</v>
      </c>
      <c r="F40" s="108" t="s">
        <v>111</v>
      </c>
      <c r="G40" s="2" t="s">
        <v>101</v>
      </c>
      <c r="H40" s="2" t="s">
        <v>104</v>
      </c>
      <c r="I40" s="2" t="s">
        <v>33</v>
      </c>
      <c r="J40" s="111">
        <v>920732.86263468117</v>
      </c>
    </row>
    <row r="41" spans="1:10" x14ac:dyDescent="0.35">
      <c r="A41" s="2" t="s">
        <v>138</v>
      </c>
      <c r="B41" s="2" t="s">
        <v>0</v>
      </c>
      <c r="C41" s="2" t="s">
        <v>51</v>
      </c>
      <c r="D41" s="107">
        <v>41518</v>
      </c>
      <c r="E41" s="108">
        <f t="shared" si="0"/>
        <v>9</v>
      </c>
      <c r="F41" s="108" t="s">
        <v>111</v>
      </c>
      <c r="G41" s="2" t="s">
        <v>101</v>
      </c>
      <c r="H41" s="2" t="s">
        <v>104</v>
      </c>
      <c r="I41" s="2" t="s">
        <v>33</v>
      </c>
      <c r="J41" s="111">
        <v>850266.47815724998</v>
      </c>
    </row>
    <row r="42" spans="1:10" x14ac:dyDescent="0.35">
      <c r="A42" s="2" t="s">
        <v>138</v>
      </c>
      <c r="B42" s="2" t="s">
        <v>0</v>
      </c>
      <c r="C42" s="2" t="s">
        <v>51</v>
      </c>
      <c r="D42" s="107">
        <v>41548</v>
      </c>
      <c r="E42" s="108">
        <f t="shared" si="0"/>
        <v>10</v>
      </c>
      <c r="F42" s="108" t="s">
        <v>111</v>
      </c>
      <c r="G42" s="2" t="s">
        <v>101</v>
      </c>
      <c r="H42" s="2" t="s">
        <v>104</v>
      </c>
      <c r="I42" s="2" t="s">
        <v>33</v>
      </c>
      <c r="J42" s="111">
        <v>844007.26926670002</v>
      </c>
    </row>
    <row r="43" spans="1:10" x14ac:dyDescent="0.35">
      <c r="A43" s="2" t="s">
        <v>138</v>
      </c>
      <c r="B43" s="2" t="s">
        <v>0</v>
      </c>
      <c r="C43" s="2" t="s">
        <v>51</v>
      </c>
      <c r="D43" s="107">
        <v>41579</v>
      </c>
      <c r="E43" s="108">
        <f t="shared" si="0"/>
        <v>11</v>
      </c>
      <c r="F43" s="108" t="s">
        <v>111</v>
      </c>
      <c r="G43" s="2" t="s">
        <v>101</v>
      </c>
      <c r="H43" s="2" t="s">
        <v>104</v>
      </c>
      <c r="I43" s="2" t="s">
        <v>33</v>
      </c>
      <c r="J43" s="111">
        <v>891233.23679967504</v>
      </c>
    </row>
    <row r="44" spans="1:10" x14ac:dyDescent="0.35">
      <c r="A44" s="2" t="s">
        <v>138</v>
      </c>
      <c r="B44" s="2" t="s">
        <v>0</v>
      </c>
      <c r="C44" s="2" t="s">
        <v>51</v>
      </c>
      <c r="D44" s="107">
        <v>41609</v>
      </c>
      <c r="E44" s="108">
        <f t="shared" si="0"/>
        <v>12</v>
      </c>
      <c r="F44" s="108" t="s">
        <v>111</v>
      </c>
      <c r="G44" s="2" t="s">
        <v>101</v>
      </c>
      <c r="H44" s="2" t="s">
        <v>104</v>
      </c>
      <c r="I44" s="2" t="s">
        <v>33</v>
      </c>
      <c r="J44" s="111">
        <v>869695.6798400064</v>
      </c>
    </row>
    <row r="45" spans="1:10" x14ac:dyDescent="0.35">
      <c r="A45" s="2" t="s">
        <v>138</v>
      </c>
      <c r="B45" s="2" t="s">
        <v>0</v>
      </c>
      <c r="C45" s="2" t="s">
        <v>51</v>
      </c>
      <c r="D45" s="107">
        <v>41640</v>
      </c>
      <c r="E45" s="108">
        <f t="shared" si="0"/>
        <v>1</v>
      </c>
      <c r="F45" s="108" t="s">
        <v>111</v>
      </c>
      <c r="G45" s="2" t="s">
        <v>101</v>
      </c>
      <c r="H45" s="2" t="s">
        <v>104</v>
      </c>
      <c r="I45" s="2" t="s">
        <v>33</v>
      </c>
      <c r="J45" s="111">
        <v>1264340.7317083809</v>
      </c>
    </row>
    <row r="46" spans="1:10" x14ac:dyDescent="0.35">
      <c r="A46" s="2" t="s">
        <v>138</v>
      </c>
      <c r="B46" s="2" t="s">
        <v>0</v>
      </c>
      <c r="C46" s="2" t="s">
        <v>51</v>
      </c>
      <c r="D46" s="107">
        <v>41671</v>
      </c>
      <c r="E46" s="108">
        <f t="shared" si="0"/>
        <v>2</v>
      </c>
      <c r="F46" s="108" t="s">
        <v>111</v>
      </c>
      <c r="G46" s="2" t="s">
        <v>101</v>
      </c>
      <c r="H46" s="2" t="s">
        <v>104</v>
      </c>
      <c r="I46" s="2" t="s">
        <v>33</v>
      </c>
      <c r="J46" s="111">
        <v>1119155.521886325</v>
      </c>
    </row>
    <row r="47" spans="1:10" x14ac:dyDescent="0.35">
      <c r="A47" s="2" t="s">
        <v>138</v>
      </c>
      <c r="B47" s="2" t="s">
        <v>0</v>
      </c>
      <c r="C47" s="2" t="s">
        <v>51</v>
      </c>
      <c r="D47" s="107">
        <v>41699</v>
      </c>
      <c r="E47" s="108">
        <f t="shared" si="0"/>
        <v>3</v>
      </c>
      <c r="F47" s="108" t="s">
        <v>111</v>
      </c>
      <c r="G47" s="2" t="s">
        <v>101</v>
      </c>
      <c r="H47" s="2" t="s">
        <v>104</v>
      </c>
      <c r="I47" s="2" t="s">
        <v>33</v>
      </c>
      <c r="J47" s="111">
        <v>1179517.3866851374</v>
      </c>
    </row>
    <row r="48" spans="1:10" x14ac:dyDescent="0.35">
      <c r="A48" s="2" t="s">
        <v>138</v>
      </c>
      <c r="B48" s="2" t="s">
        <v>0</v>
      </c>
      <c r="C48" s="2" t="s">
        <v>51</v>
      </c>
      <c r="D48" s="107">
        <v>41730</v>
      </c>
      <c r="E48" s="108">
        <f t="shared" si="0"/>
        <v>4</v>
      </c>
      <c r="F48" s="108" t="s">
        <v>111</v>
      </c>
      <c r="G48" s="2" t="s">
        <v>101</v>
      </c>
      <c r="H48" s="2" t="s">
        <v>104</v>
      </c>
      <c r="I48" s="2" t="s">
        <v>33</v>
      </c>
      <c r="J48" s="111">
        <v>861832.25446635636</v>
      </c>
    </row>
    <row r="49" spans="1:10" x14ac:dyDescent="0.35">
      <c r="A49" s="2" t="s">
        <v>138</v>
      </c>
      <c r="B49" s="2" t="s">
        <v>0</v>
      </c>
      <c r="C49" s="2" t="s">
        <v>51</v>
      </c>
      <c r="D49" s="107">
        <v>41760</v>
      </c>
      <c r="E49" s="108">
        <f t="shared" si="0"/>
        <v>5</v>
      </c>
      <c r="F49" s="108" t="s">
        <v>111</v>
      </c>
      <c r="G49" s="2" t="s">
        <v>101</v>
      </c>
      <c r="H49" s="2" t="s">
        <v>104</v>
      </c>
      <c r="I49" s="2" t="s">
        <v>33</v>
      </c>
      <c r="J49" s="111">
        <v>871962.48344108742</v>
      </c>
    </row>
    <row r="50" spans="1:10" x14ac:dyDescent="0.35">
      <c r="A50" s="2" t="s">
        <v>138</v>
      </c>
      <c r="B50" s="2" t="s">
        <v>0</v>
      </c>
      <c r="C50" s="2" t="s">
        <v>51</v>
      </c>
      <c r="D50" s="107">
        <v>41791</v>
      </c>
      <c r="E50" s="108">
        <f t="shared" si="0"/>
        <v>6</v>
      </c>
      <c r="F50" s="108" t="s">
        <v>111</v>
      </c>
      <c r="G50" s="2" t="s">
        <v>101</v>
      </c>
      <c r="H50" s="2" t="s">
        <v>104</v>
      </c>
      <c r="I50" s="2" t="s">
        <v>33</v>
      </c>
      <c r="J50" s="111">
        <v>837899.13512978749</v>
      </c>
    </row>
    <row r="51" spans="1:10" x14ac:dyDescent="0.35">
      <c r="A51" s="2" t="s">
        <v>138</v>
      </c>
      <c r="B51" s="2" t="s">
        <v>0</v>
      </c>
      <c r="C51" s="2" t="s">
        <v>51</v>
      </c>
      <c r="D51" s="107">
        <v>41456</v>
      </c>
      <c r="E51" s="108">
        <f t="shared" si="0"/>
        <v>7</v>
      </c>
      <c r="F51" s="108" t="s">
        <v>111</v>
      </c>
      <c r="G51" s="2" t="s">
        <v>103</v>
      </c>
      <c r="H51" s="2" t="s">
        <v>105</v>
      </c>
      <c r="I51" s="2" t="s">
        <v>33</v>
      </c>
      <c r="J51" s="111">
        <v>1296758.36136</v>
      </c>
    </row>
    <row r="52" spans="1:10" x14ac:dyDescent="0.35">
      <c r="A52" s="2" t="s">
        <v>138</v>
      </c>
      <c r="B52" s="2" t="s">
        <v>0</v>
      </c>
      <c r="C52" s="2" t="s">
        <v>51</v>
      </c>
      <c r="D52" s="107">
        <v>41487</v>
      </c>
      <c r="E52" s="108">
        <f t="shared" si="0"/>
        <v>8</v>
      </c>
      <c r="F52" s="108" t="s">
        <v>111</v>
      </c>
      <c r="G52" s="2" t="s">
        <v>103</v>
      </c>
      <c r="H52" s="2" t="s">
        <v>105</v>
      </c>
      <c r="I52" s="2" t="s">
        <v>33</v>
      </c>
      <c r="J52" s="111">
        <v>1248980.56822</v>
      </c>
    </row>
    <row r="53" spans="1:10" x14ac:dyDescent="0.35">
      <c r="A53" s="2" t="s">
        <v>138</v>
      </c>
      <c r="B53" s="2" t="s">
        <v>0</v>
      </c>
      <c r="C53" s="2" t="s">
        <v>51</v>
      </c>
      <c r="D53" s="107">
        <v>41518</v>
      </c>
      <c r="E53" s="108">
        <f t="shared" si="0"/>
        <v>9</v>
      </c>
      <c r="F53" s="108" t="s">
        <v>111</v>
      </c>
      <c r="G53" s="2" t="s">
        <v>103</v>
      </c>
      <c r="H53" s="2" t="s">
        <v>105</v>
      </c>
      <c r="I53" s="2" t="s">
        <v>33</v>
      </c>
      <c r="J53" s="111">
        <v>1153392.4247999999</v>
      </c>
    </row>
    <row r="54" spans="1:10" x14ac:dyDescent="0.35">
      <c r="A54" s="2" t="s">
        <v>138</v>
      </c>
      <c r="B54" s="2" t="s">
        <v>0</v>
      </c>
      <c r="C54" s="2" t="s">
        <v>51</v>
      </c>
      <c r="D54" s="107">
        <v>41548</v>
      </c>
      <c r="E54" s="108">
        <f t="shared" si="0"/>
        <v>10</v>
      </c>
      <c r="F54" s="108" t="s">
        <v>111</v>
      </c>
      <c r="G54" s="2" t="s">
        <v>103</v>
      </c>
      <c r="H54" s="2" t="s">
        <v>105</v>
      </c>
      <c r="I54" s="2" t="s">
        <v>33</v>
      </c>
      <c r="J54" s="111">
        <v>1144901.76416</v>
      </c>
    </row>
    <row r="55" spans="1:10" x14ac:dyDescent="0.35">
      <c r="A55" s="2" t="s">
        <v>138</v>
      </c>
      <c r="B55" s="2" t="s">
        <v>0</v>
      </c>
      <c r="C55" s="2" t="s">
        <v>51</v>
      </c>
      <c r="D55" s="107">
        <v>41579</v>
      </c>
      <c r="E55" s="108">
        <f t="shared" si="0"/>
        <v>11</v>
      </c>
      <c r="F55" s="108" t="s">
        <v>111</v>
      </c>
      <c r="G55" s="2" t="s">
        <v>103</v>
      </c>
      <c r="H55" s="2" t="s">
        <v>105</v>
      </c>
      <c r="I55" s="2" t="s">
        <v>33</v>
      </c>
      <c r="J55" s="111">
        <v>1208964.11944</v>
      </c>
    </row>
    <row r="56" spans="1:10" x14ac:dyDescent="0.35">
      <c r="A56" s="2" t="s">
        <v>138</v>
      </c>
      <c r="B56" s="2" t="s">
        <v>0</v>
      </c>
      <c r="C56" s="2" t="s">
        <v>51</v>
      </c>
      <c r="D56" s="107">
        <v>41609</v>
      </c>
      <c r="E56" s="108">
        <f t="shared" si="0"/>
        <v>12</v>
      </c>
      <c r="F56" s="108" t="s">
        <v>111</v>
      </c>
      <c r="G56" s="2" t="s">
        <v>103</v>
      </c>
      <c r="H56" s="2" t="s">
        <v>105</v>
      </c>
      <c r="I56" s="2" t="s">
        <v>33</v>
      </c>
      <c r="J56" s="111">
        <v>1179748.2727800002</v>
      </c>
    </row>
    <row r="57" spans="1:10" x14ac:dyDescent="0.35">
      <c r="A57" s="2" t="s">
        <v>138</v>
      </c>
      <c r="B57" s="2" t="s">
        <v>0</v>
      </c>
      <c r="C57" s="2" t="s">
        <v>51</v>
      </c>
      <c r="D57" s="107">
        <v>41640</v>
      </c>
      <c r="E57" s="108">
        <f t="shared" si="0"/>
        <v>1</v>
      </c>
      <c r="F57" s="108" t="s">
        <v>111</v>
      </c>
      <c r="G57" s="2" t="s">
        <v>103</v>
      </c>
      <c r="H57" s="2" t="s">
        <v>105</v>
      </c>
      <c r="I57" s="2" t="s">
        <v>33</v>
      </c>
      <c r="J57" s="111">
        <v>1715087.0459799999</v>
      </c>
    </row>
    <row r="58" spans="1:10" x14ac:dyDescent="0.35">
      <c r="A58" s="2" t="s">
        <v>138</v>
      </c>
      <c r="B58" s="2" t="s">
        <v>0</v>
      </c>
      <c r="C58" s="2" t="s">
        <v>51</v>
      </c>
      <c r="D58" s="107">
        <v>41671</v>
      </c>
      <c r="E58" s="108">
        <f t="shared" si="0"/>
        <v>2</v>
      </c>
      <c r="F58" s="108" t="s">
        <v>111</v>
      </c>
      <c r="G58" s="2" t="s">
        <v>103</v>
      </c>
      <c r="H58" s="2" t="s">
        <v>105</v>
      </c>
      <c r="I58" s="2" t="s">
        <v>33</v>
      </c>
      <c r="J58" s="111">
        <v>1518142.2933600002</v>
      </c>
    </row>
    <row r="59" spans="1:10" x14ac:dyDescent="0.35">
      <c r="A59" s="2" t="s">
        <v>138</v>
      </c>
      <c r="B59" s="2" t="s">
        <v>0</v>
      </c>
      <c r="C59" s="2" t="s">
        <v>51</v>
      </c>
      <c r="D59" s="107">
        <v>41699</v>
      </c>
      <c r="E59" s="108">
        <f t="shared" si="0"/>
        <v>3</v>
      </c>
      <c r="F59" s="108" t="s">
        <v>111</v>
      </c>
      <c r="G59" s="2" t="s">
        <v>103</v>
      </c>
      <c r="H59" s="2" t="s">
        <v>105</v>
      </c>
      <c r="I59" s="2" t="s">
        <v>33</v>
      </c>
      <c r="J59" s="111">
        <v>1600023.58516</v>
      </c>
    </row>
    <row r="60" spans="1:10" x14ac:dyDescent="0.35">
      <c r="A60" s="2" t="s">
        <v>138</v>
      </c>
      <c r="B60" s="2" t="s">
        <v>0</v>
      </c>
      <c r="C60" s="2" t="s">
        <v>51</v>
      </c>
      <c r="D60" s="107">
        <v>41730</v>
      </c>
      <c r="E60" s="108">
        <f t="shared" si="0"/>
        <v>4</v>
      </c>
      <c r="F60" s="108" t="s">
        <v>111</v>
      </c>
      <c r="G60" s="2" t="s">
        <v>103</v>
      </c>
      <c r="H60" s="2" t="s">
        <v>105</v>
      </c>
      <c r="I60" s="2" t="s">
        <v>33</v>
      </c>
      <c r="J60" s="111">
        <v>1169081.4812600003</v>
      </c>
    </row>
    <row r="61" spans="1:10" x14ac:dyDescent="0.35">
      <c r="A61" s="2" t="s">
        <v>138</v>
      </c>
      <c r="B61" s="2" t="s">
        <v>0</v>
      </c>
      <c r="C61" s="2" t="s">
        <v>51</v>
      </c>
      <c r="D61" s="107">
        <v>41760</v>
      </c>
      <c r="E61" s="108">
        <f t="shared" si="0"/>
        <v>5</v>
      </c>
      <c r="F61" s="108" t="s">
        <v>111</v>
      </c>
      <c r="G61" s="2" t="s">
        <v>103</v>
      </c>
      <c r="H61" s="2" t="s">
        <v>105</v>
      </c>
      <c r="I61" s="2" t="s">
        <v>33</v>
      </c>
      <c r="J61" s="111">
        <v>1182823.2077200001</v>
      </c>
    </row>
    <row r="62" spans="1:10" x14ac:dyDescent="0.35">
      <c r="A62" s="2" t="s">
        <v>138</v>
      </c>
      <c r="B62" s="2" t="s">
        <v>0</v>
      </c>
      <c r="C62" s="2" t="s">
        <v>51</v>
      </c>
      <c r="D62" s="107">
        <v>41791</v>
      </c>
      <c r="E62" s="108">
        <f t="shared" si="0"/>
        <v>6</v>
      </c>
      <c r="F62" s="108" t="s">
        <v>111</v>
      </c>
      <c r="G62" s="2" t="s">
        <v>103</v>
      </c>
      <c r="H62" s="2" t="s">
        <v>105</v>
      </c>
      <c r="I62" s="2" t="s">
        <v>33</v>
      </c>
      <c r="J62" s="111">
        <v>1136616.0374800002</v>
      </c>
    </row>
    <row r="63" spans="1:10" x14ac:dyDescent="0.35">
      <c r="A63" s="2" t="s">
        <v>138</v>
      </c>
      <c r="B63" s="2" t="s">
        <v>0</v>
      </c>
      <c r="C63" s="2" t="s">
        <v>64</v>
      </c>
      <c r="D63" s="107">
        <v>41456</v>
      </c>
      <c r="E63" s="108">
        <f>MONTH(D63)</f>
        <v>7</v>
      </c>
      <c r="F63" s="108" t="s">
        <v>111</v>
      </c>
      <c r="G63" s="2" t="s">
        <v>102</v>
      </c>
      <c r="H63" s="2" t="s">
        <v>105</v>
      </c>
      <c r="I63" s="2" t="s">
        <v>33</v>
      </c>
      <c r="J63" s="111">
        <v>2406673.7462499999</v>
      </c>
    </row>
    <row r="64" spans="1:10" x14ac:dyDescent="0.35">
      <c r="A64" s="2" t="s">
        <v>138</v>
      </c>
      <c r="B64" s="2" t="s">
        <v>0</v>
      </c>
      <c r="C64" s="2" t="s">
        <v>64</v>
      </c>
      <c r="D64" s="107">
        <v>41487</v>
      </c>
      <c r="E64" s="108">
        <f t="shared" ref="E64:E122" si="1">MONTH(D64)</f>
        <v>8</v>
      </c>
      <c r="F64" s="108" t="s">
        <v>111</v>
      </c>
      <c r="G64" s="2" t="s">
        <v>102</v>
      </c>
      <c r="H64" s="2" t="s">
        <v>105</v>
      </c>
      <c r="I64" s="2" t="s">
        <v>33</v>
      </c>
      <c r="J64" s="111">
        <v>2028377.0049999999</v>
      </c>
    </row>
    <row r="65" spans="1:10" x14ac:dyDescent="0.35">
      <c r="A65" s="2" t="s">
        <v>138</v>
      </c>
      <c r="B65" s="2" t="s">
        <v>0</v>
      </c>
      <c r="C65" s="2" t="s">
        <v>64</v>
      </c>
      <c r="D65" s="107">
        <v>41518</v>
      </c>
      <c r="E65" s="108">
        <f t="shared" si="1"/>
        <v>9</v>
      </c>
      <c r="F65" s="108" t="s">
        <v>111</v>
      </c>
      <c r="G65" s="2" t="s">
        <v>102</v>
      </c>
      <c r="H65" s="2" t="s">
        <v>105</v>
      </c>
      <c r="I65" s="2" t="s">
        <v>33</v>
      </c>
      <c r="J65" s="111">
        <v>2241097.23875</v>
      </c>
    </row>
    <row r="66" spans="1:10" x14ac:dyDescent="0.35">
      <c r="A66" s="2" t="s">
        <v>138</v>
      </c>
      <c r="B66" s="2" t="s">
        <v>0</v>
      </c>
      <c r="C66" s="2" t="s">
        <v>64</v>
      </c>
      <c r="D66" s="107">
        <v>41548</v>
      </c>
      <c r="E66" s="108">
        <f t="shared" si="1"/>
        <v>10</v>
      </c>
      <c r="F66" s="108" t="s">
        <v>111</v>
      </c>
      <c r="G66" s="2" t="s">
        <v>102</v>
      </c>
      <c r="H66" s="2" t="s">
        <v>105</v>
      </c>
      <c r="I66" s="2" t="s">
        <v>33</v>
      </c>
      <c r="J66" s="111">
        <v>2104393.5099999998</v>
      </c>
    </row>
    <row r="67" spans="1:10" x14ac:dyDescent="0.35">
      <c r="A67" s="2" t="s">
        <v>138</v>
      </c>
      <c r="B67" s="2" t="s">
        <v>0</v>
      </c>
      <c r="C67" s="2" t="s">
        <v>64</v>
      </c>
      <c r="D67" s="107">
        <v>41579</v>
      </c>
      <c r="E67" s="108">
        <f t="shared" si="1"/>
        <v>11</v>
      </c>
      <c r="F67" s="108" t="s">
        <v>111</v>
      </c>
      <c r="G67" s="2" t="s">
        <v>102</v>
      </c>
      <c r="H67" s="2" t="s">
        <v>105</v>
      </c>
      <c r="I67" s="2" t="s">
        <v>33</v>
      </c>
      <c r="J67" s="111">
        <v>1921236.2224999999</v>
      </c>
    </row>
    <row r="68" spans="1:10" x14ac:dyDescent="0.35">
      <c r="A68" s="2" t="s">
        <v>138</v>
      </c>
      <c r="B68" s="2" t="s">
        <v>0</v>
      </c>
      <c r="C68" s="2" t="s">
        <v>64</v>
      </c>
      <c r="D68" s="107">
        <v>41609</v>
      </c>
      <c r="E68" s="108">
        <f t="shared" si="1"/>
        <v>12</v>
      </c>
      <c r="F68" s="108" t="s">
        <v>111</v>
      </c>
      <c r="G68" s="2" t="s">
        <v>102</v>
      </c>
      <c r="H68" s="2" t="s">
        <v>105</v>
      </c>
      <c r="I68" s="2" t="s">
        <v>33</v>
      </c>
      <c r="J68" s="111">
        <v>2161522.17</v>
      </c>
    </row>
    <row r="69" spans="1:10" x14ac:dyDescent="0.35">
      <c r="A69" s="2" t="s">
        <v>138</v>
      </c>
      <c r="B69" s="2" t="s">
        <v>0</v>
      </c>
      <c r="C69" s="2" t="s">
        <v>64</v>
      </c>
      <c r="D69" s="107">
        <v>41640</v>
      </c>
      <c r="E69" s="108">
        <f t="shared" si="1"/>
        <v>1</v>
      </c>
      <c r="F69" s="108" t="s">
        <v>111</v>
      </c>
      <c r="G69" s="2" t="s">
        <v>102</v>
      </c>
      <c r="H69" s="2" t="s">
        <v>105</v>
      </c>
      <c r="I69" s="2" t="s">
        <v>33</v>
      </c>
      <c r="J69" s="111">
        <v>3104730.2250000001</v>
      </c>
    </row>
    <row r="70" spans="1:10" x14ac:dyDescent="0.35">
      <c r="A70" s="2" t="s">
        <v>138</v>
      </c>
      <c r="B70" s="2" t="s">
        <v>0</v>
      </c>
      <c r="C70" s="2" t="s">
        <v>64</v>
      </c>
      <c r="D70" s="107">
        <v>41671</v>
      </c>
      <c r="E70" s="108">
        <f t="shared" si="1"/>
        <v>2</v>
      </c>
      <c r="F70" s="108" t="s">
        <v>111</v>
      </c>
      <c r="G70" s="2" t="s">
        <v>102</v>
      </c>
      <c r="H70" s="2" t="s">
        <v>105</v>
      </c>
      <c r="I70" s="2" t="s">
        <v>33</v>
      </c>
      <c r="J70" s="111">
        <v>2116798.7124999999</v>
      </c>
    </row>
    <row r="71" spans="1:10" x14ac:dyDescent="0.35">
      <c r="A71" s="2" t="s">
        <v>138</v>
      </c>
      <c r="B71" s="2" t="s">
        <v>0</v>
      </c>
      <c r="C71" s="2" t="s">
        <v>64</v>
      </c>
      <c r="D71" s="107">
        <v>41699</v>
      </c>
      <c r="E71" s="108">
        <f t="shared" si="1"/>
        <v>3</v>
      </c>
      <c r="F71" s="108" t="s">
        <v>111</v>
      </c>
      <c r="G71" s="2" t="s">
        <v>102</v>
      </c>
      <c r="H71" s="2" t="s">
        <v>105</v>
      </c>
      <c r="I71" s="2" t="s">
        <v>33</v>
      </c>
      <c r="J71" s="111">
        <v>2728427.88625</v>
      </c>
    </row>
    <row r="72" spans="1:10" x14ac:dyDescent="0.35">
      <c r="A72" s="2" t="s">
        <v>138</v>
      </c>
      <c r="B72" s="2" t="s">
        <v>0</v>
      </c>
      <c r="C72" s="2" t="s">
        <v>64</v>
      </c>
      <c r="D72" s="107">
        <v>41730</v>
      </c>
      <c r="E72" s="108">
        <f t="shared" si="1"/>
        <v>4</v>
      </c>
      <c r="F72" s="108" t="s">
        <v>111</v>
      </c>
      <c r="G72" s="2" t="s">
        <v>102</v>
      </c>
      <c r="H72" s="2" t="s">
        <v>105</v>
      </c>
      <c r="I72" s="2" t="s">
        <v>33</v>
      </c>
      <c r="J72" s="111">
        <v>2259504.8675000002</v>
      </c>
    </row>
    <row r="73" spans="1:10" x14ac:dyDescent="0.35">
      <c r="A73" s="2" t="s">
        <v>138</v>
      </c>
      <c r="B73" s="2" t="s">
        <v>0</v>
      </c>
      <c r="C73" s="2" t="s">
        <v>64</v>
      </c>
      <c r="D73" s="107">
        <v>41760</v>
      </c>
      <c r="E73" s="108">
        <f t="shared" si="1"/>
        <v>5</v>
      </c>
      <c r="F73" s="108" t="s">
        <v>111</v>
      </c>
      <c r="G73" s="2" t="s">
        <v>102</v>
      </c>
      <c r="H73" s="2" t="s">
        <v>105</v>
      </c>
      <c r="I73" s="2" t="s">
        <v>33</v>
      </c>
      <c r="J73" s="111">
        <v>2031569.2350000001</v>
      </c>
    </row>
    <row r="74" spans="1:10" x14ac:dyDescent="0.35">
      <c r="A74" s="2" t="s">
        <v>138</v>
      </c>
      <c r="B74" s="2" t="s">
        <v>0</v>
      </c>
      <c r="C74" s="2" t="s">
        <v>64</v>
      </c>
      <c r="D74" s="107">
        <v>41791</v>
      </c>
      <c r="E74" s="108">
        <f t="shared" si="1"/>
        <v>6</v>
      </c>
      <c r="F74" s="108" t="s">
        <v>111</v>
      </c>
      <c r="G74" s="2" t="s">
        <v>102</v>
      </c>
      <c r="H74" s="2" t="s">
        <v>105</v>
      </c>
      <c r="I74" s="2" t="s">
        <v>33</v>
      </c>
      <c r="J74" s="111">
        <v>2245023.2324999999</v>
      </c>
    </row>
    <row r="75" spans="1:10" x14ac:dyDescent="0.35">
      <c r="A75" s="2" t="s">
        <v>138</v>
      </c>
      <c r="B75" s="2" t="s">
        <v>0</v>
      </c>
      <c r="C75" s="2" t="s">
        <v>64</v>
      </c>
      <c r="D75" s="107">
        <v>41456</v>
      </c>
      <c r="E75" s="108">
        <f t="shared" si="1"/>
        <v>7</v>
      </c>
      <c r="F75" s="108" t="s">
        <v>111</v>
      </c>
      <c r="G75" s="2" t="s">
        <v>102</v>
      </c>
      <c r="H75" s="2" t="s">
        <v>104</v>
      </c>
      <c r="I75" s="2" t="s">
        <v>33</v>
      </c>
      <c r="J75" s="111">
        <v>4813347.4924999997</v>
      </c>
    </row>
    <row r="76" spans="1:10" x14ac:dyDescent="0.35">
      <c r="A76" s="2" t="s">
        <v>138</v>
      </c>
      <c r="B76" s="2" t="s">
        <v>0</v>
      </c>
      <c r="C76" s="2" t="s">
        <v>64</v>
      </c>
      <c r="D76" s="107">
        <v>41487</v>
      </c>
      <c r="E76" s="108">
        <f t="shared" si="1"/>
        <v>8</v>
      </c>
      <c r="F76" s="108" t="s">
        <v>111</v>
      </c>
      <c r="G76" s="2" t="s">
        <v>102</v>
      </c>
      <c r="H76" s="2" t="s">
        <v>104</v>
      </c>
      <c r="I76" s="2" t="s">
        <v>33</v>
      </c>
      <c r="J76" s="111">
        <v>4056754.01</v>
      </c>
    </row>
    <row r="77" spans="1:10" x14ac:dyDescent="0.35">
      <c r="A77" s="2" t="s">
        <v>138</v>
      </c>
      <c r="B77" s="2" t="s">
        <v>0</v>
      </c>
      <c r="C77" s="2" t="s">
        <v>64</v>
      </c>
      <c r="D77" s="107">
        <v>41518</v>
      </c>
      <c r="E77" s="108">
        <f t="shared" si="1"/>
        <v>9</v>
      </c>
      <c r="F77" s="108" t="s">
        <v>111</v>
      </c>
      <c r="G77" s="2" t="s">
        <v>102</v>
      </c>
      <c r="H77" s="2" t="s">
        <v>104</v>
      </c>
      <c r="I77" s="2" t="s">
        <v>33</v>
      </c>
      <c r="J77" s="111">
        <v>4482194.4775</v>
      </c>
    </row>
    <row r="78" spans="1:10" x14ac:dyDescent="0.35">
      <c r="A78" s="2" t="s">
        <v>138</v>
      </c>
      <c r="B78" s="2" t="s">
        <v>0</v>
      </c>
      <c r="C78" s="2" t="s">
        <v>64</v>
      </c>
      <c r="D78" s="107">
        <v>41548</v>
      </c>
      <c r="E78" s="108">
        <f t="shared" si="1"/>
        <v>10</v>
      </c>
      <c r="F78" s="108" t="s">
        <v>111</v>
      </c>
      <c r="G78" s="2" t="s">
        <v>102</v>
      </c>
      <c r="H78" s="2" t="s">
        <v>104</v>
      </c>
      <c r="I78" s="2" t="s">
        <v>33</v>
      </c>
      <c r="J78" s="111">
        <v>4208787.0199999996</v>
      </c>
    </row>
    <row r="79" spans="1:10" x14ac:dyDescent="0.35">
      <c r="A79" s="2" t="s">
        <v>138</v>
      </c>
      <c r="B79" s="2" t="s">
        <v>0</v>
      </c>
      <c r="C79" s="2" t="s">
        <v>64</v>
      </c>
      <c r="D79" s="107">
        <v>41579</v>
      </c>
      <c r="E79" s="108">
        <f t="shared" si="1"/>
        <v>11</v>
      </c>
      <c r="F79" s="108" t="s">
        <v>111</v>
      </c>
      <c r="G79" s="2" t="s">
        <v>102</v>
      </c>
      <c r="H79" s="2" t="s">
        <v>104</v>
      </c>
      <c r="I79" s="2" t="s">
        <v>33</v>
      </c>
      <c r="J79" s="111">
        <v>3842472.4449999998</v>
      </c>
    </row>
    <row r="80" spans="1:10" x14ac:dyDescent="0.35">
      <c r="A80" s="2" t="s">
        <v>138</v>
      </c>
      <c r="B80" s="2" t="s">
        <v>0</v>
      </c>
      <c r="C80" s="2" t="s">
        <v>64</v>
      </c>
      <c r="D80" s="107">
        <v>41609</v>
      </c>
      <c r="E80" s="108">
        <f t="shared" si="1"/>
        <v>12</v>
      </c>
      <c r="F80" s="108" t="s">
        <v>111</v>
      </c>
      <c r="G80" s="2" t="s">
        <v>102</v>
      </c>
      <c r="H80" s="2" t="s">
        <v>104</v>
      </c>
      <c r="I80" s="2" t="s">
        <v>33</v>
      </c>
      <c r="J80" s="111">
        <v>4323044.34</v>
      </c>
    </row>
    <row r="81" spans="1:10" x14ac:dyDescent="0.35">
      <c r="A81" s="2" t="s">
        <v>138</v>
      </c>
      <c r="B81" s="2" t="s">
        <v>0</v>
      </c>
      <c r="C81" s="2" t="s">
        <v>64</v>
      </c>
      <c r="D81" s="107">
        <v>41640</v>
      </c>
      <c r="E81" s="108">
        <f t="shared" si="1"/>
        <v>1</v>
      </c>
      <c r="F81" s="108" t="s">
        <v>111</v>
      </c>
      <c r="G81" s="2" t="s">
        <v>102</v>
      </c>
      <c r="H81" s="2" t="s">
        <v>104</v>
      </c>
      <c r="I81" s="2" t="s">
        <v>33</v>
      </c>
      <c r="J81" s="111">
        <v>6209460.4500000002</v>
      </c>
    </row>
    <row r="82" spans="1:10" x14ac:dyDescent="0.35">
      <c r="A82" s="2" t="s">
        <v>138</v>
      </c>
      <c r="B82" s="2" t="s">
        <v>0</v>
      </c>
      <c r="C82" s="2" t="s">
        <v>64</v>
      </c>
      <c r="D82" s="107">
        <v>41671</v>
      </c>
      <c r="E82" s="108">
        <f t="shared" si="1"/>
        <v>2</v>
      </c>
      <c r="F82" s="108" t="s">
        <v>111</v>
      </c>
      <c r="G82" s="2" t="s">
        <v>102</v>
      </c>
      <c r="H82" s="2" t="s">
        <v>104</v>
      </c>
      <c r="I82" s="2" t="s">
        <v>33</v>
      </c>
      <c r="J82" s="111">
        <v>4633597.4249999998</v>
      </c>
    </row>
    <row r="83" spans="1:10" x14ac:dyDescent="0.35">
      <c r="A83" s="2" t="s">
        <v>138</v>
      </c>
      <c r="B83" s="2" t="s">
        <v>0</v>
      </c>
      <c r="C83" s="2" t="s">
        <v>64</v>
      </c>
      <c r="D83" s="107">
        <v>41699</v>
      </c>
      <c r="E83" s="108">
        <f t="shared" si="1"/>
        <v>3</v>
      </c>
      <c r="F83" s="108" t="s">
        <v>111</v>
      </c>
      <c r="G83" s="2" t="s">
        <v>102</v>
      </c>
      <c r="H83" s="2" t="s">
        <v>104</v>
      </c>
      <c r="I83" s="2" t="s">
        <v>33</v>
      </c>
      <c r="J83" s="111">
        <v>5456855.7725</v>
      </c>
    </row>
    <row r="84" spans="1:10" x14ac:dyDescent="0.35">
      <c r="A84" s="2" t="s">
        <v>138</v>
      </c>
      <c r="B84" s="2" t="s">
        <v>0</v>
      </c>
      <c r="C84" s="2" t="s">
        <v>64</v>
      </c>
      <c r="D84" s="107">
        <v>41730</v>
      </c>
      <c r="E84" s="108">
        <f t="shared" si="1"/>
        <v>4</v>
      </c>
      <c r="F84" s="108" t="s">
        <v>111</v>
      </c>
      <c r="G84" s="2" t="s">
        <v>102</v>
      </c>
      <c r="H84" s="2" t="s">
        <v>104</v>
      </c>
      <c r="I84" s="2" t="s">
        <v>33</v>
      </c>
      <c r="J84" s="111">
        <v>4519009.7350000003</v>
      </c>
    </row>
    <row r="85" spans="1:10" x14ac:dyDescent="0.35">
      <c r="A85" s="2" t="s">
        <v>138</v>
      </c>
      <c r="B85" s="2" t="s">
        <v>0</v>
      </c>
      <c r="C85" s="2" t="s">
        <v>64</v>
      </c>
      <c r="D85" s="107">
        <v>41760</v>
      </c>
      <c r="E85" s="108">
        <f t="shared" si="1"/>
        <v>5</v>
      </c>
      <c r="F85" s="108" t="s">
        <v>111</v>
      </c>
      <c r="G85" s="2" t="s">
        <v>102</v>
      </c>
      <c r="H85" s="2" t="s">
        <v>104</v>
      </c>
      <c r="I85" s="2" t="s">
        <v>33</v>
      </c>
      <c r="J85" s="111">
        <v>4063138.47</v>
      </c>
    </row>
    <row r="86" spans="1:10" x14ac:dyDescent="0.35">
      <c r="A86" s="2" t="s">
        <v>138</v>
      </c>
      <c r="B86" s="2" t="s">
        <v>0</v>
      </c>
      <c r="C86" s="2" t="s">
        <v>64</v>
      </c>
      <c r="D86" s="107">
        <v>41791</v>
      </c>
      <c r="E86" s="108">
        <f t="shared" si="1"/>
        <v>6</v>
      </c>
      <c r="F86" s="108" t="s">
        <v>111</v>
      </c>
      <c r="G86" s="2" t="s">
        <v>102</v>
      </c>
      <c r="H86" s="2" t="s">
        <v>104</v>
      </c>
      <c r="I86" s="2" t="s">
        <v>33</v>
      </c>
      <c r="J86" s="111">
        <v>4490046.4649999999</v>
      </c>
    </row>
    <row r="87" spans="1:10" x14ac:dyDescent="0.35">
      <c r="A87" s="2" t="s">
        <v>138</v>
      </c>
      <c r="B87" s="2" t="s">
        <v>0</v>
      </c>
      <c r="C87" s="2" t="s">
        <v>64</v>
      </c>
      <c r="D87" s="107">
        <v>41456</v>
      </c>
      <c r="E87" s="108">
        <f t="shared" si="1"/>
        <v>7</v>
      </c>
      <c r="F87" s="108" t="s">
        <v>111</v>
      </c>
      <c r="G87" s="2" t="s">
        <v>101</v>
      </c>
      <c r="H87" s="2" t="s">
        <v>105</v>
      </c>
      <c r="I87" s="2" t="s">
        <v>33</v>
      </c>
      <c r="J87" s="111">
        <v>2117872.8966999999</v>
      </c>
    </row>
    <row r="88" spans="1:10" x14ac:dyDescent="0.35">
      <c r="A88" s="2" t="s">
        <v>138</v>
      </c>
      <c r="B88" s="2" t="s">
        <v>0</v>
      </c>
      <c r="C88" s="2" t="s">
        <v>64</v>
      </c>
      <c r="D88" s="107">
        <v>41487</v>
      </c>
      <c r="E88" s="108">
        <f t="shared" si="1"/>
        <v>8</v>
      </c>
      <c r="F88" s="108" t="s">
        <v>111</v>
      </c>
      <c r="G88" s="2" t="s">
        <v>101</v>
      </c>
      <c r="H88" s="2" t="s">
        <v>105</v>
      </c>
      <c r="I88" s="2" t="s">
        <v>33</v>
      </c>
      <c r="J88" s="111">
        <v>1784971.7644</v>
      </c>
    </row>
    <row r="89" spans="1:10" x14ac:dyDescent="0.35">
      <c r="A89" s="2" t="s">
        <v>138</v>
      </c>
      <c r="B89" s="2" t="s">
        <v>0</v>
      </c>
      <c r="C89" s="2" t="s">
        <v>64</v>
      </c>
      <c r="D89" s="107">
        <v>41518</v>
      </c>
      <c r="E89" s="108">
        <f t="shared" si="1"/>
        <v>9</v>
      </c>
      <c r="F89" s="108" t="s">
        <v>111</v>
      </c>
      <c r="G89" s="2" t="s">
        <v>101</v>
      </c>
      <c r="H89" s="2" t="s">
        <v>105</v>
      </c>
      <c r="I89" s="2" t="s">
        <v>33</v>
      </c>
      <c r="J89" s="111">
        <v>1972165.5701000001</v>
      </c>
    </row>
    <row r="90" spans="1:10" x14ac:dyDescent="0.35">
      <c r="A90" s="2" t="s">
        <v>138</v>
      </c>
      <c r="B90" s="2" t="s">
        <v>0</v>
      </c>
      <c r="C90" s="2" t="s">
        <v>64</v>
      </c>
      <c r="D90" s="107">
        <v>41548</v>
      </c>
      <c r="E90" s="108">
        <f t="shared" si="1"/>
        <v>10</v>
      </c>
      <c r="F90" s="108" t="s">
        <v>111</v>
      </c>
      <c r="G90" s="2" t="s">
        <v>101</v>
      </c>
      <c r="H90" s="2" t="s">
        <v>105</v>
      </c>
      <c r="I90" s="2" t="s">
        <v>33</v>
      </c>
      <c r="J90" s="111">
        <v>1851866.2887999997</v>
      </c>
    </row>
    <row r="91" spans="1:10" x14ac:dyDescent="0.35">
      <c r="A91" s="2" t="s">
        <v>138</v>
      </c>
      <c r="B91" s="2" t="s">
        <v>0</v>
      </c>
      <c r="C91" s="2" t="s">
        <v>64</v>
      </c>
      <c r="D91" s="107">
        <v>41579</v>
      </c>
      <c r="E91" s="108">
        <f t="shared" si="1"/>
        <v>11</v>
      </c>
      <c r="F91" s="108" t="s">
        <v>111</v>
      </c>
      <c r="G91" s="2" t="s">
        <v>101</v>
      </c>
      <c r="H91" s="2" t="s">
        <v>105</v>
      </c>
      <c r="I91" s="2" t="s">
        <v>33</v>
      </c>
      <c r="J91" s="111">
        <v>1690687.8758</v>
      </c>
    </row>
    <row r="92" spans="1:10" x14ac:dyDescent="0.35">
      <c r="A92" s="2" t="s">
        <v>138</v>
      </c>
      <c r="B92" s="2" t="s">
        <v>0</v>
      </c>
      <c r="C92" s="2" t="s">
        <v>64</v>
      </c>
      <c r="D92" s="107">
        <v>41609</v>
      </c>
      <c r="E92" s="108">
        <f t="shared" si="1"/>
        <v>12</v>
      </c>
      <c r="F92" s="108" t="s">
        <v>111</v>
      </c>
      <c r="G92" s="2" t="s">
        <v>101</v>
      </c>
      <c r="H92" s="2" t="s">
        <v>105</v>
      </c>
      <c r="I92" s="2" t="s">
        <v>33</v>
      </c>
      <c r="J92" s="111">
        <v>1902139.5096</v>
      </c>
    </row>
    <row r="93" spans="1:10" x14ac:dyDescent="0.35">
      <c r="A93" s="2" t="s">
        <v>138</v>
      </c>
      <c r="B93" s="2" t="s">
        <v>0</v>
      </c>
      <c r="C93" s="2" t="s">
        <v>64</v>
      </c>
      <c r="D93" s="107">
        <v>41640</v>
      </c>
      <c r="E93" s="108">
        <f t="shared" si="1"/>
        <v>1</v>
      </c>
      <c r="F93" s="108" t="s">
        <v>111</v>
      </c>
      <c r="G93" s="2" t="s">
        <v>101</v>
      </c>
      <c r="H93" s="2" t="s">
        <v>105</v>
      </c>
      <c r="I93" s="2" t="s">
        <v>33</v>
      </c>
      <c r="J93" s="111">
        <v>2732162.5980000002</v>
      </c>
    </row>
    <row r="94" spans="1:10" x14ac:dyDescent="0.35">
      <c r="A94" s="2" t="s">
        <v>138</v>
      </c>
      <c r="B94" s="2" t="s">
        <v>0</v>
      </c>
      <c r="C94" s="2" t="s">
        <v>64</v>
      </c>
      <c r="D94" s="107">
        <v>41671</v>
      </c>
      <c r="E94" s="108">
        <f t="shared" si="1"/>
        <v>2</v>
      </c>
      <c r="F94" s="108" t="s">
        <v>111</v>
      </c>
      <c r="G94" s="2" t="s">
        <v>101</v>
      </c>
      <c r="H94" s="2" t="s">
        <v>105</v>
      </c>
      <c r="I94" s="2" t="s">
        <v>33</v>
      </c>
      <c r="J94" s="111">
        <v>2478782.8670000001</v>
      </c>
    </row>
    <row r="95" spans="1:10" x14ac:dyDescent="0.35">
      <c r="A95" s="2" t="s">
        <v>138</v>
      </c>
      <c r="B95" s="2" t="s">
        <v>0</v>
      </c>
      <c r="C95" s="2" t="s">
        <v>64</v>
      </c>
      <c r="D95" s="107">
        <v>41699</v>
      </c>
      <c r="E95" s="108">
        <f t="shared" si="1"/>
        <v>3</v>
      </c>
      <c r="F95" s="108" t="s">
        <v>111</v>
      </c>
      <c r="G95" s="2" t="s">
        <v>101</v>
      </c>
      <c r="H95" s="2" t="s">
        <v>105</v>
      </c>
      <c r="I95" s="2" t="s">
        <v>33</v>
      </c>
      <c r="J95" s="111">
        <v>2401016.5399000002</v>
      </c>
    </row>
    <row r="96" spans="1:10" x14ac:dyDescent="0.35">
      <c r="A96" s="2" t="s">
        <v>138</v>
      </c>
      <c r="B96" s="2" t="s">
        <v>0</v>
      </c>
      <c r="C96" s="2" t="s">
        <v>64</v>
      </c>
      <c r="D96" s="107">
        <v>41730</v>
      </c>
      <c r="E96" s="108">
        <f t="shared" si="1"/>
        <v>4</v>
      </c>
      <c r="F96" s="108" t="s">
        <v>111</v>
      </c>
      <c r="G96" s="2" t="s">
        <v>101</v>
      </c>
      <c r="H96" s="2" t="s">
        <v>105</v>
      </c>
      <c r="I96" s="2" t="s">
        <v>33</v>
      </c>
      <c r="J96" s="111">
        <v>1988364.2834000001</v>
      </c>
    </row>
    <row r="97" spans="1:10" x14ac:dyDescent="0.35">
      <c r="A97" s="2" t="s">
        <v>138</v>
      </c>
      <c r="B97" s="2" t="s">
        <v>0</v>
      </c>
      <c r="C97" s="2" t="s">
        <v>64</v>
      </c>
      <c r="D97" s="107">
        <v>41760</v>
      </c>
      <c r="E97" s="108">
        <f t="shared" si="1"/>
        <v>5</v>
      </c>
      <c r="F97" s="108" t="s">
        <v>111</v>
      </c>
      <c r="G97" s="2" t="s">
        <v>101</v>
      </c>
      <c r="H97" s="2" t="s">
        <v>105</v>
      </c>
      <c r="I97" s="2" t="s">
        <v>33</v>
      </c>
      <c r="J97" s="111">
        <v>1787780.9268</v>
      </c>
    </row>
    <row r="98" spans="1:10" x14ac:dyDescent="0.35">
      <c r="A98" s="2" t="s">
        <v>138</v>
      </c>
      <c r="B98" s="2" t="s">
        <v>0</v>
      </c>
      <c r="C98" s="2" t="s">
        <v>64</v>
      </c>
      <c r="D98" s="107">
        <v>41791</v>
      </c>
      <c r="E98" s="108">
        <f t="shared" si="1"/>
        <v>6</v>
      </c>
      <c r="F98" s="108" t="s">
        <v>111</v>
      </c>
      <c r="G98" s="2" t="s">
        <v>101</v>
      </c>
      <c r="H98" s="2" t="s">
        <v>105</v>
      </c>
      <c r="I98" s="2" t="s">
        <v>33</v>
      </c>
      <c r="J98" s="111">
        <v>1975620.4446</v>
      </c>
    </row>
    <row r="99" spans="1:10" x14ac:dyDescent="0.35">
      <c r="A99" s="2" t="s">
        <v>138</v>
      </c>
      <c r="B99" s="2" t="s">
        <v>0</v>
      </c>
      <c r="C99" s="2" t="s">
        <v>64</v>
      </c>
      <c r="D99" s="107">
        <v>41456</v>
      </c>
      <c r="E99" s="108">
        <f t="shared" si="1"/>
        <v>7</v>
      </c>
      <c r="F99" s="108" t="s">
        <v>111</v>
      </c>
      <c r="G99" s="2" t="s">
        <v>101</v>
      </c>
      <c r="H99" s="2" t="s">
        <v>104</v>
      </c>
      <c r="I99" s="2" t="s">
        <v>33</v>
      </c>
      <c r="J99" s="111">
        <v>3850677.9939999999</v>
      </c>
    </row>
    <row r="100" spans="1:10" x14ac:dyDescent="0.35">
      <c r="A100" s="2" t="s">
        <v>138</v>
      </c>
      <c r="B100" s="2" t="s">
        <v>0</v>
      </c>
      <c r="C100" s="2" t="s">
        <v>64</v>
      </c>
      <c r="D100" s="107">
        <v>41487</v>
      </c>
      <c r="E100" s="108">
        <f t="shared" si="1"/>
        <v>8</v>
      </c>
      <c r="F100" s="108" t="s">
        <v>111</v>
      </c>
      <c r="G100" s="2" t="s">
        <v>101</v>
      </c>
      <c r="H100" s="2" t="s">
        <v>104</v>
      </c>
      <c r="I100" s="2" t="s">
        <v>33</v>
      </c>
      <c r="J100" s="111">
        <v>3245403.2080000001</v>
      </c>
    </row>
    <row r="101" spans="1:10" x14ac:dyDescent="0.35">
      <c r="A101" s="2" t="s">
        <v>138</v>
      </c>
      <c r="B101" s="2" t="s">
        <v>0</v>
      </c>
      <c r="C101" s="2" t="s">
        <v>64</v>
      </c>
      <c r="D101" s="107">
        <v>41518</v>
      </c>
      <c r="E101" s="108">
        <f t="shared" si="1"/>
        <v>9</v>
      </c>
      <c r="F101" s="108" t="s">
        <v>111</v>
      </c>
      <c r="G101" s="2" t="s">
        <v>101</v>
      </c>
      <c r="H101" s="2" t="s">
        <v>104</v>
      </c>
      <c r="I101" s="2" t="s">
        <v>33</v>
      </c>
      <c r="J101" s="111">
        <v>3585755.5820000004</v>
      </c>
    </row>
    <row r="102" spans="1:10" x14ac:dyDescent="0.35">
      <c r="A102" s="2" t="s">
        <v>138</v>
      </c>
      <c r="B102" s="2" t="s">
        <v>0</v>
      </c>
      <c r="C102" s="2" t="s">
        <v>64</v>
      </c>
      <c r="D102" s="107">
        <v>41548</v>
      </c>
      <c r="E102" s="108">
        <f t="shared" si="1"/>
        <v>10</v>
      </c>
      <c r="F102" s="108" t="s">
        <v>111</v>
      </c>
      <c r="G102" s="2" t="s">
        <v>101</v>
      </c>
      <c r="H102" s="2" t="s">
        <v>104</v>
      </c>
      <c r="I102" s="2" t="s">
        <v>33</v>
      </c>
      <c r="J102" s="111">
        <v>3367029.6159999999</v>
      </c>
    </row>
    <row r="103" spans="1:10" x14ac:dyDescent="0.35">
      <c r="A103" s="2" t="s">
        <v>138</v>
      </c>
      <c r="B103" s="2" t="s">
        <v>0</v>
      </c>
      <c r="C103" s="2" t="s">
        <v>64</v>
      </c>
      <c r="D103" s="107">
        <v>41579</v>
      </c>
      <c r="E103" s="108">
        <f t="shared" si="1"/>
        <v>11</v>
      </c>
      <c r="F103" s="108" t="s">
        <v>111</v>
      </c>
      <c r="G103" s="2" t="s">
        <v>101</v>
      </c>
      <c r="H103" s="2" t="s">
        <v>104</v>
      </c>
      <c r="I103" s="2" t="s">
        <v>33</v>
      </c>
      <c r="J103" s="111">
        <v>3073977.9560000002</v>
      </c>
    </row>
    <row r="104" spans="1:10" x14ac:dyDescent="0.35">
      <c r="A104" s="2" t="s">
        <v>138</v>
      </c>
      <c r="B104" s="2" t="s">
        <v>0</v>
      </c>
      <c r="C104" s="2" t="s">
        <v>64</v>
      </c>
      <c r="D104" s="107">
        <v>41609</v>
      </c>
      <c r="E104" s="108">
        <f t="shared" si="1"/>
        <v>12</v>
      </c>
      <c r="F104" s="108" t="s">
        <v>111</v>
      </c>
      <c r="G104" s="2" t="s">
        <v>101</v>
      </c>
      <c r="H104" s="2" t="s">
        <v>104</v>
      </c>
      <c r="I104" s="2" t="s">
        <v>33</v>
      </c>
      <c r="J104" s="111">
        <v>3458435.4720000001</v>
      </c>
    </row>
    <row r="105" spans="1:10" x14ac:dyDescent="0.35">
      <c r="A105" s="2" t="s">
        <v>138</v>
      </c>
      <c r="B105" s="2" t="s">
        <v>0</v>
      </c>
      <c r="C105" s="2" t="s">
        <v>64</v>
      </c>
      <c r="D105" s="107">
        <v>41640</v>
      </c>
      <c r="E105" s="108">
        <f t="shared" si="1"/>
        <v>1</v>
      </c>
      <c r="F105" s="108" t="s">
        <v>111</v>
      </c>
      <c r="G105" s="2" t="s">
        <v>101</v>
      </c>
      <c r="H105" s="2" t="s">
        <v>104</v>
      </c>
      <c r="I105" s="2" t="s">
        <v>33</v>
      </c>
      <c r="J105" s="111">
        <v>4967568.3600000003</v>
      </c>
    </row>
    <row r="106" spans="1:10" x14ac:dyDescent="0.35">
      <c r="A106" s="2" t="s">
        <v>138</v>
      </c>
      <c r="B106" s="2" t="s">
        <v>0</v>
      </c>
      <c r="C106" s="2" t="s">
        <v>64</v>
      </c>
      <c r="D106" s="107">
        <v>41671</v>
      </c>
      <c r="E106" s="108">
        <f t="shared" si="1"/>
        <v>2</v>
      </c>
      <c r="F106" s="108" t="s">
        <v>111</v>
      </c>
      <c r="G106" s="2" t="s">
        <v>101</v>
      </c>
      <c r="H106" s="2" t="s">
        <v>104</v>
      </c>
      <c r="I106" s="2" t="s">
        <v>33</v>
      </c>
      <c r="J106" s="111">
        <v>4506877.9400000004</v>
      </c>
    </row>
    <row r="107" spans="1:10" x14ac:dyDescent="0.35">
      <c r="A107" s="2" t="s">
        <v>138</v>
      </c>
      <c r="B107" s="2" t="s">
        <v>0</v>
      </c>
      <c r="C107" s="2" t="s">
        <v>64</v>
      </c>
      <c r="D107" s="107">
        <v>41699</v>
      </c>
      <c r="E107" s="108">
        <f t="shared" si="1"/>
        <v>3</v>
      </c>
      <c r="F107" s="108" t="s">
        <v>111</v>
      </c>
      <c r="G107" s="2" t="s">
        <v>101</v>
      </c>
      <c r="H107" s="2" t="s">
        <v>104</v>
      </c>
      <c r="I107" s="2" t="s">
        <v>33</v>
      </c>
      <c r="J107" s="111">
        <v>4365484.6179999998</v>
      </c>
    </row>
    <row r="108" spans="1:10" x14ac:dyDescent="0.35">
      <c r="A108" s="2" t="s">
        <v>138</v>
      </c>
      <c r="B108" s="2" t="s">
        <v>0</v>
      </c>
      <c r="C108" s="2" t="s">
        <v>64</v>
      </c>
      <c r="D108" s="107">
        <v>41730</v>
      </c>
      <c r="E108" s="108">
        <f t="shared" si="1"/>
        <v>4</v>
      </c>
      <c r="F108" s="108" t="s">
        <v>111</v>
      </c>
      <c r="G108" s="2" t="s">
        <v>101</v>
      </c>
      <c r="H108" s="2" t="s">
        <v>104</v>
      </c>
      <c r="I108" s="2" t="s">
        <v>33</v>
      </c>
      <c r="J108" s="111">
        <v>4615207.7879999997</v>
      </c>
    </row>
    <row r="109" spans="1:10" x14ac:dyDescent="0.35">
      <c r="A109" s="2" t="s">
        <v>138</v>
      </c>
      <c r="B109" s="2" t="s">
        <v>0</v>
      </c>
      <c r="C109" s="2" t="s">
        <v>64</v>
      </c>
      <c r="D109" s="107">
        <v>41760</v>
      </c>
      <c r="E109" s="108">
        <f t="shared" si="1"/>
        <v>5</v>
      </c>
      <c r="F109" s="108" t="s">
        <v>111</v>
      </c>
      <c r="G109" s="2" t="s">
        <v>101</v>
      </c>
      <c r="H109" s="2" t="s">
        <v>104</v>
      </c>
      <c r="I109" s="2" t="s">
        <v>33</v>
      </c>
      <c r="J109" s="111">
        <v>3250510.7760000005</v>
      </c>
    </row>
    <row r="110" spans="1:10" x14ac:dyDescent="0.35">
      <c r="A110" s="2" t="s">
        <v>138</v>
      </c>
      <c r="B110" s="2" t="s">
        <v>0</v>
      </c>
      <c r="C110" s="2" t="s">
        <v>64</v>
      </c>
      <c r="D110" s="107">
        <v>41791</v>
      </c>
      <c r="E110" s="108">
        <f t="shared" si="1"/>
        <v>6</v>
      </c>
      <c r="F110" s="108" t="s">
        <v>111</v>
      </c>
      <c r="G110" s="2" t="s">
        <v>101</v>
      </c>
      <c r="H110" s="2" t="s">
        <v>104</v>
      </c>
      <c r="I110" s="2" t="s">
        <v>33</v>
      </c>
      <c r="J110" s="111">
        <v>3592037.1720000003</v>
      </c>
    </row>
    <row r="111" spans="1:10" x14ac:dyDescent="0.35">
      <c r="A111" s="2" t="s">
        <v>138</v>
      </c>
      <c r="B111" s="2" t="s">
        <v>0</v>
      </c>
      <c r="C111" s="2" t="s">
        <v>64</v>
      </c>
      <c r="D111" s="107">
        <v>41456</v>
      </c>
      <c r="E111" s="108">
        <f t="shared" si="1"/>
        <v>7</v>
      </c>
      <c r="F111" s="108" t="s">
        <v>111</v>
      </c>
      <c r="G111" s="2" t="s">
        <v>103</v>
      </c>
      <c r="H111" s="2" t="s">
        <v>105</v>
      </c>
      <c r="I111" s="2" t="s">
        <v>33</v>
      </c>
      <c r="J111" s="111">
        <v>4139478.8435499985</v>
      </c>
    </row>
    <row r="112" spans="1:10" x14ac:dyDescent="0.35">
      <c r="A112" s="2" t="s">
        <v>138</v>
      </c>
      <c r="B112" s="2" t="s">
        <v>0</v>
      </c>
      <c r="C112" s="2" t="s">
        <v>64</v>
      </c>
      <c r="D112" s="107">
        <v>41487</v>
      </c>
      <c r="E112" s="108">
        <f t="shared" si="1"/>
        <v>8</v>
      </c>
      <c r="F112" s="108" t="s">
        <v>111</v>
      </c>
      <c r="G112" s="2" t="s">
        <v>103</v>
      </c>
      <c r="H112" s="2" t="s">
        <v>105</v>
      </c>
      <c r="I112" s="2" t="s">
        <v>33</v>
      </c>
      <c r="J112" s="111">
        <v>3488808.4485999988</v>
      </c>
    </row>
    <row r="113" spans="1:10" x14ac:dyDescent="0.35">
      <c r="A113" s="2" t="s">
        <v>138</v>
      </c>
      <c r="B113" s="2" t="s">
        <v>0</v>
      </c>
      <c r="C113" s="2" t="s">
        <v>64</v>
      </c>
      <c r="D113" s="107">
        <v>41518</v>
      </c>
      <c r="E113" s="108">
        <f t="shared" si="1"/>
        <v>9</v>
      </c>
      <c r="F113" s="108" t="s">
        <v>111</v>
      </c>
      <c r="G113" s="2" t="s">
        <v>103</v>
      </c>
      <c r="H113" s="2" t="s">
        <v>105</v>
      </c>
      <c r="I113" s="2" t="s">
        <v>33</v>
      </c>
      <c r="J113" s="111">
        <v>3854687.2506499989</v>
      </c>
    </row>
    <row r="114" spans="1:10" x14ac:dyDescent="0.35">
      <c r="A114" s="2" t="s">
        <v>138</v>
      </c>
      <c r="B114" s="2" t="s">
        <v>0</v>
      </c>
      <c r="C114" s="2" t="s">
        <v>64</v>
      </c>
      <c r="D114" s="107">
        <v>41548</v>
      </c>
      <c r="E114" s="108">
        <f t="shared" si="1"/>
        <v>10</v>
      </c>
      <c r="F114" s="108" t="s">
        <v>111</v>
      </c>
      <c r="G114" s="2" t="s">
        <v>103</v>
      </c>
      <c r="H114" s="2" t="s">
        <v>105</v>
      </c>
      <c r="I114" s="2" t="s">
        <v>33</v>
      </c>
      <c r="J114" s="111">
        <v>3619556.8371999986</v>
      </c>
    </row>
    <row r="115" spans="1:10" x14ac:dyDescent="0.35">
      <c r="A115" s="2" t="s">
        <v>138</v>
      </c>
      <c r="B115" s="2" t="s">
        <v>0</v>
      </c>
      <c r="C115" s="2" t="s">
        <v>64</v>
      </c>
      <c r="D115" s="107">
        <v>41579</v>
      </c>
      <c r="E115" s="108">
        <f t="shared" si="1"/>
        <v>11</v>
      </c>
      <c r="F115" s="108" t="s">
        <v>111</v>
      </c>
      <c r="G115" s="2" t="s">
        <v>103</v>
      </c>
      <c r="H115" s="2" t="s">
        <v>105</v>
      </c>
      <c r="I115" s="2" t="s">
        <v>33</v>
      </c>
      <c r="J115" s="111">
        <v>3304526.302699999</v>
      </c>
    </row>
    <row r="116" spans="1:10" x14ac:dyDescent="0.35">
      <c r="A116" s="2" t="s">
        <v>138</v>
      </c>
      <c r="B116" s="2" t="s">
        <v>0</v>
      </c>
      <c r="C116" s="2" t="s">
        <v>64</v>
      </c>
      <c r="D116" s="107">
        <v>41609</v>
      </c>
      <c r="E116" s="108">
        <f t="shared" si="1"/>
        <v>12</v>
      </c>
      <c r="F116" s="108" t="s">
        <v>111</v>
      </c>
      <c r="G116" s="2" t="s">
        <v>103</v>
      </c>
      <c r="H116" s="2" t="s">
        <v>105</v>
      </c>
      <c r="I116" s="2" t="s">
        <v>33</v>
      </c>
      <c r="J116" s="111">
        <v>3717818.1323999991</v>
      </c>
    </row>
    <row r="117" spans="1:10" x14ac:dyDescent="0.35">
      <c r="A117" s="2" t="s">
        <v>138</v>
      </c>
      <c r="B117" s="2" t="s">
        <v>0</v>
      </c>
      <c r="C117" s="2" t="s">
        <v>64</v>
      </c>
      <c r="D117" s="107">
        <v>41640</v>
      </c>
      <c r="E117" s="108">
        <f t="shared" si="1"/>
        <v>1</v>
      </c>
      <c r="F117" s="108" t="s">
        <v>111</v>
      </c>
      <c r="G117" s="2" t="s">
        <v>103</v>
      </c>
      <c r="H117" s="2" t="s">
        <v>105</v>
      </c>
      <c r="I117" s="2" t="s">
        <v>33</v>
      </c>
      <c r="J117" s="111">
        <v>5340135.9869999988</v>
      </c>
    </row>
    <row r="118" spans="1:10" x14ac:dyDescent="0.35">
      <c r="A118" s="2" t="s">
        <v>138</v>
      </c>
      <c r="B118" s="2" t="s">
        <v>0</v>
      </c>
      <c r="C118" s="2" t="s">
        <v>64</v>
      </c>
      <c r="D118" s="107">
        <v>41671</v>
      </c>
      <c r="E118" s="108">
        <f t="shared" si="1"/>
        <v>2</v>
      </c>
      <c r="F118" s="108" t="s">
        <v>111</v>
      </c>
      <c r="G118" s="2" t="s">
        <v>103</v>
      </c>
      <c r="H118" s="2" t="s">
        <v>105</v>
      </c>
      <c r="I118" s="2" t="s">
        <v>33</v>
      </c>
      <c r="J118" s="111">
        <v>4844893.7854999984</v>
      </c>
    </row>
    <row r="119" spans="1:10" x14ac:dyDescent="0.35">
      <c r="A119" s="2" t="s">
        <v>138</v>
      </c>
      <c r="B119" s="2" t="s">
        <v>0</v>
      </c>
      <c r="C119" s="2" t="s">
        <v>64</v>
      </c>
      <c r="D119" s="107">
        <v>41699</v>
      </c>
      <c r="E119" s="108">
        <f t="shared" si="1"/>
        <v>3</v>
      </c>
      <c r="F119" s="108" t="s">
        <v>111</v>
      </c>
      <c r="G119" s="2" t="s">
        <v>103</v>
      </c>
      <c r="H119" s="2" t="s">
        <v>105</v>
      </c>
      <c r="I119" s="2" t="s">
        <v>33</v>
      </c>
      <c r="J119" s="111">
        <v>4692895.9643499991</v>
      </c>
    </row>
    <row r="120" spans="1:10" x14ac:dyDescent="0.35">
      <c r="A120" s="2" t="s">
        <v>138</v>
      </c>
      <c r="B120" s="2" t="s">
        <v>0</v>
      </c>
      <c r="C120" s="2" t="s">
        <v>64</v>
      </c>
      <c r="D120" s="107">
        <v>41730</v>
      </c>
      <c r="E120" s="108">
        <f t="shared" si="1"/>
        <v>4</v>
      </c>
      <c r="F120" s="108" t="s">
        <v>111</v>
      </c>
      <c r="G120" s="2" t="s">
        <v>103</v>
      </c>
      <c r="H120" s="2" t="s">
        <v>105</v>
      </c>
      <c r="I120" s="2" t="s">
        <v>33</v>
      </c>
      <c r="J120" s="111">
        <v>4886348.3721000003</v>
      </c>
    </row>
    <row r="121" spans="1:10" x14ac:dyDescent="0.35">
      <c r="A121" s="2" t="s">
        <v>138</v>
      </c>
      <c r="B121" s="2" t="s">
        <v>0</v>
      </c>
      <c r="C121" s="2" t="s">
        <v>64</v>
      </c>
      <c r="D121" s="107">
        <v>41760</v>
      </c>
      <c r="E121" s="108">
        <f t="shared" si="1"/>
        <v>5</v>
      </c>
      <c r="F121" s="108" t="s">
        <v>111</v>
      </c>
      <c r="G121" s="2" t="s">
        <v>103</v>
      </c>
      <c r="H121" s="2" t="s">
        <v>105</v>
      </c>
      <c r="I121" s="2" t="s">
        <v>33</v>
      </c>
      <c r="J121" s="111">
        <v>3494299.084199999</v>
      </c>
    </row>
    <row r="122" spans="1:10" x14ac:dyDescent="0.35">
      <c r="A122" s="2" t="s">
        <v>138</v>
      </c>
      <c r="B122" s="2" t="s">
        <v>0</v>
      </c>
      <c r="C122" s="2" t="s">
        <v>64</v>
      </c>
      <c r="D122" s="107">
        <v>41791</v>
      </c>
      <c r="E122" s="108">
        <f t="shared" si="1"/>
        <v>6</v>
      </c>
      <c r="F122" s="108" t="s">
        <v>111</v>
      </c>
      <c r="G122" s="2" t="s">
        <v>103</v>
      </c>
      <c r="H122" s="2" t="s">
        <v>105</v>
      </c>
      <c r="I122" s="2" t="s">
        <v>33</v>
      </c>
      <c r="J122" s="111">
        <v>3861439.9598999987</v>
      </c>
    </row>
    <row r="123" spans="1:10" x14ac:dyDescent="0.35">
      <c r="A123" s="2" t="s">
        <v>138</v>
      </c>
      <c r="B123" s="2" t="s">
        <v>0</v>
      </c>
      <c r="C123" s="2" t="s">
        <v>63</v>
      </c>
      <c r="D123" s="107">
        <v>41456</v>
      </c>
      <c r="E123" s="108">
        <f>MONTH(D123)</f>
        <v>7</v>
      </c>
      <c r="F123" s="108" t="s">
        <v>111</v>
      </c>
      <c r="G123" s="2" t="s">
        <v>102</v>
      </c>
      <c r="H123" s="2" t="s">
        <v>105</v>
      </c>
      <c r="I123" s="2" t="s">
        <v>33</v>
      </c>
      <c r="J123" s="111">
        <v>1766228.7212499999</v>
      </c>
    </row>
    <row r="124" spans="1:10" x14ac:dyDescent="0.35">
      <c r="A124" s="2" t="s">
        <v>138</v>
      </c>
      <c r="B124" s="2" t="s">
        <v>0</v>
      </c>
      <c r="C124" s="2" t="s">
        <v>63</v>
      </c>
      <c r="D124" s="107">
        <v>41487</v>
      </c>
      <c r="E124" s="108">
        <f t="shared" ref="E124:E187" si="2">MONTH(D124)</f>
        <v>8</v>
      </c>
      <c r="F124" s="108" t="s">
        <v>111</v>
      </c>
      <c r="G124" s="2" t="s">
        <v>102</v>
      </c>
      <c r="H124" s="2" t="s">
        <v>105</v>
      </c>
      <c r="I124" s="2" t="s">
        <v>33</v>
      </c>
      <c r="J124" s="111">
        <v>1951422.76125</v>
      </c>
    </row>
    <row r="125" spans="1:10" x14ac:dyDescent="0.35">
      <c r="A125" s="2" t="s">
        <v>138</v>
      </c>
      <c r="B125" s="2" t="s">
        <v>0</v>
      </c>
      <c r="C125" s="2" t="s">
        <v>63</v>
      </c>
      <c r="D125" s="107">
        <v>41518</v>
      </c>
      <c r="E125" s="108">
        <f t="shared" si="2"/>
        <v>9</v>
      </c>
      <c r="F125" s="108" t="s">
        <v>111</v>
      </c>
      <c r="G125" s="2" t="s">
        <v>102</v>
      </c>
      <c r="H125" s="2" t="s">
        <v>105</v>
      </c>
      <c r="I125" s="2" t="s">
        <v>33</v>
      </c>
      <c r="J125" s="111">
        <v>1699371.23875</v>
      </c>
    </row>
    <row r="126" spans="1:10" x14ac:dyDescent="0.35">
      <c r="A126" s="2" t="s">
        <v>138</v>
      </c>
      <c r="B126" s="2" t="s">
        <v>0</v>
      </c>
      <c r="C126" s="2" t="s">
        <v>63</v>
      </c>
      <c r="D126" s="107">
        <v>41548</v>
      </c>
      <c r="E126" s="108">
        <f t="shared" si="2"/>
        <v>10</v>
      </c>
      <c r="F126" s="108" t="s">
        <v>111</v>
      </c>
      <c r="G126" s="2" t="s">
        <v>102</v>
      </c>
      <c r="H126" s="2" t="s">
        <v>105</v>
      </c>
      <c r="I126" s="2" t="s">
        <v>33</v>
      </c>
      <c r="J126" s="111">
        <v>1502189.2037500001</v>
      </c>
    </row>
    <row r="127" spans="1:10" x14ac:dyDescent="0.35">
      <c r="A127" s="2" t="s">
        <v>138</v>
      </c>
      <c r="B127" s="2" t="s">
        <v>0</v>
      </c>
      <c r="C127" s="2" t="s">
        <v>63</v>
      </c>
      <c r="D127" s="107">
        <v>41579</v>
      </c>
      <c r="E127" s="108">
        <f t="shared" si="2"/>
        <v>11</v>
      </c>
      <c r="F127" s="108" t="s">
        <v>111</v>
      </c>
      <c r="G127" s="2" t="s">
        <v>102</v>
      </c>
      <c r="H127" s="2" t="s">
        <v>105</v>
      </c>
      <c r="I127" s="2" t="s">
        <v>33</v>
      </c>
      <c r="J127" s="111">
        <v>1650239.5062500001</v>
      </c>
    </row>
    <row r="128" spans="1:10" x14ac:dyDescent="0.35">
      <c r="A128" s="2" t="s">
        <v>138</v>
      </c>
      <c r="B128" s="2" t="s">
        <v>0</v>
      </c>
      <c r="C128" s="2" t="s">
        <v>63</v>
      </c>
      <c r="D128" s="107">
        <v>41609</v>
      </c>
      <c r="E128" s="108">
        <f t="shared" si="2"/>
        <v>12</v>
      </c>
      <c r="F128" s="108" t="s">
        <v>111</v>
      </c>
      <c r="G128" s="2" t="s">
        <v>102</v>
      </c>
      <c r="H128" s="2" t="s">
        <v>105</v>
      </c>
      <c r="I128" s="2" t="s">
        <v>33</v>
      </c>
      <c r="J128" s="111">
        <v>1406546.085</v>
      </c>
    </row>
    <row r="129" spans="1:10" x14ac:dyDescent="0.35">
      <c r="A129" s="2" t="s">
        <v>138</v>
      </c>
      <c r="B129" s="2" t="s">
        <v>0</v>
      </c>
      <c r="C129" s="2" t="s">
        <v>63</v>
      </c>
      <c r="D129" s="107">
        <v>41640</v>
      </c>
      <c r="E129" s="108">
        <f t="shared" si="2"/>
        <v>1</v>
      </c>
      <c r="F129" s="108" t="s">
        <v>111</v>
      </c>
      <c r="G129" s="2" t="s">
        <v>102</v>
      </c>
      <c r="H129" s="2" t="s">
        <v>105</v>
      </c>
      <c r="I129" s="2" t="s">
        <v>33</v>
      </c>
      <c r="J129" s="111">
        <v>2151540.1949999998</v>
      </c>
    </row>
    <row r="130" spans="1:10" x14ac:dyDescent="0.35">
      <c r="A130" s="2" t="s">
        <v>138</v>
      </c>
      <c r="B130" s="2" t="s">
        <v>0</v>
      </c>
      <c r="C130" s="2" t="s">
        <v>63</v>
      </c>
      <c r="D130" s="107">
        <v>41671</v>
      </c>
      <c r="E130" s="108">
        <f t="shared" si="2"/>
        <v>2</v>
      </c>
      <c r="F130" s="108" t="s">
        <v>111</v>
      </c>
      <c r="G130" s="2" t="s">
        <v>102</v>
      </c>
      <c r="H130" s="2" t="s">
        <v>105</v>
      </c>
      <c r="I130" s="2" t="s">
        <v>33</v>
      </c>
      <c r="J130" s="111">
        <v>2191228.2262499998</v>
      </c>
    </row>
    <row r="131" spans="1:10" x14ac:dyDescent="0.35">
      <c r="A131" s="2" t="s">
        <v>138</v>
      </c>
      <c r="B131" s="2" t="s">
        <v>0</v>
      </c>
      <c r="C131" s="2" t="s">
        <v>63</v>
      </c>
      <c r="D131" s="107">
        <v>41699</v>
      </c>
      <c r="E131" s="108">
        <f t="shared" si="2"/>
        <v>3</v>
      </c>
      <c r="F131" s="108" t="s">
        <v>111</v>
      </c>
      <c r="G131" s="2" t="s">
        <v>102</v>
      </c>
      <c r="H131" s="2" t="s">
        <v>105</v>
      </c>
      <c r="I131" s="2" t="s">
        <v>33</v>
      </c>
      <c r="J131" s="111">
        <v>1965526.61625</v>
      </c>
    </row>
    <row r="132" spans="1:10" x14ac:dyDescent="0.35">
      <c r="A132" s="2" t="s">
        <v>138</v>
      </c>
      <c r="B132" s="2" t="s">
        <v>0</v>
      </c>
      <c r="C132" s="2" t="s">
        <v>63</v>
      </c>
      <c r="D132" s="107">
        <v>41730</v>
      </c>
      <c r="E132" s="108">
        <f t="shared" si="2"/>
        <v>4</v>
      </c>
      <c r="F132" s="108" t="s">
        <v>111</v>
      </c>
      <c r="G132" s="2" t="s">
        <v>102</v>
      </c>
      <c r="H132" s="2" t="s">
        <v>105</v>
      </c>
      <c r="I132" s="2" t="s">
        <v>33</v>
      </c>
      <c r="J132" s="111">
        <v>2084911.36</v>
      </c>
    </row>
    <row r="133" spans="1:10" x14ac:dyDescent="0.35">
      <c r="A133" s="2" t="s">
        <v>138</v>
      </c>
      <c r="B133" s="2" t="s">
        <v>0</v>
      </c>
      <c r="C133" s="2" t="s">
        <v>63</v>
      </c>
      <c r="D133" s="107">
        <v>41760</v>
      </c>
      <c r="E133" s="108">
        <f t="shared" si="2"/>
        <v>5</v>
      </c>
      <c r="F133" s="108" t="s">
        <v>111</v>
      </c>
      <c r="G133" s="2" t="s">
        <v>102</v>
      </c>
      <c r="H133" s="2" t="s">
        <v>105</v>
      </c>
      <c r="I133" s="2" t="s">
        <v>33</v>
      </c>
      <c r="J133" s="111">
        <v>2053699.35375</v>
      </c>
    </row>
    <row r="134" spans="1:10" x14ac:dyDescent="0.35">
      <c r="A134" s="2" t="s">
        <v>138</v>
      </c>
      <c r="B134" s="2" t="s">
        <v>0</v>
      </c>
      <c r="C134" s="2" t="s">
        <v>63</v>
      </c>
      <c r="D134" s="107">
        <v>41791</v>
      </c>
      <c r="E134" s="108">
        <f t="shared" si="2"/>
        <v>6</v>
      </c>
      <c r="F134" s="108" t="s">
        <v>111</v>
      </c>
      <c r="G134" s="2" t="s">
        <v>102</v>
      </c>
      <c r="H134" s="2" t="s">
        <v>105</v>
      </c>
      <c r="I134" s="2" t="s">
        <v>33</v>
      </c>
      <c r="J134" s="111">
        <v>2197266.9237500001</v>
      </c>
    </row>
    <row r="135" spans="1:10" x14ac:dyDescent="0.35">
      <c r="A135" s="2" t="s">
        <v>138</v>
      </c>
      <c r="B135" s="2" t="s">
        <v>0</v>
      </c>
      <c r="C135" s="2" t="s">
        <v>63</v>
      </c>
      <c r="D135" s="107">
        <v>41456</v>
      </c>
      <c r="E135" s="108">
        <f t="shared" si="2"/>
        <v>7</v>
      </c>
      <c r="F135" s="108" t="s">
        <v>111</v>
      </c>
      <c r="G135" s="2" t="s">
        <v>102</v>
      </c>
      <c r="H135" s="2" t="s">
        <v>104</v>
      </c>
      <c r="I135" s="2" t="s">
        <v>33</v>
      </c>
      <c r="J135" s="111">
        <v>3532457.4424999999</v>
      </c>
    </row>
    <row r="136" spans="1:10" x14ac:dyDescent="0.35">
      <c r="A136" s="2" t="s">
        <v>138</v>
      </c>
      <c r="B136" s="2" t="s">
        <v>0</v>
      </c>
      <c r="C136" s="2" t="s">
        <v>63</v>
      </c>
      <c r="D136" s="107">
        <v>41487</v>
      </c>
      <c r="E136" s="108">
        <f t="shared" si="2"/>
        <v>8</v>
      </c>
      <c r="F136" s="108" t="s">
        <v>111</v>
      </c>
      <c r="G136" s="2" t="s">
        <v>102</v>
      </c>
      <c r="H136" s="2" t="s">
        <v>104</v>
      </c>
      <c r="I136" s="2" t="s">
        <v>33</v>
      </c>
      <c r="J136" s="111">
        <v>3902845.5225</v>
      </c>
    </row>
    <row r="137" spans="1:10" x14ac:dyDescent="0.35">
      <c r="A137" s="2" t="s">
        <v>138</v>
      </c>
      <c r="B137" s="2" t="s">
        <v>0</v>
      </c>
      <c r="C137" s="2" t="s">
        <v>63</v>
      </c>
      <c r="D137" s="107">
        <v>41518</v>
      </c>
      <c r="E137" s="108">
        <f t="shared" si="2"/>
        <v>9</v>
      </c>
      <c r="F137" s="108" t="s">
        <v>111</v>
      </c>
      <c r="G137" s="2" t="s">
        <v>102</v>
      </c>
      <c r="H137" s="2" t="s">
        <v>104</v>
      </c>
      <c r="I137" s="2" t="s">
        <v>33</v>
      </c>
      <c r="J137" s="111">
        <v>3398742.4775</v>
      </c>
    </row>
    <row r="138" spans="1:10" x14ac:dyDescent="0.35">
      <c r="A138" s="2" t="s">
        <v>138</v>
      </c>
      <c r="B138" s="2" t="s">
        <v>0</v>
      </c>
      <c r="C138" s="2" t="s">
        <v>63</v>
      </c>
      <c r="D138" s="107">
        <v>41548</v>
      </c>
      <c r="E138" s="108">
        <f t="shared" si="2"/>
        <v>10</v>
      </c>
      <c r="F138" s="108" t="s">
        <v>111</v>
      </c>
      <c r="G138" s="2" t="s">
        <v>102</v>
      </c>
      <c r="H138" s="2" t="s">
        <v>104</v>
      </c>
      <c r="I138" s="2" t="s">
        <v>33</v>
      </c>
      <c r="J138" s="111">
        <v>3004378.4075000002</v>
      </c>
    </row>
    <row r="139" spans="1:10" x14ac:dyDescent="0.35">
      <c r="A139" s="2" t="s">
        <v>138</v>
      </c>
      <c r="B139" s="2" t="s">
        <v>0</v>
      </c>
      <c r="C139" s="2" t="s">
        <v>63</v>
      </c>
      <c r="D139" s="107">
        <v>41579</v>
      </c>
      <c r="E139" s="108">
        <f t="shared" si="2"/>
        <v>11</v>
      </c>
      <c r="F139" s="108" t="s">
        <v>111</v>
      </c>
      <c r="G139" s="2" t="s">
        <v>102</v>
      </c>
      <c r="H139" s="2" t="s">
        <v>104</v>
      </c>
      <c r="I139" s="2" t="s">
        <v>33</v>
      </c>
      <c r="J139" s="111">
        <v>3300479.0125000002</v>
      </c>
    </row>
    <row r="140" spans="1:10" x14ac:dyDescent="0.35">
      <c r="A140" s="2" t="s">
        <v>138</v>
      </c>
      <c r="B140" s="2" t="s">
        <v>0</v>
      </c>
      <c r="C140" s="2" t="s">
        <v>63</v>
      </c>
      <c r="D140" s="107">
        <v>41609</v>
      </c>
      <c r="E140" s="108">
        <f t="shared" si="2"/>
        <v>12</v>
      </c>
      <c r="F140" s="108" t="s">
        <v>111</v>
      </c>
      <c r="G140" s="2" t="s">
        <v>102</v>
      </c>
      <c r="H140" s="2" t="s">
        <v>104</v>
      </c>
      <c r="I140" s="2" t="s">
        <v>33</v>
      </c>
      <c r="J140" s="111">
        <v>2813092.17</v>
      </c>
    </row>
    <row r="141" spans="1:10" x14ac:dyDescent="0.35">
      <c r="A141" s="2" t="s">
        <v>138</v>
      </c>
      <c r="B141" s="2" t="s">
        <v>0</v>
      </c>
      <c r="C141" s="2" t="s">
        <v>63</v>
      </c>
      <c r="D141" s="107">
        <v>41640</v>
      </c>
      <c r="E141" s="108">
        <f t="shared" si="2"/>
        <v>1</v>
      </c>
      <c r="F141" s="108" t="s">
        <v>111</v>
      </c>
      <c r="G141" s="2" t="s">
        <v>102</v>
      </c>
      <c r="H141" s="2" t="s">
        <v>104</v>
      </c>
      <c r="I141" s="2" t="s">
        <v>33</v>
      </c>
      <c r="J141" s="111">
        <v>4303080.3899999997</v>
      </c>
    </row>
    <row r="142" spans="1:10" x14ac:dyDescent="0.35">
      <c r="A142" s="2" t="s">
        <v>138</v>
      </c>
      <c r="B142" s="2" t="s">
        <v>0</v>
      </c>
      <c r="C142" s="2" t="s">
        <v>63</v>
      </c>
      <c r="D142" s="107">
        <v>41671</v>
      </c>
      <c r="E142" s="108">
        <f t="shared" si="2"/>
        <v>2</v>
      </c>
      <c r="F142" s="108" t="s">
        <v>111</v>
      </c>
      <c r="G142" s="2" t="s">
        <v>102</v>
      </c>
      <c r="H142" s="2" t="s">
        <v>104</v>
      </c>
      <c r="I142" s="2" t="s">
        <v>33</v>
      </c>
      <c r="J142" s="111">
        <v>4382456.4524999997</v>
      </c>
    </row>
    <row r="143" spans="1:10" x14ac:dyDescent="0.35">
      <c r="A143" s="2" t="s">
        <v>138</v>
      </c>
      <c r="B143" s="2" t="s">
        <v>0</v>
      </c>
      <c r="C143" s="2" t="s">
        <v>63</v>
      </c>
      <c r="D143" s="107">
        <v>41699</v>
      </c>
      <c r="E143" s="108">
        <f t="shared" si="2"/>
        <v>3</v>
      </c>
      <c r="F143" s="108" t="s">
        <v>111</v>
      </c>
      <c r="G143" s="2" t="s">
        <v>102</v>
      </c>
      <c r="H143" s="2" t="s">
        <v>104</v>
      </c>
      <c r="I143" s="2" t="s">
        <v>33</v>
      </c>
      <c r="J143" s="111">
        <v>3931053.2324999999</v>
      </c>
    </row>
    <row r="144" spans="1:10" x14ac:dyDescent="0.35">
      <c r="A144" s="2" t="s">
        <v>138</v>
      </c>
      <c r="B144" s="2" t="s">
        <v>0</v>
      </c>
      <c r="C144" s="2" t="s">
        <v>63</v>
      </c>
      <c r="D144" s="107">
        <v>41730</v>
      </c>
      <c r="E144" s="108">
        <f t="shared" si="2"/>
        <v>4</v>
      </c>
      <c r="F144" s="108" t="s">
        <v>111</v>
      </c>
      <c r="G144" s="2" t="s">
        <v>102</v>
      </c>
      <c r="H144" s="2" t="s">
        <v>104</v>
      </c>
      <c r="I144" s="2" t="s">
        <v>33</v>
      </c>
      <c r="J144" s="111">
        <v>4169822.72</v>
      </c>
    </row>
    <row r="145" spans="1:10" x14ac:dyDescent="0.35">
      <c r="A145" s="2" t="s">
        <v>138</v>
      </c>
      <c r="B145" s="2" t="s">
        <v>0</v>
      </c>
      <c r="C145" s="2" t="s">
        <v>63</v>
      </c>
      <c r="D145" s="107">
        <v>41760</v>
      </c>
      <c r="E145" s="108">
        <f t="shared" si="2"/>
        <v>5</v>
      </c>
      <c r="F145" s="108" t="s">
        <v>111</v>
      </c>
      <c r="G145" s="2" t="s">
        <v>102</v>
      </c>
      <c r="H145" s="2" t="s">
        <v>104</v>
      </c>
      <c r="I145" s="2" t="s">
        <v>33</v>
      </c>
      <c r="J145" s="111">
        <v>4107398.7075</v>
      </c>
    </row>
    <row r="146" spans="1:10" x14ac:dyDescent="0.35">
      <c r="A146" s="2" t="s">
        <v>138</v>
      </c>
      <c r="B146" s="2" t="s">
        <v>0</v>
      </c>
      <c r="C146" s="2" t="s">
        <v>63</v>
      </c>
      <c r="D146" s="107">
        <v>41791</v>
      </c>
      <c r="E146" s="108">
        <f t="shared" si="2"/>
        <v>6</v>
      </c>
      <c r="F146" s="108" t="s">
        <v>111</v>
      </c>
      <c r="G146" s="2" t="s">
        <v>102</v>
      </c>
      <c r="H146" s="2" t="s">
        <v>104</v>
      </c>
      <c r="I146" s="2" t="s">
        <v>33</v>
      </c>
      <c r="J146" s="111">
        <v>4394533.8475000001</v>
      </c>
    </row>
    <row r="147" spans="1:10" x14ac:dyDescent="0.35">
      <c r="A147" s="2" t="s">
        <v>138</v>
      </c>
      <c r="B147" s="2" t="s">
        <v>0</v>
      </c>
      <c r="C147" s="2" t="s">
        <v>63</v>
      </c>
      <c r="D147" s="107">
        <v>41456</v>
      </c>
      <c r="E147" s="108">
        <f t="shared" si="2"/>
        <v>7</v>
      </c>
      <c r="F147" s="108" t="s">
        <v>111</v>
      </c>
      <c r="G147" s="2" t="s">
        <v>101</v>
      </c>
      <c r="H147" s="2" t="s">
        <v>105</v>
      </c>
      <c r="I147" s="2" t="s">
        <v>33</v>
      </c>
      <c r="J147" s="111">
        <v>1554281.2747</v>
      </c>
    </row>
    <row r="148" spans="1:10" x14ac:dyDescent="0.35">
      <c r="A148" s="2" t="s">
        <v>138</v>
      </c>
      <c r="B148" s="2" t="s">
        <v>0</v>
      </c>
      <c r="C148" s="2" t="s">
        <v>63</v>
      </c>
      <c r="D148" s="107">
        <v>41487</v>
      </c>
      <c r="E148" s="108">
        <f t="shared" si="2"/>
        <v>8</v>
      </c>
      <c r="F148" s="108" t="s">
        <v>111</v>
      </c>
      <c r="G148" s="2" t="s">
        <v>101</v>
      </c>
      <c r="H148" s="2" t="s">
        <v>105</v>
      </c>
      <c r="I148" s="2" t="s">
        <v>33</v>
      </c>
      <c r="J148" s="111">
        <v>1717252.0299</v>
      </c>
    </row>
    <row r="149" spans="1:10" x14ac:dyDescent="0.35">
      <c r="A149" s="2" t="s">
        <v>138</v>
      </c>
      <c r="B149" s="2" t="s">
        <v>0</v>
      </c>
      <c r="C149" s="2" t="s">
        <v>63</v>
      </c>
      <c r="D149" s="107">
        <v>41518</v>
      </c>
      <c r="E149" s="108">
        <f t="shared" si="2"/>
        <v>9</v>
      </c>
      <c r="F149" s="108" t="s">
        <v>111</v>
      </c>
      <c r="G149" s="2" t="s">
        <v>101</v>
      </c>
      <c r="H149" s="2" t="s">
        <v>105</v>
      </c>
      <c r="I149" s="2" t="s">
        <v>33</v>
      </c>
      <c r="J149" s="111">
        <v>1495446.6901</v>
      </c>
    </row>
    <row r="150" spans="1:10" x14ac:dyDescent="0.35">
      <c r="A150" s="2" t="s">
        <v>138</v>
      </c>
      <c r="B150" s="2" t="s">
        <v>0</v>
      </c>
      <c r="C150" s="2" t="s">
        <v>63</v>
      </c>
      <c r="D150" s="107">
        <v>41548</v>
      </c>
      <c r="E150" s="108">
        <f t="shared" si="2"/>
        <v>10</v>
      </c>
      <c r="F150" s="108" t="s">
        <v>111</v>
      </c>
      <c r="G150" s="2" t="s">
        <v>101</v>
      </c>
      <c r="H150" s="2" t="s">
        <v>105</v>
      </c>
      <c r="I150" s="2" t="s">
        <v>33</v>
      </c>
      <c r="J150" s="111">
        <v>1321926.4993</v>
      </c>
    </row>
    <row r="151" spans="1:10" x14ac:dyDescent="0.35">
      <c r="A151" s="2" t="s">
        <v>138</v>
      </c>
      <c r="B151" s="2" t="s">
        <v>0</v>
      </c>
      <c r="C151" s="2" t="s">
        <v>63</v>
      </c>
      <c r="D151" s="107">
        <v>41579</v>
      </c>
      <c r="E151" s="108">
        <f t="shared" si="2"/>
        <v>11</v>
      </c>
      <c r="F151" s="108" t="s">
        <v>111</v>
      </c>
      <c r="G151" s="2" t="s">
        <v>101</v>
      </c>
      <c r="H151" s="2" t="s">
        <v>105</v>
      </c>
      <c r="I151" s="2" t="s">
        <v>33</v>
      </c>
      <c r="J151" s="111">
        <v>1452210.7655</v>
      </c>
    </row>
    <row r="152" spans="1:10" x14ac:dyDescent="0.35">
      <c r="A152" s="2" t="s">
        <v>138</v>
      </c>
      <c r="B152" s="2" t="s">
        <v>0</v>
      </c>
      <c r="C152" s="2" t="s">
        <v>63</v>
      </c>
      <c r="D152" s="107">
        <v>41609</v>
      </c>
      <c r="E152" s="108">
        <f t="shared" si="2"/>
        <v>12</v>
      </c>
      <c r="F152" s="108" t="s">
        <v>111</v>
      </c>
      <c r="G152" s="2" t="s">
        <v>101</v>
      </c>
      <c r="H152" s="2" t="s">
        <v>105</v>
      </c>
      <c r="I152" s="2" t="s">
        <v>33</v>
      </c>
      <c r="J152" s="111">
        <v>1237760.5548</v>
      </c>
    </row>
    <row r="153" spans="1:10" x14ac:dyDescent="0.35">
      <c r="A153" s="2" t="s">
        <v>138</v>
      </c>
      <c r="B153" s="2" t="s">
        <v>0</v>
      </c>
      <c r="C153" s="2" t="s">
        <v>63</v>
      </c>
      <c r="D153" s="107">
        <v>41640</v>
      </c>
      <c r="E153" s="108">
        <f t="shared" si="2"/>
        <v>1</v>
      </c>
      <c r="F153" s="108" t="s">
        <v>111</v>
      </c>
      <c r="G153" s="2" t="s">
        <v>101</v>
      </c>
      <c r="H153" s="2" t="s">
        <v>105</v>
      </c>
      <c r="I153" s="2" t="s">
        <v>33</v>
      </c>
      <c r="J153" s="111">
        <v>1893355.3716</v>
      </c>
    </row>
    <row r="154" spans="1:10" x14ac:dyDescent="0.35">
      <c r="A154" s="2" t="s">
        <v>138</v>
      </c>
      <c r="B154" s="2" t="s">
        <v>0</v>
      </c>
      <c r="C154" s="2" t="s">
        <v>63</v>
      </c>
      <c r="D154" s="107">
        <v>41671</v>
      </c>
      <c r="E154" s="108">
        <f t="shared" si="2"/>
        <v>2</v>
      </c>
      <c r="F154" s="108" t="s">
        <v>111</v>
      </c>
      <c r="G154" s="2" t="s">
        <v>101</v>
      </c>
      <c r="H154" s="2" t="s">
        <v>105</v>
      </c>
      <c r="I154" s="2" t="s">
        <v>33</v>
      </c>
      <c r="J154" s="111">
        <v>1928280.8390999998</v>
      </c>
    </row>
    <row r="155" spans="1:10" x14ac:dyDescent="0.35">
      <c r="A155" s="2" t="s">
        <v>138</v>
      </c>
      <c r="B155" s="2" t="s">
        <v>0</v>
      </c>
      <c r="C155" s="2" t="s">
        <v>63</v>
      </c>
      <c r="D155" s="107">
        <v>41699</v>
      </c>
      <c r="E155" s="108">
        <f t="shared" si="2"/>
        <v>3</v>
      </c>
      <c r="F155" s="108" t="s">
        <v>111</v>
      </c>
      <c r="G155" s="2" t="s">
        <v>101</v>
      </c>
      <c r="H155" s="2" t="s">
        <v>105</v>
      </c>
      <c r="I155" s="2" t="s">
        <v>33</v>
      </c>
      <c r="J155" s="111">
        <v>1729663.4223</v>
      </c>
    </row>
    <row r="156" spans="1:10" x14ac:dyDescent="0.35">
      <c r="A156" s="2" t="s">
        <v>138</v>
      </c>
      <c r="B156" s="2" t="s">
        <v>0</v>
      </c>
      <c r="C156" s="2" t="s">
        <v>63</v>
      </c>
      <c r="D156" s="107">
        <v>41730</v>
      </c>
      <c r="E156" s="108">
        <f t="shared" si="2"/>
        <v>4</v>
      </c>
      <c r="F156" s="108" t="s">
        <v>111</v>
      </c>
      <c r="G156" s="2" t="s">
        <v>101</v>
      </c>
      <c r="H156" s="2" t="s">
        <v>105</v>
      </c>
      <c r="I156" s="2" t="s">
        <v>33</v>
      </c>
      <c r="J156" s="111">
        <v>1834721.9968000001</v>
      </c>
    </row>
    <row r="157" spans="1:10" x14ac:dyDescent="0.35">
      <c r="A157" s="2" t="s">
        <v>138</v>
      </c>
      <c r="B157" s="2" t="s">
        <v>0</v>
      </c>
      <c r="C157" s="2" t="s">
        <v>63</v>
      </c>
      <c r="D157" s="107">
        <v>41760</v>
      </c>
      <c r="E157" s="108">
        <f t="shared" si="2"/>
        <v>5</v>
      </c>
      <c r="F157" s="108" t="s">
        <v>111</v>
      </c>
      <c r="G157" s="2" t="s">
        <v>101</v>
      </c>
      <c r="H157" s="2" t="s">
        <v>105</v>
      </c>
      <c r="I157" s="2" t="s">
        <v>33</v>
      </c>
      <c r="J157" s="111">
        <v>1807255.4313000001</v>
      </c>
    </row>
    <row r="158" spans="1:10" x14ac:dyDescent="0.35">
      <c r="A158" s="2" t="s">
        <v>138</v>
      </c>
      <c r="B158" s="2" t="s">
        <v>0</v>
      </c>
      <c r="C158" s="2" t="s">
        <v>63</v>
      </c>
      <c r="D158" s="107">
        <v>41791</v>
      </c>
      <c r="E158" s="108">
        <f t="shared" si="2"/>
        <v>6</v>
      </c>
      <c r="F158" s="108" t="s">
        <v>111</v>
      </c>
      <c r="G158" s="2" t="s">
        <v>101</v>
      </c>
      <c r="H158" s="2" t="s">
        <v>105</v>
      </c>
      <c r="I158" s="2" t="s">
        <v>33</v>
      </c>
      <c r="J158" s="111">
        <v>1933594.8929000001</v>
      </c>
    </row>
    <row r="159" spans="1:10" x14ac:dyDescent="0.35">
      <c r="A159" s="2" t="s">
        <v>138</v>
      </c>
      <c r="B159" s="2" t="s">
        <v>0</v>
      </c>
      <c r="C159" s="2" t="s">
        <v>63</v>
      </c>
      <c r="D159" s="107">
        <v>41456</v>
      </c>
      <c r="E159" s="108">
        <f t="shared" si="2"/>
        <v>7</v>
      </c>
      <c r="F159" s="108" t="s">
        <v>111</v>
      </c>
      <c r="G159" s="2" t="s">
        <v>101</v>
      </c>
      <c r="H159" s="2" t="s">
        <v>104</v>
      </c>
      <c r="I159" s="2" t="s">
        <v>33</v>
      </c>
      <c r="J159" s="111">
        <v>2825965.9539999999</v>
      </c>
    </row>
    <row r="160" spans="1:10" x14ac:dyDescent="0.35">
      <c r="A160" s="2" t="s">
        <v>138</v>
      </c>
      <c r="B160" s="2" t="s">
        <v>0</v>
      </c>
      <c r="C160" s="2" t="s">
        <v>63</v>
      </c>
      <c r="D160" s="107">
        <v>41487</v>
      </c>
      <c r="E160" s="108">
        <f t="shared" si="2"/>
        <v>8</v>
      </c>
      <c r="F160" s="108" t="s">
        <v>111</v>
      </c>
      <c r="G160" s="2" t="s">
        <v>101</v>
      </c>
      <c r="H160" s="2" t="s">
        <v>104</v>
      </c>
      <c r="I160" s="2" t="s">
        <v>33</v>
      </c>
      <c r="J160" s="111">
        <v>2122276.4180000001</v>
      </c>
    </row>
    <row r="161" spans="1:10" x14ac:dyDescent="0.35">
      <c r="A161" s="2" t="s">
        <v>138</v>
      </c>
      <c r="B161" s="2" t="s">
        <v>0</v>
      </c>
      <c r="C161" s="2" t="s">
        <v>63</v>
      </c>
      <c r="D161" s="107">
        <v>41518</v>
      </c>
      <c r="E161" s="108">
        <f t="shared" si="2"/>
        <v>9</v>
      </c>
      <c r="F161" s="108" t="s">
        <v>111</v>
      </c>
      <c r="G161" s="2" t="s">
        <v>101</v>
      </c>
      <c r="H161" s="2" t="s">
        <v>104</v>
      </c>
      <c r="I161" s="2" t="s">
        <v>33</v>
      </c>
      <c r="J161" s="111">
        <v>3718993.9819999998</v>
      </c>
    </row>
    <row r="162" spans="1:10" x14ac:dyDescent="0.35">
      <c r="A162" s="2" t="s">
        <v>138</v>
      </c>
      <c r="B162" s="2" t="s">
        <v>0</v>
      </c>
      <c r="C162" s="2" t="s">
        <v>63</v>
      </c>
      <c r="D162" s="107">
        <v>41548</v>
      </c>
      <c r="E162" s="108">
        <f t="shared" si="2"/>
        <v>10</v>
      </c>
      <c r="F162" s="108" t="s">
        <v>111</v>
      </c>
      <c r="G162" s="2" t="s">
        <v>101</v>
      </c>
      <c r="H162" s="2" t="s">
        <v>104</v>
      </c>
      <c r="I162" s="2" t="s">
        <v>33</v>
      </c>
      <c r="J162" s="111">
        <v>3403502.7259999998</v>
      </c>
    </row>
    <row r="163" spans="1:10" x14ac:dyDescent="0.35">
      <c r="A163" s="2" t="s">
        <v>138</v>
      </c>
      <c r="B163" s="2" t="s">
        <v>0</v>
      </c>
      <c r="C163" s="2" t="s">
        <v>63</v>
      </c>
      <c r="D163" s="107">
        <v>41579</v>
      </c>
      <c r="E163" s="108">
        <f t="shared" si="2"/>
        <v>11</v>
      </c>
      <c r="F163" s="108" t="s">
        <v>111</v>
      </c>
      <c r="G163" s="2" t="s">
        <v>101</v>
      </c>
      <c r="H163" s="2" t="s">
        <v>104</v>
      </c>
      <c r="I163" s="2" t="s">
        <v>33</v>
      </c>
      <c r="J163" s="111">
        <v>2640383.2100000004</v>
      </c>
    </row>
    <row r="164" spans="1:10" x14ac:dyDescent="0.35">
      <c r="A164" s="2" t="s">
        <v>138</v>
      </c>
      <c r="B164" s="2" t="s">
        <v>0</v>
      </c>
      <c r="C164" s="2" t="s">
        <v>63</v>
      </c>
      <c r="D164" s="107">
        <v>41609</v>
      </c>
      <c r="E164" s="108">
        <f t="shared" si="2"/>
        <v>12</v>
      </c>
      <c r="F164" s="108" t="s">
        <v>111</v>
      </c>
      <c r="G164" s="2" t="s">
        <v>101</v>
      </c>
      <c r="H164" s="2" t="s">
        <v>104</v>
      </c>
      <c r="I164" s="2" t="s">
        <v>33</v>
      </c>
      <c r="J164" s="111">
        <v>3250473.736</v>
      </c>
    </row>
    <row r="165" spans="1:10" x14ac:dyDescent="0.35">
      <c r="A165" s="2" t="s">
        <v>138</v>
      </c>
      <c r="B165" s="2" t="s">
        <v>0</v>
      </c>
      <c r="C165" s="2" t="s">
        <v>63</v>
      </c>
      <c r="D165" s="107">
        <v>41640</v>
      </c>
      <c r="E165" s="108">
        <f t="shared" si="2"/>
        <v>1</v>
      </c>
      <c r="F165" s="108" t="s">
        <v>111</v>
      </c>
      <c r="G165" s="2" t="s">
        <v>101</v>
      </c>
      <c r="H165" s="2" t="s">
        <v>104</v>
      </c>
      <c r="I165" s="2" t="s">
        <v>33</v>
      </c>
      <c r="J165" s="111">
        <v>3442464.3119999999</v>
      </c>
    </row>
    <row r="166" spans="1:10" x14ac:dyDescent="0.35">
      <c r="A166" s="2" t="s">
        <v>138</v>
      </c>
      <c r="B166" s="2" t="s">
        <v>0</v>
      </c>
      <c r="C166" s="2" t="s">
        <v>63</v>
      </c>
      <c r="D166" s="107">
        <v>41671</v>
      </c>
      <c r="E166" s="108">
        <f t="shared" si="2"/>
        <v>2</v>
      </c>
      <c r="F166" s="108" t="s">
        <v>111</v>
      </c>
      <c r="G166" s="2" t="s">
        <v>101</v>
      </c>
      <c r="H166" s="2" t="s">
        <v>104</v>
      </c>
      <c r="I166" s="2" t="s">
        <v>33</v>
      </c>
      <c r="J166" s="111">
        <v>3505965.162</v>
      </c>
    </row>
    <row r="167" spans="1:10" x14ac:dyDescent="0.35">
      <c r="A167" s="2" t="s">
        <v>138</v>
      </c>
      <c r="B167" s="2" t="s">
        <v>0</v>
      </c>
      <c r="C167" s="2" t="s">
        <v>63</v>
      </c>
      <c r="D167" s="107">
        <v>41699</v>
      </c>
      <c r="E167" s="108">
        <f t="shared" si="2"/>
        <v>3</v>
      </c>
      <c r="F167" s="108" t="s">
        <v>111</v>
      </c>
      <c r="G167" s="2" t="s">
        <v>101</v>
      </c>
      <c r="H167" s="2" t="s">
        <v>104</v>
      </c>
      <c r="I167" s="2" t="s">
        <v>33</v>
      </c>
      <c r="J167" s="111">
        <v>3144842.5860000001</v>
      </c>
    </row>
    <row r="168" spans="1:10" x14ac:dyDescent="0.35">
      <c r="A168" s="2" t="s">
        <v>138</v>
      </c>
      <c r="B168" s="2" t="s">
        <v>0</v>
      </c>
      <c r="C168" s="2" t="s">
        <v>63</v>
      </c>
      <c r="D168" s="107">
        <v>41730</v>
      </c>
      <c r="E168" s="108">
        <f t="shared" si="2"/>
        <v>4</v>
      </c>
      <c r="F168" s="108" t="s">
        <v>111</v>
      </c>
      <c r="G168" s="2" t="s">
        <v>101</v>
      </c>
      <c r="H168" s="2" t="s">
        <v>104</v>
      </c>
      <c r="I168" s="2" t="s">
        <v>33</v>
      </c>
      <c r="J168" s="111">
        <v>3335858.1760000004</v>
      </c>
    </row>
    <row r="169" spans="1:10" x14ac:dyDescent="0.35">
      <c r="A169" s="2" t="s">
        <v>138</v>
      </c>
      <c r="B169" s="2" t="s">
        <v>0</v>
      </c>
      <c r="C169" s="2" t="s">
        <v>63</v>
      </c>
      <c r="D169" s="107">
        <v>41760</v>
      </c>
      <c r="E169" s="108">
        <f t="shared" si="2"/>
        <v>5</v>
      </c>
      <c r="F169" s="108" t="s">
        <v>111</v>
      </c>
      <c r="G169" s="2" t="s">
        <v>101</v>
      </c>
      <c r="H169" s="2" t="s">
        <v>104</v>
      </c>
      <c r="I169" s="2" t="s">
        <v>33</v>
      </c>
      <c r="J169" s="111">
        <v>3285918.966</v>
      </c>
    </row>
    <row r="170" spans="1:10" x14ac:dyDescent="0.35">
      <c r="A170" s="2" t="s">
        <v>138</v>
      </c>
      <c r="B170" s="2" t="s">
        <v>0</v>
      </c>
      <c r="C170" s="2" t="s">
        <v>63</v>
      </c>
      <c r="D170" s="107">
        <v>41791</v>
      </c>
      <c r="E170" s="108">
        <f t="shared" si="2"/>
        <v>6</v>
      </c>
      <c r="F170" s="108" t="s">
        <v>111</v>
      </c>
      <c r="G170" s="2" t="s">
        <v>101</v>
      </c>
      <c r="H170" s="2" t="s">
        <v>104</v>
      </c>
      <c r="I170" s="2" t="s">
        <v>33</v>
      </c>
      <c r="J170" s="111">
        <v>3515627.0780000002</v>
      </c>
    </row>
    <row r="171" spans="1:10" x14ac:dyDescent="0.35">
      <c r="A171" s="2" t="s">
        <v>138</v>
      </c>
      <c r="B171" s="2" t="s">
        <v>0</v>
      </c>
      <c r="C171" s="2" t="s">
        <v>63</v>
      </c>
      <c r="D171" s="107">
        <v>41456</v>
      </c>
      <c r="E171" s="108">
        <f t="shared" si="2"/>
        <v>7</v>
      </c>
      <c r="F171" s="108" t="s">
        <v>111</v>
      </c>
      <c r="G171" s="2" t="s">
        <v>103</v>
      </c>
      <c r="H171" s="2" t="s">
        <v>105</v>
      </c>
      <c r="I171" s="2" t="s">
        <v>33</v>
      </c>
      <c r="J171" s="111">
        <v>3037913.400549999</v>
      </c>
    </row>
    <row r="172" spans="1:10" x14ac:dyDescent="0.35">
      <c r="A172" s="2" t="s">
        <v>138</v>
      </c>
      <c r="B172" s="2" t="s">
        <v>0</v>
      </c>
      <c r="C172" s="2" t="s">
        <v>63</v>
      </c>
      <c r="D172" s="107">
        <v>41487</v>
      </c>
      <c r="E172" s="108">
        <f t="shared" si="2"/>
        <v>8</v>
      </c>
      <c r="F172" s="108" t="s">
        <v>111</v>
      </c>
      <c r="G172" s="2" t="s">
        <v>103</v>
      </c>
      <c r="H172" s="2" t="s">
        <v>105</v>
      </c>
      <c r="I172" s="2" t="s">
        <v>33</v>
      </c>
      <c r="J172" s="111">
        <v>3356447.1493499991</v>
      </c>
    </row>
    <row r="173" spans="1:10" x14ac:dyDescent="0.35">
      <c r="A173" s="2" t="s">
        <v>138</v>
      </c>
      <c r="B173" s="2" t="s">
        <v>0</v>
      </c>
      <c r="C173" s="2" t="s">
        <v>63</v>
      </c>
      <c r="D173" s="107">
        <v>41518</v>
      </c>
      <c r="E173" s="108">
        <f t="shared" si="2"/>
        <v>9</v>
      </c>
      <c r="F173" s="108" t="s">
        <v>111</v>
      </c>
      <c r="G173" s="2" t="s">
        <v>103</v>
      </c>
      <c r="H173" s="2" t="s">
        <v>105</v>
      </c>
      <c r="I173" s="2" t="s">
        <v>33</v>
      </c>
      <c r="J173" s="111">
        <v>2922918.5306499992</v>
      </c>
    </row>
    <row r="174" spans="1:10" x14ac:dyDescent="0.35">
      <c r="A174" s="2" t="s">
        <v>138</v>
      </c>
      <c r="B174" s="2" t="s">
        <v>0</v>
      </c>
      <c r="C174" s="2" t="s">
        <v>63</v>
      </c>
      <c r="D174" s="107">
        <v>41548</v>
      </c>
      <c r="E174" s="108">
        <f t="shared" si="2"/>
        <v>10</v>
      </c>
      <c r="F174" s="108" t="s">
        <v>111</v>
      </c>
      <c r="G174" s="2" t="s">
        <v>103</v>
      </c>
      <c r="H174" s="2" t="s">
        <v>105</v>
      </c>
      <c r="I174" s="2" t="s">
        <v>33</v>
      </c>
      <c r="J174" s="111">
        <v>2583765.4304499994</v>
      </c>
    </row>
    <row r="175" spans="1:10" x14ac:dyDescent="0.35">
      <c r="A175" s="2" t="s">
        <v>138</v>
      </c>
      <c r="B175" s="2" t="s">
        <v>0</v>
      </c>
      <c r="C175" s="2" t="s">
        <v>63</v>
      </c>
      <c r="D175" s="107">
        <v>41579</v>
      </c>
      <c r="E175" s="108">
        <f t="shared" si="2"/>
        <v>11</v>
      </c>
      <c r="F175" s="108" t="s">
        <v>111</v>
      </c>
      <c r="G175" s="2" t="s">
        <v>103</v>
      </c>
      <c r="H175" s="2" t="s">
        <v>105</v>
      </c>
      <c r="I175" s="2" t="s">
        <v>33</v>
      </c>
      <c r="J175" s="111">
        <v>2838411.9507499994</v>
      </c>
    </row>
    <row r="176" spans="1:10" x14ac:dyDescent="0.35">
      <c r="A176" s="2" t="s">
        <v>138</v>
      </c>
      <c r="B176" s="2" t="s">
        <v>0</v>
      </c>
      <c r="C176" s="2" t="s">
        <v>63</v>
      </c>
      <c r="D176" s="107">
        <v>41609</v>
      </c>
      <c r="E176" s="108">
        <f t="shared" si="2"/>
        <v>12</v>
      </c>
      <c r="F176" s="108" t="s">
        <v>111</v>
      </c>
      <c r="G176" s="2" t="s">
        <v>103</v>
      </c>
      <c r="H176" s="2" t="s">
        <v>105</v>
      </c>
      <c r="I176" s="2" t="s">
        <v>33</v>
      </c>
      <c r="J176" s="111">
        <v>2419259.2661999995</v>
      </c>
    </row>
    <row r="177" spans="1:10" x14ac:dyDescent="0.35">
      <c r="A177" s="2" t="s">
        <v>138</v>
      </c>
      <c r="B177" s="2" t="s">
        <v>0</v>
      </c>
      <c r="C177" s="2" t="s">
        <v>63</v>
      </c>
      <c r="D177" s="107">
        <v>41640</v>
      </c>
      <c r="E177" s="108">
        <f t="shared" si="2"/>
        <v>1</v>
      </c>
      <c r="F177" s="108" t="s">
        <v>111</v>
      </c>
      <c r="G177" s="2" t="s">
        <v>103</v>
      </c>
      <c r="H177" s="2" t="s">
        <v>105</v>
      </c>
      <c r="I177" s="2" t="s">
        <v>33</v>
      </c>
      <c r="J177" s="111">
        <v>3700649.1353999986</v>
      </c>
    </row>
    <row r="178" spans="1:10" x14ac:dyDescent="0.35">
      <c r="A178" s="2" t="s">
        <v>138</v>
      </c>
      <c r="B178" s="2" t="s">
        <v>0</v>
      </c>
      <c r="C178" s="2" t="s">
        <v>63</v>
      </c>
      <c r="D178" s="107">
        <v>41671</v>
      </c>
      <c r="E178" s="108">
        <f t="shared" si="2"/>
        <v>2</v>
      </c>
      <c r="F178" s="108" t="s">
        <v>111</v>
      </c>
      <c r="G178" s="2" t="s">
        <v>103</v>
      </c>
      <c r="H178" s="2" t="s">
        <v>105</v>
      </c>
      <c r="I178" s="2" t="s">
        <v>33</v>
      </c>
      <c r="J178" s="111">
        <v>3768912.5491499985</v>
      </c>
    </row>
    <row r="179" spans="1:10" x14ac:dyDescent="0.35">
      <c r="A179" s="2" t="s">
        <v>138</v>
      </c>
      <c r="B179" s="2" t="s">
        <v>0</v>
      </c>
      <c r="C179" s="2" t="s">
        <v>63</v>
      </c>
      <c r="D179" s="107">
        <v>41699</v>
      </c>
      <c r="E179" s="108">
        <f t="shared" si="2"/>
        <v>3</v>
      </c>
      <c r="F179" s="108" t="s">
        <v>111</v>
      </c>
      <c r="G179" s="2" t="s">
        <v>103</v>
      </c>
      <c r="H179" s="2" t="s">
        <v>105</v>
      </c>
      <c r="I179" s="2" t="s">
        <v>33</v>
      </c>
      <c r="J179" s="111">
        <v>3380705.7799499989</v>
      </c>
    </row>
    <row r="180" spans="1:10" x14ac:dyDescent="0.35">
      <c r="A180" s="2" t="s">
        <v>138</v>
      </c>
      <c r="B180" s="2" t="s">
        <v>0</v>
      </c>
      <c r="C180" s="2" t="s">
        <v>63</v>
      </c>
      <c r="D180" s="107">
        <v>41730</v>
      </c>
      <c r="E180" s="108">
        <f t="shared" si="2"/>
        <v>4</v>
      </c>
      <c r="F180" s="108" t="s">
        <v>111</v>
      </c>
      <c r="G180" s="2" t="s">
        <v>103</v>
      </c>
      <c r="H180" s="2" t="s">
        <v>105</v>
      </c>
      <c r="I180" s="2" t="s">
        <v>33</v>
      </c>
      <c r="J180" s="111">
        <v>3586047.5391999991</v>
      </c>
    </row>
    <row r="181" spans="1:10" x14ac:dyDescent="0.35">
      <c r="A181" s="2" t="s">
        <v>138</v>
      </c>
      <c r="B181" s="2" t="s">
        <v>0</v>
      </c>
      <c r="C181" s="2" t="s">
        <v>63</v>
      </c>
      <c r="D181" s="107">
        <v>41760</v>
      </c>
      <c r="E181" s="108">
        <f t="shared" si="2"/>
        <v>5</v>
      </c>
      <c r="F181" s="108" t="s">
        <v>111</v>
      </c>
      <c r="G181" s="2" t="s">
        <v>103</v>
      </c>
      <c r="H181" s="2" t="s">
        <v>105</v>
      </c>
      <c r="I181" s="2" t="s">
        <v>33</v>
      </c>
      <c r="J181" s="111">
        <v>3032362.88845</v>
      </c>
    </row>
    <row r="182" spans="1:10" x14ac:dyDescent="0.35">
      <c r="A182" s="2" t="s">
        <v>138</v>
      </c>
      <c r="B182" s="2" t="s">
        <v>0</v>
      </c>
      <c r="C182" s="2" t="s">
        <v>63</v>
      </c>
      <c r="D182" s="107">
        <v>41791</v>
      </c>
      <c r="E182" s="108">
        <f t="shared" si="2"/>
        <v>6</v>
      </c>
      <c r="F182" s="108" t="s">
        <v>111</v>
      </c>
      <c r="G182" s="2" t="s">
        <v>103</v>
      </c>
      <c r="H182" s="2" t="s">
        <v>105</v>
      </c>
      <c r="I182" s="2" t="s">
        <v>33</v>
      </c>
      <c r="J182" s="111">
        <v>3079299.10885</v>
      </c>
    </row>
    <row r="183" spans="1:10" x14ac:dyDescent="0.35">
      <c r="A183" s="2" t="s">
        <v>138</v>
      </c>
      <c r="B183" s="2" t="s">
        <v>136</v>
      </c>
      <c r="C183" s="2" t="s">
        <v>51</v>
      </c>
      <c r="D183" s="107">
        <v>41456</v>
      </c>
      <c r="E183" s="108">
        <f t="shared" si="2"/>
        <v>7</v>
      </c>
      <c r="F183" s="108" t="s">
        <v>19</v>
      </c>
      <c r="G183" s="2" t="s">
        <v>123</v>
      </c>
      <c r="H183" s="2" t="s">
        <v>126</v>
      </c>
      <c r="I183" s="2" t="s">
        <v>33</v>
      </c>
      <c r="J183" s="111">
        <v>593751.84077137313</v>
      </c>
    </row>
    <row r="184" spans="1:10" x14ac:dyDescent="0.35">
      <c r="A184" s="2" t="s">
        <v>138</v>
      </c>
      <c r="B184" s="2" t="s">
        <v>136</v>
      </c>
      <c r="C184" s="2" t="s">
        <v>51</v>
      </c>
      <c r="D184" s="107">
        <v>41487</v>
      </c>
      <c r="E184" s="108">
        <f t="shared" si="2"/>
        <v>8</v>
      </c>
      <c r="F184" s="108" t="s">
        <v>19</v>
      </c>
      <c r="G184" s="2" t="s">
        <v>123</v>
      </c>
      <c r="H184" s="2" t="s">
        <v>126</v>
      </c>
      <c r="I184" s="2" t="s">
        <v>33</v>
      </c>
      <c r="J184" s="111">
        <v>820393.03401412489</v>
      </c>
    </row>
    <row r="185" spans="1:10" x14ac:dyDescent="0.35">
      <c r="A185" s="2" t="s">
        <v>138</v>
      </c>
      <c r="B185" s="2" t="s">
        <v>136</v>
      </c>
      <c r="C185" s="2" t="s">
        <v>51</v>
      </c>
      <c r="D185" s="107">
        <v>41518</v>
      </c>
      <c r="E185" s="108">
        <f t="shared" si="2"/>
        <v>9</v>
      </c>
      <c r="F185" s="108" t="s">
        <v>19</v>
      </c>
      <c r="G185" s="2" t="s">
        <v>123</v>
      </c>
      <c r="H185" s="2" t="s">
        <v>126</v>
      </c>
      <c r="I185" s="2" t="s">
        <v>33</v>
      </c>
      <c r="J185" s="111">
        <v>642291.58212862327</v>
      </c>
    </row>
    <row r="186" spans="1:10" x14ac:dyDescent="0.35">
      <c r="A186" s="2" t="s">
        <v>138</v>
      </c>
      <c r="B186" s="2" t="s">
        <v>136</v>
      </c>
      <c r="C186" s="2" t="s">
        <v>51</v>
      </c>
      <c r="D186" s="107">
        <v>41548</v>
      </c>
      <c r="E186" s="108">
        <f t="shared" si="2"/>
        <v>10</v>
      </c>
      <c r="F186" s="108" t="s">
        <v>19</v>
      </c>
      <c r="G186" s="2" t="s">
        <v>123</v>
      </c>
      <c r="H186" s="2" t="s">
        <v>126</v>
      </c>
      <c r="I186" s="2" t="s">
        <v>33</v>
      </c>
      <c r="J186" s="111">
        <v>609639.97288837493</v>
      </c>
    </row>
    <row r="187" spans="1:10" x14ac:dyDescent="0.35">
      <c r="A187" s="2" t="s">
        <v>138</v>
      </c>
      <c r="B187" s="2" t="s">
        <v>136</v>
      </c>
      <c r="C187" s="2" t="s">
        <v>51</v>
      </c>
      <c r="D187" s="107">
        <v>41579</v>
      </c>
      <c r="E187" s="108">
        <f t="shared" si="2"/>
        <v>11</v>
      </c>
      <c r="F187" s="108" t="s">
        <v>19</v>
      </c>
      <c r="G187" s="2" t="s">
        <v>123</v>
      </c>
      <c r="H187" s="2" t="s">
        <v>126</v>
      </c>
      <c r="I187" s="2" t="s">
        <v>33</v>
      </c>
      <c r="J187" s="111">
        <v>626073.16897124995</v>
      </c>
    </row>
    <row r="188" spans="1:10" x14ac:dyDescent="0.35">
      <c r="A188" s="2" t="s">
        <v>138</v>
      </c>
      <c r="B188" s="2" t="s">
        <v>136</v>
      </c>
      <c r="C188" s="2" t="s">
        <v>51</v>
      </c>
      <c r="D188" s="107">
        <v>41609</v>
      </c>
      <c r="E188" s="108">
        <f t="shared" ref="E188:E194" si="3">MONTH(D188)</f>
        <v>12</v>
      </c>
      <c r="F188" s="108" t="s">
        <v>19</v>
      </c>
      <c r="G188" s="2" t="s">
        <v>123</v>
      </c>
      <c r="H188" s="2" t="s">
        <v>126</v>
      </c>
      <c r="I188" s="2" t="s">
        <v>33</v>
      </c>
      <c r="J188" s="111">
        <v>602153.37789750006</v>
      </c>
    </row>
    <row r="189" spans="1:10" x14ac:dyDescent="0.35">
      <c r="A189" s="2" t="s">
        <v>138</v>
      </c>
      <c r="B189" s="2" t="s">
        <v>136</v>
      </c>
      <c r="C189" s="2" t="s">
        <v>51</v>
      </c>
      <c r="D189" s="107">
        <v>41640</v>
      </c>
      <c r="E189" s="108">
        <f t="shared" si="3"/>
        <v>1</v>
      </c>
      <c r="F189" s="108" t="s">
        <v>19</v>
      </c>
      <c r="G189" s="2" t="s">
        <v>123</v>
      </c>
      <c r="H189" s="2" t="s">
        <v>126</v>
      </c>
      <c r="I189" s="2" t="s">
        <v>33</v>
      </c>
      <c r="J189" s="111">
        <v>1146143.9846999997</v>
      </c>
    </row>
    <row r="190" spans="1:10" x14ac:dyDescent="0.35">
      <c r="A190" s="2" t="s">
        <v>138</v>
      </c>
      <c r="B190" s="2" t="s">
        <v>136</v>
      </c>
      <c r="C190" s="2" t="s">
        <v>51</v>
      </c>
      <c r="D190" s="107">
        <v>41671</v>
      </c>
      <c r="E190" s="108">
        <f t="shared" si="3"/>
        <v>2</v>
      </c>
      <c r="F190" s="108" t="s">
        <v>19</v>
      </c>
      <c r="G190" s="2" t="s">
        <v>123</v>
      </c>
      <c r="H190" s="2" t="s">
        <v>126</v>
      </c>
      <c r="I190" s="2" t="s">
        <v>33</v>
      </c>
      <c r="J190" s="111">
        <v>964931.83751249989</v>
      </c>
    </row>
    <row r="191" spans="1:10" x14ac:dyDescent="0.35">
      <c r="A191" s="2" t="s">
        <v>138</v>
      </c>
      <c r="B191" s="2" t="s">
        <v>136</v>
      </c>
      <c r="C191" s="2" t="s">
        <v>51</v>
      </c>
      <c r="D191" s="107">
        <v>41699</v>
      </c>
      <c r="E191" s="108">
        <f t="shared" si="3"/>
        <v>3</v>
      </c>
      <c r="F191" s="108" t="s">
        <v>19</v>
      </c>
      <c r="G191" s="2" t="s">
        <v>123</v>
      </c>
      <c r="H191" s="2" t="s">
        <v>126</v>
      </c>
      <c r="I191" s="2" t="s">
        <v>33</v>
      </c>
      <c r="J191" s="111">
        <v>962733.95790000004</v>
      </c>
    </row>
    <row r="192" spans="1:10" x14ac:dyDescent="0.35">
      <c r="A192" s="2" t="s">
        <v>138</v>
      </c>
      <c r="B192" s="2" t="s">
        <v>136</v>
      </c>
      <c r="C192" s="2" t="s">
        <v>51</v>
      </c>
      <c r="D192" s="107">
        <v>41730</v>
      </c>
      <c r="E192" s="108">
        <f t="shared" si="3"/>
        <v>4</v>
      </c>
      <c r="F192" s="108" t="s">
        <v>19</v>
      </c>
      <c r="G192" s="2" t="s">
        <v>123</v>
      </c>
      <c r="H192" s="2" t="s">
        <v>126</v>
      </c>
      <c r="I192" s="2" t="s">
        <v>33</v>
      </c>
      <c r="J192" s="111">
        <v>964825.21760624985</v>
      </c>
    </row>
    <row r="193" spans="1:12" x14ac:dyDescent="0.35">
      <c r="A193" s="2" t="s">
        <v>138</v>
      </c>
      <c r="B193" s="2" t="s">
        <v>136</v>
      </c>
      <c r="C193" s="2" t="s">
        <v>51</v>
      </c>
      <c r="D193" s="107">
        <v>41760</v>
      </c>
      <c r="E193" s="108">
        <f t="shared" si="3"/>
        <v>5</v>
      </c>
      <c r="F193" s="108" t="s">
        <v>19</v>
      </c>
      <c r="G193" s="2" t="s">
        <v>123</v>
      </c>
      <c r="H193" s="2" t="s">
        <v>126</v>
      </c>
      <c r="I193" s="2" t="s">
        <v>33</v>
      </c>
      <c r="J193" s="111">
        <v>1024534.78359375</v>
      </c>
    </row>
    <row r="194" spans="1:12" x14ac:dyDescent="0.35">
      <c r="A194" s="2" t="s">
        <v>138</v>
      </c>
      <c r="B194" s="2" t="s">
        <v>136</v>
      </c>
      <c r="C194" s="2" t="s">
        <v>51</v>
      </c>
      <c r="D194" s="107">
        <v>41791</v>
      </c>
      <c r="E194" s="108">
        <f t="shared" si="3"/>
        <v>6</v>
      </c>
      <c r="F194" s="108" t="s">
        <v>19</v>
      </c>
      <c r="G194" s="2" t="s">
        <v>123</v>
      </c>
      <c r="H194" s="2" t="s">
        <v>126</v>
      </c>
      <c r="I194" s="2" t="s">
        <v>33</v>
      </c>
      <c r="J194" s="111">
        <v>1168045.22566875</v>
      </c>
    </row>
    <row r="195" spans="1:12" x14ac:dyDescent="0.35">
      <c r="A195" s="2" t="s">
        <v>138</v>
      </c>
      <c r="B195" s="2" t="s">
        <v>136</v>
      </c>
      <c r="C195" s="2" t="s">
        <v>51</v>
      </c>
      <c r="D195" s="107">
        <v>41456</v>
      </c>
      <c r="E195" s="108">
        <f t="shared" ref="E195" si="4">MONTH(D195)</f>
        <v>7</v>
      </c>
      <c r="F195" s="108" t="s">
        <v>19</v>
      </c>
      <c r="G195" s="2" t="s">
        <v>127</v>
      </c>
      <c r="H195" s="2" t="s">
        <v>128</v>
      </c>
      <c r="I195" s="2" t="s">
        <v>33</v>
      </c>
      <c r="J195" s="111">
        <v>276807.38497499918</v>
      </c>
      <c r="K195" s="80"/>
      <c r="L195" s="80"/>
    </row>
    <row r="196" spans="1:12" x14ac:dyDescent="0.35">
      <c r="A196" s="2" t="s">
        <v>138</v>
      </c>
      <c r="B196" s="2" t="s">
        <v>136</v>
      </c>
      <c r="C196" s="2" t="s">
        <v>51</v>
      </c>
      <c r="D196" s="107">
        <v>41487</v>
      </c>
      <c r="E196" s="108">
        <f t="shared" ref="E196:E207" si="5">MONTH(D196)</f>
        <v>8</v>
      </c>
      <c r="F196" s="108" t="s">
        <v>19</v>
      </c>
      <c r="G196" s="2" t="s">
        <v>127</v>
      </c>
      <c r="H196" s="2" t="s">
        <v>128</v>
      </c>
      <c r="I196" s="2" t="s">
        <v>33</v>
      </c>
      <c r="J196" s="111">
        <v>382467.614925</v>
      </c>
      <c r="K196" s="80"/>
      <c r="L196" s="80"/>
    </row>
    <row r="197" spans="1:12" x14ac:dyDescent="0.35">
      <c r="A197" s="2" t="s">
        <v>138</v>
      </c>
      <c r="B197" s="2" t="s">
        <v>136</v>
      </c>
      <c r="C197" s="2" t="s">
        <v>51</v>
      </c>
      <c r="D197" s="107">
        <v>41518</v>
      </c>
      <c r="E197" s="108">
        <f t="shared" si="5"/>
        <v>9</v>
      </c>
      <c r="F197" s="108" t="s">
        <v>19</v>
      </c>
      <c r="G197" s="2" t="s">
        <v>127</v>
      </c>
      <c r="H197" s="2" t="s">
        <v>128</v>
      </c>
      <c r="I197" s="2" t="s">
        <v>33</v>
      </c>
      <c r="J197" s="111">
        <v>299436.63502499921</v>
      </c>
      <c r="K197" s="80"/>
      <c r="L197" s="80"/>
    </row>
    <row r="198" spans="1:12" x14ac:dyDescent="0.35">
      <c r="A198" s="2" t="s">
        <v>138</v>
      </c>
      <c r="B198" s="2" t="s">
        <v>136</v>
      </c>
      <c r="C198" s="2" t="s">
        <v>51</v>
      </c>
      <c r="D198" s="107">
        <v>41548</v>
      </c>
      <c r="E198" s="108">
        <f t="shared" si="5"/>
        <v>10</v>
      </c>
      <c r="F198" s="108" t="s">
        <v>19</v>
      </c>
      <c r="G198" s="2" t="s">
        <v>127</v>
      </c>
      <c r="H198" s="2" t="s">
        <v>128</v>
      </c>
      <c r="I198" s="2" t="s">
        <v>33</v>
      </c>
      <c r="J198" s="111">
        <v>284214.43957499997</v>
      </c>
      <c r="K198" s="80"/>
      <c r="L198" s="80"/>
    </row>
    <row r="199" spans="1:12" x14ac:dyDescent="0.35">
      <c r="A199" s="2" t="s">
        <v>138</v>
      </c>
      <c r="B199" s="2" t="s">
        <v>136</v>
      </c>
      <c r="C199" s="2" t="s">
        <v>51</v>
      </c>
      <c r="D199" s="107">
        <v>41579</v>
      </c>
      <c r="E199" s="108">
        <f t="shared" si="5"/>
        <v>11</v>
      </c>
      <c r="F199" s="108" t="s">
        <v>19</v>
      </c>
      <c r="G199" s="2" t="s">
        <v>127</v>
      </c>
      <c r="H199" s="2" t="s">
        <v>128</v>
      </c>
      <c r="I199" s="2" t="s">
        <v>33</v>
      </c>
      <c r="J199" s="111">
        <v>291875.60325000004</v>
      </c>
      <c r="K199" s="80"/>
      <c r="L199" s="80"/>
    </row>
    <row r="200" spans="1:12" x14ac:dyDescent="0.35">
      <c r="A200" s="2" t="s">
        <v>138</v>
      </c>
      <c r="B200" s="2" t="s">
        <v>136</v>
      </c>
      <c r="C200" s="2" t="s">
        <v>51</v>
      </c>
      <c r="D200" s="107">
        <v>41609</v>
      </c>
      <c r="E200" s="108">
        <f t="shared" si="5"/>
        <v>12</v>
      </c>
      <c r="F200" s="108" t="s">
        <v>19</v>
      </c>
      <c r="G200" s="2" t="s">
        <v>127</v>
      </c>
      <c r="H200" s="2" t="s">
        <v>128</v>
      </c>
      <c r="I200" s="2" t="s">
        <v>33</v>
      </c>
      <c r="J200" s="111">
        <v>280724.18550000002</v>
      </c>
      <c r="K200" s="80"/>
      <c r="L200" s="80"/>
    </row>
    <row r="201" spans="1:12" x14ac:dyDescent="0.35">
      <c r="A201" s="2" t="s">
        <v>138</v>
      </c>
      <c r="B201" s="2" t="s">
        <v>136</v>
      </c>
      <c r="C201" s="2" t="s">
        <v>51</v>
      </c>
      <c r="D201" s="107">
        <v>41640</v>
      </c>
      <c r="E201" s="108">
        <f t="shared" si="5"/>
        <v>1</v>
      </c>
      <c r="F201" s="108" t="s">
        <v>19</v>
      </c>
      <c r="G201" s="2" t="s">
        <v>127</v>
      </c>
      <c r="H201" s="2" t="s">
        <v>128</v>
      </c>
      <c r="I201" s="2" t="s">
        <v>33</v>
      </c>
      <c r="J201" s="111">
        <v>534332.85999999987</v>
      </c>
    </row>
    <row r="202" spans="1:12" x14ac:dyDescent="0.35">
      <c r="A202" s="2" t="s">
        <v>138</v>
      </c>
      <c r="B202" s="2" t="s">
        <v>136</v>
      </c>
      <c r="C202" s="2" t="s">
        <v>51</v>
      </c>
      <c r="D202" s="107">
        <v>41671</v>
      </c>
      <c r="E202" s="108">
        <f t="shared" si="5"/>
        <v>2</v>
      </c>
      <c r="F202" s="108" t="s">
        <v>19</v>
      </c>
      <c r="G202" s="2" t="s">
        <v>127</v>
      </c>
      <c r="H202" s="2" t="s">
        <v>128</v>
      </c>
      <c r="I202" s="2" t="s">
        <v>33</v>
      </c>
      <c r="J202" s="111">
        <v>449851.67249999999</v>
      </c>
    </row>
    <row r="203" spans="1:12" x14ac:dyDescent="0.35">
      <c r="A203" s="2" t="s">
        <v>138</v>
      </c>
      <c r="B203" s="2" t="s">
        <v>136</v>
      </c>
      <c r="C203" s="2" t="s">
        <v>51</v>
      </c>
      <c r="D203" s="107">
        <v>41699</v>
      </c>
      <c r="E203" s="108">
        <f t="shared" si="5"/>
        <v>3</v>
      </c>
      <c r="F203" s="108" t="s">
        <v>19</v>
      </c>
      <c r="G203" s="2" t="s">
        <v>127</v>
      </c>
      <c r="H203" s="2" t="s">
        <v>128</v>
      </c>
      <c r="I203" s="2" t="s">
        <v>33</v>
      </c>
      <c r="J203" s="111">
        <v>448827.02</v>
      </c>
    </row>
    <row r="204" spans="1:12" x14ac:dyDescent="0.35">
      <c r="A204" s="2" t="s">
        <v>138</v>
      </c>
      <c r="B204" s="2" t="s">
        <v>136</v>
      </c>
      <c r="C204" s="2" t="s">
        <v>51</v>
      </c>
      <c r="D204" s="107">
        <v>41730</v>
      </c>
      <c r="E204" s="108">
        <f t="shared" si="5"/>
        <v>4</v>
      </c>
      <c r="F204" s="108" t="s">
        <v>19</v>
      </c>
      <c r="G204" s="2" t="s">
        <v>127</v>
      </c>
      <c r="H204" s="2" t="s">
        <v>128</v>
      </c>
      <c r="I204" s="2" t="s">
        <v>33</v>
      </c>
      <c r="J204" s="111">
        <v>449801.96625</v>
      </c>
    </row>
    <row r="205" spans="1:12" x14ac:dyDescent="0.35">
      <c r="A205" s="2" t="s">
        <v>138</v>
      </c>
      <c r="B205" s="2" t="s">
        <v>136</v>
      </c>
      <c r="C205" s="2" t="s">
        <v>51</v>
      </c>
      <c r="D205" s="107">
        <v>41760</v>
      </c>
      <c r="E205" s="108">
        <f t="shared" si="5"/>
        <v>5</v>
      </c>
      <c r="F205" s="108" t="s">
        <v>19</v>
      </c>
      <c r="G205" s="2" t="s">
        <v>127</v>
      </c>
      <c r="H205" s="2" t="s">
        <v>128</v>
      </c>
      <c r="I205" s="2" t="s">
        <v>33</v>
      </c>
      <c r="J205" s="111">
        <v>477638.59375</v>
      </c>
    </row>
    <row r="206" spans="1:12" x14ac:dyDescent="0.35">
      <c r="A206" s="2" t="s">
        <v>138</v>
      </c>
      <c r="B206" s="2" t="s">
        <v>136</v>
      </c>
      <c r="C206" s="2" t="s">
        <v>51</v>
      </c>
      <c r="D206" s="107">
        <v>41791</v>
      </c>
      <c r="E206" s="108">
        <f t="shared" si="5"/>
        <v>6</v>
      </c>
      <c r="F206" s="108" t="s">
        <v>19</v>
      </c>
      <c r="G206" s="2" t="s">
        <v>127</v>
      </c>
      <c r="H206" s="2" t="s">
        <v>128</v>
      </c>
      <c r="I206" s="2" t="s">
        <v>33</v>
      </c>
      <c r="J206" s="111">
        <v>544543.22875000001</v>
      </c>
    </row>
    <row r="207" spans="1:12" x14ac:dyDescent="0.35">
      <c r="A207" s="2" t="s">
        <v>138</v>
      </c>
      <c r="B207" s="2" t="s">
        <v>136</v>
      </c>
      <c r="C207" s="2" t="s">
        <v>51</v>
      </c>
      <c r="D207" s="107">
        <v>41456</v>
      </c>
      <c r="E207" s="108">
        <f t="shared" si="5"/>
        <v>7</v>
      </c>
      <c r="F207" s="108" t="s">
        <v>19</v>
      </c>
      <c r="G207" s="2" t="s">
        <v>127</v>
      </c>
      <c r="H207" s="2" t="s">
        <v>129</v>
      </c>
      <c r="I207" s="2" t="s">
        <v>33</v>
      </c>
      <c r="J207" s="111">
        <v>415211.07746249868</v>
      </c>
    </row>
    <row r="208" spans="1:12" x14ac:dyDescent="0.35">
      <c r="A208" s="2" t="s">
        <v>138</v>
      </c>
      <c r="B208" s="2" t="s">
        <v>136</v>
      </c>
      <c r="C208" s="2" t="s">
        <v>51</v>
      </c>
      <c r="D208" s="107">
        <v>41487</v>
      </c>
      <c r="E208" s="108">
        <f t="shared" ref="E208:E218" si="6">MONTH(D208)</f>
        <v>8</v>
      </c>
      <c r="F208" s="108" t="s">
        <v>19</v>
      </c>
      <c r="G208" s="2" t="s">
        <v>127</v>
      </c>
      <c r="H208" s="2" t="s">
        <v>129</v>
      </c>
      <c r="I208" s="2" t="s">
        <v>33</v>
      </c>
      <c r="J208" s="111">
        <v>573701.42238750006</v>
      </c>
    </row>
    <row r="209" spans="1:10" x14ac:dyDescent="0.35">
      <c r="A209" s="2" t="s">
        <v>138</v>
      </c>
      <c r="B209" s="2" t="s">
        <v>136</v>
      </c>
      <c r="C209" s="2" t="s">
        <v>51</v>
      </c>
      <c r="D209" s="107">
        <v>41518</v>
      </c>
      <c r="E209" s="108">
        <f t="shared" si="6"/>
        <v>9</v>
      </c>
      <c r="F209" s="108" t="s">
        <v>19</v>
      </c>
      <c r="G209" s="2" t="s">
        <v>127</v>
      </c>
      <c r="H209" s="2" t="s">
        <v>129</v>
      </c>
      <c r="I209" s="2" t="s">
        <v>33</v>
      </c>
      <c r="J209" s="111">
        <v>449154.95253749873</v>
      </c>
    </row>
    <row r="210" spans="1:10" x14ac:dyDescent="0.35">
      <c r="A210" s="2" t="s">
        <v>138</v>
      </c>
      <c r="B210" s="2" t="s">
        <v>136</v>
      </c>
      <c r="C210" s="2" t="s">
        <v>51</v>
      </c>
      <c r="D210" s="107">
        <v>41548</v>
      </c>
      <c r="E210" s="108">
        <f t="shared" si="6"/>
        <v>10</v>
      </c>
      <c r="F210" s="108" t="s">
        <v>19</v>
      </c>
      <c r="G210" s="2" t="s">
        <v>127</v>
      </c>
      <c r="H210" s="2" t="s">
        <v>129</v>
      </c>
      <c r="I210" s="2" t="s">
        <v>33</v>
      </c>
      <c r="J210" s="111">
        <v>426321.65936249989</v>
      </c>
    </row>
    <row r="211" spans="1:10" x14ac:dyDescent="0.35">
      <c r="A211" s="2" t="s">
        <v>138</v>
      </c>
      <c r="B211" s="2" t="s">
        <v>136</v>
      </c>
      <c r="C211" s="2" t="s">
        <v>51</v>
      </c>
      <c r="D211" s="107">
        <v>41579</v>
      </c>
      <c r="E211" s="108">
        <f t="shared" si="6"/>
        <v>11</v>
      </c>
      <c r="F211" s="108" t="s">
        <v>19</v>
      </c>
      <c r="G211" s="2" t="s">
        <v>127</v>
      </c>
      <c r="H211" s="2" t="s">
        <v>129</v>
      </c>
      <c r="I211" s="2" t="s">
        <v>33</v>
      </c>
      <c r="J211" s="111">
        <v>437813.40487499995</v>
      </c>
    </row>
    <row r="212" spans="1:10" x14ac:dyDescent="0.35">
      <c r="A212" s="2" t="s">
        <v>138</v>
      </c>
      <c r="B212" s="2" t="s">
        <v>136</v>
      </c>
      <c r="C212" s="2" t="s">
        <v>51</v>
      </c>
      <c r="D212" s="107">
        <v>41609</v>
      </c>
      <c r="E212" s="108">
        <f t="shared" si="6"/>
        <v>12</v>
      </c>
      <c r="F212" s="108" t="s">
        <v>19</v>
      </c>
      <c r="G212" s="2" t="s">
        <v>127</v>
      </c>
      <c r="H212" s="2" t="s">
        <v>129</v>
      </c>
      <c r="I212" s="2" t="s">
        <v>33</v>
      </c>
      <c r="J212" s="111">
        <v>421086.27824999997</v>
      </c>
    </row>
    <row r="213" spans="1:10" x14ac:dyDescent="0.35">
      <c r="A213" s="2" t="s">
        <v>138</v>
      </c>
      <c r="B213" s="2" t="s">
        <v>136</v>
      </c>
      <c r="C213" s="2" t="s">
        <v>51</v>
      </c>
      <c r="D213" s="107">
        <v>41640</v>
      </c>
      <c r="E213" s="108">
        <f t="shared" si="6"/>
        <v>1</v>
      </c>
      <c r="F213" s="108" t="s">
        <v>19</v>
      </c>
      <c r="G213" s="2" t="s">
        <v>127</v>
      </c>
      <c r="H213" s="2" t="s">
        <v>129</v>
      </c>
      <c r="I213" s="2" t="s">
        <v>33</v>
      </c>
      <c r="J213" s="111">
        <v>801499.2899999998</v>
      </c>
    </row>
    <row r="214" spans="1:10" x14ac:dyDescent="0.35">
      <c r="A214" s="2" t="s">
        <v>138</v>
      </c>
      <c r="B214" s="2" t="s">
        <v>136</v>
      </c>
      <c r="C214" s="2" t="s">
        <v>51</v>
      </c>
      <c r="D214" s="107">
        <v>41671</v>
      </c>
      <c r="E214" s="108">
        <f t="shared" si="6"/>
        <v>2</v>
      </c>
      <c r="F214" s="108" t="s">
        <v>19</v>
      </c>
      <c r="G214" s="2" t="s">
        <v>127</v>
      </c>
      <c r="H214" s="2" t="s">
        <v>129</v>
      </c>
      <c r="I214" s="2" t="s">
        <v>33</v>
      </c>
      <c r="J214" s="111">
        <v>674777.50874999992</v>
      </c>
    </row>
    <row r="215" spans="1:10" x14ac:dyDescent="0.35">
      <c r="A215" s="2" t="s">
        <v>138</v>
      </c>
      <c r="B215" s="2" t="s">
        <v>136</v>
      </c>
      <c r="C215" s="2" t="s">
        <v>51</v>
      </c>
      <c r="D215" s="107">
        <v>41699</v>
      </c>
      <c r="E215" s="108">
        <f t="shared" si="6"/>
        <v>3</v>
      </c>
      <c r="F215" s="108" t="s">
        <v>19</v>
      </c>
      <c r="G215" s="2" t="s">
        <v>127</v>
      </c>
      <c r="H215" s="2" t="s">
        <v>129</v>
      </c>
      <c r="I215" s="2" t="s">
        <v>33</v>
      </c>
      <c r="J215" s="111">
        <v>673240.53</v>
      </c>
    </row>
    <row r="216" spans="1:10" x14ac:dyDescent="0.35">
      <c r="A216" s="2" t="s">
        <v>138</v>
      </c>
      <c r="B216" s="2" t="s">
        <v>136</v>
      </c>
      <c r="C216" s="2" t="s">
        <v>51</v>
      </c>
      <c r="D216" s="107">
        <v>41730</v>
      </c>
      <c r="E216" s="108">
        <f t="shared" si="6"/>
        <v>4</v>
      </c>
      <c r="F216" s="108" t="s">
        <v>19</v>
      </c>
      <c r="G216" s="2" t="s">
        <v>127</v>
      </c>
      <c r="H216" s="2" t="s">
        <v>129</v>
      </c>
      <c r="I216" s="2" t="s">
        <v>33</v>
      </c>
      <c r="J216" s="111">
        <v>674702.94937499997</v>
      </c>
    </row>
    <row r="217" spans="1:10" x14ac:dyDescent="0.35">
      <c r="A217" s="2" t="s">
        <v>138</v>
      </c>
      <c r="B217" s="2" t="s">
        <v>136</v>
      </c>
      <c r="C217" s="2" t="s">
        <v>51</v>
      </c>
      <c r="D217" s="107">
        <v>41760</v>
      </c>
      <c r="E217" s="108">
        <f t="shared" si="6"/>
        <v>5</v>
      </c>
      <c r="F217" s="108" t="s">
        <v>19</v>
      </c>
      <c r="G217" s="2" t="s">
        <v>127</v>
      </c>
      <c r="H217" s="2" t="s">
        <v>129</v>
      </c>
      <c r="I217" s="2" t="s">
        <v>33</v>
      </c>
      <c r="J217" s="111">
        <v>716457.890625</v>
      </c>
    </row>
    <row r="218" spans="1:10" x14ac:dyDescent="0.35">
      <c r="A218" s="2" t="s">
        <v>138</v>
      </c>
      <c r="B218" s="2" t="s">
        <v>136</v>
      </c>
      <c r="C218" s="2" t="s">
        <v>51</v>
      </c>
      <c r="D218" s="107">
        <v>41791</v>
      </c>
      <c r="E218" s="108">
        <f t="shared" si="6"/>
        <v>6</v>
      </c>
      <c r="F218" s="108" t="s">
        <v>19</v>
      </c>
      <c r="G218" s="2" t="s">
        <v>127</v>
      </c>
      <c r="H218" s="2" t="s">
        <v>129</v>
      </c>
      <c r="I218" s="2" t="s">
        <v>33</v>
      </c>
      <c r="J218" s="111">
        <v>816814.8431249999</v>
      </c>
    </row>
    <row r="219" spans="1:10" x14ac:dyDescent="0.35">
      <c r="A219" s="2" t="s">
        <v>138</v>
      </c>
      <c r="B219" s="2" t="s">
        <v>136</v>
      </c>
      <c r="C219" s="2" t="s">
        <v>51</v>
      </c>
      <c r="D219" s="107">
        <v>41456</v>
      </c>
      <c r="E219" s="108">
        <f t="shared" ref="E219:E282" si="7">MONTH(D219)</f>
        <v>7</v>
      </c>
      <c r="F219" s="108" t="s">
        <v>19</v>
      </c>
      <c r="G219" s="2" t="s">
        <v>146</v>
      </c>
      <c r="H219" s="2" t="s">
        <v>130</v>
      </c>
      <c r="I219" s="2" t="s">
        <v>33</v>
      </c>
      <c r="J219" s="111">
        <v>360688.41072499886</v>
      </c>
    </row>
    <row r="220" spans="1:10" x14ac:dyDescent="0.35">
      <c r="A220" s="2" t="s">
        <v>138</v>
      </c>
      <c r="B220" s="2" t="s">
        <v>136</v>
      </c>
      <c r="C220" s="2" t="s">
        <v>51</v>
      </c>
      <c r="D220" s="107">
        <v>41487</v>
      </c>
      <c r="E220" s="108">
        <f t="shared" si="7"/>
        <v>8</v>
      </c>
      <c r="F220" s="108" t="s">
        <v>19</v>
      </c>
      <c r="G220" s="2" t="s">
        <v>146</v>
      </c>
      <c r="H220" s="2" t="s">
        <v>130</v>
      </c>
      <c r="I220" s="2" t="s">
        <v>33</v>
      </c>
      <c r="J220" s="111">
        <v>498366.89217499993</v>
      </c>
    </row>
    <row r="221" spans="1:10" x14ac:dyDescent="0.35">
      <c r="A221" s="2" t="s">
        <v>138</v>
      </c>
      <c r="B221" s="2" t="s">
        <v>136</v>
      </c>
      <c r="C221" s="2" t="s">
        <v>51</v>
      </c>
      <c r="D221" s="107">
        <v>41518</v>
      </c>
      <c r="E221" s="108">
        <f t="shared" si="7"/>
        <v>9</v>
      </c>
      <c r="F221" s="108" t="s">
        <v>19</v>
      </c>
      <c r="G221" s="2" t="s">
        <v>146</v>
      </c>
      <c r="H221" s="2" t="s">
        <v>130</v>
      </c>
      <c r="I221" s="2" t="s">
        <v>33</v>
      </c>
      <c r="J221" s="111">
        <v>390175.00927499885</v>
      </c>
    </row>
    <row r="222" spans="1:10" x14ac:dyDescent="0.35">
      <c r="A222" s="2" t="s">
        <v>138</v>
      </c>
      <c r="B222" s="2" t="s">
        <v>136</v>
      </c>
      <c r="C222" s="2" t="s">
        <v>51</v>
      </c>
      <c r="D222" s="107">
        <v>41548</v>
      </c>
      <c r="E222" s="108">
        <f t="shared" si="7"/>
        <v>10</v>
      </c>
      <c r="F222" s="108" t="s">
        <v>19</v>
      </c>
      <c r="G222" s="2" t="s">
        <v>146</v>
      </c>
      <c r="H222" s="2" t="s">
        <v>130</v>
      </c>
      <c r="I222" s="2" t="s">
        <v>33</v>
      </c>
      <c r="J222" s="111">
        <v>370340.02732499992</v>
      </c>
    </row>
    <row r="223" spans="1:10" x14ac:dyDescent="0.35">
      <c r="A223" s="2" t="s">
        <v>138</v>
      </c>
      <c r="B223" s="2" t="s">
        <v>136</v>
      </c>
      <c r="C223" s="2" t="s">
        <v>51</v>
      </c>
      <c r="D223" s="107">
        <v>41579</v>
      </c>
      <c r="E223" s="108">
        <f t="shared" si="7"/>
        <v>11</v>
      </c>
      <c r="F223" s="108" t="s">
        <v>19</v>
      </c>
      <c r="G223" s="2" t="s">
        <v>146</v>
      </c>
      <c r="H223" s="2" t="s">
        <v>130</v>
      </c>
      <c r="I223" s="2" t="s">
        <v>33</v>
      </c>
      <c r="J223" s="111">
        <v>380322.75574999995</v>
      </c>
    </row>
    <row r="224" spans="1:10" x14ac:dyDescent="0.35">
      <c r="A224" s="2" t="s">
        <v>138</v>
      </c>
      <c r="B224" s="2" t="s">
        <v>136</v>
      </c>
      <c r="C224" s="2" t="s">
        <v>51</v>
      </c>
      <c r="D224" s="107">
        <v>41609</v>
      </c>
      <c r="E224" s="108">
        <f t="shared" si="7"/>
        <v>12</v>
      </c>
      <c r="F224" s="108" t="s">
        <v>19</v>
      </c>
      <c r="G224" s="2" t="s">
        <v>146</v>
      </c>
      <c r="H224" s="2" t="s">
        <v>130</v>
      </c>
      <c r="I224" s="2" t="s">
        <v>33</v>
      </c>
      <c r="J224" s="111">
        <v>365792.12049999996</v>
      </c>
    </row>
    <row r="225" spans="1:10" x14ac:dyDescent="0.35">
      <c r="A225" s="2" t="s">
        <v>138</v>
      </c>
      <c r="B225" s="2" t="s">
        <v>136</v>
      </c>
      <c r="C225" s="2" t="s">
        <v>51</v>
      </c>
      <c r="D225" s="107">
        <v>41640</v>
      </c>
      <c r="E225" s="108">
        <f t="shared" si="7"/>
        <v>1</v>
      </c>
      <c r="F225" s="108" t="s">
        <v>19</v>
      </c>
      <c r="G225" s="2" t="s">
        <v>146</v>
      </c>
      <c r="H225" s="2" t="s">
        <v>130</v>
      </c>
      <c r="I225" s="2" t="s">
        <v>33</v>
      </c>
      <c r="J225" s="111">
        <v>459526.25959999987</v>
      </c>
    </row>
    <row r="226" spans="1:10" x14ac:dyDescent="0.35">
      <c r="A226" s="2" t="s">
        <v>138</v>
      </c>
      <c r="B226" s="2" t="s">
        <v>136</v>
      </c>
      <c r="C226" s="2" t="s">
        <v>51</v>
      </c>
      <c r="D226" s="107">
        <v>41671</v>
      </c>
      <c r="E226" s="108">
        <f t="shared" si="7"/>
        <v>2</v>
      </c>
      <c r="F226" s="108" t="s">
        <v>19</v>
      </c>
      <c r="G226" s="2" t="s">
        <v>146</v>
      </c>
      <c r="H226" s="2" t="s">
        <v>130</v>
      </c>
      <c r="I226" s="2" t="s">
        <v>33</v>
      </c>
      <c r="J226" s="111">
        <v>386872.43834999995</v>
      </c>
    </row>
    <row r="227" spans="1:10" x14ac:dyDescent="0.35">
      <c r="A227" s="2" t="s">
        <v>138</v>
      </c>
      <c r="B227" s="2" t="s">
        <v>136</v>
      </c>
      <c r="C227" s="2" t="s">
        <v>51</v>
      </c>
      <c r="D227" s="107">
        <v>41699</v>
      </c>
      <c r="E227" s="108">
        <f t="shared" si="7"/>
        <v>3</v>
      </c>
      <c r="F227" s="108" t="s">
        <v>19</v>
      </c>
      <c r="G227" s="2" t="s">
        <v>146</v>
      </c>
      <c r="H227" s="2" t="s">
        <v>130</v>
      </c>
      <c r="I227" s="2" t="s">
        <v>33</v>
      </c>
      <c r="J227" s="111">
        <v>385991.23719999997</v>
      </c>
    </row>
    <row r="228" spans="1:10" x14ac:dyDescent="0.35">
      <c r="A228" s="2" t="s">
        <v>138</v>
      </c>
      <c r="B228" s="2" t="s">
        <v>136</v>
      </c>
      <c r="C228" s="2" t="s">
        <v>51</v>
      </c>
      <c r="D228" s="107">
        <v>41730</v>
      </c>
      <c r="E228" s="108">
        <f t="shared" si="7"/>
        <v>4</v>
      </c>
      <c r="F228" s="108" t="s">
        <v>19</v>
      </c>
      <c r="G228" s="2" t="s">
        <v>146</v>
      </c>
      <c r="H228" s="2" t="s">
        <v>130</v>
      </c>
      <c r="I228" s="2" t="s">
        <v>33</v>
      </c>
      <c r="J228" s="111">
        <v>386829.69097499992</v>
      </c>
    </row>
    <row r="229" spans="1:10" x14ac:dyDescent="0.35">
      <c r="A229" s="2" t="s">
        <v>138</v>
      </c>
      <c r="B229" s="2" t="s">
        <v>136</v>
      </c>
      <c r="C229" s="2" t="s">
        <v>51</v>
      </c>
      <c r="D229" s="107">
        <v>41760</v>
      </c>
      <c r="E229" s="108">
        <f t="shared" si="7"/>
        <v>5</v>
      </c>
      <c r="F229" s="108" t="s">
        <v>19</v>
      </c>
      <c r="G229" s="2" t="s">
        <v>146</v>
      </c>
      <c r="H229" s="2" t="s">
        <v>130</v>
      </c>
      <c r="I229" s="2" t="s">
        <v>33</v>
      </c>
      <c r="J229" s="111">
        <v>410769.19062499999</v>
      </c>
    </row>
    <row r="230" spans="1:10" x14ac:dyDescent="0.35">
      <c r="A230" s="2" t="s">
        <v>138</v>
      </c>
      <c r="B230" s="2" t="s">
        <v>136</v>
      </c>
      <c r="C230" s="2" t="s">
        <v>51</v>
      </c>
      <c r="D230" s="107">
        <v>41791</v>
      </c>
      <c r="E230" s="108">
        <f t="shared" si="7"/>
        <v>6</v>
      </c>
      <c r="F230" s="108" t="s">
        <v>19</v>
      </c>
      <c r="G230" s="2" t="s">
        <v>146</v>
      </c>
      <c r="H230" s="2" t="s">
        <v>130</v>
      </c>
      <c r="I230" s="2" t="s">
        <v>33</v>
      </c>
      <c r="J230" s="111">
        <v>468307.17672499991</v>
      </c>
    </row>
    <row r="231" spans="1:10" x14ac:dyDescent="0.35">
      <c r="A231" s="2" t="s">
        <v>138</v>
      </c>
      <c r="B231" s="2" t="s">
        <v>136</v>
      </c>
      <c r="C231" s="2" t="s">
        <v>51</v>
      </c>
      <c r="D231" s="107">
        <v>41456</v>
      </c>
      <c r="E231" s="108">
        <f t="shared" si="7"/>
        <v>7</v>
      </c>
      <c r="F231" s="108" t="s">
        <v>19</v>
      </c>
      <c r="G231" s="2" t="s">
        <v>146</v>
      </c>
      <c r="H231" s="2" t="s">
        <v>131</v>
      </c>
      <c r="I231" s="2" t="s">
        <v>33</v>
      </c>
      <c r="J231" s="111">
        <v>226478.76952499934</v>
      </c>
    </row>
    <row r="232" spans="1:10" x14ac:dyDescent="0.35">
      <c r="A232" s="2" t="s">
        <v>138</v>
      </c>
      <c r="B232" s="2" t="s">
        <v>136</v>
      </c>
      <c r="C232" s="2" t="s">
        <v>51</v>
      </c>
      <c r="D232" s="107">
        <v>41487</v>
      </c>
      <c r="E232" s="108">
        <f t="shared" si="7"/>
        <v>8</v>
      </c>
      <c r="F232" s="108" t="s">
        <v>19</v>
      </c>
      <c r="G232" s="2" t="s">
        <v>146</v>
      </c>
      <c r="H232" s="2" t="s">
        <v>131</v>
      </c>
      <c r="I232" s="2" t="s">
        <v>33</v>
      </c>
      <c r="J232" s="111">
        <v>312928.04857500002</v>
      </c>
    </row>
    <row r="233" spans="1:10" x14ac:dyDescent="0.35">
      <c r="A233" s="2" t="s">
        <v>138</v>
      </c>
      <c r="B233" s="2" t="s">
        <v>136</v>
      </c>
      <c r="C233" s="2" t="s">
        <v>51</v>
      </c>
      <c r="D233" s="107">
        <v>41518</v>
      </c>
      <c r="E233" s="108">
        <f t="shared" si="7"/>
        <v>9</v>
      </c>
      <c r="F233" s="108" t="s">
        <v>19</v>
      </c>
      <c r="G233" s="2" t="s">
        <v>146</v>
      </c>
      <c r="H233" s="2" t="s">
        <v>131</v>
      </c>
      <c r="I233" s="2" t="s">
        <v>33</v>
      </c>
      <c r="J233" s="111">
        <v>244993.61047499935</v>
      </c>
    </row>
    <row r="234" spans="1:10" x14ac:dyDescent="0.35">
      <c r="A234" s="2" t="s">
        <v>138</v>
      </c>
      <c r="B234" s="2" t="s">
        <v>136</v>
      </c>
      <c r="C234" s="2" t="s">
        <v>51</v>
      </c>
      <c r="D234" s="107">
        <v>41548</v>
      </c>
      <c r="E234" s="108">
        <f t="shared" si="7"/>
        <v>10</v>
      </c>
      <c r="F234" s="108" t="s">
        <v>19</v>
      </c>
      <c r="G234" s="2" t="s">
        <v>146</v>
      </c>
      <c r="H234" s="2" t="s">
        <v>131</v>
      </c>
      <c r="I234" s="2" t="s">
        <v>33</v>
      </c>
      <c r="J234" s="111">
        <v>232539.08692499998</v>
      </c>
    </row>
    <row r="235" spans="1:10" x14ac:dyDescent="0.35">
      <c r="A235" s="2" t="s">
        <v>138</v>
      </c>
      <c r="B235" s="2" t="s">
        <v>136</v>
      </c>
      <c r="C235" s="2" t="s">
        <v>51</v>
      </c>
      <c r="D235" s="107">
        <v>41579</v>
      </c>
      <c r="E235" s="108">
        <f t="shared" si="7"/>
        <v>11</v>
      </c>
      <c r="F235" s="108" t="s">
        <v>19</v>
      </c>
      <c r="G235" s="2" t="s">
        <v>146</v>
      </c>
      <c r="H235" s="2" t="s">
        <v>131</v>
      </c>
      <c r="I235" s="2" t="s">
        <v>33</v>
      </c>
      <c r="J235" s="111">
        <v>238807.31175000002</v>
      </c>
    </row>
    <row r="236" spans="1:10" x14ac:dyDescent="0.35">
      <c r="A236" s="2" t="s">
        <v>138</v>
      </c>
      <c r="B236" s="2" t="s">
        <v>136</v>
      </c>
      <c r="C236" s="2" t="s">
        <v>51</v>
      </c>
      <c r="D236" s="107">
        <v>41609</v>
      </c>
      <c r="E236" s="108">
        <f t="shared" si="7"/>
        <v>12</v>
      </c>
      <c r="F236" s="108" t="s">
        <v>19</v>
      </c>
      <c r="G236" s="2" t="s">
        <v>146</v>
      </c>
      <c r="H236" s="2" t="s">
        <v>131</v>
      </c>
      <c r="I236" s="2" t="s">
        <v>33</v>
      </c>
      <c r="J236" s="111">
        <v>229683.42450000002</v>
      </c>
    </row>
    <row r="237" spans="1:10" x14ac:dyDescent="0.35">
      <c r="A237" s="2" t="s">
        <v>138</v>
      </c>
      <c r="B237" s="2" t="s">
        <v>136</v>
      </c>
      <c r="C237" s="2" t="s">
        <v>51</v>
      </c>
      <c r="D237" s="107">
        <v>41640</v>
      </c>
      <c r="E237" s="108">
        <f t="shared" si="7"/>
        <v>1</v>
      </c>
      <c r="F237" s="108" t="s">
        <v>19</v>
      </c>
      <c r="G237" s="2" t="s">
        <v>146</v>
      </c>
      <c r="H237" s="2" t="s">
        <v>131</v>
      </c>
      <c r="I237" s="2" t="s">
        <v>33</v>
      </c>
      <c r="J237" s="111">
        <v>288539.74439999997</v>
      </c>
    </row>
    <row r="238" spans="1:10" x14ac:dyDescent="0.35">
      <c r="A238" s="2" t="s">
        <v>138</v>
      </c>
      <c r="B238" s="2" t="s">
        <v>136</v>
      </c>
      <c r="C238" s="2" t="s">
        <v>51</v>
      </c>
      <c r="D238" s="107">
        <v>41671</v>
      </c>
      <c r="E238" s="108">
        <f t="shared" si="7"/>
        <v>2</v>
      </c>
      <c r="F238" s="108" t="s">
        <v>19</v>
      </c>
      <c r="G238" s="2" t="s">
        <v>146</v>
      </c>
      <c r="H238" s="2" t="s">
        <v>131</v>
      </c>
      <c r="I238" s="2" t="s">
        <v>33</v>
      </c>
      <c r="J238" s="111">
        <v>242919.90315</v>
      </c>
    </row>
    <row r="239" spans="1:10" x14ac:dyDescent="0.35">
      <c r="A239" s="2" t="s">
        <v>138</v>
      </c>
      <c r="B239" s="2" t="s">
        <v>136</v>
      </c>
      <c r="C239" s="2" t="s">
        <v>51</v>
      </c>
      <c r="D239" s="107">
        <v>41699</v>
      </c>
      <c r="E239" s="108">
        <f t="shared" si="7"/>
        <v>3</v>
      </c>
      <c r="F239" s="108" t="s">
        <v>19</v>
      </c>
      <c r="G239" s="2" t="s">
        <v>146</v>
      </c>
      <c r="H239" s="2" t="s">
        <v>131</v>
      </c>
      <c r="I239" s="2" t="s">
        <v>33</v>
      </c>
      <c r="J239" s="111">
        <v>242366.59080000003</v>
      </c>
    </row>
    <row r="240" spans="1:10" x14ac:dyDescent="0.35">
      <c r="A240" s="2" t="s">
        <v>138</v>
      </c>
      <c r="B240" s="2" t="s">
        <v>136</v>
      </c>
      <c r="C240" s="2" t="s">
        <v>51</v>
      </c>
      <c r="D240" s="107">
        <v>41730</v>
      </c>
      <c r="E240" s="108">
        <f t="shared" si="7"/>
        <v>4</v>
      </c>
      <c r="F240" s="108" t="s">
        <v>19</v>
      </c>
      <c r="G240" s="2" t="s">
        <v>146</v>
      </c>
      <c r="H240" s="2" t="s">
        <v>131</v>
      </c>
      <c r="I240" s="2" t="s">
        <v>33</v>
      </c>
      <c r="J240" s="111">
        <v>242893.06177500001</v>
      </c>
    </row>
    <row r="241" spans="1:10" x14ac:dyDescent="0.35">
      <c r="A241" s="2" t="s">
        <v>138</v>
      </c>
      <c r="B241" s="2" t="s">
        <v>136</v>
      </c>
      <c r="C241" s="2" t="s">
        <v>51</v>
      </c>
      <c r="D241" s="107">
        <v>41760</v>
      </c>
      <c r="E241" s="108">
        <f t="shared" si="7"/>
        <v>5</v>
      </c>
      <c r="F241" s="108" t="s">
        <v>19</v>
      </c>
      <c r="G241" s="2" t="s">
        <v>146</v>
      </c>
      <c r="H241" s="2" t="s">
        <v>131</v>
      </c>
      <c r="I241" s="2" t="s">
        <v>33</v>
      </c>
      <c r="J241" s="111">
        <v>257924.84062500004</v>
      </c>
    </row>
    <row r="242" spans="1:10" x14ac:dyDescent="0.35">
      <c r="A242" s="2" t="s">
        <v>138</v>
      </c>
      <c r="B242" s="2" t="s">
        <v>136</v>
      </c>
      <c r="C242" s="2" t="s">
        <v>51</v>
      </c>
      <c r="D242" s="107">
        <v>41791</v>
      </c>
      <c r="E242" s="108">
        <f t="shared" si="7"/>
        <v>6</v>
      </c>
      <c r="F242" s="108" t="s">
        <v>19</v>
      </c>
      <c r="G242" s="2" t="s">
        <v>146</v>
      </c>
      <c r="H242" s="2" t="s">
        <v>131</v>
      </c>
      <c r="I242" s="2" t="s">
        <v>33</v>
      </c>
      <c r="J242" s="111">
        <v>294053.34352500003</v>
      </c>
    </row>
    <row r="243" spans="1:10" x14ac:dyDescent="0.35">
      <c r="A243" s="2" t="s">
        <v>138</v>
      </c>
      <c r="B243" s="2" t="s">
        <v>136</v>
      </c>
      <c r="C243" s="2" t="s">
        <v>51</v>
      </c>
      <c r="D243" s="107">
        <v>41456</v>
      </c>
      <c r="E243" s="108">
        <f t="shared" si="7"/>
        <v>7</v>
      </c>
      <c r="F243" s="108" t="s">
        <v>19</v>
      </c>
      <c r="G243" s="2" t="s">
        <v>146</v>
      </c>
      <c r="H243" s="2" t="s">
        <v>132</v>
      </c>
      <c r="I243" s="2" t="s">
        <v>33</v>
      </c>
      <c r="J243" s="111">
        <v>255837.1285374992</v>
      </c>
    </row>
    <row r="244" spans="1:10" x14ac:dyDescent="0.35">
      <c r="A244" s="2" t="s">
        <v>138</v>
      </c>
      <c r="B244" s="2" t="s">
        <v>136</v>
      </c>
      <c r="C244" s="2" t="s">
        <v>51</v>
      </c>
      <c r="D244" s="107">
        <v>41487</v>
      </c>
      <c r="E244" s="108">
        <f t="shared" si="7"/>
        <v>8</v>
      </c>
      <c r="F244" s="108" t="s">
        <v>19</v>
      </c>
      <c r="G244" s="2" t="s">
        <v>146</v>
      </c>
      <c r="H244" s="2" t="s">
        <v>132</v>
      </c>
      <c r="I244" s="2" t="s">
        <v>33</v>
      </c>
      <c r="J244" s="111">
        <v>353492.79561249999</v>
      </c>
    </row>
    <row r="245" spans="1:10" x14ac:dyDescent="0.35">
      <c r="A245" s="2" t="s">
        <v>138</v>
      </c>
      <c r="B245" s="2" t="s">
        <v>136</v>
      </c>
      <c r="C245" s="2" t="s">
        <v>51</v>
      </c>
      <c r="D245" s="107">
        <v>41518</v>
      </c>
      <c r="E245" s="108">
        <f t="shared" si="7"/>
        <v>9</v>
      </c>
      <c r="F245" s="108" t="s">
        <v>19</v>
      </c>
      <c r="G245" s="2" t="s">
        <v>146</v>
      </c>
      <c r="H245" s="2" t="s">
        <v>132</v>
      </c>
      <c r="I245" s="2" t="s">
        <v>33</v>
      </c>
      <c r="J245" s="111">
        <v>276752.04146249924</v>
      </c>
    </row>
    <row r="246" spans="1:10" x14ac:dyDescent="0.35">
      <c r="A246" s="2" t="s">
        <v>138</v>
      </c>
      <c r="B246" s="2" t="s">
        <v>136</v>
      </c>
      <c r="C246" s="2" t="s">
        <v>51</v>
      </c>
      <c r="D246" s="107">
        <v>41548</v>
      </c>
      <c r="E246" s="108">
        <f t="shared" si="7"/>
        <v>10</v>
      </c>
      <c r="F246" s="108" t="s">
        <v>19</v>
      </c>
      <c r="G246" s="2" t="s">
        <v>146</v>
      </c>
      <c r="H246" s="2" t="s">
        <v>132</v>
      </c>
      <c r="I246" s="2" t="s">
        <v>33</v>
      </c>
      <c r="J246" s="111">
        <v>262683.04263749992</v>
      </c>
    </row>
    <row r="247" spans="1:10" x14ac:dyDescent="0.35">
      <c r="A247" s="2" t="s">
        <v>138</v>
      </c>
      <c r="B247" s="2" t="s">
        <v>136</v>
      </c>
      <c r="C247" s="2" t="s">
        <v>51</v>
      </c>
      <c r="D247" s="107">
        <v>41579</v>
      </c>
      <c r="E247" s="108">
        <f t="shared" si="7"/>
        <v>11</v>
      </c>
      <c r="F247" s="108" t="s">
        <v>19</v>
      </c>
      <c r="G247" s="2" t="s">
        <v>146</v>
      </c>
      <c r="H247" s="2" t="s">
        <v>132</v>
      </c>
      <c r="I247" s="2" t="s">
        <v>33</v>
      </c>
      <c r="J247" s="111">
        <v>269763.81512500002</v>
      </c>
    </row>
    <row r="248" spans="1:10" x14ac:dyDescent="0.35">
      <c r="A248" s="2" t="s">
        <v>138</v>
      </c>
      <c r="B248" s="2" t="s">
        <v>136</v>
      </c>
      <c r="C248" s="2" t="s">
        <v>51</v>
      </c>
      <c r="D248" s="107">
        <v>41609</v>
      </c>
      <c r="E248" s="108">
        <f t="shared" si="7"/>
        <v>12</v>
      </c>
      <c r="F248" s="108" t="s">
        <v>19</v>
      </c>
      <c r="G248" s="2" t="s">
        <v>146</v>
      </c>
      <c r="H248" s="2" t="s">
        <v>132</v>
      </c>
      <c r="I248" s="2" t="s">
        <v>33</v>
      </c>
      <c r="J248" s="111">
        <v>259457.20175000001</v>
      </c>
    </row>
    <row r="249" spans="1:10" x14ac:dyDescent="0.35">
      <c r="A249" s="2" t="s">
        <v>138</v>
      </c>
      <c r="B249" s="2" t="s">
        <v>136</v>
      </c>
      <c r="C249" s="2" t="s">
        <v>51</v>
      </c>
      <c r="D249" s="107">
        <v>41640</v>
      </c>
      <c r="E249" s="108">
        <f t="shared" si="7"/>
        <v>1</v>
      </c>
      <c r="F249" s="108" t="s">
        <v>19</v>
      </c>
      <c r="G249" s="2" t="s">
        <v>146</v>
      </c>
      <c r="H249" s="2" t="s">
        <v>132</v>
      </c>
      <c r="I249" s="2" t="s">
        <v>33</v>
      </c>
      <c r="J249" s="111">
        <v>325943.04459999991</v>
      </c>
    </row>
    <row r="250" spans="1:10" x14ac:dyDescent="0.35">
      <c r="A250" s="2" t="s">
        <v>138</v>
      </c>
      <c r="B250" s="2" t="s">
        <v>136</v>
      </c>
      <c r="C250" s="2" t="s">
        <v>51</v>
      </c>
      <c r="D250" s="107">
        <v>41671</v>
      </c>
      <c r="E250" s="108">
        <f t="shared" si="7"/>
        <v>2</v>
      </c>
      <c r="F250" s="108" t="s">
        <v>19</v>
      </c>
      <c r="G250" s="2" t="s">
        <v>146</v>
      </c>
      <c r="H250" s="2" t="s">
        <v>132</v>
      </c>
      <c r="I250" s="2" t="s">
        <v>33</v>
      </c>
      <c r="J250" s="111">
        <v>274409.52022499999</v>
      </c>
    </row>
    <row r="251" spans="1:10" x14ac:dyDescent="0.35">
      <c r="A251" s="2" t="s">
        <v>138</v>
      </c>
      <c r="B251" s="2" t="s">
        <v>136</v>
      </c>
      <c r="C251" s="2" t="s">
        <v>51</v>
      </c>
      <c r="D251" s="107">
        <v>41699</v>
      </c>
      <c r="E251" s="108">
        <f t="shared" si="7"/>
        <v>3</v>
      </c>
      <c r="F251" s="108" t="s">
        <v>19</v>
      </c>
      <c r="G251" s="2" t="s">
        <v>146</v>
      </c>
      <c r="H251" s="2" t="s">
        <v>132</v>
      </c>
      <c r="I251" s="2" t="s">
        <v>33</v>
      </c>
      <c r="J251" s="111">
        <v>273784.48220000003</v>
      </c>
    </row>
    <row r="252" spans="1:10" x14ac:dyDescent="0.35">
      <c r="A252" s="2" t="s">
        <v>138</v>
      </c>
      <c r="B252" s="2" t="s">
        <v>136</v>
      </c>
      <c r="C252" s="2" t="s">
        <v>51</v>
      </c>
      <c r="D252" s="107">
        <v>41730</v>
      </c>
      <c r="E252" s="108">
        <f t="shared" si="7"/>
        <v>4</v>
      </c>
      <c r="F252" s="108" t="s">
        <v>19</v>
      </c>
      <c r="G252" s="2" t="s">
        <v>146</v>
      </c>
      <c r="H252" s="2" t="s">
        <v>132</v>
      </c>
      <c r="I252" s="2" t="s">
        <v>33</v>
      </c>
      <c r="J252" s="111">
        <v>274379.19941249996</v>
      </c>
    </row>
    <row r="253" spans="1:10" x14ac:dyDescent="0.35">
      <c r="A253" s="2" t="s">
        <v>138</v>
      </c>
      <c r="B253" s="2" t="s">
        <v>136</v>
      </c>
      <c r="C253" s="2" t="s">
        <v>51</v>
      </c>
      <c r="D253" s="107">
        <v>41760</v>
      </c>
      <c r="E253" s="108">
        <f t="shared" si="7"/>
        <v>5</v>
      </c>
      <c r="F253" s="108" t="s">
        <v>19</v>
      </c>
      <c r="G253" s="2" t="s">
        <v>146</v>
      </c>
      <c r="H253" s="2" t="s">
        <v>132</v>
      </c>
      <c r="I253" s="2" t="s">
        <v>33</v>
      </c>
      <c r="J253" s="111">
        <v>291359.54218749999</v>
      </c>
    </row>
    <row r="254" spans="1:10" x14ac:dyDescent="0.35">
      <c r="A254" s="2" t="s">
        <v>138</v>
      </c>
      <c r="B254" s="2" t="s">
        <v>136</v>
      </c>
      <c r="C254" s="2" t="s">
        <v>51</v>
      </c>
      <c r="D254" s="107">
        <v>41791</v>
      </c>
      <c r="E254" s="108">
        <f t="shared" si="7"/>
        <v>6</v>
      </c>
      <c r="F254" s="108" t="s">
        <v>19</v>
      </c>
      <c r="G254" s="2" t="s">
        <v>146</v>
      </c>
      <c r="H254" s="2" t="s">
        <v>132</v>
      </c>
      <c r="I254" s="2" t="s">
        <v>33</v>
      </c>
      <c r="J254" s="111">
        <v>332171.36953749997</v>
      </c>
    </row>
    <row r="255" spans="1:10" x14ac:dyDescent="0.35">
      <c r="A255" s="2" t="s">
        <v>138</v>
      </c>
      <c r="B255" s="2" t="s">
        <v>136</v>
      </c>
      <c r="C255" s="2" t="s">
        <v>51</v>
      </c>
      <c r="D255" s="107">
        <v>41456</v>
      </c>
      <c r="E255" s="108">
        <f t="shared" si="7"/>
        <v>7</v>
      </c>
      <c r="F255" s="108" t="s">
        <v>19</v>
      </c>
      <c r="G255" s="2" t="s">
        <v>146</v>
      </c>
      <c r="H255" s="2" t="s">
        <v>133</v>
      </c>
      <c r="I255" s="2" t="s">
        <v>33</v>
      </c>
      <c r="J255" s="111">
        <v>176150.15407499947</v>
      </c>
    </row>
    <row r="256" spans="1:10" x14ac:dyDescent="0.35">
      <c r="A256" s="2" t="s">
        <v>138</v>
      </c>
      <c r="B256" s="2" t="s">
        <v>136</v>
      </c>
      <c r="C256" s="2" t="s">
        <v>51</v>
      </c>
      <c r="D256" s="107">
        <v>41487</v>
      </c>
      <c r="E256" s="108">
        <f t="shared" si="7"/>
        <v>8</v>
      </c>
      <c r="F256" s="108" t="s">
        <v>19</v>
      </c>
      <c r="G256" s="2" t="s">
        <v>146</v>
      </c>
      <c r="H256" s="2" t="s">
        <v>133</v>
      </c>
      <c r="I256" s="2" t="s">
        <v>33</v>
      </c>
      <c r="J256" s="111">
        <v>243388.48222500001</v>
      </c>
    </row>
    <row r="257" spans="1:10" x14ac:dyDescent="0.35">
      <c r="A257" s="2" t="s">
        <v>138</v>
      </c>
      <c r="B257" s="2" t="s">
        <v>136</v>
      </c>
      <c r="C257" s="2" t="s">
        <v>51</v>
      </c>
      <c r="D257" s="107">
        <v>41518</v>
      </c>
      <c r="E257" s="108">
        <f t="shared" si="7"/>
        <v>9</v>
      </c>
      <c r="F257" s="108" t="s">
        <v>19</v>
      </c>
      <c r="G257" s="2" t="s">
        <v>146</v>
      </c>
      <c r="H257" s="2" t="s">
        <v>133</v>
      </c>
      <c r="I257" s="2" t="s">
        <v>33</v>
      </c>
      <c r="J257" s="111">
        <v>190550.58592499947</v>
      </c>
    </row>
    <row r="258" spans="1:10" x14ac:dyDescent="0.35">
      <c r="A258" s="2" t="s">
        <v>138</v>
      </c>
      <c r="B258" s="2" t="s">
        <v>136</v>
      </c>
      <c r="C258" s="2" t="s">
        <v>51</v>
      </c>
      <c r="D258" s="107">
        <v>41548</v>
      </c>
      <c r="E258" s="108">
        <f t="shared" si="7"/>
        <v>10</v>
      </c>
      <c r="F258" s="108" t="s">
        <v>19</v>
      </c>
      <c r="G258" s="2" t="s">
        <v>146</v>
      </c>
      <c r="H258" s="2" t="s">
        <v>133</v>
      </c>
      <c r="I258" s="2" t="s">
        <v>33</v>
      </c>
      <c r="J258" s="111">
        <v>180863.73427499997</v>
      </c>
    </row>
    <row r="259" spans="1:10" x14ac:dyDescent="0.35">
      <c r="A259" s="2" t="s">
        <v>138</v>
      </c>
      <c r="B259" s="2" t="s">
        <v>136</v>
      </c>
      <c r="C259" s="2" t="s">
        <v>51</v>
      </c>
      <c r="D259" s="107">
        <v>41579</v>
      </c>
      <c r="E259" s="108">
        <f t="shared" si="7"/>
        <v>11</v>
      </c>
      <c r="F259" s="108" t="s">
        <v>19</v>
      </c>
      <c r="G259" s="2" t="s">
        <v>146</v>
      </c>
      <c r="H259" s="2" t="s">
        <v>133</v>
      </c>
      <c r="I259" s="2" t="s">
        <v>33</v>
      </c>
      <c r="J259" s="111">
        <v>185739.02025</v>
      </c>
    </row>
    <row r="260" spans="1:10" x14ac:dyDescent="0.35">
      <c r="A260" s="2" t="s">
        <v>138</v>
      </c>
      <c r="B260" s="2" t="s">
        <v>136</v>
      </c>
      <c r="C260" s="2" t="s">
        <v>51</v>
      </c>
      <c r="D260" s="107">
        <v>41609</v>
      </c>
      <c r="E260" s="108">
        <f t="shared" si="7"/>
        <v>12</v>
      </c>
      <c r="F260" s="108" t="s">
        <v>19</v>
      </c>
      <c r="G260" s="2" t="s">
        <v>146</v>
      </c>
      <c r="H260" s="2" t="s">
        <v>133</v>
      </c>
      <c r="I260" s="2" t="s">
        <v>33</v>
      </c>
      <c r="J260" s="111">
        <v>178642.66350000002</v>
      </c>
    </row>
    <row r="261" spans="1:10" x14ac:dyDescent="0.35">
      <c r="A261" s="2" t="s">
        <v>138</v>
      </c>
      <c r="B261" s="2" t="s">
        <v>136</v>
      </c>
      <c r="C261" s="2" t="s">
        <v>51</v>
      </c>
      <c r="D261" s="107">
        <v>41640</v>
      </c>
      <c r="E261" s="108">
        <f t="shared" si="7"/>
        <v>1</v>
      </c>
      <c r="F261" s="108" t="s">
        <v>19</v>
      </c>
      <c r="G261" s="2" t="s">
        <v>146</v>
      </c>
      <c r="H261" s="2" t="s">
        <v>133</v>
      </c>
      <c r="I261" s="2" t="s">
        <v>33</v>
      </c>
      <c r="J261" s="111">
        <v>224419.80119999996</v>
      </c>
    </row>
    <row r="262" spans="1:10" x14ac:dyDescent="0.35">
      <c r="A262" s="2" t="s">
        <v>138</v>
      </c>
      <c r="B262" s="2" t="s">
        <v>136</v>
      </c>
      <c r="C262" s="2" t="s">
        <v>51</v>
      </c>
      <c r="D262" s="107">
        <v>41671</v>
      </c>
      <c r="E262" s="108">
        <f t="shared" si="7"/>
        <v>2</v>
      </c>
      <c r="F262" s="108" t="s">
        <v>19</v>
      </c>
      <c r="G262" s="2" t="s">
        <v>146</v>
      </c>
      <c r="H262" s="2" t="s">
        <v>133</v>
      </c>
      <c r="I262" s="2" t="s">
        <v>33</v>
      </c>
      <c r="J262" s="111">
        <v>188937.70244999998</v>
      </c>
    </row>
    <row r="263" spans="1:10" x14ac:dyDescent="0.35">
      <c r="A263" s="2" t="s">
        <v>138</v>
      </c>
      <c r="B263" s="2" t="s">
        <v>136</v>
      </c>
      <c r="C263" s="2" t="s">
        <v>51</v>
      </c>
      <c r="D263" s="107">
        <v>41699</v>
      </c>
      <c r="E263" s="108">
        <f t="shared" si="7"/>
        <v>3</v>
      </c>
      <c r="F263" s="108" t="s">
        <v>19</v>
      </c>
      <c r="G263" s="2" t="s">
        <v>146</v>
      </c>
      <c r="H263" s="2" t="s">
        <v>133</v>
      </c>
      <c r="I263" s="2" t="s">
        <v>33</v>
      </c>
      <c r="J263" s="111">
        <v>188507.34840000002</v>
      </c>
    </row>
    <row r="264" spans="1:10" x14ac:dyDescent="0.35">
      <c r="A264" s="2" t="s">
        <v>138</v>
      </c>
      <c r="B264" s="2" t="s">
        <v>136</v>
      </c>
      <c r="C264" s="2" t="s">
        <v>51</v>
      </c>
      <c r="D264" s="107">
        <v>41730</v>
      </c>
      <c r="E264" s="108">
        <f t="shared" si="7"/>
        <v>4</v>
      </c>
      <c r="F264" s="108" t="s">
        <v>19</v>
      </c>
      <c r="G264" s="2" t="s">
        <v>146</v>
      </c>
      <c r="H264" s="2" t="s">
        <v>133</v>
      </c>
      <c r="I264" s="2" t="s">
        <v>33</v>
      </c>
      <c r="J264" s="111">
        <v>188916.82582500001</v>
      </c>
    </row>
    <row r="265" spans="1:10" x14ac:dyDescent="0.35">
      <c r="A265" s="2" t="s">
        <v>138</v>
      </c>
      <c r="B265" s="2" t="s">
        <v>136</v>
      </c>
      <c r="C265" s="2" t="s">
        <v>51</v>
      </c>
      <c r="D265" s="107">
        <v>41760</v>
      </c>
      <c r="E265" s="108">
        <f t="shared" si="7"/>
        <v>5</v>
      </c>
      <c r="F265" s="108" t="s">
        <v>19</v>
      </c>
      <c r="G265" s="2" t="s">
        <v>146</v>
      </c>
      <c r="H265" s="2" t="s">
        <v>133</v>
      </c>
      <c r="I265" s="2" t="s">
        <v>33</v>
      </c>
      <c r="J265" s="111">
        <v>200608.20937500001</v>
      </c>
    </row>
    <row r="266" spans="1:10" x14ac:dyDescent="0.35">
      <c r="A266" s="2" t="s">
        <v>138</v>
      </c>
      <c r="B266" s="2" t="s">
        <v>136</v>
      </c>
      <c r="C266" s="2" t="s">
        <v>51</v>
      </c>
      <c r="D266" s="107">
        <v>41791</v>
      </c>
      <c r="E266" s="108">
        <f t="shared" si="7"/>
        <v>6</v>
      </c>
      <c r="F266" s="108" t="s">
        <v>19</v>
      </c>
      <c r="G266" s="2" t="s">
        <v>146</v>
      </c>
      <c r="H266" s="2" t="s">
        <v>133</v>
      </c>
      <c r="I266" s="2" t="s">
        <v>33</v>
      </c>
      <c r="J266" s="111">
        <v>228708.15607500001</v>
      </c>
    </row>
    <row r="267" spans="1:10" x14ac:dyDescent="0.35">
      <c r="A267" s="2" t="s">
        <v>138</v>
      </c>
      <c r="B267" s="2" t="s">
        <v>136</v>
      </c>
      <c r="C267" s="2" t="s">
        <v>51</v>
      </c>
      <c r="D267" s="107">
        <v>41456</v>
      </c>
      <c r="E267" s="108">
        <f t="shared" si="7"/>
        <v>7</v>
      </c>
      <c r="F267" s="108" t="s">
        <v>19</v>
      </c>
      <c r="G267" s="2" t="s">
        <v>134</v>
      </c>
      <c r="H267" s="2" t="s">
        <v>135</v>
      </c>
      <c r="I267" s="2" t="s">
        <v>33</v>
      </c>
      <c r="J267" s="111">
        <v>1153364.1040624965</v>
      </c>
    </row>
    <row r="268" spans="1:10" x14ac:dyDescent="0.35">
      <c r="A268" s="2" t="s">
        <v>138</v>
      </c>
      <c r="B268" s="2" t="s">
        <v>136</v>
      </c>
      <c r="C268" s="2" t="s">
        <v>51</v>
      </c>
      <c r="D268" s="107">
        <v>41487</v>
      </c>
      <c r="E268" s="108">
        <f t="shared" si="7"/>
        <v>8</v>
      </c>
      <c r="F268" s="108" t="s">
        <v>19</v>
      </c>
      <c r="G268" s="2" t="s">
        <v>134</v>
      </c>
      <c r="H268" s="2" t="s">
        <v>135</v>
      </c>
      <c r="I268" s="2" t="s">
        <v>33</v>
      </c>
      <c r="J268" s="111">
        <v>1593615.0621875001</v>
      </c>
    </row>
    <row r="269" spans="1:10" x14ac:dyDescent="0.35">
      <c r="A269" s="2" t="s">
        <v>138</v>
      </c>
      <c r="B269" s="2" t="s">
        <v>136</v>
      </c>
      <c r="C269" s="2" t="s">
        <v>51</v>
      </c>
      <c r="D269" s="107">
        <v>41518</v>
      </c>
      <c r="E269" s="108">
        <f t="shared" si="7"/>
        <v>9</v>
      </c>
      <c r="F269" s="108" t="s">
        <v>19</v>
      </c>
      <c r="G269" s="2" t="s">
        <v>134</v>
      </c>
      <c r="H269" s="2" t="s">
        <v>135</v>
      </c>
      <c r="I269" s="2" t="s">
        <v>33</v>
      </c>
      <c r="J269" s="111">
        <v>1247652.6459374966</v>
      </c>
    </row>
    <row r="270" spans="1:10" x14ac:dyDescent="0.35">
      <c r="A270" s="2" t="s">
        <v>138</v>
      </c>
      <c r="B270" s="2" t="s">
        <v>136</v>
      </c>
      <c r="C270" s="2" t="s">
        <v>51</v>
      </c>
      <c r="D270" s="107">
        <v>41548</v>
      </c>
      <c r="E270" s="108">
        <f t="shared" si="7"/>
        <v>10</v>
      </c>
      <c r="F270" s="108" t="s">
        <v>19</v>
      </c>
      <c r="G270" s="2" t="s">
        <v>134</v>
      </c>
      <c r="H270" s="2" t="s">
        <v>135</v>
      </c>
      <c r="I270" s="2" t="s">
        <v>33</v>
      </c>
      <c r="J270" s="111">
        <v>1184226.8315625</v>
      </c>
    </row>
    <row r="271" spans="1:10" x14ac:dyDescent="0.35">
      <c r="A271" s="2" t="s">
        <v>138</v>
      </c>
      <c r="B271" s="2" t="s">
        <v>136</v>
      </c>
      <c r="C271" s="2" t="s">
        <v>51</v>
      </c>
      <c r="D271" s="107">
        <v>41579</v>
      </c>
      <c r="E271" s="108">
        <f t="shared" si="7"/>
        <v>11</v>
      </c>
      <c r="F271" s="108" t="s">
        <v>19</v>
      </c>
      <c r="G271" s="2" t="s">
        <v>134</v>
      </c>
      <c r="H271" s="2" t="s">
        <v>135</v>
      </c>
      <c r="I271" s="2" t="s">
        <v>33</v>
      </c>
      <c r="J271" s="111">
        <v>1216148.346875</v>
      </c>
    </row>
    <row r="272" spans="1:10" x14ac:dyDescent="0.35">
      <c r="A272" s="2" t="s">
        <v>138</v>
      </c>
      <c r="B272" s="2" t="s">
        <v>136</v>
      </c>
      <c r="C272" s="2" t="s">
        <v>51</v>
      </c>
      <c r="D272" s="107">
        <v>41609</v>
      </c>
      <c r="E272" s="108">
        <f t="shared" si="7"/>
        <v>12</v>
      </c>
      <c r="F272" s="108" t="s">
        <v>19</v>
      </c>
      <c r="G272" s="2" t="s">
        <v>134</v>
      </c>
      <c r="H272" s="2" t="s">
        <v>135</v>
      </c>
      <c r="I272" s="2" t="s">
        <v>33</v>
      </c>
      <c r="J272" s="111">
        <v>1169684.1062500002</v>
      </c>
    </row>
    <row r="273" spans="1:10" x14ac:dyDescent="0.35">
      <c r="A273" s="2" t="s">
        <v>138</v>
      </c>
      <c r="B273" s="2" t="s">
        <v>136</v>
      </c>
      <c r="C273" s="2" t="s">
        <v>51</v>
      </c>
      <c r="D273" s="107">
        <v>41640</v>
      </c>
      <c r="E273" s="108">
        <f t="shared" si="7"/>
        <v>1</v>
      </c>
      <c r="F273" s="108" t="s">
        <v>19</v>
      </c>
      <c r="G273" s="2" t="s">
        <v>134</v>
      </c>
      <c r="H273" s="2" t="s">
        <v>135</v>
      </c>
      <c r="I273" s="2" t="s">
        <v>33</v>
      </c>
      <c r="J273" s="111">
        <v>1469415.3649999998</v>
      </c>
    </row>
    <row r="274" spans="1:10" x14ac:dyDescent="0.35">
      <c r="A274" s="2" t="s">
        <v>138</v>
      </c>
      <c r="B274" s="2" t="s">
        <v>136</v>
      </c>
      <c r="C274" s="2" t="s">
        <v>51</v>
      </c>
      <c r="D274" s="107">
        <v>41671</v>
      </c>
      <c r="E274" s="108">
        <f t="shared" si="7"/>
        <v>2</v>
      </c>
      <c r="F274" s="108" t="s">
        <v>19</v>
      </c>
      <c r="G274" s="2" t="s">
        <v>134</v>
      </c>
      <c r="H274" s="2" t="s">
        <v>135</v>
      </c>
      <c r="I274" s="2" t="s">
        <v>33</v>
      </c>
      <c r="J274" s="111">
        <v>1237092.099375</v>
      </c>
    </row>
    <row r="275" spans="1:10" x14ac:dyDescent="0.35">
      <c r="A275" s="2" t="s">
        <v>138</v>
      </c>
      <c r="B275" s="2" t="s">
        <v>136</v>
      </c>
      <c r="C275" s="2" t="s">
        <v>51</v>
      </c>
      <c r="D275" s="107">
        <v>41699</v>
      </c>
      <c r="E275" s="108">
        <f t="shared" si="7"/>
        <v>3</v>
      </c>
      <c r="F275" s="108" t="s">
        <v>19</v>
      </c>
      <c r="G275" s="2" t="s">
        <v>134</v>
      </c>
      <c r="H275" s="2" t="s">
        <v>135</v>
      </c>
      <c r="I275" s="2" t="s">
        <v>33</v>
      </c>
      <c r="J275" s="111">
        <v>1234274.3050000002</v>
      </c>
    </row>
    <row r="276" spans="1:10" x14ac:dyDescent="0.35">
      <c r="A276" s="2" t="s">
        <v>138</v>
      </c>
      <c r="B276" s="2" t="s">
        <v>136</v>
      </c>
      <c r="C276" s="2" t="s">
        <v>51</v>
      </c>
      <c r="D276" s="107">
        <v>41730</v>
      </c>
      <c r="E276" s="108">
        <f t="shared" si="7"/>
        <v>4</v>
      </c>
      <c r="F276" s="108" t="s">
        <v>19</v>
      </c>
      <c r="G276" s="2" t="s">
        <v>134</v>
      </c>
      <c r="H276" s="2" t="s">
        <v>135</v>
      </c>
      <c r="I276" s="2" t="s">
        <v>33</v>
      </c>
      <c r="J276" s="111">
        <v>1236955.4071875</v>
      </c>
    </row>
    <row r="277" spans="1:10" x14ac:dyDescent="0.35">
      <c r="A277" s="2" t="s">
        <v>138</v>
      </c>
      <c r="B277" s="2" t="s">
        <v>136</v>
      </c>
      <c r="C277" s="2" t="s">
        <v>51</v>
      </c>
      <c r="D277" s="107">
        <v>41760</v>
      </c>
      <c r="E277" s="108">
        <f t="shared" si="7"/>
        <v>5</v>
      </c>
      <c r="F277" s="108" t="s">
        <v>19</v>
      </c>
      <c r="G277" s="2" t="s">
        <v>134</v>
      </c>
      <c r="H277" s="2" t="s">
        <v>135</v>
      </c>
      <c r="I277" s="2" t="s">
        <v>33</v>
      </c>
      <c r="J277" s="111">
        <v>1313506.1328125</v>
      </c>
    </row>
    <row r="278" spans="1:10" x14ac:dyDescent="0.35">
      <c r="A278" s="2" t="s">
        <v>138</v>
      </c>
      <c r="B278" s="2" t="s">
        <v>136</v>
      </c>
      <c r="C278" s="2" t="s">
        <v>51</v>
      </c>
      <c r="D278" s="107">
        <v>41791</v>
      </c>
      <c r="E278" s="108">
        <f t="shared" si="7"/>
        <v>6</v>
      </c>
      <c r="F278" s="108" t="s">
        <v>19</v>
      </c>
      <c r="G278" s="2" t="s">
        <v>134</v>
      </c>
      <c r="H278" s="2" t="s">
        <v>135</v>
      </c>
      <c r="I278" s="2" t="s">
        <v>33</v>
      </c>
      <c r="J278" s="111">
        <v>1497493.8790625001</v>
      </c>
    </row>
    <row r="279" spans="1:10" x14ac:dyDescent="0.35">
      <c r="A279" s="2" t="s">
        <v>138</v>
      </c>
      <c r="B279" s="2" t="s">
        <v>136</v>
      </c>
      <c r="C279" s="2" t="s">
        <v>64</v>
      </c>
      <c r="D279" s="107">
        <v>41456</v>
      </c>
      <c r="E279" s="108">
        <f t="shared" si="7"/>
        <v>7</v>
      </c>
      <c r="F279" s="108" t="s">
        <v>19</v>
      </c>
      <c r="G279" s="2" t="s">
        <v>123</v>
      </c>
      <c r="H279" s="2" t="s">
        <v>126</v>
      </c>
      <c r="I279" s="2" t="s">
        <v>33</v>
      </c>
      <c r="J279" s="111">
        <v>2533034.5131168002</v>
      </c>
    </row>
    <row r="280" spans="1:10" x14ac:dyDescent="0.35">
      <c r="A280" s="2" t="s">
        <v>138</v>
      </c>
      <c r="B280" s="2" t="s">
        <v>136</v>
      </c>
      <c r="C280" s="2" t="s">
        <v>64</v>
      </c>
      <c r="D280" s="107">
        <v>41487</v>
      </c>
      <c r="E280" s="108">
        <f t="shared" si="7"/>
        <v>8</v>
      </c>
      <c r="F280" s="108" t="s">
        <v>19</v>
      </c>
      <c r="G280" s="2" t="s">
        <v>123</v>
      </c>
      <c r="H280" s="2" t="s">
        <v>126</v>
      </c>
      <c r="I280" s="2" t="s">
        <v>33</v>
      </c>
      <c r="J280" s="111">
        <v>3051574.1625600001</v>
      </c>
    </row>
    <row r="281" spans="1:10" x14ac:dyDescent="0.35">
      <c r="A281" s="2" t="s">
        <v>138</v>
      </c>
      <c r="B281" s="2" t="s">
        <v>136</v>
      </c>
      <c r="C281" s="2" t="s">
        <v>64</v>
      </c>
      <c r="D281" s="107">
        <v>41518</v>
      </c>
      <c r="E281" s="108">
        <f t="shared" si="7"/>
        <v>9</v>
      </c>
      <c r="F281" s="108" t="s">
        <v>19</v>
      </c>
      <c r="G281" s="2" t="s">
        <v>123</v>
      </c>
      <c r="H281" s="2" t="s">
        <v>126</v>
      </c>
      <c r="I281" s="2" t="s">
        <v>33</v>
      </c>
      <c r="J281" s="111">
        <v>3084202.7580672004</v>
      </c>
    </row>
    <row r="282" spans="1:10" x14ac:dyDescent="0.35">
      <c r="A282" s="2" t="s">
        <v>138</v>
      </c>
      <c r="B282" s="2" t="s">
        <v>136</v>
      </c>
      <c r="C282" s="2" t="s">
        <v>64</v>
      </c>
      <c r="D282" s="107">
        <v>41548</v>
      </c>
      <c r="E282" s="108">
        <f t="shared" si="7"/>
        <v>10</v>
      </c>
      <c r="F282" s="108" t="s">
        <v>19</v>
      </c>
      <c r="G282" s="2" t="s">
        <v>123</v>
      </c>
      <c r="H282" s="2" t="s">
        <v>126</v>
      </c>
      <c r="I282" s="2" t="s">
        <v>33</v>
      </c>
      <c r="J282" s="111">
        <v>4135202.765971201</v>
      </c>
    </row>
    <row r="283" spans="1:10" x14ac:dyDescent="0.35">
      <c r="A283" s="2" t="s">
        <v>138</v>
      </c>
      <c r="B283" s="2" t="s">
        <v>136</v>
      </c>
      <c r="C283" s="2" t="s">
        <v>64</v>
      </c>
      <c r="D283" s="107">
        <v>41579</v>
      </c>
      <c r="E283" s="108">
        <f t="shared" ref="E283:E346" si="8">MONTH(D283)</f>
        <v>11</v>
      </c>
      <c r="F283" s="108" t="s">
        <v>19</v>
      </c>
      <c r="G283" s="2" t="s">
        <v>123</v>
      </c>
      <c r="H283" s="2" t="s">
        <v>126</v>
      </c>
      <c r="I283" s="2" t="s">
        <v>33</v>
      </c>
      <c r="J283" s="111">
        <v>4473275.8948415993</v>
      </c>
    </row>
    <row r="284" spans="1:10" x14ac:dyDescent="0.35">
      <c r="A284" s="2" t="s">
        <v>138</v>
      </c>
      <c r="B284" s="2" t="s">
        <v>136</v>
      </c>
      <c r="C284" s="2" t="s">
        <v>64</v>
      </c>
      <c r="D284" s="107">
        <v>41609</v>
      </c>
      <c r="E284" s="108">
        <f t="shared" si="8"/>
        <v>12</v>
      </c>
      <c r="F284" s="108" t="s">
        <v>19</v>
      </c>
      <c r="G284" s="2" t="s">
        <v>123</v>
      </c>
      <c r="H284" s="2" t="s">
        <v>126</v>
      </c>
      <c r="I284" s="2" t="s">
        <v>33</v>
      </c>
      <c r="J284" s="111">
        <v>3464957.9260800011</v>
      </c>
    </row>
    <row r="285" spans="1:10" x14ac:dyDescent="0.35">
      <c r="A285" s="2" t="s">
        <v>138</v>
      </c>
      <c r="B285" s="2" t="s">
        <v>136</v>
      </c>
      <c r="C285" s="2" t="s">
        <v>64</v>
      </c>
      <c r="D285" s="107">
        <v>41640</v>
      </c>
      <c r="E285" s="108">
        <f t="shared" si="8"/>
        <v>1</v>
      </c>
      <c r="F285" s="108" t="s">
        <v>19</v>
      </c>
      <c r="G285" s="2" t="s">
        <v>123</v>
      </c>
      <c r="H285" s="2" t="s">
        <v>126</v>
      </c>
      <c r="I285" s="2" t="s">
        <v>33</v>
      </c>
      <c r="J285" s="111">
        <v>4049642.8266000003</v>
      </c>
    </row>
    <row r="286" spans="1:10" x14ac:dyDescent="0.35">
      <c r="A286" s="2" t="s">
        <v>138</v>
      </c>
      <c r="B286" s="2" t="s">
        <v>136</v>
      </c>
      <c r="C286" s="2" t="s">
        <v>64</v>
      </c>
      <c r="D286" s="107">
        <v>41671</v>
      </c>
      <c r="E286" s="108">
        <f t="shared" si="8"/>
        <v>2</v>
      </c>
      <c r="F286" s="108" t="s">
        <v>19</v>
      </c>
      <c r="G286" s="2" t="s">
        <v>123</v>
      </c>
      <c r="H286" s="2" t="s">
        <v>126</v>
      </c>
      <c r="I286" s="2" t="s">
        <v>33</v>
      </c>
      <c r="J286" s="111">
        <v>4767948.2214000002</v>
      </c>
    </row>
    <row r="287" spans="1:10" x14ac:dyDescent="0.35">
      <c r="A287" s="2" t="s">
        <v>138</v>
      </c>
      <c r="B287" s="2" t="s">
        <v>136</v>
      </c>
      <c r="C287" s="2" t="s">
        <v>64</v>
      </c>
      <c r="D287" s="107">
        <v>41699</v>
      </c>
      <c r="E287" s="108">
        <f t="shared" si="8"/>
        <v>3</v>
      </c>
      <c r="F287" s="108" t="s">
        <v>19</v>
      </c>
      <c r="G287" s="2" t="s">
        <v>123</v>
      </c>
      <c r="H287" s="2" t="s">
        <v>126</v>
      </c>
      <c r="I287" s="2" t="s">
        <v>33</v>
      </c>
      <c r="J287" s="111">
        <v>4346722.8083999995</v>
      </c>
    </row>
    <row r="288" spans="1:10" x14ac:dyDescent="0.35">
      <c r="A288" s="2" t="s">
        <v>138</v>
      </c>
      <c r="B288" s="2" t="s">
        <v>136</v>
      </c>
      <c r="C288" s="2" t="s">
        <v>64</v>
      </c>
      <c r="D288" s="107">
        <v>41730</v>
      </c>
      <c r="E288" s="108">
        <f t="shared" si="8"/>
        <v>4</v>
      </c>
      <c r="F288" s="108" t="s">
        <v>19</v>
      </c>
      <c r="G288" s="2" t="s">
        <v>123</v>
      </c>
      <c r="H288" s="2" t="s">
        <v>126</v>
      </c>
      <c r="I288" s="2" t="s">
        <v>33</v>
      </c>
      <c r="J288" s="111">
        <v>4671541.1274000006</v>
      </c>
    </row>
    <row r="289" spans="1:10" x14ac:dyDescent="0.35">
      <c r="A289" s="2" t="s">
        <v>138</v>
      </c>
      <c r="B289" s="2" t="s">
        <v>136</v>
      </c>
      <c r="C289" s="2" t="s">
        <v>64</v>
      </c>
      <c r="D289" s="107">
        <v>41760</v>
      </c>
      <c r="E289" s="108">
        <f t="shared" si="8"/>
        <v>5</v>
      </c>
      <c r="F289" s="108" t="s">
        <v>19</v>
      </c>
      <c r="G289" s="2" t="s">
        <v>123</v>
      </c>
      <c r="H289" s="2" t="s">
        <v>126</v>
      </c>
      <c r="I289" s="2" t="s">
        <v>33</v>
      </c>
      <c r="J289" s="111">
        <v>5478104.6040000012</v>
      </c>
    </row>
    <row r="290" spans="1:10" x14ac:dyDescent="0.35">
      <c r="A290" s="2" t="s">
        <v>138</v>
      </c>
      <c r="B290" s="2" t="s">
        <v>136</v>
      </c>
      <c r="C290" s="2" t="s">
        <v>64</v>
      </c>
      <c r="D290" s="107">
        <v>41791</v>
      </c>
      <c r="E290" s="108">
        <f t="shared" si="8"/>
        <v>6</v>
      </c>
      <c r="F290" s="108" t="s">
        <v>19</v>
      </c>
      <c r="G290" s="2" t="s">
        <v>123</v>
      </c>
      <c r="H290" s="2" t="s">
        <v>126</v>
      </c>
      <c r="I290" s="2" t="s">
        <v>33</v>
      </c>
      <c r="J290" s="111">
        <v>2269805.1667200001</v>
      </c>
    </row>
    <row r="291" spans="1:10" x14ac:dyDescent="0.35">
      <c r="A291" s="2" t="s">
        <v>138</v>
      </c>
      <c r="B291" s="2" t="s">
        <v>136</v>
      </c>
      <c r="C291" s="2" t="s">
        <v>64</v>
      </c>
      <c r="D291" s="107">
        <v>41456</v>
      </c>
      <c r="E291" s="108">
        <f t="shared" si="8"/>
        <v>7</v>
      </c>
      <c r="F291" s="108" t="s">
        <v>19</v>
      </c>
      <c r="G291" s="2" t="s">
        <v>127</v>
      </c>
      <c r="H291" s="2" t="s">
        <v>128</v>
      </c>
      <c r="I291" s="2" t="s">
        <v>33</v>
      </c>
      <c r="J291" s="111">
        <v>1266517.2565584001</v>
      </c>
    </row>
    <row r="292" spans="1:10" x14ac:dyDescent="0.35">
      <c r="A292" s="2" t="s">
        <v>138</v>
      </c>
      <c r="B292" s="2" t="s">
        <v>136</v>
      </c>
      <c r="C292" s="2" t="s">
        <v>64</v>
      </c>
      <c r="D292" s="107">
        <v>41487</v>
      </c>
      <c r="E292" s="108">
        <f t="shared" si="8"/>
        <v>8</v>
      </c>
      <c r="F292" s="108" t="s">
        <v>19</v>
      </c>
      <c r="G292" s="2" t="s">
        <v>127</v>
      </c>
      <c r="H292" s="2" t="s">
        <v>128</v>
      </c>
      <c r="I292" s="2" t="s">
        <v>33</v>
      </c>
      <c r="J292" s="111">
        <v>1525787.08128</v>
      </c>
    </row>
    <row r="293" spans="1:10" x14ac:dyDescent="0.35">
      <c r="A293" s="2" t="s">
        <v>138</v>
      </c>
      <c r="B293" s="2" t="s">
        <v>136</v>
      </c>
      <c r="C293" s="2" t="s">
        <v>64</v>
      </c>
      <c r="D293" s="107">
        <v>41518</v>
      </c>
      <c r="E293" s="108">
        <f t="shared" si="8"/>
        <v>9</v>
      </c>
      <c r="F293" s="108" t="s">
        <v>19</v>
      </c>
      <c r="G293" s="2" t="s">
        <v>127</v>
      </c>
      <c r="H293" s="2" t="s">
        <v>128</v>
      </c>
      <c r="I293" s="2" t="s">
        <v>33</v>
      </c>
      <c r="J293" s="111">
        <v>1542101.3790336002</v>
      </c>
    </row>
    <row r="294" spans="1:10" x14ac:dyDescent="0.35">
      <c r="A294" s="2" t="s">
        <v>138</v>
      </c>
      <c r="B294" s="2" t="s">
        <v>136</v>
      </c>
      <c r="C294" s="2" t="s">
        <v>64</v>
      </c>
      <c r="D294" s="107">
        <v>41548</v>
      </c>
      <c r="E294" s="108">
        <f t="shared" si="8"/>
        <v>10</v>
      </c>
      <c r="F294" s="108" t="s">
        <v>19</v>
      </c>
      <c r="G294" s="2" t="s">
        <v>127</v>
      </c>
      <c r="H294" s="2" t="s">
        <v>128</v>
      </c>
      <c r="I294" s="2" t="s">
        <v>33</v>
      </c>
      <c r="J294" s="111">
        <v>2067601.3829856005</v>
      </c>
    </row>
    <row r="295" spans="1:10" x14ac:dyDescent="0.35">
      <c r="A295" s="2" t="s">
        <v>138</v>
      </c>
      <c r="B295" s="2" t="s">
        <v>136</v>
      </c>
      <c r="C295" s="2" t="s">
        <v>64</v>
      </c>
      <c r="D295" s="107">
        <v>41579</v>
      </c>
      <c r="E295" s="108">
        <f t="shared" si="8"/>
        <v>11</v>
      </c>
      <c r="F295" s="108" t="s">
        <v>19</v>
      </c>
      <c r="G295" s="2" t="s">
        <v>127</v>
      </c>
      <c r="H295" s="2" t="s">
        <v>128</v>
      </c>
      <c r="I295" s="2" t="s">
        <v>33</v>
      </c>
      <c r="J295" s="111">
        <v>2236637.9474207996</v>
      </c>
    </row>
    <row r="296" spans="1:10" x14ac:dyDescent="0.35">
      <c r="A296" s="2" t="s">
        <v>138</v>
      </c>
      <c r="B296" s="2" t="s">
        <v>136</v>
      </c>
      <c r="C296" s="2" t="s">
        <v>64</v>
      </c>
      <c r="D296" s="107">
        <v>41609</v>
      </c>
      <c r="E296" s="108">
        <f t="shared" si="8"/>
        <v>12</v>
      </c>
      <c r="F296" s="108" t="s">
        <v>19</v>
      </c>
      <c r="G296" s="2" t="s">
        <v>127</v>
      </c>
      <c r="H296" s="2" t="s">
        <v>128</v>
      </c>
      <c r="I296" s="2" t="s">
        <v>33</v>
      </c>
      <c r="J296" s="111">
        <v>1732478.9630400005</v>
      </c>
    </row>
    <row r="297" spans="1:10" x14ac:dyDescent="0.35">
      <c r="A297" s="2" t="s">
        <v>138</v>
      </c>
      <c r="B297" s="2" t="s">
        <v>136</v>
      </c>
      <c r="C297" s="2" t="s">
        <v>64</v>
      </c>
      <c r="D297" s="107">
        <v>41640</v>
      </c>
      <c r="E297" s="108">
        <f t="shared" si="8"/>
        <v>1</v>
      </c>
      <c r="F297" s="108" t="s">
        <v>19</v>
      </c>
      <c r="G297" s="2" t="s">
        <v>127</v>
      </c>
      <c r="H297" s="2" t="s">
        <v>128</v>
      </c>
      <c r="I297" s="2" t="s">
        <v>33</v>
      </c>
      <c r="J297" s="111">
        <v>2024821.4133000001</v>
      </c>
    </row>
    <row r="298" spans="1:10" x14ac:dyDescent="0.35">
      <c r="A298" s="2" t="s">
        <v>138</v>
      </c>
      <c r="B298" s="2" t="s">
        <v>136</v>
      </c>
      <c r="C298" s="2" t="s">
        <v>64</v>
      </c>
      <c r="D298" s="107">
        <v>41671</v>
      </c>
      <c r="E298" s="108">
        <f t="shared" si="8"/>
        <v>2</v>
      </c>
      <c r="F298" s="108" t="s">
        <v>19</v>
      </c>
      <c r="G298" s="2" t="s">
        <v>127</v>
      </c>
      <c r="H298" s="2" t="s">
        <v>128</v>
      </c>
      <c r="I298" s="2" t="s">
        <v>33</v>
      </c>
      <c r="J298" s="111">
        <v>2383974.1107000001</v>
      </c>
    </row>
    <row r="299" spans="1:10" x14ac:dyDescent="0.35">
      <c r="A299" s="2" t="s">
        <v>138</v>
      </c>
      <c r="B299" s="2" t="s">
        <v>136</v>
      </c>
      <c r="C299" s="2" t="s">
        <v>64</v>
      </c>
      <c r="D299" s="107">
        <v>41699</v>
      </c>
      <c r="E299" s="108">
        <f t="shared" si="8"/>
        <v>3</v>
      </c>
      <c r="F299" s="108" t="s">
        <v>19</v>
      </c>
      <c r="G299" s="2" t="s">
        <v>127</v>
      </c>
      <c r="H299" s="2" t="s">
        <v>128</v>
      </c>
      <c r="I299" s="2" t="s">
        <v>33</v>
      </c>
      <c r="J299" s="111">
        <v>2173361.4041999998</v>
      </c>
    </row>
    <row r="300" spans="1:10" x14ac:dyDescent="0.35">
      <c r="A300" s="2" t="s">
        <v>138</v>
      </c>
      <c r="B300" s="2" t="s">
        <v>136</v>
      </c>
      <c r="C300" s="2" t="s">
        <v>64</v>
      </c>
      <c r="D300" s="107">
        <v>41730</v>
      </c>
      <c r="E300" s="108">
        <f t="shared" si="8"/>
        <v>4</v>
      </c>
      <c r="F300" s="108" t="s">
        <v>19</v>
      </c>
      <c r="G300" s="2" t="s">
        <v>127</v>
      </c>
      <c r="H300" s="2" t="s">
        <v>128</v>
      </c>
      <c r="I300" s="2" t="s">
        <v>33</v>
      </c>
      <c r="J300" s="111">
        <v>2335770.5637000003</v>
      </c>
    </row>
    <row r="301" spans="1:10" x14ac:dyDescent="0.35">
      <c r="A301" s="2" t="s">
        <v>138</v>
      </c>
      <c r="B301" s="2" t="s">
        <v>136</v>
      </c>
      <c r="C301" s="2" t="s">
        <v>64</v>
      </c>
      <c r="D301" s="107">
        <v>41760</v>
      </c>
      <c r="E301" s="108">
        <f t="shared" si="8"/>
        <v>5</v>
      </c>
      <c r="F301" s="108" t="s">
        <v>19</v>
      </c>
      <c r="G301" s="2" t="s">
        <v>127</v>
      </c>
      <c r="H301" s="2" t="s">
        <v>128</v>
      </c>
      <c r="I301" s="2" t="s">
        <v>33</v>
      </c>
      <c r="J301" s="111">
        <v>2739052.3020000006</v>
      </c>
    </row>
    <row r="302" spans="1:10" x14ac:dyDescent="0.35">
      <c r="A302" s="2" t="s">
        <v>138</v>
      </c>
      <c r="B302" s="2" t="s">
        <v>136</v>
      </c>
      <c r="C302" s="2" t="s">
        <v>64</v>
      </c>
      <c r="D302" s="107">
        <v>41791</v>
      </c>
      <c r="E302" s="108">
        <f t="shared" si="8"/>
        <v>6</v>
      </c>
      <c r="F302" s="108" t="s">
        <v>19</v>
      </c>
      <c r="G302" s="2" t="s">
        <v>127</v>
      </c>
      <c r="H302" s="2" t="s">
        <v>128</v>
      </c>
      <c r="I302" s="2" t="s">
        <v>33</v>
      </c>
      <c r="J302" s="111">
        <v>1134902.58336</v>
      </c>
    </row>
    <row r="303" spans="1:10" x14ac:dyDescent="0.35">
      <c r="A303" s="2" t="s">
        <v>138</v>
      </c>
      <c r="B303" s="2" t="s">
        <v>136</v>
      </c>
      <c r="C303" s="2" t="s">
        <v>64</v>
      </c>
      <c r="D303" s="107">
        <v>41456</v>
      </c>
      <c r="E303" s="108">
        <f t="shared" si="8"/>
        <v>7</v>
      </c>
      <c r="F303" s="108" t="s">
        <v>19</v>
      </c>
      <c r="G303" s="2" t="s">
        <v>127</v>
      </c>
      <c r="H303" s="2" t="s">
        <v>129</v>
      </c>
      <c r="I303" s="2" t="s">
        <v>33</v>
      </c>
      <c r="J303" s="111">
        <v>1055431.0471320001</v>
      </c>
    </row>
    <row r="304" spans="1:10" x14ac:dyDescent="0.35">
      <c r="A304" s="2" t="s">
        <v>138</v>
      </c>
      <c r="B304" s="2" t="s">
        <v>136</v>
      </c>
      <c r="C304" s="2" t="s">
        <v>64</v>
      </c>
      <c r="D304" s="107">
        <v>41487</v>
      </c>
      <c r="E304" s="108">
        <f t="shared" si="8"/>
        <v>8</v>
      </c>
      <c r="F304" s="108" t="s">
        <v>19</v>
      </c>
      <c r="G304" s="2" t="s">
        <v>127</v>
      </c>
      <c r="H304" s="2" t="s">
        <v>129</v>
      </c>
      <c r="I304" s="2" t="s">
        <v>33</v>
      </c>
      <c r="J304" s="111">
        <v>1271489.2344000002</v>
      </c>
    </row>
    <row r="305" spans="1:10" x14ac:dyDescent="0.35">
      <c r="A305" s="2" t="s">
        <v>138</v>
      </c>
      <c r="B305" s="2" t="s">
        <v>136</v>
      </c>
      <c r="C305" s="2" t="s">
        <v>64</v>
      </c>
      <c r="D305" s="107">
        <v>41518</v>
      </c>
      <c r="E305" s="108">
        <f t="shared" si="8"/>
        <v>9</v>
      </c>
      <c r="F305" s="108" t="s">
        <v>19</v>
      </c>
      <c r="G305" s="2" t="s">
        <v>127</v>
      </c>
      <c r="H305" s="2" t="s">
        <v>129</v>
      </c>
      <c r="I305" s="2" t="s">
        <v>33</v>
      </c>
      <c r="J305" s="111">
        <v>1285084.4825280001</v>
      </c>
    </row>
    <row r="306" spans="1:10" x14ac:dyDescent="0.35">
      <c r="A306" s="2" t="s">
        <v>138</v>
      </c>
      <c r="B306" s="2" t="s">
        <v>136</v>
      </c>
      <c r="C306" s="2" t="s">
        <v>64</v>
      </c>
      <c r="D306" s="107">
        <v>41548</v>
      </c>
      <c r="E306" s="108">
        <f t="shared" si="8"/>
        <v>10</v>
      </c>
      <c r="F306" s="108" t="s">
        <v>19</v>
      </c>
      <c r="G306" s="2" t="s">
        <v>127</v>
      </c>
      <c r="H306" s="2" t="s">
        <v>129</v>
      </c>
      <c r="I306" s="2" t="s">
        <v>33</v>
      </c>
      <c r="J306" s="111">
        <v>1723001.1524880002</v>
      </c>
    </row>
    <row r="307" spans="1:10" x14ac:dyDescent="0.35">
      <c r="A307" s="2" t="s">
        <v>138</v>
      </c>
      <c r="B307" s="2" t="s">
        <v>136</v>
      </c>
      <c r="C307" s="2" t="s">
        <v>64</v>
      </c>
      <c r="D307" s="107">
        <v>41579</v>
      </c>
      <c r="E307" s="108">
        <f t="shared" si="8"/>
        <v>11</v>
      </c>
      <c r="F307" s="108" t="s">
        <v>19</v>
      </c>
      <c r="G307" s="2" t="s">
        <v>127</v>
      </c>
      <c r="H307" s="2" t="s">
        <v>129</v>
      </c>
      <c r="I307" s="2" t="s">
        <v>33</v>
      </c>
      <c r="J307" s="111">
        <v>1863864.9561839998</v>
      </c>
    </row>
    <row r="308" spans="1:10" x14ac:dyDescent="0.35">
      <c r="A308" s="2" t="s">
        <v>138</v>
      </c>
      <c r="B308" s="2" t="s">
        <v>136</v>
      </c>
      <c r="C308" s="2" t="s">
        <v>64</v>
      </c>
      <c r="D308" s="107">
        <v>41609</v>
      </c>
      <c r="E308" s="108">
        <f t="shared" si="8"/>
        <v>12</v>
      </c>
      <c r="F308" s="108" t="s">
        <v>19</v>
      </c>
      <c r="G308" s="2" t="s">
        <v>127</v>
      </c>
      <c r="H308" s="2" t="s">
        <v>129</v>
      </c>
      <c r="I308" s="2" t="s">
        <v>33</v>
      </c>
      <c r="J308" s="111">
        <v>1443732.4692000004</v>
      </c>
    </row>
    <row r="309" spans="1:10" x14ac:dyDescent="0.35">
      <c r="A309" s="2" t="s">
        <v>138</v>
      </c>
      <c r="B309" s="2" t="s">
        <v>136</v>
      </c>
      <c r="C309" s="2" t="s">
        <v>64</v>
      </c>
      <c r="D309" s="107">
        <v>41640</v>
      </c>
      <c r="E309" s="108">
        <f t="shared" si="8"/>
        <v>1</v>
      </c>
      <c r="F309" s="108" t="s">
        <v>19</v>
      </c>
      <c r="G309" s="2" t="s">
        <v>127</v>
      </c>
      <c r="H309" s="2" t="s">
        <v>129</v>
      </c>
      <c r="I309" s="2" t="s">
        <v>33</v>
      </c>
      <c r="J309" s="111">
        <v>1687351.1777500003</v>
      </c>
    </row>
    <row r="310" spans="1:10" x14ac:dyDescent="0.35">
      <c r="A310" s="2" t="s">
        <v>138</v>
      </c>
      <c r="B310" s="2" t="s">
        <v>136</v>
      </c>
      <c r="C310" s="2" t="s">
        <v>64</v>
      </c>
      <c r="D310" s="107">
        <v>41671</v>
      </c>
      <c r="E310" s="108">
        <f t="shared" si="8"/>
        <v>2</v>
      </c>
      <c r="F310" s="108" t="s">
        <v>19</v>
      </c>
      <c r="G310" s="2" t="s">
        <v>127</v>
      </c>
      <c r="H310" s="2" t="s">
        <v>129</v>
      </c>
      <c r="I310" s="2" t="s">
        <v>33</v>
      </c>
      <c r="J310" s="111">
        <v>1986645.0922500002</v>
      </c>
    </row>
    <row r="311" spans="1:10" x14ac:dyDescent="0.35">
      <c r="A311" s="2" t="s">
        <v>138</v>
      </c>
      <c r="B311" s="2" t="s">
        <v>136</v>
      </c>
      <c r="C311" s="2" t="s">
        <v>64</v>
      </c>
      <c r="D311" s="107">
        <v>41699</v>
      </c>
      <c r="E311" s="108">
        <f t="shared" si="8"/>
        <v>3</v>
      </c>
      <c r="F311" s="108" t="s">
        <v>19</v>
      </c>
      <c r="G311" s="2" t="s">
        <v>127</v>
      </c>
      <c r="H311" s="2" t="s">
        <v>129</v>
      </c>
      <c r="I311" s="2" t="s">
        <v>33</v>
      </c>
      <c r="J311" s="111">
        <v>1811134.5035000001</v>
      </c>
    </row>
    <row r="312" spans="1:10" x14ac:dyDescent="0.35">
      <c r="A312" s="2" t="s">
        <v>138</v>
      </c>
      <c r="B312" s="2" t="s">
        <v>136</v>
      </c>
      <c r="C312" s="2" t="s">
        <v>64</v>
      </c>
      <c r="D312" s="107">
        <v>41730</v>
      </c>
      <c r="E312" s="108">
        <f t="shared" si="8"/>
        <v>4</v>
      </c>
      <c r="F312" s="108" t="s">
        <v>19</v>
      </c>
      <c r="G312" s="2" t="s">
        <v>127</v>
      </c>
      <c r="H312" s="2" t="s">
        <v>129</v>
      </c>
      <c r="I312" s="2" t="s">
        <v>33</v>
      </c>
      <c r="J312" s="111">
        <v>1946475.4697500004</v>
      </c>
    </row>
    <row r="313" spans="1:10" x14ac:dyDescent="0.35">
      <c r="A313" s="2" t="s">
        <v>138</v>
      </c>
      <c r="B313" s="2" t="s">
        <v>136</v>
      </c>
      <c r="C313" s="2" t="s">
        <v>64</v>
      </c>
      <c r="D313" s="107">
        <v>41760</v>
      </c>
      <c r="E313" s="108">
        <f t="shared" si="8"/>
        <v>5</v>
      </c>
      <c r="F313" s="108" t="s">
        <v>19</v>
      </c>
      <c r="G313" s="2" t="s">
        <v>127</v>
      </c>
      <c r="H313" s="2" t="s">
        <v>129</v>
      </c>
      <c r="I313" s="2" t="s">
        <v>33</v>
      </c>
      <c r="J313" s="111">
        <v>2282543.5850000004</v>
      </c>
    </row>
    <row r="314" spans="1:10" x14ac:dyDescent="0.35">
      <c r="A314" s="2" t="s">
        <v>138</v>
      </c>
      <c r="B314" s="2" t="s">
        <v>136</v>
      </c>
      <c r="C314" s="2" t="s">
        <v>64</v>
      </c>
      <c r="D314" s="107">
        <v>41791</v>
      </c>
      <c r="E314" s="108">
        <f t="shared" si="8"/>
        <v>6</v>
      </c>
      <c r="F314" s="108" t="s">
        <v>19</v>
      </c>
      <c r="G314" s="2" t="s">
        <v>127</v>
      </c>
      <c r="H314" s="2" t="s">
        <v>129</v>
      </c>
      <c r="I314" s="2" t="s">
        <v>33</v>
      </c>
      <c r="J314" s="111">
        <v>945752.15280000004</v>
      </c>
    </row>
    <row r="315" spans="1:10" x14ac:dyDescent="0.35">
      <c r="A315" s="2" t="s">
        <v>138</v>
      </c>
      <c r="B315" s="2" t="s">
        <v>136</v>
      </c>
      <c r="C315" s="2" t="s">
        <v>64</v>
      </c>
      <c r="D315" s="107">
        <v>41456</v>
      </c>
      <c r="E315" s="108">
        <f t="shared" si="8"/>
        <v>7</v>
      </c>
      <c r="F315" s="108" t="s">
        <v>19</v>
      </c>
      <c r="G315" s="2" t="s">
        <v>146</v>
      </c>
      <c r="H315" s="2" t="s">
        <v>130</v>
      </c>
      <c r="I315" s="2" t="s">
        <v>33</v>
      </c>
      <c r="J315" s="111">
        <v>996326.908492608</v>
      </c>
    </row>
    <row r="316" spans="1:10" x14ac:dyDescent="0.35">
      <c r="A316" s="2" t="s">
        <v>138</v>
      </c>
      <c r="B316" s="2" t="s">
        <v>136</v>
      </c>
      <c r="C316" s="2" t="s">
        <v>64</v>
      </c>
      <c r="D316" s="107">
        <v>41487</v>
      </c>
      <c r="E316" s="108">
        <f t="shared" si="8"/>
        <v>8</v>
      </c>
      <c r="F316" s="108" t="s">
        <v>19</v>
      </c>
      <c r="G316" s="2" t="s">
        <v>146</v>
      </c>
      <c r="H316" s="2" t="s">
        <v>130</v>
      </c>
      <c r="I316" s="2" t="s">
        <v>33</v>
      </c>
      <c r="J316" s="111">
        <v>1200285.8372736</v>
      </c>
    </row>
    <row r="317" spans="1:10" x14ac:dyDescent="0.35">
      <c r="A317" s="2" t="s">
        <v>138</v>
      </c>
      <c r="B317" s="2" t="s">
        <v>136</v>
      </c>
      <c r="C317" s="2" t="s">
        <v>64</v>
      </c>
      <c r="D317" s="107">
        <v>41518</v>
      </c>
      <c r="E317" s="108">
        <f t="shared" si="8"/>
        <v>9</v>
      </c>
      <c r="F317" s="108" t="s">
        <v>19</v>
      </c>
      <c r="G317" s="2" t="s">
        <v>146</v>
      </c>
      <c r="H317" s="2" t="s">
        <v>130</v>
      </c>
      <c r="I317" s="2" t="s">
        <v>33</v>
      </c>
      <c r="J317" s="111">
        <v>1213119.7515064322</v>
      </c>
    </row>
    <row r="318" spans="1:10" x14ac:dyDescent="0.35">
      <c r="A318" s="2" t="s">
        <v>138</v>
      </c>
      <c r="B318" s="2" t="s">
        <v>136</v>
      </c>
      <c r="C318" s="2" t="s">
        <v>64</v>
      </c>
      <c r="D318" s="107">
        <v>41548</v>
      </c>
      <c r="E318" s="108">
        <f t="shared" si="8"/>
        <v>10</v>
      </c>
      <c r="F318" s="108" t="s">
        <v>19</v>
      </c>
      <c r="G318" s="2" t="s">
        <v>146</v>
      </c>
      <c r="H318" s="2" t="s">
        <v>130</v>
      </c>
      <c r="I318" s="2" t="s">
        <v>33</v>
      </c>
      <c r="J318" s="111">
        <v>1626513.0879486722</v>
      </c>
    </row>
    <row r="319" spans="1:10" x14ac:dyDescent="0.35">
      <c r="A319" s="2" t="s">
        <v>138</v>
      </c>
      <c r="B319" s="2" t="s">
        <v>136</v>
      </c>
      <c r="C319" s="2" t="s">
        <v>64</v>
      </c>
      <c r="D319" s="107">
        <v>41579</v>
      </c>
      <c r="E319" s="108">
        <f t="shared" si="8"/>
        <v>11</v>
      </c>
      <c r="F319" s="108" t="s">
        <v>19</v>
      </c>
      <c r="G319" s="2" t="s">
        <v>146</v>
      </c>
      <c r="H319" s="2" t="s">
        <v>130</v>
      </c>
      <c r="I319" s="2" t="s">
        <v>33</v>
      </c>
      <c r="J319" s="111">
        <v>1759488.5186376958</v>
      </c>
    </row>
    <row r="320" spans="1:10" x14ac:dyDescent="0.35">
      <c r="A320" s="2" t="s">
        <v>138</v>
      </c>
      <c r="B320" s="2" t="s">
        <v>136</v>
      </c>
      <c r="C320" s="2" t="s">
        <v>64</v>
      </c>
      <c r="D320" s="107">
        <v>41609</v>
      </c>
      <c r="E320" s="108">
        <f t="shared" si="8"/>
        <v>12</v>
      </c>
      <c r="F320" s="108" t="s">
        <v>19</v>
      </c>
      <c r="G320" s="2" t="s">
        <v>146</v>
      </c>
      <c r="H320" s="2" t="s">
        <v>130</v>
      </c>
      <c r="I320" s="2" t="s">
        <v>33</v>
      </c>
      <c r="J320" s="111">
        <v>1362883.4509248002</v>
      </c>
    </row>
    <row r="321" spans="1:10" x14ac:dyDescent="0.35">
      <c r="A321" s="2" t="s">
        <v>138</v>
      </c>
      <c r="B321" s="2" t="s">
        <v>136</v>
      </c>
      <c r="C321" s="2" t="s">
        <v>64</v>
      </c>
      <c r="D321" s="107">
        <v>41640</v>
      </c>
      <c r="E321" s="108">
        <f t="shared" si="8"/>
        <v>1</v>
      </c>
      <c r="F321" s="108" t="s">
        <v>19</v>
      </c>
      <c r="G321" s="2" t="s">
        <v>146</v>
      </c>
      <c r="H321" s="2" t="s">
        <v>130</v>
      </c>
      <c r="I321" s="2" t="s">
        <v>33</v>
      </c>
      <c r="J321" s="111">
        <v>1592859.5117959999</v>
      </c>
    </row>
    <row r="322" spans="1:10" x14ac:dyDescent="0.35">
      <c r="A322" s="2" t="s">
        <v>138</v>
      </c>
      <c r="B322" s="2" t="s">
        <v>136</v>
      </c>
      <c r="C322" s="2" t="s">
        <v>64</v>
      </c>
      <c r="D322" s="107">
        <v>41671</v>
      </c>
      <c r="E322" s="108">
        <f t="shared" si="8"/>
        <v>2</v>
      </c>
      <c r="F322" s="108" t="s">
        <v>19</v>
      </c>
      <c r="G322" s="2" t="s">
        <v>146</v>
      </c>
      <c r="H322" s="2" t="s">
        <v>130</v>
      </c>
      <c r="I322" s="2" t="s">
        <v>33</v>
      </c>
      <c r="J322" s="111">
        <v>1875392.9670840001</v>
      </c>
    </row>
    <row r="323" spans="1:10" x14ac:dyDescent="0.35">
      <c r="A323" s="2" t="s">
        <v>138</v>
      </c>
      <c r="B323" s="2" t="s">
        <v>136</v>
      </c>
      <c r="C323" s="2" t="s">
        <v>64</v>
      </c>
      <c r="D323" s="107">
        <v>41699</v>
      </c>
      <c r="E323" s="108">
        <f t="shared" si="8"/>
        <v>3</v>
      </c>
      <c r="F323" s="108" t="s">
        <v>19</v>
      </c>
      <c r="G323" s="2" t="s">
        <v>146</v>
      </c>
      <c r="H323" s="2" t="s">
        <v>130</v>
      </c>
      <c r="I323" s="2" t="s">
        <v>33</v>
      </c>
      <c r="J323" s="111">
        <v>1709710.9713039999</v>
      </c>
    </row>
    <row r="324" spans="1:10" x14ac:dyDescent="0.35">
      <c r="A324" s="2" t="s">
        <v>138</v>
      </c>
      <c r="B324" s="2" t="s">
        <v>136</v>
      </c>
      <c r="C324" s="2" t="s">
        <v>64</v>
      </c>
      <c r="D324" s="107">
        <v>41730</v>
      </c>
      <c r="E324" s="108">
        <f t="shared" si="8"/>
        <v>4</v>
      </c>
      <c r="F324" s="108" t="s">
        <v>19</v>
      </c>
      <c r="G324" s="2" t="s">
        <v>146</v>
      </c>
      <c r="H324" s="2" t="s">
        <v>130</v>
      </c>
      <c r="I324" s="2" t="s">
        <v>33</v>
      </c>
      <c r="J324" s="111">
        <v>1837472.8434440002</v>
      </c>
    </row>
    <row r="325" spans="1:10" x14ac:dyDescent="0.35">
      <c r="A325" s="2" t="s">
        <v>138</v>
      </c>
      <c r="B325" s="2" t="s">
        <v>136</v>
      </c>
      <c r="C325" s="2" t="s">
        <v>64</v>
      </c>
      <c r="D325" s="107">
        <v>41760</v>
      </c>
      <c r="E325" s="108">
        <f t="shared" si="8"/>
        <v>5</v>
      </c>
      <c r="F325" s="108" t="s">
        <v>19</v>
      </c>
      <c r="G325" s="2" t="s">
        <v>146</v>
      </c>
      <c r="H325" s="2" t="s">
        <v>130</v>
      </c>
      <c r="I325" s="2" t="s">
        <v>33</v>
      </c>
      <c r="J325" s="111">
        <v>2154721.1442400003</v>
      </c>
    </row>
    <row r="326" spans="1:10" x14ac:dyDescent="0.35">
      <c r="A326" s="2" t="s">
        <v>138</v>
      </c>
      <c r="B326" s="2" t="s">
        <v>136</v>
      </c>
      <c r="C326" s="2" t="s">
        <v>64</v>
      </c>
      <c r="D326" s="107">
        <v>41791</v>
      </c>
      <c r="E326" s="108">
        <f t="shared" si="8"/>
        <v>6</v>
      </c>
      <c r="F326" s="108" t="s">
        <v>19</v>
      </c>
      <c r="G326" s="2" t="s">
        <v>146</v>
      </c>
      <c r="H326" s="2" t="s">
        <v>130</v>
      </c>
      <c r="I326" s="2" t="s">
        <v>33</v>
      </c>
      <c r="J326" s="111">
        <v>892790.0322432</v>
      </c>
    </row>
    <row r="327" spans="1:10" x14ac:dyDescent="0.35">
      <c r="A327" s="2" t="s">
        <v>138</v>
      </c>
      <c r="B327" s="2" t="s">
        <v>136</v>
      </c>
      <c r="C327" s="2" t="s">
        <v>64</v>
      </c>
      <c r="D327" s="107">
        <v>41456</v>
      </c>
      <c r="E327" s="108">
        <f t="shared" si="8"/>
        <v>7</v>
      </c>
      <c r="F327" s="108" t="s">
        <v>19</v>
      </c>
      <c r="G327" s="2" t="s">
        <v>146</v>
      </c>
      <c r="H327" s="2" t="s">
        <v>131</v>
      </c>
      <c r="I327" s="2" t="s">
        <v>33</v>
      </c>
      <c r="J327" s="111">
        <v>869931.04490880016</v>
      </c>
    </row>
    <row r="328" spans="1:10" x14ac:dyDescent="0.35">
      <c r="A328" s="2" t="s">
        <v>138</v>
      </c>
      <c r="B328" s="2" t="s">
        <v>136</v>
      </c>
      <c r="C328" s="2" t="s">
        <v>64</v>
      </c>
      <c r="D328" s="107">
        <v>41487</v>
      </c>
      <c r="E328" s="108">
        <f t="shared" si="8"/>
        <v>8</v>
      </c>
      <c r="F328" s="108" t="s">
        <v>19</v>
      </c>
      <c r="G328" s="2" t="s">
        <v>146</v>
      </c>
      <c r="H328" s="2" t="s">
        <v>131</v>
      </c>
      <c r="I328" s="2" t="s">
        <v>33</v>
      </c>
      <c r="J328" s="111">
        <v>1048015.3689600001</v>
      </c>
    </row>
    <row r="329" spans="1:10" x14ac:dyDescent="0.35">
      <c r="A329" s="2" t="s">
        <v>138</v>
      </c>
      <c r="B329" s="2" t="s">
        <v>136</v>
      </c>
      <c r="C329" s="2" t="s">
        <v>64</v>
      </c>
      <c r="D329" s="107">
        <v>41518</v>
      </c>
      <c r="E329" s="108">
        <f t="shared" si="8"/>
        <v>9</v>
      </c>
      <c r="F329" s="108" t="s">
        <v>19</v>
      </c>
      <c r="G329" s="2" t="s">
        <v>146</v>
      </c>
      <c r="H329" s="2" t="s">
        <v>131</v>
      </c>
      <c r="I329" s="2" t="s">
        <v>33</v>
      </c>
      <c r="J329" s="111">
        <v>1059221.1492352001</v>
      </c>
    </row>
    <row r="330" spans="1:10" x14ac:dyDescent="0.35">
      <c r="A330" s="2" t="s">
        <v>138</v>
      </c>
      <c r="B330" s="2" t="s">
        <v>136</v>
      </c>
      <c r="C330" s="2" t="s">
        <v>64</v>
      </c>
      <c r="D330" s="107">
        <v>41548</v>
      </c>
      <c r="E330" s="108">
        <f t="shared" si="8"/>
        <v>10</v>
      </c>
      <c r="F330" s="108" t="s">
        <v>19</v>
      </c>
      <c r="G330" s="2" t="s">
        <v>146</v>
      </c>
      <c r="H330" s="2" t="s">
        <v>131</v>
      </c>
      <c r="I330" s="2" t="s">
        <v>33</v>
      </c>
      <c r="J330" s="111">
        <v>1420170.6468992003</v>
      </c>
    </row>
    <row r="331" spans="1:10" x14ac:dyDescent="0.35">
      <c r="A331" s="2" t="s">
        <v>138</v>
      </c>
      <c r="B331" s="2" t="s">
        <v>136</v>
      </c>
      <c r="C331" s="2" t="s">
        <v>64</v>
      </c>
      <c r="D331" s="107">
        <v>41579</v>
      </c>
      <c r="E331" s="108">
        <f t="shared" si="8"/>
        <v>11</v>
      </c>
      <c r="F331" s="108" t="s">
        <v>19</v>
      </c>
      <c r="G331" s="2" t="s">
        <v>146</v>
      </c>
      <c r="H331" s="2" t="s">
        <v>131</v>
      </c>
      <c r="I331" s="2" t="s">
        <v>33</v>
      </c>
      <c r="J331" s="111">
        <v>1536276.5699455999</v>
      </c>
    </row>
    <row r="332" spans="1:10" x14ac:dyDescent="0.35">
      <c r="A332" s="2" t="s">
        <v>138</v>
      </c>
      <c r="B332" s="2" t="s">
        <v>136</v>
      </c>
      <c r="C332" s="2" t="s">
        <v>64</v>
      </c>
      <c r="D332" s="107">
        <v>41609</v>
      </c>
      <c r="E332" s="108">
        <f t="shared" si="8"/>
        <v>12</v>
      </c>
      <c r="F332" s="108" t="s">
        <v>19</v>
      </c>
      <c r="G332" s="2" t="s">
        <v>146</v>
      </c>
      <c r="H332" s="2" t="s">
        <v>131</v>
      </c>
      <c r="I332" s="2" t="s">
        <v>33</v>
      </c>
      <c r="J332" s="111">
        <v>785390.46324480022</v>
      </c>
    </row>
    <row r="333" spans="1:10" x14ac:dyDescent="0.35">
      <c r="A333" s="2" t="s">
        <v>138</v>
      </c>
      <c r="B333" s="2" t="s">
        <v>136</v>
      </c>
      <c r="C333" s="2" t="s">
        <v>64</v>
      </c>
      <c r="D333" s="107">
        <v>41640</v>
      </c>
      <c r="E333" s="108">
        <f t="shared" si="8"/>
        <v>1</v>
      </c>
      <c r="F333" s="108" t="s">
        <v>19</v>
      </c>
      <c r="G333" s="2" t="s">
        <v>146</v>
      </c>
      <c r="H333" s="2" t="s">
        <v>131</v>
      </c>
      <c r="I333" s="2" t="s">
        <v>33</v>
      </c>
      <c r="J333" s="111">
        <v>734335.23255680013</v>
      </c>
    </row>
    <row r="334" spans="1:10" x14ac:dyDescent="0.35">
      <c r="A334" s="2" t="s">
        <v>138</v>
      </c>
      <c r="B334" s="2" t="s">
        <v>136</v>
      </c>
      <c r="C334" s="2" t="s">
        <v>64</v>
      </c>
      <c r="D334" s="107">
        <v>41671</v>
      </c>
      <c r="E334" s="108">
        <f t="shared" si="8"/>
        <v>2</v>
      </c>
      <c r="F334" s="108" t="s">
        <v>19</v>
      </c>
      <c r="G334" s="2" t="s">
        <v>146</v>
      </c>
      <c r="H334" s="2" t="s">
        <v>131</v>
      </c>
      <c r="I334" s="2" t="s">
        <v>33</v>
      </c>
      <c r="J334" s="111">
        <v>864587.94414720009</v>
      </c>
    </row>
    <row r="335" spans="1:10" x14ac:dyDescent="0.35">
      <c r="A335" s="2" t="s">
        <v>138</v>
      </c>
      <c r="B335" s="2" t="s">
        <v>136</v>
      </c>
      <c r="C335" s="2" t="s">
        <v>64</v>
      </c>
      <c r="D335" s="107">
        <v>41699</v>
      </c>
      <c r="E335" s="108">
        <f t="shared" si="8"/>
        <v>3</v>
      </c>
      <c r="F335" s="108" t="s">
        <v>19</v>
      </c>
      <c r="G335" s="2" t="s">
        <v>146</v>
      </c>
      <c r="H335" s="2" t="s">
        <v>131</v>
      </c>
      <c r="I335" s="2" t="s">
        <v>33</v>
      </c>
      <c r="J335" s="111">
        <v>788205.73592320003</v>
      </c>
    </row>
    <row r="336" spans="1:10" x14ac:dyDescent="0.35">
      <c r="A336" s="2" t="s">
        <v>138</v>
      </c>
      <c r="B336" s="2" t="s">
        <v>136</v>
      </c>
      <c r="C336" s="2" t="s">
        <v>64</v>
      </c>
      <c r="D336" s="107">
        <v>41730</v>
      </c>
      <c r="E336" s="108">
        <f t="shared" si="8"/>
        <v>4</v>
      </c>
      <c r="F336" s="108" t="s">
        <v>19</v>
      </c>
      <c r="G336" s="2" t="s">
        <v>146</v>
      </c>
      <c r="H336" s="2" t="s">
        <v>131</v>
      </c>
      <c r="I336" s="2" t="s">
        <v>33</v>
      </c>
      <c r="J336" s="111">
        <v>847106.12443520024</v>
      </c>
    </row>
    <row r="337" spans="1:10" x14ac:dyDescent="0.35">
      <c r="A337" s="2" t="s">
        <v>138</v>
      </c>
      <c r="B337" s="2" t="s">
        <v>136</v>
      </c>
      <c r="C337" s="2" t="s">
        <v>64</v>
      </c>
      <c r="D337" s="107">
        <v>41760</v>
      </c>
      <c r="E337" s="108">
        <f t="shared" si="8"/>
        <v>5</v>
      </c>
      <c r="F337" s="108" t="s">
        <v>19</v>
      </c>
      <c r="G337" s="2" t="s">
        <v>146</v>
      </c>
      <c r="H337" s="2" t="s">
        <v>131</v>
      </c>
      <c r="I337" s="2" t="s">
        <v>33</v>
      </c>
      <c r="J337" s="111">
        <v>993362.96819200017</v>
      </c>
    </row>
    <row r="338" spans="1:10" x14ac:dyDescent="0.35">
      <c r="A338" s="2" t="s">
        <v>138</v>
      </c>
      <c r="B338" s="2" t="s">
        <v>136</v>
      </c>
      <c r="C338" s="2" t="s">
        <v>64</v>
      </c>
      <c r="D338" s="107">
        <v>41791</v>
      </c>
      <c r="E338" s="108">
        <f t="shared" si="8"/>
        <v>6</v>
      </c>
      <c r="F338" s="108" t="s">
        <v>19</v>
      </c>
      <c r="G338" s="2" t="s">
        <v>146</v>
      </c>
      <c r="H338" s="2" t="s">
        <v>131</v>
      </c>
      <c r="I338" s="2" t="s">
        <v>33</v>
      </c>
      <c r="J338" s="111">
        <v>514489.17112320004</v>
      </c>
    </row>
    <row r="339" spans="1:10" x14ac:dyDescent="0.35">
      <c r="A339" s="2" t="s">
        <v>138</v>
      </c>
      <c r="B339" s="2" t="s">
        <v>136</v>
      </c>
      <c r="C339" s="2" t="s">
        <v>64</v>
      </c>
      <c r="D339" s="107">
        <v>41456</v>
      </c>
      <c r="E339" s="108">
        <f t="shared" si="8"/>
        <v>7</v>
      </c>
      <c r="F339" s="108" t="s">
        <v>19</v>
      </c>
      <c r="G339" s="2" t="s">
        <v>146</v>
      </c>
      <c r="H339" s="2" t="s">
        <v>132</v>
      </c>
      <c r="I339" s="2" t="s">
        <v>33</v>
      </c>
      <c r="J339" s="111">
        <v>921103.45931519999</v>
      </c>
    </row>
    <row r="340" spans="1:10" x14ac:dyDescent="0.35">
      <c r="A340" s="2" t="s">
        <v>138</v>
      </c>
      <c r="B340" s="2" t="s">
        <v>136</v>
      </c>
      <c r="C340" s="2" t="s">
        <v>64</v>
      </c>
      <c r="D340" s="107">
        <v>41487</v>
      </c>
      <c r="E340" s="108">
        <f t="shared" si="8"/>
        <v>8</v>
      </c>
      <c r="F340" s="108" t="s">
        <v>19</v>
      </c>
      <c r="G340" s="2" t="s">
        <v>146</v>
      </c>
      <c r="H340" s="2" t="s">
        <v>132</v>
      </c>
      <c r="I340" s="2" t="s">
        <v>33</v>
      </c>
      <c r="J340" s="111">
        <v>1109663.3318399999</v>
      </c>
    </row>
    <row r="341" spans="1:10" x14ac:dyDescent="0.35">
      <c r="A341" s="2" t="s">
        <v>138</v>
      </c>
      <c r="B341" s="2" t="s">
        <v>136</v>
      </c>
      <c r="C341" s="2" t="s">
        <v>64</v>
      </c>
      <c r="D341" s="107">
        <v>41518</v>
      </c>
      <c r="E341" s="108">
        <f t="shared" si="8"/>
        <v>9</v>
      </c>
      <c r="F341" s="108" t="s">
        <v>19</v>
      </c>
      <c r="G341" s="2" t="s">
        <v>146</v>
      </c>
      <c r="H341" s="2" t="s">
        <v>132</v>
      </c>
      <c r="I341" s="2" t="s">
        <v>33</v>
      </c>
      <c r="J341" s="111">
        <v>1121528.2756608</v>
      </c>
    </row>
    <row r="342" spans="1:10" x14ac:dyDescent="0.35">
      <c r="A342" s="2" t="s">
        <v>138</v>
      </c>
      <c r="B342" s="2" t="s">
        <v>136</v>
      </c>
      <c r="C342" s="2" t="s">
        <v>64</v>
      </c>
      <c r="D342" s="107">
        <v>41548</v>
      </c>
      <c r="E342" s="108">
        <f t="shared" si="8"/>
        <v>10</v>
      </c>
      <c r="F342" s="108" t="s">
        <v>19</v>
      </c>
      <c r="G342" s="2" t="s">
        <v>146</v>
      </c>
      <c r="H342" s="2" t="s">
        <v>132</v>
      </c>
      <c r="I342" s="2" t="s">
        <v>33</v>
      </c>
      <c r="J342" s="111">
        <v>1503710.0967168</v>
      </c>
    </row>
    <row r="343" spans="1:10" x14ac:dyDescent="0.35">
      <c r="A343" s="2" t="s">
        <v>138</v>
      </c>
      <c r="B343" s="2" t="s">
        <v>136</v>
      </c>
      <c r="C343" s="2" t="s">
        <v>64</v>
      </c>
      <c r="D343" s="107">
        <v>41579</v>
      </c>
      <c r="E343" s="108">
        <f t="shared" si="8"/>
        <v>11</v>
      </c>
      <c r="F343" s="108" t="s">
        <v>19</v>
      </c>
      <c r="G343" s="2" t="s">
        <v>146</v>
      </c>
      <c r="H343" s="2" t="s">
        <v>132</v>
      </c>
      <c r="I343" s="2" t="s">
        <v>33</v>
      </c>
      <c r="J343" s="111">
        <v>1626645.7799423998</v>
      </c>
    </row>
    <row r="344" spans="1:10" x14ac:dyDescent="0.35">
      <c r="A344" s="2" t="s">
        <v>138</v>
      </c>
      <c r="B344" s="2" t="s">
        <v>136</v>
      </c>
      <c r="C344" s="2" t="s">
        <v>64</v>
      </c>
      <c r="D344" s="107">
        <v>41609</v>
      </c>
      <c r="E344" s="108">
        <f t="shared" si="8"/>
        <v>12</v>
      </c>
      <c r="F344" s="108" t="s">
        <v>19</v>
      </c>
      <c r="G344" s="2" t="s">
        <v>146</v>
      </c>
      <c r="H344" s="2" t="s">
        <v>132</v>
      </c>
      <c r="I344" s="2" t="s">
        <v>33</v>
      </c>
      <c r="J344" s="111">
        <v>831589.90225920011</v>
      </c>
    </row>
    <row r="345" spans="1:10" x14ac:dyDescent="0.35">
      <c r="A345" s="2" t="s">
        <v>138</v>
      </c>
      <c r="B345" s="2" t="s">
        <v>136</v>
      </c>
      <c r="C345" s="2" t="s">
        <v>64</v>
      </c>
      <c r="D345" s="107">
        <v>41640</v>
      </c>
      <c r="E345" s="108">
        <f t="shared" si="8"/>
        <v>1</v>
      </c>
      <c r="F345" s="108" t="s">
        <v>19</v>
      </c>
      <c r="G345" s="2" t="s">
        <v>146</v>
      </c>
      <c r="H345" s="2" t="s">
        <v>132</v>
      </c>
      <c r="I345" s="2" t="s">
        <v>33</v>
      </c>
      <c r="J345" s="111">
        <v>777531.42270720005</v>
      </c>
    </row>
    <row r="346" spans="1:10" x14ac:dyDescent="0.35">
      <c r="A346" s="2" t="s">
        <v>138</v>
      </c>
      <c r="B346" s="2" t="s">
        <v>136</v>
      </c>
      <c r="C346" s="2" t="s">
        <v>64</v>
      </c>
      <c r="D346" s="107">
        <v>41671</v>
      </c>
      <c r="E346" s="108">
        <f t="shared" si="8"/>
        <v>2</v>
      </c>
      <c r="F346" s="108" t="s">
        <v>19</v>
      </c>
      <c r="G346" s="2" t="s">
        <v>146</v>
      </c>
      <c r="H346" s="2" t="s">
        <v>132</v>
      </c>
      <c r="I346" s="2" t="s">
        <v>33</v>
      </c>
      <c r="J346" s="111">
        <v>915446.05850879999</v>
      </c>
    </row>
    <row r="347" spans="1:10" x14ac:dyDescent="0.35">
      <c r="A347" s="2" t="s">
        <v>138</v>
      </c>
      <c r="B347" s="2" t="s">
        <v>136</v>
      </c>
      <c r="C347" s="2" t="s">
        <v>64</v>
      </c>
      <c r="D347" s="107">
        <v>41699</v>
      </c>
      <c r="E347" s="108">
        <f t="shared" ref="E347:E374" si="9">MONTH(D347)</f>
        <v>3</v>
      </c>
      <c r="F347" s="108" t="s">
        <v>19</v>
      </c>
      <c r="G347" s="2" t="s">
        <v>146</v>
      </c>
      <c r="H347" s="2" t="s">
        <v>132</v>
      </c>
      <c r="I347" s="2" t="s">
        <v>33</v>
      </c>
      <c r="J347" s="111">
        <v>834570.77921279997</v>
      </c>
    </row>
    <row r="348" spans="1:10" x14ac:dyDescent="0.35">
      <c r="A348" s="2" t="s">
        <v>138</v>
      </c>
      <c r="B348" s="2" t="s">
        <v>136</v>
      </c>
      <c r="C348" s="2" t="s">
        <v>64</v>
      </c>
      <c r="D348" s="107">
        <v>41730</v>
      </c>
      <c r="E348" s="108">
        <f t="shared" si="9"/>
        <v>4</v>
      </c>
      <c r="F348" s="108" t="s">
        <v>19</v>
      </c>
      <c r="G348" s="2" t="s">
        <v>146</v>
      </c>
      <c r="H348" s="2" t="s">
        <v>132</v>
      </c>
      <c r="I348" s="2" t="s">
        <v>33</v>
      </c>
      <c r="J348" s="111">
        <v>896935.89646080008</v>
      </c>
    </row>
    <row r="349" spans="1:10" x14ac:dyDescent="0.35">
      <c r="A349" s="2" t="s">
        <v>138</v>
      </c>
      <c r="B349" s="2" t="s">
        <v>136</v>
      </c>
      <c r="C349" s="2" t="s">
        <v>64</v>
      </c>
      <c r="D349" s="107">
        <v>41760</v>
      </c>
      <c r="E349" s="108">
        <f t="shared" si="9"/>
        <v>5</v>
      </c>
      <c r="F349" s="108" t="s">
        <v>19</v>
      </c>
      <c r="G349" s="2" t="s">
        <v>146</v>
      </c>
      <c r="H349" s="2" t="s">
        <v>132</v>
      </c>
      <c r="I349" s="2" t="s">
        <v>33</v>
      </c>
      <c r="J349" s="111">
        <v>1051796.083968</v>
      </c>
    </row>
    <row r="350" spans="1:10" x14ac:dyDescent="0.35">
      <c r="A350" s="2" t="s">
        <v>138</v>
      </c>
      <c r="B350" s="2" t="s">
        <v>136</v>
      </c>
      <c r="C350" s="2" t="s">
        <v>64</v>
      </c>
      <c r="D350" s="107">
        <v>41791</v>
      </c>
      <c r="E350" s="108">
        <f t="shared" si="9"/>
        <v>6</v>
      </c>
      <c r="F350" s="108" t="s">
        <v>19</v>
      </c>
      <c r="G350" s="2" t="s">
        <v>146</v>
      </c>
      <c r="H350" s="2" t="s">
        <v>132</v>
      </c>
      <c r="I350" s="2" t="s">
        <v>33</v>
      </c>
      <c r="J350" s="111">
        <v>544753.24001279997</v>
      </c>
    </row>
    <row r="351" spans="1:10" x14ac:dyDescent="0.35">
      <c r="A351" s="2" t="s">
        <v>138</v>
      </c>
      <c r="B351" s="2" t="s">
        <v>136</v>
      </c>
      <c r="C351" s="2" t="s">
        <v>64</v>
      </c>
      <c r="D351" s="107">
        <v>41456</v>
      </c>
      <c r="E351" s="108">
        <f t="shared" si="9"/>
        <v>7</v>
      </c>
      <c r="F351" s="108" t="s">
        <v>19</v>
      </c>
      <c r="G351" s="2" t="s">
        <v>146</v>
      </c>
      <c r="H351" s="2" t="s">
        <v>133</v>
      </c>
      <c r="I351" s="2" t="s">
        <v>33</v>
      </c>
      <c r="J351" s="111">
        <v>498931.04046240001</v>
      </c>
    </row>
    <row r="352" spans="1:10" x14ac:dyDescent="0.35">
      <c r="A352" s="2" t="s">
        <v>138</v>
      </c>
      <c r="B352" s="2" t="s">
        <v>136</v>
      </c>
      <c r="C352" s="2" t="s">
        <v>64</v>
      </c>
      <c r="D352" s="107">
        <v>41487</v>
      </c>
      <c r="E352" s="108">
        <f t="shared" si="9"/>
        <v>8</v>
      </c>
      <c r="F352" s="108" t="s">
        <v>19</v>
      </c>
      <c r="G352" s="2" t="s">
        <v>146</v>
      </c>
      <c r="H352" s="2" t="s">
        <v>133</v>
      </c>
      <c r="I352" s="2" t="s">
        <v>33</v>
      </c>
      <c r="J352" s="111">
        <v>601067.63808000006</v>
      </c>
    </row>
    <row r="353" spans="1:10" x14ac:dyDescent="0.35">
      <c r="A353" s="2" t="s">
        <v>138</v>
      </c>
      <c r="B353" s="2" t="s">
        <v>136</v>
      </c>
      <c r="C353" s="2" t="s">
        <v>64</v>
      </c>
      <c r="D353" s="107">
        <v>41518</v>
      </c>
      <c r="E353" s="108">
        <f t="shared" si="9"/>
        <v>9</v>
      </c>
      <c r="F353" s="108" t="s">
        <v>19</v>
      </c>
      <c r="G353" s="2" t="s">
        <v>146</v>
      </c>
      <c r="H353" s="2" t="s">
        <v>133</v>
      </c>
      <c r="I353" s="2" t="s">
        <v>33</v>
      </c>
      <c r="J353" s="111">
        <v>607494.48264960002</v>
      </c>
    </row>
    <row r="354" spans="1:10" x14ac:dyDescent="0.35">
      <c r="A354" s="2" t="s">
        <v>138</v>
      </c>
      <c r="B354" s="2" t="s">
        <v>136</v>
      </c>
      <c r="C354" s="2" t="s">
        <v>64</v>
      </c>
      <c r="D354" s="107">
        <v>41548</v>
      </c>
      <c r="E354" s="108">
        <f t="shared" si="9"/>
        <v>10</v>
      </c>
      <c r="F354" s="108" t="s">
        <v>19</v>
      </c>
      <c r="G354" s="2" t="s">
        <v>146</v>
      </c>
      <c r="H354" s="2" t="s">
        <v>133</v>
      </c>
      <c r="I354" s="2" t="s">
        <v>33</v>
      </c>
      <c r="J354" s="111">
        <v>814509.63572160015</v>
      </c>
    </row>
    <row r="355" spans="1:10" x14ac:dyDescent="0.35">
      <c r="A355" s="2" t="s">
        <v>138</v>
      </c>
      <c r="B355" s="2" t="s">
        <v>136</v>
      </c>
      <c r="C355" s="2" t="s">
        <v>64</v>
      </c>
      <c r="D355" s="107">
        <v>41579</v>
      </c>
      <c r="E355" s="108">
        <f t="shared" si="9"/>
        <v>11</v>
      </c>
      <c r="F355" s="108" t="s">
        <v>19</v>
      </c>
      <c r="G355" s="2" t="s">
        <v>146</v>
      </c>
      <c r="H355" s="2" t="s">
        <v>133</v>
      </c>
      <c r="I355" s="2" t="s">
        <v>33</v>
      </c>
      <c r="J355" s="111">
        <v>881099.79746879986</v>
      </c>
    </row>
    <row r="356" spans="1:10" x14ac:dyDescent="0.35">
      <c r="A356" s="2" t="s">
        <v>138</v>
      </c>
      <c r="B356" s="2" t="s">
        <v>136</v>
      </c>
      <c r="C356" s="2" t="s">
        <v>64</v>
      </c>
      <c r="D356" s="107">
        <v>41609</v>
      </c>
      <c r="E356" s="108">
        <f t="shared" si="9"/>
        <v>12</v>
      </c>
      <c r="F356" s="108" t="s">
        <v>19</v>
      </c>
      <c r="G356" s="2" t="s">
        <v>146</v>
      </c>
      <c r="H356" s="2" t="s">
        <v>133</v>
      </c>
      <c r="I356" s="2" t="s">
        <v>33</v>
      </c>
      <c r="J356" s="111">
        <v>450444.53039040015</v>
      </c>
    </row>
    <row r="357" spans="1:10" x14ac:dyDescent="0.35">
      <c r="A357" s="2" t="s">
        <v>138</v>
      </c>
      <c r="B357" s="2" t="s">
        <v>136</v>
      </c>
      <c r="C357" s="2" t="s">
        <v>64</v>
      </c>
      <c r="D357" s="107">
        <v>41640</v>
      </c>
      <c r="E357" s="108">
        <f t="shared" si="9"/>
        <v>1</v>
      </c>
      <c r="F357" s="108" t="s">
        <v>19</v>
      </c>
      <c r="G357" s="2" t="s">
        <v>146</v>
      </c>
      <c r="H357" s="2" t="s">
        <v>133</v>
      </c>
      <c r="I357" s="2" t="s">
        <v>33</v>
      </c>
      <c r="J357" s="111">
        <v>421162.85396640003</v>
      </c>
    </row>
    <row r="358" spans="1:10" x14ac:dyDescent="0.35">
      <c r="A358" s="2" t="s">
        <v>138</v>
      </c>
      <c r="B358" s="2" t="s">
        <v>136</v>
      </c>
      <c r="C358" s="2" t="s">
        <v>64</v>
      </c>
      <c r="D358" s="107">
        <v>41671</v>
      </c>
      <c r="E358" s="108">
        <f t="shared" si="9"/>
        <v>2</v>
      </c>
      <c r="F358" s="108" t="s">
        <v>19</v>
      </c>
      <c r="G358" s="2" t="s">
        <v>146</v>
      </c>
      <c r="H358" s="2" t="s">
        <v>133</v>
      </c>
      <c r="I358" s="2" t="s">
        <v>33</v>
      </c>
      <c r="J358" s="111">
        <v>495866.61502560001</v>
      </c>
    </row>
    <row r="359" spans="1:10" x14ac:dyDescent="0.35">
      <c r="A359" s="2" t="s">
        <v>138</v>
      </c>
      <c r="B359" s="2" t="s">
        <v>136</v>
      </c>
      <c r="C359" s="2" t="s">
        <v>64</v>
      </c>
      <c r="D359" s="107">
        <v>41699</v>
      </c>
      <c r="E359" s="108">
        <f t="shared" si="9"/>
        <v>3</v>
      </c>
      <c r="F359" s="108" t="s">
        <v>19</v>
      </c>
      <c r="G359" s="2" t="s">
        <v>146</v>
      </c>
      <c r="H359" s="2" t="s">
        <v>133</v>
      </c>
      <c r="I359" s="2" t="s">
        <v>33</v>
      </c>
      <c r="J359" s="111">
        <v>452059.1720736</v>
      </c>
    </row>
    <row r="360" spans="1:10" x14ac:dyDescent="0.35">
      <c r="A360" s="2" t="s">
        <v>138</v>
      </c>
      <c r="B360" s="2" t="s">
        <v>136</v>
      </c>
      <c r="C360" s="2" t="s">
        <v>64</v>
      </c>
      <c r="D360" s="107">
        <v>41730</v>
      </c>
      <c r="E360" s="108">
        <f t="shared" si="9"/>
        <v>4</v>
      </c>
      <c r="F360" s="108" t="s">
        <v>19</v>
      </c>
      <c r="G360" s="2" t="s">
        <v>146</v>
      </c>
      <c r="H360" s="2" t="s">
        <v>133</v>
      </c>
      <c r="I360" s="2" t="s">
        <v>33</v>
      </c>
      <c r="J360" s="111">
        <v>485840.2772496001</v>
      </c>
    </row>
    <row r="361" spans="1:10" x14ac:dyDescent="0.35">
      <c r="A361" s="2" t="s">
        <v>138</v>
      </c>
      <c r="B361" s="2" t="s">
        <v>136</v>
      </c>
      <c r="C361" s="2" t="s">
        <v>64</v>
      </c>
      <c r="D361" s="107">
        <v>41760</v>
      </c>
      <c r="E361" s="108">
        <f t="shared" si="9"/>
        <v>5</v>
      </c>
      <c r="F361" s="108" t="s">
        <v>19</v>
      </c>
      <c r="G361" s="2" t="s">
        <v>146</v>
      </c>
      <c r="H361" s="2" t="s">
        <v>133</v>
      </c>
      <c r="I361" s="2" t="s">
        <v>33</v>
      </c>
      <c r="J361" s="111">
        <v>569722.87881600007</v>
      </c>
    </row>
    <row r="362" spans="1:10" x14ac:dyDescent="0.35">
      <c r="A362" s="2" t="s">
        <v>138</v>
      </c>
      <c r="B362" s="2" t="s">
        <v>136</v>
      </c>
      <c r="C362" s="2" t="s">
        <v>64</v>
      </c>
      <c r="D362" s="107">
        <v>41791</v>
      </c>
      <c r="E362" s="108">
        <f t="shared" si="9"/>
        <v>6</v>
      </c>
      <c r="F362" s="108" t="s">
        <v>19</v>
      </c>
      <c r="G362" s="2" t="s">
        <v>146</v>
      </c>
      <c r="H362" s="2" t="s">
        <v>133</v>
      </c>
      <c r="I362" s="2" t="s">
        <v>33</v>
      </c>
      <c r="J362" s="111">
        <v>295074.67167360004</v>
      </c>
    </row>
    <row r="363" spans="1:10" x14ac:dyDescent="0.35">
      <c r="A363" s="2" t="s">
        <v>138</v>
      </c>
      <c r="B363" s="2" t="s">
        <v>136</v>
      </c>
      <c r="C363" s="2" t="s">
        <v>64</v>
      </c>
      <c r="D363" s="107">
        <v>41456</v>
      </c>
      <c r="E363" s="108">
        <f t="shared" si="9"/>
        <v>7</v>
      </c>
      <c r="F363" s="108" t="s">
        <v>19</v>
      </c>
      <c r="G363" s="2" t="s">
        <v>134</v>
      </c>
      <c r="H363" s="2" t="s">
        <v>135</v>
      </c>
      <c r="I363" s="2" t="s">
        <v>33</v>
      </c>
      <c r="J363" s="111">
        <v>3198275.9004000002</v>
      </c>
    </row>
    <row r="364" spans="1:10" x14ac:dyDescent="0.35">
      <c r="A364" s="2" t="s">
        <v>138</v>
      </c>
      <c r="B364" s="2" t="s">
        <v>136</v>
      </c>
      <c r="C364" s="2" t="s">
        <v>64</v>
      </c>
      <c r="D364" s="107">
        <v>41487</v>
      </c>
      <c r="E364" s="108">
        <f t="shared" si="9"/>
        <v>8</v>
      </c>
      <c r="F364" s="108" t="s">
        <v>19</v>
      </c>
      <c r="G364" s="2" t="s">
        <v>134</v>
      </c>
      <c r="H364" s="2" t="s">
        <v>135</v>
      </c>
      <c r="I364" s="2" t="s">
        <v>33</v>
      </c>
      <c r="J364" s="111">
        <v>3852997.68</v>
      </c>
    </row>
    <row r="365" spans="1:10" x14ac:dyDescent="0.35">
      <c r="A365" s="2" t="s">
        <v>138</v>
      </c>
      <c r="B365" s="2" t="s">
        <v>136</v>
      </c>
      <c r="C365" s="2" t="s">
        <v>64</v>
      </c>
      <c r="D365" s="107">
        <v>41518</v>
      </c>
      <c r="E365" s="108">
        <f t="shared" si="9"/>
        <v>9</v>
      </c>
      <c r="F365" s="108" t="s">
        <v>19</v>
      </c>
      <c r="G365" s="2" t="s">
        <v>134</v>
      </c>
      <c r="H365" s="2" t="s">
        <v>135</v>
      </c>
      <c r="I365" s="2" t="s">
        <v>33</v>
      </c>
      <c r="J365" s="111">
        <v>3894195.4016000004</v>
      </c>
    </row>
    <row r="366" spans="1:10" x14ac:dyDescent="0.35">
      <c r="A366" s="2" t="s">
        <v>138</v>
      </c>
      <c r="B366" s="2" t="s">
        <v>136</v>
      </c>
      <c r="C366" s="2" t="s">
        <v>64</v>
      </c>
      <c r="D366" s="107">
        <v>41548</v>
      </c>
      <c r="E366" s="108">
        <f t="shared" si="9"/>
        <v>10</v>
      </c>
      <c r="F366" s="108" t="s">
        <v>19</v>
      </c>
      <c r="G366" s="2" t="s">
        <v>134</v>
      </c>
      <c r="H366" s="2" t="s">
        <v>135</v>
      </c>
      <c r="I366" s="2" t="s">
        <v>33</v>
      </c>
      <c r="J366" s="111">
        <v>5221215.6136000007</v>
      </c>
    </row>
    <row r="367" spans="1:10" x14ac:dyDescent="0.35">
      <c r="A367" s="2" t="s">
        <v>138</v>
      </c>
      <c r="B367" s="2" t="s">
        <v>136</v>
      </c>
      <c r="C367" s="2" t="s">
        <v>64</v>
      </c>
      <c r="D367" s="107">
        <v>41579</v>
      </c>
      <c r="E367" s="108">
        <f t="shared" si="9"/>
        <v>11</v>
      </c>
      <c r="F367" s="108" t="s">
        <v>19</v>
      </c>
      <c r="G367" s="2" t="s">
        <v>134</v>
      </c>
      <c r="H367" s="2" t="s">
        <v>135</v>
      </c>
      <c r="I367" s="2" t="s">
        <v>33</v>
      </c>
      <c r="J367" s="111">
        <v>5648075.6247999994</v>
      </c>
    </row>
    <row r="368" spans="1:10" x14ac:dyDescent="0.35">
      <c r="A368" s="2" t="s">
        <v>138</v>
      </c>
      <c r="B368" s="2" t="s">
        <v>136</v>
      </c>
      <c r="C368" s="2" t="s">
        <v>64</v>
      </c>
      <c r="D368" s="107">
        <v>41609</v>
      </c>
      <c r="E368" s="108">
        <f t="shared" si="9"/>
        <v>12</v>
      </c>
      <c r="F368" s="108" t="s">
        <v>19</v>
      </c>
      <c r="G368" s="2" t="s">
        <v>134</v>
      </c>
      <c r="H368" s="2" t="s">
        <v>135</v>
      </c>
      <c r="I368" s="2" t="s">
        <v>33</v>
      </c>
      <c r="J368" s="111">
        <v>2887464.9384000008</v>
      </c>
    </row>
    <row r="369" spans="1:10" x14ac:dyDescent="0.35">
      <c r="A369" s="2" t="s">
        <v>138</v>
      </c>
      <c r="B369" s="2" t="s">
        <v>136</v>
      </c>
      <c r="C369" s="2" t="s">
        <v>64</v>
      </c>
      <c r="D369" s="107">
        <v>41640</v>
      </c>
      <c r="E369" s="108">
        <f t="shared" si="9"/>
        <v>1</v>
      </c>
      <c r="F369" s="108" t="s">
        <v>19</v>
      </c>
      <c r="G369" s="2" t="s">
        <v>134</v>
      </c>
      <c r="H369" s="2" t="s">
        <v>135</v>
      </c>
      <c r="I369" s="2" t="s">
        <v>33</v>
      </c>
      <c r="J369" s="111">
        <v>2699761.8844000003</v>
      </c>
    </row>
    <row r="370" spans="1:10" x14ac:dyDescent="0.35">
      <c r="A370" s="2" t="s">
        <v>138</v>
      </c>
      <c r="B370" s="2" t="s">
        <v>136</v>
      </c>
      <c r="C370" s="2" t="s">
        <v>64</v>
      </c>
      <c r="D370" s="107">
        <v>41671</v>
      </c>
      <c r="E370" s="108">
        <f t="shared" si="9"/>
        <v>2</v>
      </c>
      <c r="F370" s="108" t="s">
        <v>19</v>
      </c>
      <c r="G370" s="2" t="s">
        <v>134</v>
      </c>
      <c r="H370" s="2" t="s">
        <v>135</v>
      </c>
      <c r="I370" s="2" t="s">
        <v>33</v>
      </c>
      <c r="J370" s="111">
        <v>3178632.1476000003</v>
      </c>
    </row>
    <row r="371" spans="1:10" x14ac:dyDescent="0.35">
      <c r="A371" s="2" t="s">
        <v>138</v>
      </c>
      <c r="B371" s="2" t="s">
        <v>136</v>
      </c>
      <c r="C371" s="2" t="s">
        <v>64</v>
      </c>
      <c r="D371" s="107">
        <v>41699</v>
      </c>
      <c r="E371" s="108">
        <f t="shared" si="9"/>
        <v>3</v>
      </c>
      <c r="F371" s="108" t="s">
        <v>19</v>
      </c>
      <c r="G371" s="2" t="s">
        <v>134</v>
      </c>
      <c r="H371" s="2" t="s">
        <v>135</v>
      </c>
      <c r="I371" s="2" t="s">
        <v>33</v>
      </c>
      <c r="J371" s="111">
        <v>2897815.2056</v>
      </c>
    </row>
    <row r="372" spans="1:10" x14ac:dyDescent="0.35">
      <c r="A372" s="2" t="s">
        <v>138</v>
      </c>
      <c r="B372" s="2" t="s">
        <v>136</v>
      </c>
      <c r="C372" s="2" t="s">
        <v>64</v>
      </c>
      <c r="D372" s="107">
        <v>41730</v>
      </c>
      <c r="E372" s="108">
        <f t="shared" si="9"/>
        <v>4</v>
      </c>
      <c r="F372" s="108" t="s">
        <v>19</v>
      </c>
      <c r="G372" s="2" t="s">
        <v>134</v>
      </c>
      <c r="H372" s="2" t="s">
        <v>135</v>
      </c>
      <c r="I372" s="2" t="s">
        <v>33</v>
      </c>
      <c r="J372" s="111">
        <v>3114360.7516000005</v>
      </c>
    </row>
    <row r="373" spans="1:10" x14ac:dyDescent="0.35">
      <c r="A373" s="2" t="s">
        <v>138</v>
      </c>
      <c r="B373" s="2" t="s">
        <v>136</v>
      </c>
      <c r="C373" s="2" t="s">
        <v>64</v>
      </c>
      <c r="D373" s="107">
        <v>41760</v>
      </c>
      <c r="E373" s="108">
        <f t="shared" si="9"/>
        <v>5</v>
      </c>
      <c r="F373" s="108" t="s">
        <v>19</v>
      </c>
      <c r="G373" s="2" t="s">
        <v>134</v>
      </c>
      <c r="H373" s="2" t="s">
        <v>135</v>
      </c>
      <c r="I373" s="2" t="s">
        <v>33</v>
      </c>
      <c r="J373" s="111">
        <v>3652069.7360000005</v>
      </c>
    </row>
    <row r="374" spans="1:10" x14ac:dyDescent="0.35">
      <c r="A374" s="2" t="s">
        <v>138</v>
      </c>
      <c r="B374" s="2" t="s">
        <v>136</v>
      </c>
      <c r="C374" s="2" t="s">
        <v>64</v>
      </c>
      <c r="D374" s="107">
        <v>41791</v>
      </c>
      <c r="E374" s="108">
        <f t="shared" si="9"/>
        <v>6</v>
      </c>
      <c r="F374" s="108" t="s">
        <v>19</v>
      </c>
      <c r="G374" s="2" t="s">
        <v>134</v>
      </c>
      <c r="H374" s="2" t="s">
        <v>135</v>
      </c>
      <c r="I374" s="2" t="s">
        <v>33</v>
      </c>
      <c r="J374" s="111">
        <v>1891504.3056000001</v>
      </c>
    </row>
    <row r="375" spans="1:10" x14ac:dyDescent="0.35">
      <c r="A375" s="2" t="s">
        <v>138</v>
      </c>
      <c r="B375" s="2" t="s">
        <v>136</v>
      </c>
      <c r="C375" s="2" t="s">
        <v>63</v>
      </c>
      <c r="D375" s="107">
        <v>41456</v>
      </c>
      <c r="E375" s="2">
        <v>7</v>
      </c>
      <c r="F375" s="2" t="s">
        <v>19</v>
      </c>
      <c r="G375" s="2" t="s">
        <v>123</v>
      </c>
      <c r="H375" s="2" t="s">
        <v>126</v>
      </c>
      <c r="I375" s="2" t="s">
        <v>33</v>
      </c>
      <c r="J375" s="111">
        <v>1625596.3356633</v>
      </c>
    </row>
    <row r="376" spans="1:10" x14ac:dyDescent="0.35">
      <c r="A376" s="2" t="s">
        <v>138</v>
      </c>
      <c r="B376" s="2" t="s">
        <v>136</v>
      </c>
      <c r="C376" s="2" t="s">
        <v>63</v>
      </c>
      <c r="D376" s="107">
        <v>41487</v>
      </c>
      <c r="E376" s="2">
        <v>8</v>
      </c>
      <c r="F376" s="2" t="s">
        <v>19</v>
      </c>
      <c r="G376" s="2" t="s">
        <v>123</v>
      </c>
      <c r="H376" s="2" t="s">
        <v>126</v>
      </c>
      <c r="I376" s="2" t="s">
        <v>33</v>
      </c>
      <c r="J376" s="111">
        <v>1295067.8472731998</v>
      </c>
    </row>
    <row r="377" spans="1:10" x14ac:dyDescent="0.35">
      <c r="A377" s="2" t="s">
        <v>138</v>
      </c>
      <c r="B377" s="2" t="s">
        <v>136</v>
      </c>
      <c r="C377" s="2" t="s">
        <v>63</v>
      </c>
      <c r="D377" s="107">
        <v>41518</v>
      </c>
      <c r="E377" s="2">
        <v>9</v>
      </c>
      <c r="F377" s="2" t="s">
        <v>19</v>
      </c>
      <c r="G377" s="2" t="s">
        <v>123</v>
      </c>
      <c r="H377" s="2" t="s">
        <v>126</v>
      </c>
      <c r="I377" s="2" t="s">
        <v>33</v>
      </c>
      <c r="J377" s="111">
        <v>1750624.8818057997</v>
      </c>
    </row>
    <row r="378" spans="1:10" x14ac:dyDescent="0.35">
      <c r="A378" s="2" t="s">
        <v>138</v>
      </c>
      <c r="B378" s="2" t="s">
        <v>136</v>
      </c>
      <c r="C378" s="2" t="s">
        <v>63</v>
      </c>
      <c r="D378" s="107">
        <v>41548</v>
      </c>
      <c r="E378" s="2">
        <v>10</v>
      </c>
      <c r="F378" s="2" t="s">
        <v>19</v>
      </c>
      <c r="G378" s="2" t="s">
        <v>123</v>
      </c>
      <c r="H378" s="2" t="s">
        <v>126</v>
      </c>
      <c r="I378" s="2" t="s">
        <v>33</v>
      </c>
      <c r="J378" s="111">
        <v>1472529.3869285996</v>
      </c>
    </row>
    <row r="379" spans="1:10" x14ac:dyDescent="0.35">
      <c r="A379" s="2" t="s">
        <v>138</v>
      </c>
      <c r="B379" s="2" t="s">
        <v>136</v>
      </c>
      <c r="C379" s="2" t="s">
        <v>63</v>
      </c>
      <c r="D379" s="107">
        <v>41579</v>
      </c>
      <c r="E379" s="2">
        <v>11</v>
      </c>
      <c r="F379" s="2" t="s">
        <v>19</v>
      </c>
      <c r="G379" s="2" t="s">
        <v>123</v>
      </c>
      <c r="H379" s="2" t="s">
        <v>126</v>
      </c>
      <c r="I379" s="2" t="s">
        <v>33</v>
      </c>
      <c r="J379" s="111">
        <v>1252200.4923928501</v>
      </c>
    </row>
    <row r="380" spans="1:10" x14ac:dyDescent="0.35">
      <c r="A380" s="2" t="s">
        <v>138</v>
      </c>
      <c r="B380" s="2" t="s">
        <v>136</v>
      </c>
      <c r="C380" s="2" t="s">
        <v>63</v>
      </c>
      <c r="D380" s="107">
        <v>41609</v>
      </c>
      <c r="E380" s="2">
        <v>12</v>
      </c>
      <c r="F380" s="2" t="s">
        <v>19</v>
      </c>
      <c r="G380" s="2" t="s">
        <v>123</v>
      </c>
      <c r="H380" s="2" t="s">
        <v>126</v>
      </c>
      <c r="I380" s="2" t="s">
        <v>33</v>
      </c>
      <c r="J380" s="111">
        <v>1406782.6738875001</v>
      </c>
    </row>
    <row r="381" spans="1:10" x14ac:dyDescent="0.35">
      <c r="A381" s="2" t="s">
        <v>138</v>
      </c>
      <c r="B381" s="2" t="s">
        <v>136</v>
      </c>
      <c r="C381" s="2" t="s">
        <v>63</v>
      </c>
      <c r="D381" s="107">
        <v>41640</v>
      </c>
      <c r="E381" s="2">
        <v>1</v>
      </c>
      <c r="F381" s="2" t="s">
        <v>19</v>
      </c>
      <c r="G381" s="2" t="s">
        <v>123</v>
      </c>
      <c r="H381" s="2" t="s">
        <v>126</v>
      </c>
      <c r="I381" s="2" t="s">
        <v>33</v>
      </c>
      <c r="J381" s="111">
        <v>1877449.5046125001</v>
      </c>
    </row>
    <row r="382" spans="1:10" x14ac:dyDescent="0.35">
      <c r="A382" s="2" t="s">
        <v>138</v>
      </c>
      <c r="B382" s="2" t="s">
        <v>136</v>
      </c>
      <c r="C382" s="2" t="s">
        <v>63</v>
      </c>
      <c r="D382" s="107">
        <v>41671</v>
      </c>
      <c r="E382" s="2">
        <v>2</v>
      </c>
      <c r="F382" s="2" t="s">
        <v>19</v>
      </c>
      <c r="G382" s="2" t="s">
        <v>123</v>
      </c>
      <c r="H382" s="2" t="s">
        <v>126</v>
      </c>
      <c r="I382" s="2" t="s">
        <v>33</v>
      </c>
      <c r="J382" s="111">
        <v>1912219.1750437501</v>
      </c>
    </row>
    <row r="383" spans="1:10" x14ac:dyDescent="0.35">
      <c r="A383" s="2" t="s">
        <v>138</v>
      </c>
      <c r="B383" s="2" t="s">
        <v>136</v>
      </c>
      <c r="C383" s="2" t="s">
        <v>63</v>
      </c>
      <c r="D383" s="107">
        <v>41699</v>
      </c>
      <c r="E383" s="2">
        <v>3</v>
      </c>
      <c r="F383" s="2" t="s">
        <v>19</v>
      </c>
      <c r="G383" s="2" t="s">
        <v>123</v>
      </c>
      <c r="H383" s="2" t="s">
        <v>126</v>
      </c>
      <c r="I383" s="2" t="s">
        <v>33</v>
      </c>
      <c r="J383" s="111">
        <v>2266625.1980531253</v>
      </c>
    </row>
    <row r="384" spans="1:10" x14ac:dyDescent="0.35">
      <c r="A384" s="2" t="s">
        <v>138</v>
      </c>
      <c r="B384" s="2" t="s">
        <v>136</v>
      </c>
      <c r="C384" s="2" t="s">
        <v>63</v>
      </c>
      <c r="D384" s="107">
        <v>41730</v>
      </c>
      <c r="E384" s="2">
        <v>4</v>
      </c>
      <c r="F384" s="2" t="s">
        <v>19</v>
      </c>
      <c r="G384" s="2" t="s">
        <v>123</v>
      </c>
      <c r="H384" s="2" t="s">
        <v>126</v>
      </c>
      <c r="I384" s="2" t="s">
        <v>33</v>
      </c>
      <c r="J384" s="111">
        <v>2234200.5744250002</v>
      </c>
    </row>
    <row r="385" spans="1:10" x14ac:dyDescent="0.35">
      <c r="A385" s="2" t="s">
        <v>138</v>
      </c>
      <c r="B385" s="2" t="s">
        <v>136</v>
      </c>
      <c r="C385" s="2" t="s">
        <v>63</v>
      </c>
      <c r="D385" s="107">
        <v>41760</v>
      </c>
      <c r="E385" s="2">
        <v>5</v>
      </c>
      <c r="F385" s="2" t="s">
        <v>19</v>
      </c>
      <c r="G385" s="2" t="s">
        <v>123</v>
      </c>
      <c r="H385" s="2" t="s">
        <v>126</v>
      </c>
      <c r="I385" s="2" t="s">
        <v>33</v>
      </c>
      <c r="J385" s="111">
        <v>2593715.6428375002</v>
      </c>
    </row>
    <row r="386" spans="1:10" x14ac:dyDescent="0.35">
      <c r="A386" s="2" t="s">
        <v>138</v>
      </c>
      <c r="B386" s="2" t="s">
        <v>136</v>
      </c>
      <c r="C386" s="2" t="s">
        <v>63</v>
      </c>
      <c r="D386" s="107">
        <v>41791</v>
      </c>
      <c r="E386" s="2">
        <v>6</v>
      </c>
      <c r="F386" s="2" t="s">
        <v>19</v>
      </c>
      <c r="G386" s="2" t="s">
        <v>123</v>
      </c>
      <c r="H386" s="2" t="s">
        <v>126</v>
      </c>
      <c r="I386" s="2" t="s">
        <v>33</v>
      </c>
      <c r="J386" s="111">
        <v>2274807.7859325004</v>
      </c>
    </row>
    <row r="387" spans="1:10" x14ac:dyDescent="0.35">
      <c r="A387" s="2" t="s">
        <v>138</v>
      </c>
      <c r="B387" s="2" t="s">
        <v>136</v>
      </c>
      <c r="C387" s="2" t="s">
        <v>63</v>
      </c>
      <c r="D387" s="107">
        <v>41456</v>
      </c>
      <c r="E387" s="2">
        <v>7</v>
      </c>
      <c r="F387" s="2" t="s">
        <v>19</v>
      </c>
      <c r="G387" s="2" t="s">
        <v>127</v>
      </c>
      <c r="H387" s="2" t="s">
        <v>128</v>
      </c>
      <c r="I387" s="2" t="s">
        <v>33</v>
      </c>
      <c r="J387" s="111">
        <v>895736.75638589996</v>
      </c>
    </row>
    <row r="388" spans="1:10" x14ac:dyDescent="0.35">
      <c r="A388" s="2" t="s">
        <v>138</v>
      </c>
      <c r="B388" s="2" t="s">
        <v>136</v>
      </c>
      <c r="C388" s="2" t="s">
        <v>63</v>
      </c>
      <c r="D388" s="107">
        <v>41487</v>
      </c>
      <c r="E388" s="2">
        <v>8</v>
      </c>
      <c r="F388" s="2" t="s">
        <v>19</v>
      </c>
      <c r="G388" s="2" t="s">
        <v>127</v>
      </c>
      <c r="H388" s="2" t="s">
        <v>128</v>
      </c>
      <c r="I388" s="2" t="s">
        <v>33</v>
      </c>
      <c r="J388" s="111">
        <v>713608.81380359991</v>
      </c>
    </row>
    <row r="389" spans="1:10" x14ac:dyDescent="0.35">
      <c r="A389" s="2" t="s">
        <v>138</v>
      </c>
      <c r="B389" s="2" t="s">
        <v>136</v>
      </c>
      <c r="C389" s="2" t="s">
        <v>63</v>
      </c>
      <c r="D389" s="107">
        <v>41518</v>
      </c>
      <c r="E389" s="2">
        <v>9</v>
      </c>
      <c r="F389" s="2" t="s">
        <v>19</v>
      </c>
      <c r="G389" s="2" t="s">
        <v>127</v>
      </c>
      <c r="H389" s="2" t="s">
        <v>128</v>
      </c>
      <c r="I389" s="2" t="s">
        <v>33</v>
      </c>
      <c r="J389" s="111">
        <v>964630.03691340005</v>
      </c>
    </row>
    <row r="390" spans="1:10" x14ac:dyDescent="0.35">
      <c r="A390" s="2" t="s">
        <v>138</v>
      </c>
      <c r="B390" s="2" t="s">
        <v>136</v>
      </c>
      <c r="C390" s="2" t="s">
        <v>63</v>
      </c>
      <c r="D390" s="107">
        <v>41548</v>
      </c>
      <c r="E390" s="2">
        <v>10</v>
      </c>
      <c r="F390" s="2" t="s">
        <v>19</v>
      </c>
      <c r="G390" s="2" t="s">
        <v>127</v>
      </c>
      <c r="H390" s="2" t="s">
        <v>128</v>
      </c>
      <c r="I390" s="2" t="s">
        <v>33</v>
      </c>
      <c r="J390" s="111">
        <v>811393.74381779996</v>
      </c>
    </row>
    <row r="391" spans="1:10" x14ac:dyDescent="0.35">
      <c r="A391" s="2" t="s">
        <v>138</v>
      </c>
      <c r="B391" s="2" t="s">
        <v>136</v>
      </c>
      <c r="C391" s="2" t="s">
        <v>63</v>
      </c>
      <c r="D391" s="107">
        <v>41579</v>
      </c>
      <c r="E391" s="2">
        <v>11</v>
      </c>
      <c r="F391" s="2" t="s">
        <v>19</v>
      </c>
      <c r="G391" s="2" t="s">
        <v>127</v>
      </c>
      <c r="H391" s="2" t="s">
        <v>128</v>
      </c>
      <c r="I391" s="2" t="s">
        <v>33</v>
      </c>
      <c r="J391" s="111">
        <v>689988.02642055007</v>
      </c>
    </row>
    <row r="392" spans="1:10" x14ac:dyDescent="0.35">
      <c r="A392" s="2" t="s">
        <v>138</v>
      </c>
      <c r="B392" s="2" t="s">
        <v>136</v>
      </c>
      <c r="C392" s="2" t="s">
        <v>63</v>
      </c>
      <c r="D392" s="107">
        <v>41609</v>
      </c>
      <c r="E392" s="2">
        <v>12</v>
      </c>
      <c r="F392" s="2" t="s">
        <v>19</v>
      </c>
      <c r="G392" s="2" t="s">
        <v>127</v>
      </c>
      <c r="H392" s="2" t="s">
        <v>128</v>
      </c>
      <c r="I392" s="2" t="s">
        <v>33</v>
      </c>
      <c r="J392" s="111">
        <v>775165.96316250006</v>
      </c>
    </row>
    <row r="393" spans="1:10" x14ac:dyDescent="0.35">
      <c r="A393" s="2" t="s">
        <v>138</v>
      </c>
      <c r="B393" s="2" t="s">
        <v>136</v>
      </c>
      <c r="C393" s="2" t="s">
        <v>63</v>
      </c>
      <c r="D393" s="107">
        <v>41640</v>
      </c>
      <c r="E393" s="2">
        <v>1</v>
      </c>
      <c r="F393" s="2" t="s">
        <v>19</v>
      </c>
      <c r="G393" s="2" t="s">
        <v>127</v>
      </c>
      <c r="H393" s="2" t="s">
        <v>128</v>
      </c>
      <c r="I393" s="2" t="s">
        <v>33</v>
      </c>
      <c r="J393" s="111">
        <v>1034512.9923375</v>
      </c>
    </row>
    <row r="394" spans="1:10" x14ac:dyDescent="0.35">
      <c r="A394" s="2" t="s">
        <v>138</v>
      </c>
      <c r="B394" s="2" t="s">
        <v>136</v>
      </c>
      <c r="C394" s="2" t="s">
        <v>63</v>
      </c>
      <c r="D394" s="107">
        <v>41671</v>
      </c>
      <c r="E394" s="2">
        <v>2</v>
      </c>
      <c r="F394" s="2" t="s">
        <v>19</v>
      </c>
      <c r="G394" s="2" t="s">
        <v>127</v>
      </c>
      <c r="H394" s="2" t="s">
        <v>128</v>
      </c>
      <c r="I394" s="2" t="s">
        <v>33</v>
      </c>
      <c r="J394" s="111">
        <v>888365.66788124992</v>
      </c>
    </row>
    <row r="395" spans="1:10" x14ac:dyDescent="0.35">
      <c r="A395" s="2" t="s">
        <v>138</v>
      </c>
      <c r="B395" s="2" t="s">
        <v>136</v>
      </c>
      <c r="C395" s="2" t="s">
        <v>63</v>
      </c>
      <c r="D395" s="107">
        <v>41699</v>
      </c>
      <c r="E395" s="2">
        <v>3</v>
      </c>
      <c r="F395" s="2" t="s">
        <v>19</v>
      </c>
      <c r="G395" s="2" t="s">
        <v>127</v>
      </c>
      <c r="H395" s="2" t="s">
        <v>128</v>
      </c>
      <c r="I395" s="2" t="s">
        <v>33</v>
      </c>
      <c r="J395" s="111">
        <v>1248956.7417843752</v>
      </c>
    </row>
    <row r="396" spans="1:10" x14ac:dyDescent="0.35">
      <c r="A396" s="2" t="s">
        <v>138</v>
      </c>
      <c r="B396" s="2" t="s">
        <v>136</v>
      </c>
      <c r="C396" s="2" t="s">
        <v>63</v>
      </c>
      <c r="D396" s="107">
        <v>41730</v>
      </c>
      <c r="E396" s="2">
        <v>4</v>
      </c>
      <c r="F396" s="2" t="s">
        <v>19</v>
      </c>
      <c r="G396" s="2" t="s">
        <v>127</v>
      </c>
      <c r="H396" s="2" t="s">
        <v>128</v>
      </c>
      <c r="I396" s="2" t="s">
        <v>33</v>
      </c>
      <c r="J396" s="111">
        <v>680069.70427499991</v>
      </c>
    </row>
    <row r="397" spans="1:10" x14ac:dyDescent="0.35">
      <c r="A397" s="2" t="s">
        <v>138</v>
      </c>
      <c r="B397" s="2" t="s">
        <v>136</v>
      </c>
      <c r="C397" s="2" t="s">
        <v>63</v>
      </c>
      <c r="D397" s="107">
        <v>41760</v>
      </c>
      <c r="E397" s="2">
        <v>5</v>
      </c>
      <c r="F397" s="2" t="s">
        <v>19</v>
      </c>
      <c r="G397" s="2" t="s">
        <v>127</v>
      </c>
      <c r="H397" s="2" t="s">
        <v>128</v>
      </c>
      <c r="I397" s="2" t="s">
        <v>33</v>
      </c>
      <c r="J397" s="111">
        <v>878169.84401249979</v>
      </c>
    </row>
    <row r="398" spans="1:10" x14ac:dyDescent="0.35">
      <c r="A398" s="2" t="s">
        <v>138</v>
      </c>
      <c r="B398" s="2" t="s">
        <v>136</v>
      </c>
      <c r="C398" s="2" t="s">
        <v>63</v>
      </c>
      <c r="D398" s="107">
        <v>41791</v>
      </c>
      <c r="E398" s="2">
        <v>6</v>
      </c>
      <c r="F398" s="2" t="s">
        <v>19</v>
      </c>
      <c r="G398" s="2" t="s">
        <v>127</v>
      </c>
      <c r="H398" s="2" t="s">
        <v>128</v>
      </c>
      <c r="I398" s="2" t="s">
        <v>33</v>
      </c>
      <c r="J398" s="111">
        <v>1253465.5146975003</v>
      </c>
    </row>
    <row r="399" spans="1:10" x14ac:dyDescent="0.35">
      <c r="A399" s="2" t="s">
        <v>138</v>
      </c>
      <c r="B399" s="2" t="s">
        <v>136</v>
      </c>
      <c r="C399" s="2" t="s">
        <v>63</v>
      </c>
      <c r="D399" s="107">
        <v>41456</v>
      </c>
      <c r="E399" s="2">
        <v>7</v>
      </c>
      <c r="F399" s="2" t="s">
        <v>19</v>
      </c>
      <c r="G399" s="2" t="s">
        <v>127</v>
      </c>
      <c r="H399" s="2" t="s">
        <v>129</v>
      </c>
      <c r="I399" s="2" t="s">
        <v>33</v>
      </c>
      <c r="J399" s="111">
        <v>829385.88554250007</v>
      </c>
    </row>
    <row r="400" spans="1:10" x14ac:dyDescent="0.35">
      <c r="A400" s="2" t="s">
        <v>138</v>
      </c>
      <c r="B400" s="2" t="s">
        <v>136</v>
      </c>
      <c r="C400" s="2" t="s">
        <v>63</v>
      </c>
      <c r="D400" s="107">
        <v>41487</v>
      </c>
      <c r="E400" s="2">
        <v>8</v>
      </c>
      <c r="F400" s="2" t="s">
        <v>19</v>
      </c>
      <c r="G400" s="2" t="s">
        <v>127</v>
      </c>
      <c r="H400" s="2" t="s">
        <v>129</v>
      </c>
      <c r="I400" s="2" t="s">
        <v>33</v>
      </c>
      <c r="J400" s="111">
        <v>660748.90166999993</v>
      </c>
    </row>
    <row r="401" spans="1:10" x14ac:dyDescent="0.35">
      <c r="A401" s="2" t="s">
        <v>138</v>
      </c>
      <c r="B401" s="2" t="s">
        <v>136</v>
      </c>
      <c r="C401" s="2" t="s">
        <v>63</v>
      </c>
      <c r="D401" s="107">
        <v>41518</v>
      </c>
      <c r="E401" s="2">
        <v>9</v>
      </c>
      <c r="F401" s="2" t="s">
        <v>19</v>
      </c>
      <c r="G401" s="2" t="s">
        <v>127</v>
      </c>
      <c r="H401" s="2" t="s">
        <v>129</v>
      </c>
      <c r="I401" s="2" t="s">
        <v>33</v>
      </c>
      <c r="J401" s="111">
        <v>893175.96010499995</v>
      </c>
    </row>
    <row r="402" spans="1:10" x14ac:dyDescent="0.35">
      <c r="A402" s="2" t="s">
        <v>138</v>
      </c>
      <c r="B402" s="2" t="s">
        <v>136</v>
      </c>
      <c r="C402" s="2" t="s">
        <v>63</v>
      </c>
      <c r="D402" s="107">
        <v>41548</v>
      </c>
      <c r="E402" s="2">
        <v>10</v>
      </c>
      <c r="F402" s="2" t="s">
        <v>19</v>
      </c>
      <c r="G402" s="2" t="s">
        <v>127</v>
      </c>
      <c r="H402" s="2" t="s">
        <v>129</v>
      </c>
      <c r="I402" s="2" t="s">
        <v>33</v>
      </c>
      <c r="J402" s="111">
        <v>751290.50353499991</v>
      </c>
    </row>
    <row r="403" spans="1:10" x14ac:dyDescent="0.35">
      <c r="A403" s="2" t="s">
        <v>138</v>
      </c>
      <c r="B403" s="2" t="s">
        <v>136</v>
      </c>
      <c r="C403" s="2" t="s">
        <v>63</v>
      </c>
      <c r="D403" s="107">
        <v>41579</v>
      </c>
      <c r="E403" s="2">
        <v>11</v>
      </c>
      <c r="F403" s="2" t="s">
        <v>19</v>
      </c>
      <c r="G403" s="2" t="s">
        <v>127</v>
      </c>
      <c r="H403" s="2" t="s">
        <v>129</v>
      </c>
      <c r="I403" s="2" t="s">
        <v>33</v>
      </c>
      <c r="J403" s="111">
        <v>638877.80224125006</v>
      </c>
    </row>
    <row r="404" spans="1:10" x14ac:dyDescent="0.35">
      <c r="A404" s="2" t="s">
        <v>138</v>
      </c>
      <c r="B404" s="2" t="s">
        <v>136</v>
      </c>
      <c r="C404" s="2" t="s">
        <v>63</v>
      </c>
      <c r="D404" s="107">
        <v>41609</v>
      </c>
      <c r="E404" s="2">
        <v>12</v>
      </c>
      <c r="F404" s="2" t="s">
        <v>19</v>
      </c>
      <c r="G404" s="2" t="s">
        <v>127</v>
      </c>
      <c r="H404" s="2" t="s">
        <v>129</v>
      </c>
      <c r="I404" s="2" t="s">
        <v>33</v>
      </c>
      <c r="J404" s="111">
        <v>717746.26218750002</v>
      </c>
    </row>
    <row r="405" spans="1:10" x14ac:dyDescent="0.35">
      <c r="A405" s="2" t="s">
        <v>138</v>
      </c>
      <c r="B405" s="2" t="s">
        <v>136</v>
      </c>
      <c r="C405" s="2" t="s">
        <v>63</v>
      </c>
      <c r="D405" s="107">
        <v>41640</v>
      </c>
      <c r="E405" s="2">
        <v>1</v>
      </c>
      <c r="F405" s="2" t="s">
        <v>19</v>
      </c>
      <c r="G405" s="2" t="s">
        <v>127</v>
      </c>
      <c r="H405" s="2" t="s">
        <v>129</v>
      </c>
      <c r="I405" s="2" t="s">
        <v>33</v>
      </c>
      <c r="J405" s="111">
        <v>957882.40031249996</v>
      </c>
    </row>
    <row r="406" spans="1:10" x14ac:dyDescent="0.35">
      <c r="A406" s="2" t="s">
        <v>138</v>
      </c>
      <c r="B406" s="2" t="s">
        <v>136</v>
      </c>
      <c r="C406" s="2" t="s">
        <v>63</v>
      </c>
      <c r="D406" s="107">
        <v>41671</v>
      </c>
      <c r="E406" s="2">
        <v>2</v>
      </c>
      <c r="F406" s="2" t="s">
        <v>19</v>
      </c>
      <c r="G406" s="2" t="s">
        <v>127</v>
      </c>
      <c r="H406" s="2" t="s">
        <v>129</v>
      </c>
      <c r="I406" s="2" t="s">
        <v>33</v>
      </c>
      <c r="J406" s="111">
        <v>822560.80359374988</v>
      </c>
    </row>
    <row r="407" spans="1:10" x14ac:dyDescent="0.35">
      <c r="A407" s="2" t="s">
        <v>138</v>
      </c>
      <c r="B407" s="2" t="s">
        <v>136</v>
      </c>
      <c r="C407" s="2" t="s">
        <v>63</v>
      </c>
      <c r="D407" s="107">
        <v>41699</v>
      </c>
      <c r="E407" s="2">
        <v>3</v>
      </c>
      <c r="F407" s="2" t="s">
        <v>19</v>
      </c>
      <c r="G407" s="2" t="s">
        <v>127</v>
      </c>
      <c r="H407" s="2" t="s">
        <v>129</v>
      </c>
      <c r="I407" s="2" t="s">
        <v>33</v>
      </c>
      <c r="J407" s="111">
        <v>1156441.4275781249</v>
      </c>
    </row>
    <row r="408" spans="1:10" x14ac:dyDescent="0.35">
      <c r="A408" s="2" t="s">
        <v>138</v>
      </c>
      <c r="B408" s="2" t="s">
        <v>136</v>
      </c>
      <c r="C408" s="2" t="s">
        <v>63</v>
      </c>
      <c r="D408" s="107">
        <v>41730</v>
      </c>
      <c r="E408" s="2">
        <v>4</v>
      </c>
      <c r="F408" s="2" t="s">
        <v>19</v>
      </c>
      <c r="G408" s="2" t="s">
        <v>127</v>
      </c>
      <c r="H408" s="2" t="s">
        <v>129</v>
      </c>
      <c r="I408" s="2" t="s">
        <v>33</v>
      </c>
      <c r="J408" s="111">
        <v>629694.17062500003</v>
      </c>
    </row>
    <row r="409" spans="1:10" x14ac:dyDescent="0.35">
      <c r="A409" s="2" t="s">
        <v>138</v>
      </c>
      <c r="B409" s="2" t="s">
        <v>136</v>
      </c>
      <c r="C409" s="2" t="s">
        <v>63</v>
      </c>
      <c r="D409" s="107">
        <v>41760</v>
      </c>
      <c r="E409" s="2">
        <v>5</v>
      </c>
      <c r="F409" s="2" t="s">
        <v>19</v>
      </c>
      <c r="G409" s="2" t="s">
        <v>127</v>
      </c>
      <c r="H409" s="2" t="s">
        <v>129</v>
      </c>
      <c r="I409" s="2" t="s">
        <v>33</v>
      </c>
      <c r="J409" s="111">
        <v>813120.22593749978</v>
      </c>
    </row>
    <row r="410" spans="1:10" x14ac:dyDescent="0.35">
      <c r="A410" s="2" t="s">
        <v>138</v>
      </c>
      <c r="B410" s="2" t="s">
        <v>136</v>
      </c>
      <c r="C410" s="2" t="s">
        <v>63</v>
      </c>
      <c r="D410" s="107">
        <v>41791</v>
      </c>
      <c r="E410" s="2">
        <v>6</v>
      </c>
      <c r="F410" s="2" t="s">
        <v>19</v>
      </c>
      <c r="G410" s="2" t="s">
        <v>127</v>
      </c>
      <c r="H410" s="2" t="s">
        <v>129</v>
      </c>
      <c r="I410" s="2" t="s">
        <v>33</v>
      </c>
      <c r="J410" s="111">
        <v>1160616.2173125001</v>
      </c>
    </row>
    <row r="411" spans="1:10" x14ac:dyDescent="0.35">
      <c r="A411" s="2" t="s">
        <v>138</v>
      </c>
      <c r="B411" s="2" t="s">
        <v>136</v>
      </c>
      <c r="C411" s="2" t="s">
        <v>63</v>
      </c>
      <c r="D411" s="107">
        <v>41456</v>
      </c>
      <c r="E411" s="2">
        <v>7</v>
      </c>
      <c r="F411" s="2" t="s">
        <v>19</v>
      </c>
      <c r="G411" s="2" t="s">
        <v>146</v>
      </c>
      <c r="H411" s="2" t="s">
        <v>130</v>
      </c>
      <c r="I411" s="2" t="s">
        <v>33</v>
      </c>
      <c r="J411" s="111">
        <v>716589.40510871995</v>
      </c>
    </row>
    <row r="412" spans="1:10" x14ac:dyDescent="0.35">
      <c r="A412" s="2" t="s">
        <v>138</v>
      </c>
      <c r="B412" s="2" t="s">
        <v>136</v>
      </c>
      <c r="C412" s="2" t="s">
        <v>63</v>
      </c>
      <c r="D412" s="107">
        <v>41487</v>
      </c>
      <c r="E412" s="2">
        <v>8</v>
      </c>
      <c r="F412" s="2" t="s">
        <v>19</v>
      </c>
      <c r="G412" s="2" t="s">
        <v>146</v>
      </c>
      <c r="H412" s="2" t="s">
        <v>130</v>
      </c>
      <c r="I412" s="2" t="s">
        <v>33</v>
      </c>
      <c r="J412" s="111">
        <v>570887.05104287993</v>
      </c>
    </row>
    <row r="413" spans="1:10" x14ac:dyDescent="0.35">
      <c r="A413" s="2" t="s">
        <v>138</v>
      </c>
      <c r="B413" s="2" t="s">
        <v>136</v>
      </c>
      <c r="C413" s="2" t="s">
        <v>63</v>
      </c>
      <c r="D413" s="107">
        <v>41518</v>
      </c>
      <c r="E413" s="2">
        <v>9</v>
      </c>
      <c r="F413" s="2" t="s">
        <v>19</v>
      </c>
      <c r="G413" s="2" t="s">
        <v>146</v>
      </c>
      <c r="H413" s="2" t="s">
        <v>130</v>
      </c>
      <c r="I413" s="2" t="s">
        <v>33</v>
      </c>
      <c r="J413" s="111">
        <v>771704.02953071985</v>
      </c>
    </row>
    <row r="414" spans="1:10" x14ac:dyDescent="0.35">
      <c r="A414" s="2" t="s">
        <v>138</v>
      </c>
      <c r="B414" s="2" t="s">
        <v>136</v>
      </c>
      <c r="C414" s="2" t="s">
        <v>63</v>
      </c>
      <c r="D414" s="107">
        <v>41548</v>
      </c>
      <c r="E414" s="2">
        <v>10</v>
      </c>
      <c r="F414" s="2" t="s">
        <v>19</v>
      </c>
      <c r="G414" s="2" t="s">
        <v>146</v>
      </c>
      <c r="H414" s="2" t="s">
        <v>130</v>
      </c>
      <c r="I414" s="2" t="s">
        <v>33</v>
      </c>
      <c r="J414" s="111">
        <v>649114.99505423987</v>
      </c>
    </row>
    <row r="415" spans="1:10" x14ac:dyDescent="0.35">
      <c r="A415" s="2" t="s">
        <v>138</v>
      </c>
      <c r="B415" s="2" t="s">
        <v>136</v>
      </c>
      <c r="C415" s="2" t="s">
        <v>63</v>
      </c>
      <c r="D415" s="107">
        <v>41579</v>
      </c>
      <c r="E415" s="2">
        <v>11</v>
      </c>
      <c r="F415" s="2" t="s">
        <v>19</v>
      </c>
      <c r="G415" s="2" t="s">
        <v>146</v>
      </c>
      <c r="H415" s="2" t="s">
        <v>130</v>
      </c>
      <c r="I415" s="2" t="s">
        <v>33</v>
      </c>
      <c r="J415" s="111">
        <v>551990.42113644001</v>
      </c>
    </row>
    <row r="416" spans="1:10" x14ac:dyDescent="0.35">
      <c r="A416" s="2" t="s">
        <v>138</v>
      </c>
      <c r="B416" s="2" t="s">
        <v>136</v>
      </c>
      <c r="C416" s="2" t="s">
        <v>63</v>
      </c>
      <c r="D416" s="107">
        <v>41609</v>
      </c>
      <c r="E416" s="2">
        <v>12</v>
      </c>
      <c r="F416" s="2" t="s">
        <v>19</v>
      </c>
      <c r="G416" s="2" t="s">
        <v>146</v>
      </c>
      <c r="H416" s="2" t="s">
        <v>130</v>
      </c>
      <c r="I416" s="2" t="s">
        <v>33</v>
      </c>
      <c r="J416" s="111">
        <v>620132.77052999998</v>
      </c>
    </row>
    <row r="417" spans="1:10" x14ac:dyDescent="0.35">
      <c r="A417" s="2" t="s">
        <v>138</v>
      </c>
      <c r="B417" s="2" t="s">
        <v>136</v>
      </c>
      <c r="C417" s="2" t="s">
        <v>63</v>
      </c>
      <c r="D417" s="107">
        <v>41640</v>
      </c>
      <c r="E417" s="2">
        <v>1</v>
      </c>
      <c r="F417" s="2" t="s">
        <v>19</v>
      </c>
      <c r="G417" s="2" t="s">
        <v>146</v>
      </c>
      <c r="H417" s="2" t="s">
        <v>130</v>
      </c>
      <c r="I417" s="2" t="s">
        <v>33</v>
      </c>
      <c r="J417" s="111">
        <v>827610.39387000003</v>
      </c>
    </row>
    <row r="418" spans="1:10" x14ac:dyDescent="0.35">
      <c r="A418" s="2" t="s">
        <v>138</v>
      </c>
      <c r="B418" s="2" t="s">
        <v>136</v>
      </c>
      <c r="C418" s="2" t="s">
        <v>63</v>
      </c>
      <c r="D418" s="107">
        <v>41671</v>
      </c>
      <c r="E418" s="2">
        <v>2</v>
      </c>
      <c r="F418" s="2" t="s">
        <v>19</v>
      </c>
      <c r="G418" s="2" t="s">
        <v>146</v>
      </c>
      <c r="H418" s="2" t="s">
        <v>130</v>
      </c>
      <c r="I418" s="2" t="s">
        <v>33</v>
      </c>
      <c r="J418" s="111">
        <v>710692.53430499986</v>
      </c>
    </row>
    <row r="419" spans="1:10" x14ac:dyDescent="0.35">
      <c r="A419" s="2" t="s">
        <v>138</v>
      </c>
      <c r="B419" s="2" t="s">
        <v>136</v>
      </c>
      <c r="C419" s="2" t="s">
        <v>63</v>
      </c>
      <c r="D419" s="107">
        <v>41699</v>
      </c>
      <c r="E419" s="2">
        <v>3</v>
      </c>
      <c r="F419" s="2" t="s">
        <v>19</v>
      </c>
      <c r="G419" s="2" t="s">
        <v>146</v>
      </c>
      <c r="H419" s="2" t="s">
        <v>130</v>
      </c>
      <c r="I419" s="2" t="s">
        <v>33</v>
      </c>
      <c r="J419" s="111">
        <v>999165.39342749992</v>
      </c>
    </row>
    <row r="420" spans="1:10" x14ac:dyDescent="0.35">
      <c r="A420" s="2" t="s">
        <v>138</v>
      </c>
      <c r="B420" s="2" t="s">
        <v>136</v>
      </c>
      <c r="C420" s="2" t="s">
        <v>63</v>
      </c>
      <c r="D420" s="107">
        <v>41730</v>
      </c>
      <c r="E420" s="2">
        <v>4</v>
      </c>
      <c r="F420" s="2" t="s">
        <v>19</v>
      </c>
      <c r="G420" s="2" t="s">
        <v>146</v>
      </c>
      <c r="H420" s="2" t="s">
        <v>130</v>
      </c>
      <c r="I420" s="2" t="s">
        <v>33</v>
      </c>
      <c r="J420" s="111">
        <v>544055.76341999997</v>
      </c>
    </row>
    <row r="421" spans="1:10" x14ac:dyDescent="0.35">
      <c r="A421" s="2" t="s">
        <v>138</v>
      </c>
      <c r="B421" s="2" t="s">
        <v>136</v>
      </c>
      <c r="C421" s="2" t="s">
        <v>63</v>
      </c>
      <c r="D421" s="107">
        <v>41760</v>
      </c>
      <c r="E421" s="2">
        <v>5</v>
      </c>
      <c r="F421" s="2" t="s">
        <v>19</v>
      </c>
      <c r="G421" s="2" t="s">
        <v>146</v>
      </c>
      <c r="H421" s="2" t="s">
        <v>130</v>
      </c>
      <c r="I421" s="2" t="s">
        <v>33</v>
      </c>
      <c r="J421" s="111">
        <v>702535.87520999974</v>
      </c>
    </row>
    <row r="422" spans="1:10" x14ac:dyDescent="0.35">
      <c r="A422" s="2" t="s">
        <v>138</v>
      </c>
      <c r="B422" s="2" t="s">
        <v>136</v>
      </c>
      <c r="C422" s="2" t="s">
        <v>63</v>
      </c>
      <c r="D422" s="107">
        <v>41791</v>
      </c>
      <c r="E422" s="2">
        <v>6</v>
      </c>
      <c r="F422" s="2" t="s">
        <v>19</v>
      </c>
      <c r="G422" s="2" t="s">
        <v>146</v>
      </c>
      <c r="H422" s="2" t="s">
        <v>130</v>
      </c>
      <c r="I422" s="2" t="s">
        <v>33</v>
      </c>
      <c r="J422" s="111">
        <v>1002772.411758</v>
      </c>
    </row>
    <row r="423" spans="1:10" x14ac:dyDescent="0.35">
      <c r="A423" s="2" t="s">
        <v>138</v>
      </c>
      <c r="B423" s="2" t="s">
        <v>136</v>
      </c>
      <c r="C423" s="2" t="s">
        <v>63</v>
      </c>
      <c r="D423" s="107">
        <v>41456</v>
      </c>
      <c r="E423" s="2">
        <v>7</v>
      </c>
      <c r="F423" s="2" t="s">
        <v>19</v>
      </c>
      <c r="G423" s="2" t="s">
        <v>146</v>
      </c>
      <c r="H423" s="2" t="s">
        <v>131</v>
      </c>
      <c r="I423" s="2" t="s">
        <v>33</v>
      </c>
      <c r="J423" s="111">
        <v>251329.05622500001</v>
      </c>
    </row>
    <row r="424" spans="1:10" x14ac:dyDescent="0.35">
      <c r="A424" s="2" t="s">
        <v>138</v>
      </c>
      <c r="B424" s="2" t="s">
        <v>136</v>
      </c>
      <c r="C424" s="2" t="s">
        <v>63</v>
      </c>
      <c r="D424" s="107">
        <v>41487</v>
      </c>
      <c r="E424" s="2">
        <v>8</v>
      </c>
      <c r="F424" s="2" t="s">
        <v>19</v>
      </c>
      <c r="G424" s="2" t="s">
        <v>146</v>
      </c>
      <c r="H424" s="2" t="s">
        <v>131</v>
      </c>
      <c r="I424" s="2" t="s">
        <v>33</v>
      </c>
      <c r="J424" s="111">
        <v>200226.9399</v>
      </c>
    </row>
    <row r="425" spans="1:10" x14ac:dyDescent="0.35">
      <c r="A425" s="2" t="s">
        <v>138</v>
      </c>
      <c r="B425" s="2" t="s">
        <v>136</v>
      </c>
      <c r="C425" s="2" t="s">
        <v>63</v>
      </c>
      <c r="D425" s="107">
        <v>41518</v>
      </c>
      <c r="E425" s="2">
        <v>9</v>
      </c>
      <c r="F425" s="2" t="s">
        <v>19</v>
      </c>
      <c r="G425" s="2" t="s">
        <v>146</v>
      </c>
      <c r="H425" s="2" t="s">
        <v>131</v>
      </c>
      <c r="I425" s="2" t="s">
        <v>33</v>
      </c>
      <c r="J425" s="111">
        <v>270659.38184999995</v>
      </c>
    </row>
    <row r="426" spans="1:10" x14ac:dyDescent="0.35">
      <c r="A426" s="2" t="s">
        <v>138</v>
      </c>
      <c r="B426" s="2" t="s">
        <v>136</v>
      </c>
      <c r="C426" s="2" t="s">
        <v>63</v>
      </c>
      <c r="D426" s="107">
        <v>41548</v>
      </c>
      <c r="E426" s="2">
        <v>10</v>
      </c>
      <c r="F426" s="2" t="s">
        <v>19</v>
      </c>
      <c r="G426" s="2" t="s">
        <v>146</v>
      </c>
      <c r="H426" s="2" t="s">
        <v>131</v>
      </c>
      <c r="I426" s="2" t="s">
        <v>33</v>
      </c>
      <c r="J426" s="111">
        <v>227663.78894999996</v>
      </c>
    </row>
    <row r="427" spans="1:10" x14ac:dyDescent="0.35">
      <c r="A427" s="2" t="s">
        <v>138</v>
      </c>
      <c r="B427" s="2" t="s">
        <v>136</v>
      </c>
      <c r="C427" s="2" t="s">
        <v>63</v>
      </c>
      <c r="D427" s="107">
        <v>41579</v>
      </c>
      <c r="E427" s="2">
        <v>11</v>
      </c>
      <c r="F427" s="2" t="s">
        <v>19</v>
      </c>
      <c r="G427" s="2" t="s">
        <v>146</v>
      </c>
      <c r="H427" s="2" t="s">
        <v>131</v>
      </c>
      <c r="I427" s="2" t="s">
        <v>33</v>
      </c>
      <c r="J427" s="111">
        <v>193599.33401250001</v>
      </c>
    </row>
    <row r="428" spans="1:10" x14ac:dyDescent="0.35">
      <c r="A428" s="2" t="s">
        <v>138</v>
      </c>
      <c r="B428" s="2" t="s">
        <v>136</v>
      </c>
      <c r="C428" s="2" t="s">
        <v>63</v>
      </c>
      <c r="D428" s="107">
        <v>41609</v>
      </c>
      <c r="E428" s="2">
        <v>12</v>
      </c>
      <c r="F428" s="2" t="s">
        <v>19</v>
      </c>
      <c r="G428" s="2" t="s">
        <v>146</v>
      </c>
      <c r="H428" s="2" t="s">
        <v>131</v>
      </c>
      <c r="I428" s="2" t="s">
        <v>33</v>
      </c>
      <c r="J428" s="111">
        <v>143549.25243750002</v>
      </c>
    </row>
    <row r="429" spans="1:10" x14ac:dyDescent="0.35">
      <c r="A429" s="2" t="s">
        <v>138</v>
      </c>
      <c r="B429" s="2" t="s">
        <v>136</v>
      </c>
      <c r="C429" s="2" t="s">
        <v>63</v>
      </c>
      <c r="D429" s="107">
        <v>41640</v>
      </c>
      <c r="E429" s="2">
        <v>1</v>
      </c>
      <c r="F429" s="2" t="s">
        <v>19</v>
      </c>
      <c r="G429" s="2" t="s">
        <v>146</v>
      </c>
      <c r="H429" s="2" t="s">
        <v>131</v>
      </c>
      <c r="I429" s="2" t="s">
        <v>33</v>
      </c>
      <c r="J429" s="111">
        <v>153261.18405000001</v>
      </c>
    </row>
    <row r="430" spans="1:10" x14ac:dyDescent="0.35">
      <c r="A430" s="2" t="s">
        <v>138</v>
      </c>
      <c r="B430" s="2" t="s">
        <v>136</v>
      </c>
      <c r="C430" s="2" t="s">
        <v>63</v>
      </c>
      <c r="D430" s="107">
        <v>41671</v>
      </c>
      <c r="E430" s="2">
        <v>2</v>
      </c>
      <c r="F430" s="2" t="s">
        <v>19</v>
      </c>
      <c r="G430" s="2" t="s">
        <v>146</v>
      </c>
      <c r="H430" s="2" t="s">
        <v>131</v>
      </c>
      <c r="I430" s="2" t="s">
        <v>33</v>
      </c>
      <c r="J430" s="111">
        <v>131609.72857499999</v>
      </c>
    </row>
    <row r="431" spans="1:10" x14ac:dyDescent="0.35">
      <c r="A431" s="2" t="s">
        <v>138</v>
      </c>
      <c r="B431" s="2" t="s">
        <v>136</v>
      </c>
      <c r="C431" s="2" t="s">
        <v>63</v>
      </c>
      <c r="D431" s="107">
        <v>41699</v>
      </c>
      <c r="E431" s="2">
        <v>3</v>
      </c>
      <c r="F431" s="2" t="s">
        <v>19</v>
      </c>
      <c r="G431" s="2" t="s">
        <v>146</v>
      </c>
      <c r="H431" s="2" t="s">
        <v>131</v>
      </c>
      <c r="I431" s="2" t="s">
        <v>33</v>
      </c>
      <c r="J431" s="111">
        <v>185030.62841250002</v>
      </c>
    </row>
    <row r="432" spans="1:10" x14ac:dyDescent="0.35">
      <c r="A432" s="2" t="s">
        <v>138</v>
      </c>
      <c r="B432" s="2" t="s">
        <v>136</v>
      </c>
      <c r="C432" s="2" t="s">
        <v>63</v>
      </c>
      <c r="D432" s="107">
        <v>41730</v>
      </c>
      <c r="E432" s="2">
        <v>4</v>
      </c>
      <c r="F432" s="2" t="s">
        <v>19</v>
      </c>
      <c r="G432" s="2" t="s">
        <v>146</v>
      </c>
      <c r="H432" s="2" t="s">
        <v>131</v>
      </c>
      <c r="I432" s="2" t="s">
        <v>33</v>
      </c>
      <c r="J432" s="111">
        <v>100751.0673</v>
      </c>
    </row>
    <row r="433" spans="1:10" x14ac:dyDescent="0.35">
      <c r="A433" s="2" t="s">
        <v>138</v>
      </c>
      <c r="B433" s="2" t="s">
        <v>136</v>
      </c>
      <c r="C433" s="2" t="s">
        <v>63</v>
      </c>
      <c r="D433" s="107">
        <v>41760</v>
      </c>
      <c r="E433" s="2">
        <v>5</v>
      </c>
      <c r="F433" s="2" t="s">
        <v>19</v>
      </c>
      <c r="G433" s="2" t="s">
        <v>146</v>
      </c>
      <c r="H433" s="2" t="s">
        <v>131</v>
      </c>
      <c r="I433" s="2" t="s">
        <v>33</v>
      </c>
      <c r="J433" s="111">
        <v>130099.23614999997</v>
      </c>
    </row>
    <row r="434" spans="1:10" x14ac:dyDescent="0.35">
      <c r="A434" s="2" t="s">
        <v>138</v>
      </c>
      <c r="B434" s="2" t="s">
        <v>136</v>
      </c>
      <c r="C434" s="2" t="s">
        <v>63</v>
      </c>
      <c r="D434" s="107">
        <v>41791</v>
      </c>
      <c r="E434" s="2">
        <v>6</v>
      </c>
      <c r="F434" s="2" t="s">
        <v>19</v>
      </c>
      <c r="G434" s="2" t="s">
        <v>146</v>
      </c>
      <c r="H434" s="2" t="s">
        <v>131</v>
      </c>
      <c r="I434" s="2" t="s">
        <v>33</v>
      </c>
      <c r="J434" s="111">
        <v>232123.24346250005</v>
      </c>
    </row>
    <row r="435" spans="1:10" x14ac:dyDescent="0.35">
      <c r="A435" s="2" t="s">
        <v>138</v>
      </c>
      <c r="B435" s="2" t="s">
        <v>136</v>
      </c>
      <c r="C435" s="2" t="s">
        <v>63</v>
      </c>
      <c r="D435" s="107">
        <v>41456</v>
      </c>
      <c r="E435" s="2">
        <v>7</v>
      </c>
      <c r="F435" s="2" t="s">
        <v>19</v>
      </c>
      <c r="G435" s="2" t="s">
        <v>146</v>
      </c>
      <c r="H435" s="2" t="s">
        <v>132</v>
      </c>
      <c r="I435" s="2" t="s">
        <v>33</v>
      </c>
      <c r="J435" s="111">
        <v>623296.05943799997</v>
      </c>
    </row>
    <row r="436" spans="1:10" x14ac:dyDescent="0.35">
      <c r="A436" s="2" t="s">
        <v>138</v>
      </c>
      <c r="B436" s="2" t="s">
        <v>136</v>
      </c>
      <c r="C436" s="2" t="s">
        <v>63</v>
      </c>
      <c r="D436" s="107">
        <v>41487</v>
      </c>
      <c r="E436" s="2">
        <v>8</v>
      </c>
      <c r="F436" s="2" t="s">
        <v>19</v>
      </c>
      <c r="G436" s="2" t="s">
        <v>146</v>
      </c>
      <c r="H436" s="2" t="s">
        <v>132</v>
      </c>
      <c r="I436" s="2" t="s">
        <v>33</v>
      </c>
      <c r="J436" s="111">
        <v>496562.81095199991</v>
      </c>
    </row>
    <row r="437" spans="1:10" x14ac:dyDescent="0.35">
      <c r="A437" s="2" t="s">
        <v>138</v>
      </c>
      <c r="B437" s="2" t="s">
        <v>136</v>
      </c>
      <c r="C437" s="2" t="s">
        <v>63</v>
      </c>
      <c r="D437" s="107">
        <v>41518</v>
      </c>
      <c r="E437" s="2">
        <v>9</v>
      </c>
      <c r="F437" s="2" t="s">
        <v>19</v>
      </c>
      <c r="G437" s="2" t="s">
        <v>146</v>
      </c>
      <c r="H437" s="2" t="s">
        <v>132</v>
      </c>
      <c r="I437" s="2" t="s">
        <v>33</v>
      </c>
      <c r="J437" s="111">
        <v>671235.2669879999</v>
      </c>
    </row>
    <row r="438" spans="1:10" x14ac:dyDescent="0.35">
      <c r="A438" s="2" t="s">
        <v>138</v>
      </c>
      <c r="B438" s="2" t="s">
        <v>136</v>
      </c>
      <c r="C438" s="2" t="s">
        <v>63</v>
      </c>
      <c r="D438" s="107">
        <v>41548</v>
      </c>
      <c r="E438" s="2">
        <v>10</v>
      </c>
      <c r="F438" s="2" t="s">
        <v>19</v>
      </c>
      <c r="G438" s="2" t="s">
        <v>146</v>
      </c>
      <c r="H438" s="2" t="s">
        <v>132</v>
      </c>
      <c r="I438" s="2" t="s">
        <v>33</v>
      </c>
      <c r="J438" s="111">
        <v>564606.19659599988</v>
      </c>
    </row>
    <row r="439" spans="1:10" x14ac:dyDescent="0.35">
      <c r="A439" s="2" t="s">
        <v>138</v>
      </c>
      <c r="B439" s="2" t="s">
        <v>136</v>
      </c>
      <c r="C439" s="2" t="s">
        <v>63</v>
      </c>
      <c r="D439" s="107">
        <v>41579</v>
      </c>
      <c r="E439" s="2">
        <v>11</v>
      </c>
      <c r="F439" s="2" t="s">
        <v>19</v>
      </c>
      <c r="G439" s="2" t="s">
        <v>146</v>
      </c>
      <c r="H439" s="2" t="s">
        <v>132</v>
      </c>
      <c r="I439" s="2" t="s">
        <v>33</v>
      </c>
      <c r="J439" s="111">
        <v>480126.34835100005</v>
      </c>
    </row>
    <row r="440" spans="1:10" x14ac:dyDescent="0.35">
      <c r="A440" s="2" t="s">
        <v>138</v>
      </c>
      <c r="B440" s="2" t="s">
        <v>136</v>
      </c>
      <c r="C440" s="2" t="s">
        <v>63</v>
      </c>
      <c r="D440" s="107">
        <v>41609</v>
      </c>
      <c r="E440" s="2">
        <v>12</v>
      </c>
      <c r="F440" s="2" t="s">
        <v>19</v>
      </c>
      <c r="G440" s="2" t="s">
        <v>146</v>
      </c>
      <c r="H440" s="2" t="s">
        <v>132</v>
      </c>
      <c r="I440" s="2" t="s">
        <v>33</v>
      </c>
      <c r="J440" s="111">
        <v>356002.146045</v>
      </c>
    </row>
    <row r="441" spans="1:10" x14ac:dyDescent="0.35">
      <c r="A441" s="2" t="s">
        <v>138</v>
      </c>
      <c r="B441" s="2" t="s">
        <v>136</v>
      </c>
      <c r="C441" s="2" t="s">
        <v>63</v>
      </c>
      <c r="D441" s="107">
        <v>41640</v>
      </c>
      <c r="E441" s="2">
        <v>1</v>
      </c>
      <c r="F441" s="2" t="s">
        <v>19</v>
      </c>
      <c r="G441" s="2" t="s">
        <v>146</v>
      </c>
      <c r="H441" s="2" t="s">
        <v>132</v>
      </c>
      <c r="I441" s="2" t="s">
        <v>33</v>
      </c>
      <c r="J441" s="111">
        <v>380087.73644399998</v>
      </c>
    </row>
    <row r="442" spans="1:10" x14ac:dyDescent="0.35">
      <c r="A442" s="2" t="s">
        <v>138</v>
      </c>
      <c r="B442" s="2" t="s">
        <v>136</v>
      </c>
      <c r="C442" s="2" t="s">
        <v>63</v>
      </c>
      <c r="D442" s="107">
        <v>41671</v>
      </c>
      <c r="E442" s="2">
        <v>2</v>
      </c>
      <c r="F442" s="2" t="s">
        <v>19</v>
      </c>
      <c r="G442" s="2" t="s">
        <v>146</v>
      </c>
      <c r="H442" s="2" t="s">
        <v>132</v>
      </c>
      <c r="I442" s="2" t="s">
        <v>33</v>
      </c>
      <c r="J442" s="111">
        <v>326392.12686599995</v>
      </c>
    </row>
    <row r="443" spans="1:10" x14ac:dyDescent="0.35">
      <c r="A443" s="2" t="s">
        <v>138</v>
      </c>
      <c r="B443" s="2" t="s">
        <v>136</v>
      </c>
      <c r="C443" s="2" t="s">
        <v>63</v>
      </c>
      <c r="D443" s="107">
        <v>41699</v>
      </c>
      <c r="E443" s="2">
        <v>3</v>
      </c>
      <c r="F443" s="2" t="s">
        <v>19</v>
      </c>
      <c r="G443" s="2" t="s">
        <v>146</v>
      </c>
      <c r="H443" s="2" t="s">
        <v>132</v>
      </c>
      <c r="I443" s="2" t="s">
        <v>33</v>
      </c>
      <c r="J443" s="111">
        <v>458875.95846300002</v>
      </c>
    </row>
    <row r="444" spans="1:10" x14ac:dyDescent="0.35">
      <c r="A444" s="2" t="s">
        <v>138</v>
      </c>
      <c r="B444" s="2" t="s">
        <v>136</v>
      </c>
      <c r="C444" s="2" t="s">
        <v>63</v>
      </c>
      <c r="D444" s="107">
        <v>41730</v>
      </c>
      <c r="E444" s="2">
        <v>4</v>
      </c>
      <c r="F444" s="2" t="s">
        <v>19</v>
      </c>
      <c r="G444" s="2" t="s">
        <v>146</v>
      </c>
      <c r="H444" s="2" t="s">
        <v>132</v>
      </c>
      <c r="I444" s="2" t="s">
        <v>33</v>
      </c>
      <c r="J444" s="111">
        <v>249862.64690399999</v>
      </c>
    </row>
    <row r="445" spans="1:10" x14ac:dyDescent="0.35">
      <c r="A445" s="2" t="s">
        <v>138</v>
      </c>
      <c r="B445" s="2" t="s">
        <v>136</v>
      </c>
      <c r="C445" s="2" t="s">
        <v>63</v>
      </c>
      <c r="D445" s="107">
        <v>41760</v>
      </c>
      <c r="E445" s="2">
        <v>5</v>
      </c>
      <c r="F445" s="2" t="s">
        <v>19</v>
      </c>
      <c r="G445" s="2" t="s">
        <v>146</v>
      </c>
      <c r="H445" s="2" t="s">
        <v>132</v>
      </c>
      <c r="I445" s="2" t="s">
        <v>33</v>
      </c>
      <c r="J445" s="111">
        <v>322646.10565199988</v>
      </c>
    </row>
    <row r="446" spans="1:10" x14ac:dyDescent="0.35">
      <c r="A446" s="2" t="s">
        <v>138</v>
      </c>
      <c r="B446" s="2" t="s">
        <v>136</v>
      </c>
      <c r="C446" s="2" t="s">
        <v>63</v>
      </c>
      <c r="D446" s="107">
        <v>41791</v>
      </c>
      <c r="E446" s="2">
        <v>6</v>
      </c>
      <c r="F446" s="2" t="s">
        <v>19</v>
      </c>
      <c r="G446" s="2" t="s">
        <v>146</v>
      </c>
      <c r="H446" s="2" t="s">
        <v>132</v>
      </c>
      <c r="I446" s="2" t="s">
        <v>33</v>
      </c>
      <c r="J446" s="111">
        <v>575665.6437870001</v>
      </c>
    </row>
    <row r="447" spans="1:10" x14ac:dyDescent="0.35">
      <c r="A447" s="2" t="s">
        <v>138</v>
      </c>
      <c r="B447" s="2" t="s">
        <v>136</v>
      </c>
      <c r="C447" s="2" t="s">
        <v>63</v>
      </c>
      <c r="D447" s="107">
        <v>41456</v>
      </c>
      <c r="E447" s="2">
        <v>7</v>
      </c>
      <c r="F447" s="2" t="s">
        <v>19</v>
      </c>
      <c r="G447" s="2" t="s">
        <v>146</v>
      </c>
      <c r="H447" s="2" t="s">
        <v>133</v>
      </c>
      <c r="I447" s="2" t="s">
        <v>33</v>
      </c>
      <c r="J447" s="111">
        <v>211116.407229</v>
      </c>
    </row>
    <row r="448" spans="1:10" x14ac:dyDescent="0.35">
      <c r="A448" s="2" t="s">
        <v>138</v>
      </c>
      <c r="B448" s="2" t="s">
        <v>136</v>
      </c>
      <c r="C448" s="2" t="s">
        <v>63</v>
      </c>
      <c r="D448" s="107">
        <v>41487</v>
      </c>
      <c r="E448" s="2">
        <v>8</v>
      </c>
      <c r="F448" s="2" t="s">
        <v>19</v>
      </c>
      <c r="G448" s="2" t="s">
        <v>146</v>
      </c>
      <c r="H448" s="2" t="s">
        <v>133</v>
      </c>
      <c r="I448" s="2" t="s">
        <v>33</v>
      </c>
      <c r="J448" s="111">
        <v>168190.62951599999</v>
      </c>
    </row>
    <row r="449" spans="1:10" x14ac:dyDescent="0.35">
      <c r="A449" s="2" t="s">
        <v>138</v>
      </c>
      <c r="B449" s="2" t="s">
        <v>136</v>
      </c>
      <c r="C449" s="2" t="s">
        <v>63</v>
      </c>
      <c r="D449" s="107">
        <v>41518</v>
      </c>
      <c r="E449" s="2">
        <v>9</v>
      </c>
      <c r="F449" s="2" t="s">
        <v>19</v>
      </c>
      <c r="G449" s="2" t="s">
        <v>146</v>
      </c>
      <c r="H449" s="2" t="s">
        <v>133</v>
      </c>
      <c r="I449" s="2" t="s">
        <v>33</v>
      </c>
      <c r="J449" s="111">
        <v>227353.88075399998</v>
      </c>
    </row>
    <row r="450" spans="1:10" x14ac:dyDescent="0.35">
      <c r="A450" s="2" t="s">
        <v>138</v>
      </c>
      <c r="B450" s="2" t="s">
        <v>136</v>
      </c>
      <c r="C450" s="2" t="s">
        <v>63</v>
      </c>
      <c r="D450" s="107">
        <v>41548</v>
      </c>
      <c r="E450" s="2">
        <v>10</v>
      </c>
      <c r="F450" s="2" t="s">
        <v>19</v>
      </c>
      <c r="G450" s="2" t="s">
        <v>146</v>
      </c>
      <c r="H450" s="2" t="s">
        <v>133</v>
      </c>
      <c r="I450" s="2" t="s">
        <v>33</v>
      </c>
      <c r="J450" s="111">
        <v>191237.58271799999</v>
      </c>
    </row>
    <row r="451" spans="1:10" x14ac:dyDescent="0.35">
      <c r="A451" s="2" t="s">
        <v>138</v>
      </c>
      <c r="B451" s="2" t="s">
        <v>136</v>
      </c>
      <c r="C451" s="2" t="s">
        <v>63</v>
      </c>
      <c r="D451" s="107">
        <v>41579</v>
      </c>
      <c r="E451" s="2">
        <v>11</v>
      </c>
      <c r="F451" s="2" t="s">
        <v>19</v>
      </c>
      <c r="G451" s="2" t="s">
        <v>146</v>
      </c>
      <c r="H451" s="2" t="s">
        <v>133</v>
      </c>
      <c r="I451" s="2" t="s">
        <v>33</v>
      </c>
      <c r="J451" s="111">
        <v>162623.44057050001</v>
      </c>
    </row>
    <row r="452" spans="1:10" x14ac:dyDescent="0.35">
      <c r="A452" s="2" t="s">
        <v>138</v>
      </c>
      <c r="B452" s="2" t="s">
        <v>136</v>
      </c>
      <c r="C452" s="2" t="s">
        <v>63</v>
      </c>
      <c r="D452" s="107">
        <v>41609</v>
      </c>
      <c r="E452" s="2">
        <v>12</v>
      </c>
      <c r="F452" s="2" t="s">
        <v>19</v>
      </c>
      <c r="G452" s="2" t="s">
        <v>146</v>
      </c>
      <c r="H452" s="2" t="s">
        <v>133</v>
      </c>
      <c r="I452" s="2" t="s">
        <v>33</v>
      </c>
      <c r="J452" s="111">
        <v>120581.37204750002</v>
      </c>
    </row>
    <row r="453" spans="1:10" x14ac:dyDescent="0.35">
      <c r="A453" s="2" t="s">
        <v>138</v>
      </c>
      <c r="B453" s="2" t="s">
        <v>136</v>
      </c>
      <c r="C453" s="2" t="s">
        <v>63</v>
      </c>
      <c r="D453" s="107">
        <v>41640</v>
      </c>
      <c r="E453" s="2">
        <v>1</v>
      </c>
      <c r="F453" s="2" t="s">
        <v>19</v>
      </c>
      <c r="G453" s="2" t="s">
        <v>146</v>
      </c>
      <c r="H453" s="2" t="s">
        <v>133</v>
      </c>
      <c r="I453" s="2" t="s">
        <v>33</v>
      </c>
      <c r="J453" s="111">
        <v>128739.394602</v>
      </c>
    </row>
    <row r="454" spans="1:10" x14ac:dyDescent="0.35">
      <c r="A454" s="2" t="s">
        <v>138</v>
      </c>
      <c r="B454" s="2" t="s">
        <v>136</v>
      </c>
      <c r="C454" s="2" t="s">
        <v>63</v>
      </c>
      <c r="D454" s="107">
        <v>41671</v>
      </c>
      <c r="E454" s="2">
        <v>2</v>
      </c>
      <c r="F454" s="2" t="s">
        <v>19</v>
      </c>
      <c r="G454" s="2" t="s">
        <v>146</v>
      </c>
      <c r="H454" s="2" t="s">
        <v>133</v>
      </c>
      <c r="I454" s="2" t="s">
        <v>33</v>
      </c>
      <c r="J454" s="111">
        <v>110552.17200299999</v>
      </c>
    </row>
    <row r="455" spans="1:10" x14ac:dyDescent="0.35">
      <c r="A455" s="2" t="s">
        <v>138</v>
      </c>
      <c r="B455" s="2" t="s">
        <v>136</v>
      </c>
      <c r="C455" s="2" t="s">
        <v>63</v>
      </c>
      <c r="D455" s="107">
        <v>41699</v>
      </c>
      <c r="E455" s="2">
        <v>3</v>
      </c>
      <c r="F455" s="2" t="s">
        <v>19</v>
      </c>
      <c r="G455" s="2" t="s">
        <v>146</v>
      </c>
      <c r="H455" s="2" t="s">
        <v>133</v>
      </c>
      <c r="I455" s="2" t="s">
        <v>33</v>
      </c>
      <c r="J455" s="111">
        <v>155425.7278665</v>
      </c>
    </row>
    <row r="456" spans="1:10" x14ac:dyDescent="0.35">
      <c r="A456" s="2" t="s">
        <v>138</v>
      </c>
      <c r="B456" s="2" t="s">
        <v>136</v>
      </c>
      <c r="C456" s="2" t="s">
        <v>63</v>
      </c>
      <c r="D456" s="107">
        <v>41730</v>
      </c>
      <c r="E456" s="2">
        <v>4</v>
      </c>
      <c r="F456" s="2" t="s">
        <v>19</v>
      </c>
      <c r="G456" s="2" t="s">
        <v>146</v>
      </c>
      <c r="H456" s="2" t="s">
        <v>133</v>
      </c>
      <c r="I456" s="2" t="s">
        <v>33</v>
      </c>
      <c r="J456" s="111">
        <v>84630.896531999999</v>
      </c>
    </row>
    <row r="457" spans="1:10" x14ac:dyDescent="0.35">
      <c r="A457" s="2" t="s">
        <v>138</v>
      </c>
      <c r="B457" s="2" t="s">
        <v>136</v>
      </c>
      <c r="C457" s="2" t="s">
        <v>63</v>
      </c>
      <c r="D457" s="107">
        <v>41760</v>
      </c>
      <c r="E457" s="2">
        <v>5</v>
      </c>
      <c r="F457" s="2" t="s">
        <v>19</v>
      </c>
      <c r="G457" s="2" t="s">
        <v>146</v>
      </c>
      <c r="H457" s="2" t="s">
        <v>133</v>
      </c>
      <c r="I457" s="2" t="s">
        <v>33</v>
      </c>
      <c r="J457" s="111">
        <v>109283.35836599997</v>
      </c>
    </row>
    <row r="458" spans="1:10" x14ac:dyDescent="0.35">
      <c r="A458" s="2" t="s">
        <v>138</v>
      </c>
      <c r="B458" s="2" t="s">
        <v>136</v>
      </c>
      <c r="C458" s="2" t="s">
        <v>63</v>
      </c>
      <c r="D458" s="107">
        <v>41791</v>
      </c>
      <c r="E458" s="2">
        <v>6</v>
      </c>
      <c r="F458" s="2" t="s">
        <v>19</v>
      </c>
      <c r="G458" s="2" t="s">
        <v>146</v>
      </c>
      <c r="H458" s="2" t="s">
        <v>133</v>
      </c>
      <c r="I458" s="2" t="s">
        <v>33</v>
      </c>
      <c r="J458" s="111">
        <v>194983.52450850004</v>
      </c>
    </row>
    <row r="459" spans="1:10" x14ac:dyDescent="0.35">
      <c r="A459" s="2" t="s">
        <v>138</v>
      </c>
      <c r="B459" s="2" t="s">
        <v>136</v>
      </c>
      <c r="C459" s="2" t="s">
        <v>63</v>
      </c>
      <c r="D459" s="107">
        <v>41456</v>
      </c>
      <c r="E459" s="2">
        <v>7</v>
      </c>
      <c r="F459" s="2" t="s">
        <v>19</v>
      </c>
      <c r="G459" s="2" t="s">
        <v>134</v>
      </c>
      <c r="H459" s="2" t="s">
        <v>135</v>
      </c>
      <c r="I459" s="2" t="s">
        <v>33</v>
      </c>
      <c r="J459" s="111">
        <v>3015948.6746999999</v>
      </c>
    </row>
    <row r="460" spans="1:10" x14ac:dyDescent="0.35">
      <c r="A460" s="2" t="s">
        <v>138</v>
      </c>
      <c r="B460" s="2" t="s">
        <v>136</v>
      </c>
      <c r="C460" s="2" t="s">
        <v>63</v>
      </c>
      <c r="D460" s="107">
        <v>41487</v>
      </c>
      <c r="E460" s="2">
        <v>8</v>
      </c>
      <c r="F460" s="2" t="s">
        <v>19</v>
      </c>
      <c r="G460" s="2" t="s">
        <v>134</v>
      </c>
      <c r="H460" s="2" t="s">
        <v>135</v>
      </c>
      <c r="I460" s="2" t="s">
        <v>33</v>
      </c>
      <c r="J460" s="111">
        <v>2402723.2787999995</v>
      </c>
    </row>
    <row r="461" spans="1:10" x14ac:dyDescent="0.35">
      <c r="A461" s="2" t="s">
        <v>138</v>
      </c>
      <c r="B461" s="2" t="s">
        <v>136</v>
      </c>
      <c r="C461" s="2" t="s">
        <v>63</v>
      </c>
      <c r="D461" s="107">
        <v>41518</v>
      </c>
      <c r="E461" s="2">
        <v>9</v>
      </c>
      <c r="F461" s="2" t="s">
        <v>19</v>
      </c>
      <c r="G461" s="2" t="s">
        <v>134</v>
      </c>
      <c r="H461" s="2" t="s">
        <v>135</v>
      </c>
      <c r="I461" s="2" t="s">
        <v>33</v>
      </c>
      <c r="J461" s="111">
        <v>3247912.5821999996</v>
      </c>
    </row>
    <row r="462" spans="1:10" x14ac:dyDescent="0.35">
      <c r="A462" s="2" t="s">
        <v>138</v>
      </c>
      <c r="B462" s="2" t="s">
        <v>136</v>
      </c>
      <c r="C462" s="2" t="s">
        <v>63</v>
      </c>
      <c r="D462" s="107">
        <v>41548</v>
      </c>
      <c r="E462" s="2">
        <v>10</v>
      </c>
      <c r="F462" s="2" t="s">
        <v>19</v>
      </c>
      <c r="G462" s="2" t="s">
        <v>134</v>
      </c>
      <c r="H462" s="2" t="s">
        <v>135</v>
      </c>
      <c r="I462" s="2" t="s">
        <v>33</v>
      </c>
      <c r="J462" s="111">
        <v>2731965.4673999995</v>
      </c>
    </row>
    <row r="463" spans="1:10" x14ac:dyDescent="0.35">
      <c r="A463" s="2" t="s">
        <v>138</v>
      </c>
      <c r="B463" s="2" t="s">
        <v>136</v>
      </c>
      <c r="C463" s="2" t="s">
        <v>63</v>
      </c>
      <c r="D463" s="107">
        <v>41579</v>
      </c>
      <c r="E463" s="2">
        <v>11</v>
      </c>
      <c r="F463" s="2" t="s">
        <v>19</v>
      </c>
      <c r="G463" s="2" t="s">
        <v>134</v>
      </c>
      <c r="H463" s="2" t="s">
        <v>135</v>
      </c>
      <c r="I463" s="2" t="s">
        <v>33</v>
      </c>
      <c r="J463" s="111">
        <v>2323192.0081500001</v>
      </c>
    </row>
    <row r="464" spans="1:10" x14ac:dyDescent="0.35">
      <c r="A464" s="2" t="s">
        <v>138</v>
      </c>
      <c r="B464" s="2" t="s">
        <v>136</v>
      </c>
      <c r="C464" s="2" t="s">
        <v>63</v>
      </c>
      <c r="D464" s="107">
        <v>41609</v>
      </c>
      <c r="E464" s="2">
        <v>12</v>
      </c>
      <c r="F464" s="2" t="s">
        <v>19</v>
      </c>
      <c r="G464" s="2" t="s">
        <v>134</v>
      </c>
      <c r="H464" s="2" t="s">
        <v>135</v>
      </c>
      <c r="I464" s="2" t="s">
        <v>33</v>
      </c>
      <c r="J464" s="111">
        <v>1722591.0292499999</v>
      </c>
    </row>
    <row r="465" spans="1:11" x14ac:dyDescent="0.35">
      <c r="A465" s="2" t="s">
        <v>138</v>
      </c>
      <c r="B465" s="2" t="s">
        <v>136</v>
      </c>
      <c r="C465" s="2" t="s">
        <v>63</v>
      </c>
      <c r="D465" s="107">
        <v>41640</v>
      </c>
      <c r="E465" s="2">
        <v>1</v>
      </c>
      <c r="F465" s="2" t="s">
        <v>19</v>
      </c>
      <c r="G465" s="2" t="s">
        <v>134</v>
      </c>
      <c r="H465" s="2" t="s">
        <v>135</v>
      </c>
      <c r="I465" s="2" t="s">
        <v>33</v>
      </c>
      <c r="J465" s="111">
        <v>1839134.2085999998</v>
      </c>
    </row>
    <row r="466" spans="1:11" x14ac:dyDescent="0.35">
      <c r="A466" s="2" t="s">
        <v>138</v>
      </c>
      <c r="B466" s="2" t="s">
        <v>136</v>
      </c>
      <c r="C466" s="2" t="s">
        <v>63</v>
      </c>
      <c r="D466" s="107">
        <v>41671</v>
      </c>
      <c r="E466" s="2">
        <v>2</v>
      </c>
      <c r="F466" s="2" t="s">
        <v>19</v>
      </c>
      <c r="G466" s="2" t="s">
        <v>134</v>
      </c>
      <c r="H466" s="2" t="s">
        <v>135</v>
      </c>
      <c r="I466" s="2" t="s">
        <v>33</v>
      </c>
      <c r="J466" s="111">
        <v>2579316.7429</v>
      </c>
    </row>
    <row r="467" spans="1:11" x14ac:dyDescent="0.35">
      <c r="A467" s="2" t="s">
        <v>138</v>
      </c>
      <c r="B467" s="2" t="s">
        <v>136</v>
      </c>
      <c r="C467" s="2" t="s">
        <v>63</v>
      </c>
      <c r="D467" s="107">
        <v>41699</v>
      </c>
      <c r="E467" s="2">
        <v>3</v>
      </c>
      <c r="F467" s="2" t="s">
        <v>19</v>
      </c>
      <c r="G467" s="2" t="s">
        <v>134</v>
      </c>
      <c r="H467" s="2" t="s">
        <v>135</v>
      </c>
      <c r="I467" s="2" t="s">
        <v>33</v>
      </c>
      <c r="J467" s="111">
        <v>2220367.5409499998</v>
      </c>
    </row>
    <row r="468" spans="1:11" x14ac:dyDescent="0.35">
      <c r="A468" s="2" t="s">
        <v>138</v>
      </c>
      <c r="B468" s="2" t="s">
        <v>136</v>
      </c>
      <c r="C468" s="2" t="s">
        <v>63</v>
      </c>
      <c r="D468" s="107">
        <v>41730</v>
      </c>
      <c r="E468" s="2">
        <v>4</v>
      </c>
      <c r="F468" s="2" t="s">
        <v>19</v>
      </c>
      <c r="G468" s="2" t="s">
        <v>134</v>
      </c>
      <c r="H468" s="2" t="s">
        <v>135</v>
      </c>
      <c r="I468" s="2" t="s">
        <v>33</v>
      </c>
      <c r="J468" s="111">
        <v>2209012.8075999999</v>
      </c>
    </row>
    <row r="469" spans="1:11" x14ac:dyDescent="0.35">
      <c r="A469" s="2" t="s">
        <v>138</v>
      </c>
      <c r="B469" s="2" t="s">
        <v>136</v>
      </c>
      <c r="C469" s="2" t="s">
        <v>63</v>
      </c>
      <c r="D469" s="107">
        <v>41760</v>
      </c>
      <c r="E469" s="2">
        <v>5</v>
      </c>
      <c r="F469" s="2" t="s">
        <v>19</v>
      </c>
      <c r="G469" s="2" t="s">
        <v>134</v>
      </c>
      <c r="H469" s="2" t="s">
        <v>135</v>
      </c>
      <c r="I469" s="2" t="s">
        <v>33</v>
      </c>
      <c r="J469" s="111">
        <v>2561190.8338000001</v>
      </c>
    </row>
    <row r="470" spans="1:11" x14ac:dyDescent="0.35">
      <c r="A470" s="2" t="s">
        <v>138</v>
      </c>
      <c r="B470" s="2" t="s">
        <v>136</v>
      </c>
      <c r="C470" s="2" t="s">
        <v>63</v>
      </c>
      <c r="D470" s="107">
        <v>41791</v>
      </c>
      <c r="E470" s="2">
        <v>6</v>
      </c>
      <c r="F470" s="2" t="s">
        <v>19</v>
      </c>
      <c r="G470" s="2" t="s">
        <v>134</v>
      </c>
      <c r="H470" s="2" t="s">
        <v>135</v>
      </c>
      <c r="I470" s="2" t="s">
        <v>33</v>
      </c>
      <c r="J470" s="111">
        <v>2785478.9215500001</v>
      </c>
    </row>
    <row r="471" spans="1:11" x14ac:dyDescent="0.35">
      <c r="A471" s="2" t="s">
        <v>139</v>
      </c>
      <c r="B471" s="2" t="s">
        <v>0</v>
      </c>
      <c r="C471" s="2" t="s">
        <v>51</v>
      </c>
      <c r="D471" s="107">
        <v>41456</v>
      </c>
      <c r="E471" s="108">
        <f>MONTH(D471)</f>
        <v>7</v>
      </c>
      <c r="F471" s="108" t="s">
        <v>111</v>
      </c>
      <c r="G471" s="2" t="s">
        <v>102</v>
      </c>
      <c r="H471" s="2" t="s">
        <v>105</v>
      </c>
      <c r="I471" s="2" t="s">
        <v>33</v>
      </c>
      <c r="J471" s="111">
        <v>1393573.1617478998</v>
      </c>
      <c r="K471" s="109"/>
    </row>
    <row r="472" spans="1:11" x14ac:dyDescent="0.35">
      <c r="A472" s="2" t="s">
        <v>139</v>
      </c>
      <c r="B472" s="2" t="s">
        <v>0</v>
      </c>
      <c r="C472" s="2" t="s">
        <v>51</v>
      </c>
      <c r="D472" s="107">
        <v>41487</v>
      </c>
      <c r="E472" s="108">
        <f t="shared" ref="E472:E530" si="10">MONTH(D472)</f>
        <v>8</v>
      </c>
      <c r="F472" s="108" t="s">
        <v>111</v>
      </c>
      <c r="G472" s="2" t="s">
        <v>102</v>
      </c>
      <c r="H472" s="2" t="s">
        <v>105</v>
      </c>
      <c r="I472" s="2" t="s">
        <v>33</v>
      </c>
      <c r="J472" s="111">
        <v>1485861.087351725</v>
      </c>
      <c r="K472" s="109"/>
    </row>
    <row r="473" spans="1:11" x14ac:dyDescent="0.35">
      <c r="A473" s="2" t="s">
        <v>139</v>
      </c>
      <c r="B473" s="2" t="s">
        <v>0</v>
      </c>
      <c r="C473" s="2" t="s">
        <v>51</v>
      </c>
      <c r="D473" s="107">
        <v>41518</v>
      </c>
      <c r="E473" s="108">
        <f t="shared" si="10"/>
        <v>9</v>
      </c>
      <c r="F473" s="108" t="s">
        <v>111</v>
      </c>
      <c r="G473" s="2" t="s">
        <v>102</v>
      </c>
      <c r="H473" s="2" t="s">
        <v>105</v>
      </c>
      <c r="I473" s="2" t="s">
        <v>33</v>
      </c>
      <c r="J473" s="111">
        <v>1365590.417499</v>
      </c>
      <c r="K473" s="109"/>
    </row>
    <row r="474" spans="1:11" x14ac:dyDescent="0.35">
      <c r="A474" s="2" t="s">
        <v>139</v>
      </c>
      <c r="B474" s="2" t="s">
        <v>0</v>
      </c>
      <c r="C474" s="2" t="s">
        <v>51</v>
      </c>
      <c r="D474" s="107">
        <v>41548</v>
      </c>
      <c r="E474" s="108">
        <f t="shared" si="10"/>
        <v>10</v>
      </c>
      <c r="F474" s="108" t="s">
        <v>111</v>
      </c>
      <c r="G474" s="2" t="s">
        <v>102</v>
      </c>
      <c r="H474" s="2" t="s">
        <v>105</v>
      </c>
      <c r="I474" s="2" t="s">
        <v>33</v>
      </c>
      <c r="J474" s="111">
        <v>1190958.0396727999</v>
      </c>
      <c r="K474" s="109"/>
    </row>
    <row r="475" spans="1:11" x14ac:dyDescent="0.35">
      <c r="A475" s="2" t="s">
        <v>139</v>
      </c>
      <c r="B475" s="2" t="s">
        <v>0</v>
      </c>
      <c r="C475" s="2" t="s">
        <v>51</v>
      </c>
      <c r="D475" s="107">
        <v>41579</v>
      </c>
      <c r="E475" s="108">
        <f t="shared" si="10"/>
        <v>11</v>
      </c>
      <c r="F475" s="108" t="s">
        <v>111</v>
      </c>
      <c r="G475" s="2" t="s">
        <v>102</v>
      </c>
      <c r="H475" s="2" t="s">
        <v>105</v>
      </c>
      <c r="I475" s="2" t="s">
        <v>33</v>
      </c>
      <c r="J475" s="111">
        <v>1446085.9455937999</v>
      </c>
      <c r="K475" s="109"/>
    </row>
    <row r="476" spans="1:11" x14ac:dyDescent="0.35">
      <c r="A476" s="2" t="s">
        <v>139</v>
      </c>
      <c r="B476" s="2" t="s">
        <v>0</v>
      </c>
      <c r="C476" s="2" t="s">
        <v>51</v>
      </c>
      <c r="D476" s="107">
        <v>41609</v>
      </c>
      <c r="E476" s="108">
        <f t="shared" si="10"/>
        <v>12</v>
      </c>
      <c r="F476" s="108" t="s">
        <v>111</v>
      </c>
      <c r="G476" s="2" t="s">
        <v>102</v>
      </c>
      <c r="H476" s="2" t="s">
        <v>105</v>
      </c>
      <c r="I476" s="2" t="s">
        <v>33</v>
      </c>
      <c r="J476" s="111">
        <v>1339684.6011239251</v>
      </c>
      <c r="K476" s="109"/>
    </row>
    <row r="477" spans="1:11" x14ac:dyDescent="0.35">
      <c r="A477" s="2" t="s">
        <v>139</v>
      </c>
      <c r="B477" s="2" t="s">
        <v>0</v>
      </c>
      <c r="C477" s="2" t="s">
        <v>51</v>
      </c>
      <c r="D477" s="107">
        <v>41640</v>
      </c>
      <c r="E477" s="108">
        <f t="shared" si="10"/>
        <v>1</v>
      </c>
      <c r="F477" s="108" t="s">
        <v>111</v>
      </c>
      <c r="G477" s="2" t="s">
        <v>102</v>
      </c>
      <c r="H477" s="2" t="s">
        <v>105</v>
      </c>
      <c r="I477" s="2" t="s">
        <v>33</v>
      </c>
      <c r="J477" s="111">
        <v>1936684.0881708246</v>
      </c>
      <c r="K477" s="109"/>
    </row>
    <row r="478" spans="1:11" x14ac:dyDescent="0.35">
      <c r="A478" s="2" t="s">
        <v>139</v>
      </c>
      <c r="B478" s="2" t="s">
        <v>0</v>
      </c>
      <c r="C478" s="2" t="s">
        <v>51</v>
      </c>
      <c r="D478" s="107">
        <v>41671</v>
      </c>
      <c r="E478" s="108">
        <f t="shared" si="10"/>
        <v>2</v>
      </c>
      <c r="F478" s="108" t="s">
        <v>111</v>
      </c>
      <c r="G478" s="2" t="s">
        <v>102</v>
      </c>
      <c r="H478" s="2" t="s">
        <v>105</v>
      </c>
      <c r="I478" s="2" t="s">
        <v>33</v>
      </c>
      <c r="J478" s="111">
        <v>1649599.6146714</v>
      </c>
      <c r="K478" s="109"/>
    </row>
    <row r="479" spans="1:11" x14ac:dyDescent="0.35">
      <c r="A479" s="2" t="s">
        <v>139</v>
      </c>
      <c r="B479" s="2" t="s">
        <v>0</v>
      </c>
      <c r="C479" s="2" t="s">
        <v>51</v>
      </c>
      <c r="D479" s="107">
        <v>41699</v>
      </c>
      <c r="E479" s="108">
        <f t="shared" si="10"/>
        <v>3</v>
      </c>
      <c r="F479" s="108" t="s">
        <v>111</v>
      </c>
      <c r="G479" s="2" t="s">
        <v>102</v>
      </c>
      <c r="H479" s="2" t="s">
        <v>105</v>
      </c>
      <c r="I479" s="2" t="s">
        <v>33</v>
      </c>
      <c r="J479" s="111">
        <v>1849481.8077553997</v>
      </c>
      <c r="K479" s="109"/>
    </row>
    <row r="480" spans="1:11" x14ac:dyDescent="0.35">
      <c r="A480" s="2" t="s">
        <v>139</v>
      </c>
      <c r="B480" s="2" t="s">
        <v>0</v>
      </c>
      <c r="C480" s="2" t="s">
        <v>51</v>
      </c>
      <c r="D480" s="107">
        <v>41730</v>
      </c>
      <c r="E480" s="108">
        <f t="shared" si="10"/>
        <v>4</v>
      </c>
      <c r="F480" s="108" t="s">
        <v>111</v>
      </c>
      <c r="G480" s="2" t="s">
        <v>102</v>
      </c>
      <c r="H480" s="2" t="s">
        <v>105</v>
      </c>
      <c r="I480" s="2" t="s">
        <v>33</v>
      </c>
      <c r="J480" s="111">
        <v>1283332.6260195</v>
      </c>
      <c r="K480" s="109"/>
    </row>
    <row r="481" spans="1:11" x14ac:dyDescent="0.35">
      <c r="A481" s="2" t="s">
        <v>139</v>
      </c>
      <c r="B481" s="2" t="s">
        <v>0</v>
      </c>
      <c r="C481" s="2" t="s">
        <v>51</v>
      </c>
      <c r="D481" s="107">
        <v>41760</v>
      </c>
      <c r="E481" s="108">
        <f t="shared" si="10"/>
        <v>5</v>
      </c>
      <c r="F481" s="108" t="s">
        <v>111</v>
      </c>
      <c r="G481" s="2" t="s">
        <v>102</v>
      </c>
      <c r="H481" s="2" t="s">
        <v>105</v>
      </c>
      <c r="I481" s="2" t="s">
        <v>33</v>
      </c>
      <c r="J481" s="111">
        <v>1392102.2684495498</v>
      </c>
      <c r="K481" s="109"/>
    </row>
    <row r="482" spans="1:11" x14ac:dyDescent="0.35">
      <c r="A482" s="2" t="s">
        <v>139</v>
      </c>
      <c r="B482" s="2" t="s">
        <v>0</v>
      </c>
      <c r="C482" s="2" t="s">
        <v>51</v>
      </c>
      <c r="D482" s="107">
        <v>41791</v>
      </c>
      <c r="E482" s="108">
        <f t="shared" si="10"/>
        <v>6</v>
      </c>
      <c r="F482" s="108" t="s">
        <v>111</v>
      </c>
      <c r="G482" s="2" t="s">
        <v>102</v>
      </c>
      <c r="H482" s="2" t="s">
        <v>105</v>
      </c>
      <c r="I482" s="2" t="s">
        <v>33</v>
      </c>
      <c r="J482" s="111">
        <v>1411857.9438288501</v>
      </c>
      <c r="K482" s="109"/>
    </row>
    <row r="483" spans="1:11" x14ac:dyDescent="0.35">
      <c r="A483" s="2" t="s">
        <v>139</v>
      </c>
      <c r="B483" s="2" t="s">
        <v>0</v>
      </c>
      <c r="C483" s="2" t="s">
        <v>51</v>
      </c>
      <c r="D483" s="107">
        <v>41456</v>
      </c>
      <c r="E483" s="108">
        <f t="shared" si="10"/>
        <v>7</v>
      </c>
      <c r="F483" s="108" t="s">
        <v>111</v>
      </c>
      <c r="G483" s="2" t="s">
        <v>102</v>
      </c>
      <c r="H483" s="2" t="s">
        <v>104</v>
      </c>
      <c r="I483" s="2" t="s">
        <v>33</v>
      </c>
      <c r="J483" s="111">
        <v>1625486.6059647598</v>
      </c>
      <c r="K483" s="109"/>
    </row>
    <row r="484" spans="1:11" x14ac:dyDescent="0.35">
      <c r="A484" s="2" t="s">
        <v>139</v>
      </c>
      <c r="B484" s="2" t="s">
        <v>0</v>
      </c>
      <c r="C484" s="2" t="s">
        <v>51</v>
      </c>
      <c r="D484" s="107">
        <v>41487</v>
      </c>
      <c r="E484" s="108">
        <f t="shared" si="10"/>
        <v>8</v>
      </c>
      <c r="F484" s="108" t="s">
        <v>111</v>
      </c>
      <c r="G484" s="2" t="s">
        <v>102</v>
      </c>
      <c r="H484" s="2" t="s">
        <v>104</v>
      </c>
      <c r="I484" s="2" t="s">
        <v>33</v>
      </c>
      <c r="J484" s="111">
        <v>1659895.1751643799</v>
      </c>
      <c r="K484" s="109"/>
    </row>
    <row r="485" spans="1:11" x14ac:dyDescent="0.35">
      <c r="A485" s="2" t="s">
        <v>139</v>
      </c>
      <c r="B485" s="2" t="s">
        <v>0</v>
      </c>
      <c r="C485" s="2" t="s">
        <v>51</v>
      </c>
      <c r="D485" s="107">
        <v>41518</v>
      </c>
      <c r="E485" s="108">
        <f t="shared" si="10"/>
        <v>9</v>
      </c>
      <c r="F485" s="108" t="s">
        <v>111</v>
      </c>
      <c r="G485" s="2" t="s">
        <v>102</v>
      </c>
      <c r="H485" s="2" t="s">
        <v>104</v>
      </c>
      <c r="I485" s="2" t="s">
        <v>33</v>
      </c>
      <c r="J485" s="111">
        <v>1444191.4899026998</v>
      </c>
      <c r="K485" s="109"/>
    </row>
    <row r="486" spans="1:11" x14ac:dyDescent="0.35">
      <c r="A486" s="2" t="s">
        <v>139</v>
      </c>
      <c r="B486" s="2" t="s">
        <v>0</v>
      </c>
      <c r="C486" s="2" t="s">
        <v>51</v>
      </c>
      <c r="D486" s="107">
        <v>41548</v>
      </c>
      <c r="E486" s="108">
        <f t="shared" si="10"/>
        <v>10</v>
      </c>
      <c r="F486" s="108" t="s">
        <v>111</v>
      </c>
      <c r="G486" s="2" t="s">
        <v>102</v>
      </c>
      <c r="H486" s="2" t="s">
        <v>104</v>
      </c>
      <c r="I486" s="2" t="s">
        <v>33</v>
      </c>
      <c r="J486" s="111">
        <v>1446297.1535751198</v>
      </c>
      <c r="K486" s="109"/>
    </row>
    <row r="487" spans="1:11" x14ac:dyDescent="0.35">
      <c r="A487" s="2" t="s">
        <v>139</v>
      </c>
      <c r="B487" s="2" t="s">
        <v>0</v>
      </c>
      <c r="C487" s="2" t="s">
        <v>51</v>
      </c>
      <c r="D487" s="107">
        <v>41579</v>
      </c>
      <c r="E487" s="108">
        <f t="shared" si="10"/>
        <v>11</v>
      </c>
      <c r="F487" s="108" t="s">
        <v>111</v>
      </c>
      <c r="G487" s="2" t="s">
        <v>102</v>
      </c>
      <c r="H487" s="2" t="s">
        <v>104</v>
      </c>
      <c r="I487" s="2" t="s">
        <v>33</v>
      </c>
      <c r="J487" s="111">
        <v>1514832.0416583198</v>
      </c>
      <c r="K487" s="109"/>
    </row>
    <row r="488" spans="1:11" x14ac:dyDescent="0.35">
      <c r="A488" s="2" t="s">
        <v>139</v>
      </c>
      <c r="B488" s="2" t="s">
        <v>0</v>
      </c>
      <c r="C488" s="2" t="s">
        <v>51</v>
      </c>
      <c r="D488" s="107">
        <v>41609</v>
      </c>
      <c r="E488" s="108">
        <f t="shared" si="10"/>
        <v>12</v>
      </c>
      <c r="F488" s="108" t="s">
        <v>111</v>
      </c>
      <c r="G488" s="2" t="s">
        <v>102</v>
      </c>
      <c r="H488" s="2" t="s">
        <v>104</v>
      </c>
      <c r="I488" s="2" t="s">
        <v>33</v>
      </c>
      <c r="J488" s="111">
        <v>1583222.1820707603</v>
      </c>
      <c r="K488" s="109"/>
    </row>
    <row r="489" spans="1:11" x14ac:dyDescent="0.35">
      <c r="A489" s="2" t="s">
        <v>139</v>
      </c>
      <c r="B489" s="2" t="s">
        <v>0</v>
      </c>
      <c r="C489" s="2" t="s">
        <v>51</v>
      </c>
      <c r="D489" s="107">
        <v>41640</v>
      </c>
      <c r="E489" s="108">
        <f t="shared" si="10"/>
        <v>1</v>
      </c>
      <c r="F489" s="108" t="s">
        <v>111</v>
      </c>
      <c r="G489" s="2" t="s">
        <v>102</v>
      </c>
      <c r="H489" s="2" t="s">
        <v>104</v>
      </c>
      <c r="I489" s="2" t="s">
        <v>33</v>
      </c>
      <c r="J489" s="111">
        <v>2185449.6683400148</v>
      </c>
      <c r="K489" s="109"/>
    </row>
    <row r="490" spans="1:11" x14ac:dyDescent="0.35">
      <c r="A490" s="2" t="s">
        <v>139</v>
      </c>
      <c r="B490" s="2" t="s">
        <v>0</v>
      </c>
      <c r="C490" s="2" t="s">
        <v>51</v>
      </c>
      <c r="D490" s="107">
        <v>41671</v>
      </c>
      <c r="E490" s="108">
        <f t="shared" si="10"/>
        <v>2</v>
      </c>
      <c r="F490" s="108" t="s">
        <v>111</v>
      </c>
      <c r="G490" s="2" t="s">
        <v>102</v>
      </c>
      <c r="H490" s="2" t="s">
        <v>104</v>
      </c>
      <c r="I490" s="2" t="s">
        <v>33</v>
      </c>
      <c r="J490" s="111">
        <v>1908874.1661135301</v>
      </c>
      <c r="K490" s="109"/>
    </row>
    <row r="491" spans="1:11" x14ac:dyDescent="0.35">
      <c r="A491" s="2" t="s">
        <v>139</v>
      </c>
      <c r="B491" s="2" t="s">
        <v>0</v>
      </c>
      <c r="C491" s="2" t="s">
        <v>51</v>
      </c>
      <c r="D491" s="107">
        <v>41699</v>
      </c>
      <c r="E491" s="108">
        <f t="shared" si="10"/>
        <v>3</v>
      </c>
      <c r="F491" s="108" t="s">
        <v>111</v>
      </c>
      <c r="G491" s="2" t="s">
        <v>102</v>
      </c>
      <c r="H491" s="2" t="s">
        <v>104</v>
      </c>
      <c r="I491" s="2" t="s">
        <v>33</v>
      </c>
      <c r="J491" s="111">
        <v>2172232.0198028446</v>
      </c>
      <c r="K491" s="109"/>
    </row>
    <row r="492" spans="1:11" x14ac:dyDescent="0.35">
      <c r="A492" s="2" t="s">
        <v>139</v>
      </c>
      <c r="B492" s="2" t="s">
        <v>0</v>
      </c>
      <c r="C492" s="2" t="s">
        <v>51</v>
      </c>
      <c r="D492" s="107">
        <v>41730</v>
      </c>
      <c r="E492" s="108">
        <f t="shared" si="10"/>
        <v>4</v>
      </c>
      <c r="F492" s="108" t="s">
        <v>111</v>
      </c>
      <c r="G492" s="2" t="s">
        <v>102</v>
      </c>
      <c r="H492" s="2" t="s">
        <v>104</v>
      </c>
      <c r="I492" s="2" t="s">
        <v>33</v>
      </c>
      <c r="J492" s="111">
        <v>1578698.4052564728</v>
      </c>
      <c r="K492" s="109"/>
    </row>
    <row r="493" spans="1:11" x14ac:dyDescent="0.35">
      <c r="A493" s="2" t="s">
        <v>139</v>
      </c>
      <c r="B493" s="2" t="s">
        <v>0</v>
      </c>
      <c r="C493" s="2" t="s">
        <v>51</v>
      </c>
      <c r="D493" s="107">
        <v>41760</v>
      </c>
      <c r="E493" s="108">
        <f t="shared" si="10"/>
        <v>5</v>
      </c>
      <c r="F493" s="108" t="s">
        <v>111</v>
      </c>
      <c r="G493" s="2" t="s">
        <v>102</v>
      </c>
      <c r="H493" s="2" t="s">
        <v>104</v>
      </c>
      <c r="I493" s="2" t="s">
        <v>33</v>
      </c>
      <c r="J493" s="111">
        <v>1427519.7588170748</v>
      </c>
      <c r="K493" s="109"/>
    </row>
    <row r="494" spans="1:11" x14ac:dyDescent="0.35">
      <c r="A494" s="2" t="s">
        <v>139</v>
      </c>
      <c r="B494" s="2" t="s">
        <v>0</v>
      </c>
      <c r="C494" s="2" t="s">
        <v>51</v>
      </c>
      <c r="D494" s="107">
        <v>41791</v>
      </c>
      <c r="E494" s="108">
        <f t="shared" si="10"/>
        <v>6</v>
      </c>
      <c r="F494" s="108" t="s">
        <v>111</v>
      </c>
      <c r="G494" s="2" t="s">
        <v>102</v>
      </c>
      <c r="H494" s="2" t="s">
        <v>104</v>
      </c>
      <c r="I494" s="2" t="s">
        <v>33</v>
      </c>
      <c r="J494" s="111">
        <v>1514114.6389280451</v>
      </c>
      <c r="K494" s="109"/>
    </row>
    <row r="495" spans="1:11" x14ac:dyDescent="0.35">
      <c r="A495" s="2" t="s">
        <v>139</v>
      </c>
      <c r="B495" s="2" t="s">
        <v>0</v>
      </c>
      <c r="C495" s="2" t="s">
        <v>51</v>
      </c>
      <c r="D495" s="107">
        <v>41456</v>
      </c>
      <c r="E495" s="108">
        <f t="shared" si="10"/>
        <v>7</v>
      </c>
      <c r="F495" s="108" t="s">
        <v>111</v>
      </c>
      <c r="G495" s="2" t="s">
        <v>101</v>
      </c>
      <c r="H495" s="2" t="s">
        <v>105</v>
      </c>
      <c r="I495" s="2" t="s">
        <v>33</v>
      </c>
      <c r="J495" s="111">
        <v>572721.43503440253</v>
      </c>
      <c r="K495" s="109"/>
    </row>
    <row r="496" spans="1:11" x14ac:dyDescent="0.35">
      <c r="A496" s="2" t="s">
        <v>139</v>
      </c>
      <c r="B496" s="2" t="s">
        <v>0</v>
      </c>
      <c r="C496" s="2" t="s">
        <v>51</v>
      </c>
      <c r="D496" s="107">
        <v>41487</v>
      </c>
      <c r="E496" s="108">
        <f t="shared" si="10"/>
        <v>8</v>
      </c>
      <c r="F496" s="108" t="s">
        <v>111</v>
      </c>
      <c r="G496" s="2" t="s">
        <v>101</v>
      </c>
      <c r="H496" s="2" t="s">
        <v>105</v>
      </c>
      <c r="I496" s="2" t="s">
        <v>33</v>
      </c>
      <c r="J496" s="111">
        <v>553259.36107870308</v>
      </c>
      <c r="K496" s="109"/>
    </row>
    <row r="497" spans="1:11" x14ac:dyDescent="0.35">
      <c r="A497" s="2" t="s">
        <v>139</v>
      </c>
      <c r="B497" s="2" t="s">
        <v>0</v>
      </c>
      <c r="C497" s="2" t="s">
        <v>51</v>
      </c>
      <c r="D497" s="107">
        <v>41518</v>
      </c>
      <c r="E497" s="108">
        <f t="shared" si="10"/>
        <v>9</v>
      </c>
      <c r="F497" s="108" t="s">
        <v>111</v>
      </c>
      <c r="G497" s="2" t="s">
        <v>101</v>
      </c>
      <c r="H497" s="2" t="s">
        <v>105</v>
      </c>
      <c r="I497" s="2" t="s">
        <v>33</v>
      </c>
      <c r="J497" s="111">
        <v>488663.53557713993</v>
      </c>
      <c r="K497" s="109"/>
    </row>
    <row r="498" spans="1:11" x14ac:dyDescent="0.35">
      <c r="A498" s="2" t="s">
        <v>139</v>
      </c>
      <c r="B498" s="2" t="s">
        <v>0</v>
      </c>
      <c r="C498" s="2" t="s">
        <v>51</v>
      </c>
      <c r="D498" s="107">
        <v>41548</v>
      </c>
      <c r="E498" s="108">
        <f t="shared" si="10"/>
        <v>10</v>
      </c>
      <c r="F498" s="108" t="s">
        <v>111</v>
      </c>
      <c r="G498" s="2" t="s">
        <v>101</v>
      </c>
      <c r="H498" s="2" t="s">
        <v>105</v>
      </c>
      <c r="I498" s="2" t="s">
        <v>33</v>
      </c>
      <c r="J498" s="111">
        <v>489975.02124432393</v>
      </c>
      <c r="K498" s="109"/>
    </row>
    <row r="499" spans="1:11" x14ac:dyDescent="0.35">
      <c r="A499" s="2" t="s">
        <v>139</v>
      </c>
      <c r="B499" s="2" t="s">
        <v>0</v>
      </c>
      <c r="C499" s="2" t="s">
        <v>51</v>
      </c>
      <c r="D499" s="107">
        <v>41579</v>
      </c>
      <c r="E499" s="108">
        <f t="shared" si="10"/>
        <v>11</v>
      </c>
      <c r="F499" s="108" t="s">
        <v>111</v>
      </c>
      <c r="G499" s="2" t="s">
        <v>101</v>
      </c>
      <c r="H499" s="2" t="s">
        <v>105</v>
      </c>
      <c r="I499" s="2" t="s">
        <v>33</v>
      </c>
      <c r="J499" s="111">
        <v>529133.37097590195</v>
      </c>
      <c r="K499" s="109"/>
    </row>
    <row r="500" spans="1:11" x14ac:dyDescent="0.35">
      <c r="A500" s="2" t="s">
        <v>139</v>
      </c>
      <c r="B500" s="2" t="s">
        <v>0</v>
      </c>
      <c r="C500" s="2" t="s">
        <v>51</v>
      </c>
      <c r="D500" s="107">
        <v>41609</v>
      </c>
      <c r="E500" s="108">
        <f t="shared" si="10"/>
        <v>12</v>
      </c>
      <c r="F500" s="108" t="s">
        <v>111</v>
      </c>
      <c r="G500" s="2" t="s">
        <v>101</v>
      </c>
      <c r="H500" s="2" t="s">
        <v>105</v>
      </c>
      <c r="I500" s="2" t="s">
        <v>33</v>
      </c>
      <c r="J500" s="111">
        <v>548346.99718814401</v>
      </c>
      <c r="K500" s="109"/>
    </row>
    <row r="501" spans="1:11" x14ac:dyDescent="0.35">
      <c r="A501" s="2" t="s">
        <v>139</v>
      </c>
      <c r="B501" s="2" t="s">
        <v>0</v>
      </c>
      <c r="C501" s="2" t="s">
        <v>51</v>
      </c>
      <c r="D501" s="107">
        <v>41640</v>
      </c>
      <c r="E501" s="108">
        <f t="shared" si="10"/>
        <v>1</v>
      </c>
      <c r="F501" s="108" t="s">
        <v>111</v>
      </c>
      <c r="G501" s="2" t="s">
        <v>101</v>
      </c>
      <c r="H501" s="2" t="s">
        <v>105</v>
      </c>
      <c r="I501" s="2" t="s">
        <v>33</v>
      </c>
      <c r="J501" s="111">
        <v>708180.8798732165</v>
      </c>
      <c r="K501" s="109"/>
    </row>
    <row r="502" spans="1:11" x14ac:dyDescent="0.35">
      <c r="A502" s="2" t="s">
        <v>139</v>
      </c>
      <c r="B502" s="2" t="s">
        <v>0</v>
      </c>
      <c r="C502" s="2" t="s">
        <v>51</v>
      </c>
      <c r="D502" s="107">
        <v>41671</v>
      </c>
      <c r="E502" s="108">
        <f t="shared" si="10"/>
        <v>2</v>
      </c>
      <c r="F502" s="108" t="s">
        <v>111</v>
      </c>
      <c r="G502" s="2" t="s">
        <v>101</v>
      </c>
      <c r="H502" s="2" t="s">
        <v>105</v>
      </c>
      <c r="I502" s="2" t="s">
        <v>33</v>
      </c>
      <c r="J502" s="111">
        <v>640010.83732324198</v>
      </c>
      <c r="K502" s="109"/>
    </row>
    <row r="503" spans="1:11" x14ac:dyDescent="0.35">
      <c r="A503" s="2" t="s">
        <v>139</v>
      </c>
      <c r="B503" s="2" t="s">
        <v>0</v>
      </c>
      <c r="C503" s="2" t="s">
        <v>51</v>
      </c>
      <c r="D503" s="107">
        <v>41699</v>
      </c>
      <c r="E503" s="108">
        <f t="shared" si="10"/>
        <v>3</v>
      </c>
      <c r="F503" s="108" t="s">
        <v>111</v>
      </c>
      <c r="G503" s="2" t="s">
        <v>101</v>
      </c>
      <c r="H503" s="2" t="s">
        <v>105</v>
      </c>
      <c r="I503" s="2" t="s">
        <v>33</v>
      </c>
      <c r="J503" s="111">
        <v>667459.8386969011</v>
      </c>
      <c r="K503" s="109"/>
    </row>
    <row r="504" spans="1:11" x14ac:dyDescent="0.35">
      <c r="A504" s="2" t="s">
        <v>139</v>
      </c>
      <c r="B504" s="2" t="s">
        <v>0</v>
      </c>
      <c r="C504" s="2" t="s">
        <v>51</v>
      </c>
      <c r="D504" s="107">
        <v>41730</v>
      </c>
      <c r="E504" s="108">
        <f t="shared" si="10"/>
        <v>4</v>
      </c>
      <c r="F504" s="108" t="s">
        <v>111</v>
      </c>
      <c r="G504" s="2" t="s">
        <v>101</v>
      </c>
      <c r="H504" s="2" t="s">
        <v>105</v>
      </c>
      <c r="I504" s="2" t="s">
        <v>33</v>
      </c>
      <c r="J504" s="111">
        <v>522776.70462318265</v>
      </c>
      <c r="K504" s="109"/>
    </row>
    <row r="505" spans="1:11" x14ac:dyDescent="0.35">
      <c r="A505" s="2" t="s">
        <v>139</v>
      </c>
      <c r="B505" s="2" t="s">
        <v>0</v>
      </c>
      <c r="C505" s="2" t="s">
        <v>51</v>
      </c>
      <c r="D505" s="107">
        <v>41760</v>
      </c>
      <c r="E505" s="108">
        <f t="shared" si="10"/>
        <v>5</v>
      </c>
      <c r="F505" s="108" t="s">
        <v>111</v>
      </c>
      <c r="G505" s="2" t="s">
        <v>101</v>
      </c>
      <c r="H505" s="2" t="s">
        <v>105</v>
      </c>
      <c r="I505" s="2" t="s">
        <v>33</v>
      </c>
      <c r="J505" s="111">
        <v>512724.28996642696</v>
      </c>
      <c r="K505" s="109"/>
    </row>
    <row r="506" spans="1:11" x14ac:dyDescent="0.35">
      <c r="A506" s="2" t="s">
        <v>139</v>
      </c>
      <c r="B506" s="2" t="s">
        <v>0</v>
      </c>
      <c r="C506" s="2" t="s">
        <v>51</v>
      </c>
      <c r="D506" s="107">
        <v>41791</v>
      </c>
      <c r="E506" s="108">
        <f t="shared" si="10"/>
        <v>6</v>
      </c>
      <c r="F506" s="108" t="s">
        <v>111</v>
      </c>
      <c r="G506" s="2" t="s">
        <v>101</v>
      </c>
      <c r="H506" s="2" t="s">
        <v>105</v>
      </c>
      <c r="I506" s="2" t="s">
        <v>33</v>
      </c>
      <c r="J506" s="111">
        <v>505076.6478049407</v>
      </c>
      <c r="K506" s="109"/>
    </row>
    <row r="507" spans="1:11" x14ac:dyDescent="0.35">
      <c r="A507" s="2" t="s">
        <v>139</v>
      </c>
      <c r="B507" s="2" t="s">
        <v>0</v>
      </c>
      <c r="C507" s="2" t="s">
        <v>51</v>
      </c>
      <c r="D507" s="107">
        <v>41456</v>
      </c>
      <c r="E507" s="108">
        <f t="shared" si="10"/>
        <v>7</v>
      </c>
      <c r="F507" s="108" t="s">
        <v>111</v>
      </c>
      <c r="G507" s="2" t="s">
        <v>101</v>
      </c>
      <c r="H507" s="2" t="s">
        <v>104</v>
      </c>
      <c r="I507" s="2" t="s">
        <v>33</v>
      </c>
      <c r="J507" s="111">
        <v>951843.45208066003</v>
      </c>
      <c r="K507" s="109"/>
    </row>
    <row r="508" spans="1:11" x14ac:dyDescent="0.35">
      <c r="A508" s="2" t="s">
        <v>139</v>
      </c>
      <c r="B508" s="2" t="s">
        <v>0</v>
      </c>
      <c r="C508" s="2" t="s">
        <v>51</v>
      </c>
      <c r="D508" s="107">
        <v>41487</v>
      </c>
      <c r="E508" s="108">
        <f t="shared" si="10"/>
        <v>8</v>
      </c>
      <c r="F508" s="108" t="s">
        <v>111</v>
      </c>
      <c r="G508" s="2" t="s">
        <v>101</v>
      </c>
      <c r="H508" s="2" t="s">
        <v>104</v>
      </c>
      <c r="I508" s="2" t="s">
        <v>33</v>
      </c>
      <c r="J508" s="111">
        <v>948078.62865493121</v>
      </c>
      <c r="K508" s="109"/>
    </row>
    <row r="509" spans="1:11" x14ac:dyDescent="0.35">
      <c r="A509" s="2" t="s">
        <v>139</v>
      </c>
      <c r="B509" s="2" t="s">
        <v>0</v>
      </c>
      <c r="C509" s="2" t="s">
        <v>51</v>
      </c>
      <c r="D509" s="107">
        <v>41518</v>
      </c>
      <c r="E509" s="108">
        <f t="shared" si="10"/>
        <v>9</v>
      </c>
      <c r="F509" s="108" t="s">
        <v>111</v>
      </c>
      <c r="G509" s="2" t="s">
        <v>101</v>
      </c>
      <c r="H509" s="2" t="s">
        <v>104</v>
      </c>
      <c r="I509" s="2" t="s">
        <v>33</v>
      </c>
      <c r="J509" s="111">
        <v>839638.14718028437</v>
      </c>
      <c r="K509" s="109"/>
    </row>
    <row r="510" spans="1:11" x14ac:dyDescent="0.35">
      <c r="A510" s="2" t="s">
        <v>139</v>
      </c>
      <c r="B510" s="2" t="s">
        <v>0</v>
      </c>
      <c r="C510" s="2" t="s">
        <v>51</v>
      </c>
      <c r="D510" s="107">
        <v>41548</v>
      </c>
      <c r="E510" s="108">
        <f t="shared" si="10"/>
        <v>10</v>
      </c>
      <c r="F510" s="108" t="s">
        <v>111</v>
      </c>
      <c r="G510" s="2" t="s">
        <v>101</v>
      </c>
      <c r="H510" s="2" t="s">
        <v>104</v>
      </c>
      <c r="I510" s="2" t="s">
        <v>33</v>
      </c>
      <c r="J510" s="111">
        <v>837761.61547412642</v>
      </c>
      <c r="K510" s="109"/>
    </row>
    <row r="511" spans="1:11" x14ac:dyDescent="0.35">
      <c r="A511" s="2" t="s">
        <v>139</v>
      </c>
      <c r="B511" s="2" t="s">
        <v>0</v>
      </c>
      <c r="C511" s="2" t="s">
        <v>51</v>
      </c>
      <c r="D511" s="107">
        <v>41579</v>
      </c>
      <c r="E511" s="108">
        <f t="shared" si="10"/>
        <v>11</v>
      </c>
      <c r="F511" s="108" t="s">
        <v>111</v>
      </c>
      <c r="G511" s="2" t="s">
        <v>101</v>
      </c>
      <c r="H511" s="2" t="s">
        <v>104</v>
      </c>
      <c r="I511" s="2" t="s">
        <v>33</v>
      </c>
      <c r="J511" s="111">
        <v>825905.84054225881</v>
      </c>
      <c r="K511" s="109"/>
    </row>
    <row r="512" spans="1:11" x14ac:dyDescent="0.35">
      <c r="A512" s="2" t="s">
        <v>139</v>
      </c>
      <c r="B512" s="2" t="s">
        <v>0</v>
      </c>
      <c r="C512" s="2" t="s">
        <v>51</v>
      </c>
      <c r="D512" s="107">
        <v>41609</v>
      </c>
      <c r="E512" s="108">
        <f t="shared" si="10"/>
        <v>12</v>
      </c>
      <c r="F512" s="108" t="s">
        <v>111</v>
      </c>
      <c r="G512" s="2" t="s">
        <v>101</v>
      </c>
      <c r="H512" s="2" t="s">
        <v>104</v>
      </c>
      <c r="I512" s="2" t="s">
        <v>33</v>
      </c>
      <c r="J512" s="111">
        <v>862303.26656136638</v>
      </c>
      <c r="K512" s="109"/>
    </row>
    <row r="513" spans="1:11" x14ac:dyDescent="0.35">
      <c r="A513" s="2" t="s">
        <v>139</v>
      </c>
      <c r="B513" s="2" t="s">
        <v>0</v>
      </c>
      <c r="C513" s="2" t="s">
        <v>51</v>
      </c>
      <c r="D513" s="107">
        <v>41640</v>
      </c>
      <c r="E513" s="108">
        <f t="shared" si="10"/>
        <v>1</v>
      </c>
      <c r="F513" s="108" t="s">
        <v>111</v>
      </c>
      <c r="G513" s="2" t="s">
        <v>101</v>
      </c>
      <c r="H513" s="2" t="s">
        <v>104</v>
      </c>
      <c r="I513" s="2" t="s">
        <v>33</v>
      </c>
      <c r="J513" s="111">
        <v>1253846.7036352013</v>
      </c>
      <c r="K513" s="109"/>
    </row>
    <row r="514" spans="1:11" x14ac:dyDescent="0.35">
      <c r="A514" s="2" t="s">
        <v>139</v>
      </c>
      <c r="B514" s="2" t="s">
        <v>0</v>
      </c>
      <c r="C514" s="2" t="s">
        <v>51</v>
      </c>
      <c r="D514" s="107">
        <v>41671</v>
      </c>
      <c r="E514" s="108">
        <f t="shared" si="10"/>
        <v>2</v>
      </c>
      <c r="F514" s="108" t="s">
        <v>111</v>
      </c>
      <c r="G514" s="2" t="s">
        <v>101</v>
      </c>
      <c r="H514" s="2" t="s">
        <v>104</v>
      </c>
      <c r="I514" s="2" t="s">
        <v>33</v>
      </c>
      <c r="J514" s="111">
        <v>1118819.7752297593</v>
      </c>
      <c r="K514" s="109"/>
    </row>
    <row r="515" spans="1:11" x14ac:dyDescent="0.35">
      <c r="A515" s="2" t="s">
        <v>139</v>
      </c>
      <c r="B515" s="2" t="s">
        <v>0</v>
      </c>
      <c r="C515" s="2" t="s">
        <v>51</v>
      </c>
      <c r="D515" s="107">
        <v>41699</v>
      </c>
      <c r="E515" s="108">
        <f t="shared" si="10"/>
        <v>3</v>
      </c>
      <c r="F515" s="108" t="s">
        <v>111</v>
      </c>
      <c r="G515" s="2" t="s">
        <v>101</v>
      </c>
      <c r="H515" s="2" t="s">
        <v>104</v>
      </c>
      <c r="I515" s="2" t="s">
        <v>33</v>
      </c>
      <c r="J515" s="111">
        <v>1243211.3255661349</v>
      </c>
      <c r="K515" s="109"/>
    </row>
    <row r="516" spans="1:11" x14ac:dyDescent="0.35">
      <c r="A516" s="2" t="s">
        <v>139</v>
      </c>
      <c r="B516" s="2" t="s">
        <v>0</v>
      </c>
      <c r="C516" s="2" t="s">
        <v>51</v>
      </c>
      <c r="D516" s="107">
        <v>41730</v>
      </c>
      <c r="E516" s="108">
        <f t="shared" si="10"/>
        <v>4</v>
      </c>
      <c r="F516" s="108" t="s">
        <v>111</v>
      </c>
      <c r="G516" s="2" t="s">
        <v>101</v>
      </c>
      <c r="H516" s="2" t="s">
        <v>104</v>
      </c>
      <c r="I516" s="2" t="s">
        <v>33</v>
      </c>
      <c r="J516" s="111">
        <v>873553.17312709882</v>
      </c>
      <c r="K516" s="109"/>
    </row>
    <row r="517" spans="1:11" x14ac:dyDescent="0.35">
      <c r="A517" s="2" t="s">
        <v>139</v>
      </c>
      <c r="B517" s="2" t="s">
        <v>0</v>
      </c>
      <c r="C517" s="2" t="s">
        <v>51</v>
      </c>
      <c r="D517" s="107">
        <v>41760</v>
      </c>
      <c r="E517" s="108">
        <f t="shared" si="10"/>
        <v>5</v>
      </c>
      <c r="F517" s="108" t="s">
        <v>111</v>
      </c>
      <c r="G517" s="2" t="s">
        <v>101</v>
      </c>
      <c r="H517" s="2" t="s">
        <v>104</v>
      </c>
      <c r="I517" s="2" t="s">
        <v>33</v>
      </c>
      <c r="J517" s="111">
        <v>904225.09532840759</v>
      </c>
      <c r="K517" s="109"/>
    </row>
    <row r="518" spans="1:11" x14ac:dyDescent="0.35">
      <c r="A518" s="2" t="s">
        <v>139</v>
      </c>
      <c r="B518" s="2" t="s">
        <v>0</v>
      </c>
      <c r="C518" s="2" t="s">
        <v>51</v>
      </c>
      <c r="D518" s="107">
        <v>41791</v>
      </c>
      <c r="E518" s="108">
        <f t="shared" si="10"/>
        <v>6</v>
      </c>
      <c r="F518" s="108" t="s">
        <v>111</v>
      </c>
      <c r="G518" s="2" t="s">
        <v>101</v>
      </c>
      <c r="H518" s="2" t="s">
        <v>104</v>
      </c>
      <c r="I518" s="2" t="s">
        <v>33</v>
      </c>
      <c r="J518" s="111">
        <v>871415.10053497902</v>
      </c>
      <c r="K518" s="109"/>
    </row>
    <row r="519" spans="1:11" x14ac:dyDescent="0.35">
      <c r="A519" s="2" t="s">
        <v>139</v>
      </c>
      <c r="B519" s="2" t="s">
        <v>0</v>
      </c>
      <c r="C519" s="2" t="s">
        <v>51</v>
      </c>
      <c r="D519" s="107">
        <v>41456</v>
      </c>
      <c r="E519" s="108">
        <f t="shared" si="10"/>
        <v>7</v>
      </c>
      <c r="F519" s="108" t="s">
        <v>111</v>
      </c>
      <c r="G519" s="2" t="s">
        <v>103</v>
      </c>
      <c r="H519" s="2" t="s">
        <v>105</v>
      </c>
      <c r="I519" s="2" t="s">
        <v>33</v>
      </c>
      <c r="J519" s="111">
        <v>1297406.74054068</v>
      </c>
      <c r="K519" s="109"/>
    </row>
    <row r="520" spans="1:11" x14ac:dyDescent="0.35">
      <c r="A520" s="2" t="s">
        <v>139</v>
      </c>
      <c r="B520" s="2" t="s">
        <v>0</v>
      </c>
      <c r="C520" s="2" t="s">
        <v>51</v>
      </c>
      <c r="D520" s="107">
        <v>41487</v>
      </c>
      <c r="E520" s="108">
        <f t="shared" si="10"/>
        <v>8</v>
      </c>
      <c r="F520" s="108" t="s">
        <v>111</v>
      </c>
      <c r="G520" s="2" t="s">
        <v>103</v>
      </c>
      <c r="H520" s="2" t="s">
        <v>105</v>
      </c>
      <c r="I520" s="2" t="s">
        <v>33</v>
      </c>
      <c r="J520" s="111">
        <v>1246732.403197204</v>
      </c>
      <c r="K520" s="109"/>
    </row>
    <row r="521" spans="1:11" x14ac:dyDescent="0.35">
      <c r="A521" s="2" t="s">
        <v>139</v>
      </c>
      <c r="B521" s="2" t="s">
        <v>0</v>
      </c>
      <c r="C521" s="2" t="s">
        <v>51</v>
      </c>
      <c r="D521" s="107">
        <v>41518</v>
      </c>
      <c r="E521" s="108">
        <f t="shared" si="10"/>
        <v>9</v>
      </c>
      <c r="F521" s="108" t="s">
        <v>111</v>
      </c>
      <c r="G521" s="2" t="s">
        <v>103</v>
      </c>
      <c r="H521" s="2" t="s">
        <v>105</v>
      </c>
      <c r="I521" s="2" t="s">
        <v>33</v>
      </c>
      <c r="J521" s="111">
        <v>1261003.9380338399</v>
      </c>
      <c r="K521" s="109"/>
    </row>
    <row r="522" spans="1:11" x14ac:dyDescent="0.35">
      <c r="A522" s="2" t="s">
        <v>139</v>
      </c>
      <c r="B522" s="2" t="s">
        <v>0</v>
      </c>
      <c r="C522" s="2" t="s">
        <v>51</v>
      </c>
      <c r="D522" s="107">
        <v>41548</v>
      </c>
      <c r="E522" s="108">
        <f t="shared" si="10"/>
        <v>10</v>
      </c>
      <c r="F522" s="108" t="s">
        <v>111</v>
      </c>
      <c r="G522" s="2" t="s">
        <v>103</v>
      </c>
      <c r="H522" s="2" t="s">
        <v>105</v>
      </c>
      <c r="I522" s="2" t="s">
        <v>33</v>
      </c>
      <c r="J522" s="111">
        <v>1179821.26796688</v>
      </c>
      <c r="K522" s="109"/>
    </row>
    <row r="523" spans="1:11" x14ac:dyDescent="0.35">
      <c r="A523" s="2" t="s">
        <v>139</v>
      </c>
      <c r="B523" s="2" t="s">
        <v>0</v>
      </c>
      <c r="C523" s="2" t="s">
        <v>51</v>
      </c>
      <c r="D523" s="107">
        <v>41579</v>
      </c>
      <c r="E523" s="108">
        <f t="shared" si="10"/>
        <v>11</v>
      </c>
      <c r="F523" s="108" t="s">
        <v>111</v>
      </c>
      <c r="G523" s="2" t="s">
        <v>103</v>
      </c>
      <c r="H523" s="2" t="s">
        <v>105</v>
      </c>
      <c r="I523" s="2" t="s">
        <v>33</v>
      </c>
      <c r="J523" s="111">
        <v>1225043.3422285519</v>
      </c>
      <c r="K523" s="109"/>
    </row>
    <row r="524" spans="1:11" x14ac:dyDescent="0.35">
      <c r="A524" s="2" t="s">
        <v>139</v>
      </c>
      <c r="B524" s="2" t="s">
        <v>0</v>
      </c>
      <c r="C524" s="2" t="s">
        <v>51</v>
      </c>
      <c r="D524" s="107">
        <v>41609</v>
      </c>
      <c r="E524" s="108">
        <f t="shared" si="10"/>
        <v>12</v>
      </c>
      <c r="F524" s="108" t="s">
        <v>111</v>
      </c>
      <c r="G524" s="2" t="s">
        <v>103</v>
      </c>
      <c r="H524" s="2" t="s">
        <v>105</v>
      </c>
      <c r="I524" s="2" t="s">
        <v>33</v>
      </c>
      <c r="J524" s="111">
        <v>1129962.8956686843</v>
      </c>
      <c r="K524" s="109"/>
    </row>
    <row r="525" spans="1:11" x14ac:dyDescent="0.35">
      <c r="A525" s="2" t="s">
        <v>139</v>
      </c>
      <c r="B525" s="2" t="s">
        <v>0</v>
      </c>
      <c r="C525" s="2" t="s">
        <v>51</v>
      </c>
      <c r="D525" s="107">
        <v>41640</v>
      </c>
      <c r="E525" s="108">
        <f t="shared" si="10"/>
        <v>1</v>
      </c>
      <c r="F525" s="108" t="s">
        <v>111</v>
      </c>
      <c r="G525" s="2" t="s">
        <v>103</v>
      </c>
      <c r="H525" s="2" t="s">
        <v>105</v>
      </c>
      <c r="I525" s="2" t="s">
        <v>33</v>
      </c>
      <c r="J525" s="111">
        <v>1834971.6304940018</v>
      </c>
      <c r="K525" s="109"/>
    </row>
    <row r="526" spans="1:11" x14ac:dyDescent="0.35">
      <c r="A526" s="2" t="s">
        <v>139</v>
      </c>
      <c r="B526" s="2" t="s">
        <v>0</v>
      </c>
      <c r="C526" s="2" t="s">
        <v>51</v>
      </c>
      <c r="D526" s="107">
        <v>41671</v>
      </c>
      <c r="E526" s="108">
        <f t="shared" si="10"/>
        <v>2</v>
      </c>
      <c r="F526" s="108" t="s">
        <v>111</v>
      </c>
      <c r="G526" s="2" t="s">
        <v>103</v>
      </c>
      <c r="H526" s="2" t="s">
        <v>105</v>
      </c>
      <c r="I526" s="2" t="s">
        <v>33</v>
      </c>
      <c r="J526" s="111">
        <v>1482921.3921540482</v>
      </c>
      <c r="K526" s="109"/>
    </row>
    <row r="527" spans="1:11" x14ac:dyDescent="0.35">
      <c r="A527" s="2" t="s">
        <v>139</v>
      </c>
      <c r="B527" s="2" t="s">
        <v>0</v>
      </c>
      <c r="C527" s="2" t="s">
        <v>51</v>
      </c>
      <c r="D527" s="107">
        <v>41699</v>
      </c>
      <c r="E527" s="108">
        <f t="shared" si="10"/>
        <v>3</v>
      </c>
      <c r="F527" s="108" t="s">
        <v>111</v>
      </c>
      <c r="G527" s="2" t="s">
        <v>103</v>
      </c>
      <c r="H527" s="2" t="s">
        <v>105</v>
      </c>
      <c r="I527" s="2" t="s">
        <v>33</v>
      </c>
      <c r="J527" s="111">
        <v>1660344.4743205321</v>
      </c>
      <c r="K527" s="109"/>
    </row>
    <row r="528" spans="1:11" x14ac:dyDescent="0.35">
      <c r="A528" s="2" t="s">
        <v>139</v>
      </c>
      <c r="B528" s="2" t="s">
        <v>0</v>
      </c>
      <c r="C528" s="2" t="s">
        <v>51</v>
      </c>
      <c r="D528" s="107">
        <v>41730</v>
      </c>
      <c r="E528" s="108">
        <f t="shared" si="10"/>
        <v>4</v>
      </c>
      <c r="F528" s="108" t="s">
        <v>111</v>
      </c>
      <c r="G528" s="2" t="s">
        <v>103</v>
      </c>
      <c r="H528" s="2" t="s">
        <v>105</v>
      </c>
      <c r="I528" s="2" t="s">
        <v>33</v>
      </c>
      <c r="J528" s="111">
        <v>1113082.4783076462</v>
      </c>
      <c r="K528" s="109"/>
    </row>
    <row r="529" spans="1:11" x14ac:dyDescent="0.35">
      <c r="A529" s="2" t="s">
        <v>139</v>
      </c>
      <c r="B529" s="2" t="s">
        <v>0</v>
      </c>
      <c r="C529" s="2" t="s">
        <v>51</v>
      </c>
      <c r="D529" s="107">
        <v>41760</v>
      </c>
      <c r="E529" s="108">
        <f t="shared" si="10"/>
        <v>5</v>
      </c>
      <c r="F529" s="108" t="s">
        <v>111</v>
      </c>
      <c r="G529" s="2" t="s">
        <v>103</v>
      </c>
      <c r="H529" s="2" t="s">
        <v>105</v>
      </c>
      <c r="I529" s="2" t="s">
        <v>33</v>
      </c>
      <c r="J529" s="111">
        <v>1161768.9546225839</v>
      </c>
      <c r="K529" s="109"/>
    </row>
    <row r="530" spans="1:11" x14ac:dyDescent="0.35">
      <c r="A530" s="2" t="s">
        <v>139</v>
      </c>
      <c r="B530" s="2" t="s">
        <v>0</v>
      </c>
      <c r="C530" s="2" t="s">
        <v>51</v>
      </c>
      <c r="D530" s="107">
        <v>41791</v>
      </c>
      <c r="E530" s="108">
        <f t="shared" si="10"/>
        <v>6</v>
      </c>
      <c r="F530" s="108" t="s">
        <v>111</v>
      </c>
      <c r="G530" s="2" t="s">
        <v>103</v>
      </c>
      <c r="H530" s="2" t="s">
        <v>105</v>
      </c>
      <c r="I530" s="2" t="s">
        <v>33</v>
      </c>
      <c r="J530" s="111">
        <v>1224249.1339697081</v>
      </c>
      <c r="K530" s="109"/>
    </row>
    <row r="531" spans="1:11" x14ac:dyDescent="0.35">
      <c r="A531" s="2" t="s">
        <v>139</v>
      </c>
      <c r="B531" s="2" t="s">
        <v>0</v>
      </c>
      <c r="C531" s="2" t="s">
        <v>64</v>
      </c>
      <c r="D531" s="107">
        <v>41456</v>
      </c>
      <c r="E531" s="108">
        <f>MONTH(D531)</f>
        <v>7</v>
      </c>
      <c r="F531" s="108" t="s">
        <v>111</v>
      </c>
      <c r="G531" s="2" t="s">
        <v>102</v>
      </c>
      <c r="H531" s="2" t="s">
        <v>105</v>
      </c>
      <c r="I531" s="2" t="s">
        <v>33</v>
      </c>
      <c r="J531" s="111">
        <v>2439885.8439482502</v>
      </c>
      <c r="K531" s="109"/>
    </row>
    <row r="532" spans="1:11" x14ac:dyDescent="0.35">
      <c r="A532" s="2" t="s">
        <v>139</v>
      </c>
      <c r="B532" s="2" t="s">
        <v>0</v>
      </c>
      <c r="C532" s="2" t="s">
        <v>64</v>
      </c>
      <c r="D532" s="107">
        <v>41487</v>
      </c>
      <c r="E532" s="108">
        <f t="shared" ref="E532:E590" si="11">MONTH(D532)</f>
        <v>8</v>
      </c>
      <c r="F532" s="108" t="s">
        <v>111</v>
      </c>
      <c r="G532" s="2" t="s">
        <v>102</v>
      </c>
      <c r="H532" s="2" t="s">
        <v>105</v>
      </c>
      <c r="I532" s="2" t="s">
        <v>33</v>
      </c>
      <c r="J532" s="111">
        <v>2069958.7336024998</v>
      </c>
      <c r="K532" s="109"/>
    </row>
    <row r="533" spans="1:11" x14ac:dyDescent="0.35">
      <c r="A533" s="2" t="s">
        <v>139</v>
      </c>
      <c r="B533" s="2" t="s">
        <v>0</v>
      </c>
      <c r="C533" s="2" t="s">
        <v>64</v>
      </c>
      <c r="D533" s="107">
        <v>41518</v>
      </c>
      <c r="E533" s="108">
        <f t="shared" si="11"/>
        <v>9</v>
      </c>
      <c r="F533" s="108" t="s">
        <v>111</v>
      </c>
      <c r="G533" s="2" t="s">
        <v>102</v>
      </c>
      <c r="H533" s="2" t="s">
        <v>105</v>
      </c>
      <c r="I533" s="2" t="s">
        <v>33</v>
      </c>
      <c r="J533" s="111">
        <v>2209497.7676836252</v>
      </c>
      <c r="K533" s="109"/>
    </row>
    <row r="534" spans="1:11" x14ac:dyDescent="0.35">
      <c r="A534" s="2" t="s">
        <v>139</v>
      </c>
      <c r="B534" s="2" t="s">
        <v>0</v>
      </c>
      <c r="C534" s="2" t="s">
        <v>64</v>
      </c>
      <c r="D534" s="107">
        <v>41548</v>
      </c>
      <c r="E534" s="108">
        <f t="shared" si="11"/>
        <v>10</v>
      </c>
      <c r="F534" s="108" t="s">
        <v>111</v>
      </c>
      <c r="G534" s="2" t="s">
        <v>102</v>
      </c>
      <c r="H534" s="2" t="s">
        <v>105</v>
      </c>
      <c r="I534" s="2" t="s">
        <v>33</v>
      </c>
      <c r="J534" s="111">
        <v>2131961.0649809996</v>
      </c>
      <c r="K534" s="109"/>
    </row>
    <row r="535" spans="1:11" x14ac:dyDescent="0.35">
      <c r="A535" s="2" t="s">
        <v>139</v>
      </c>
      <c r="B535" s="2" t="s">
        <v>0</v>
      </c>
      <c r="C535" s="2" t="s">
        <v>64</v>
      </c>
      <c r="D535" s="107">
        <v>41579</v>
      </c>
      <c r="E535" s="108">
        <f t="shared" si="11"/>
        <v>11</v>
      </c>
      <c r="F535" s="108" t="s">
        <v>111</v>
      </c>
      <c r="G535" s="2" t="s">
        <v>102</v>
      </c>
      <c r="H535" s="2" t="s">
        <v>105</v>
      </c>
      <c r="I535" s="2" t="s">
        <v>33</v>
      </c>
      <c r="J535" s="111">
        <v>1933724.25794625</v>
      </c>
      <c r="K535" s="109"/>
    </row>
    <row r="536" spans="1:11" x14ac:dyDescent="0.35">
      <c r="A536" s="2" t="s">
        <v>139</v>
      </c>
      <c r="B536" s="2" t="s">
        <v>0</v>
      </c>
      <c r="C536" s="2" t="s">
        <v>64</v>
      </c>
      <c r="D536" s="107">
        <v>41609</v>
      </c>
      <c r="E536" s="108">
        <f t="shared" si="11"/>
        <v>12</v>
      </c>
      <c r="F536" s="108" t="s">
        <v>111</v>
      </c>
      <c r="G536" s="2" t="s">
        <v>102</v>
      </c>
      <c r="H536" s="2" t="s">
        <v>105</v>
      </c>
      <c r="I536" s="2" t="s">
        <v>33</v>
      </c>
      <c r="J536" s="111">
        <v>2147472.275895</v>
      </c>
      <c r="K536" s="109"/>
    </row>
    <row r="537" spans="1:11" x14ac:dyDescent="0.35">
      <c r="A537" s="2" t="s">
        <v>139</v>
      </c>
      <c r="B537" s="2" t="s">
        <v>0</v>
      </c>
      <c r="C537" s="2" t="s">
        <v>64</v>
      </c>
      <c r="D537" s="107">
        <v>41640</v>
      </c>
      <c r="E537" s="108">
        <f t="shared" si="11"/>
        <v>1</v>
      </c>
      <c r="F537" s="108" t="s">
        <v>111</v>
      </c>
      <c r="G537" s="2" t="s">
        <v>102</v>
      </c>
      <c r="H537" s="2" t="s">
        <v>105</v>
      </c>
      <c r="I537" s="2" t="s">
        <v>33</v>
      </c>
      <c r="J537" s="111">
        <v>2981782.90809</v>
      </c>
      <c r="K537" s="109"/>
    </row>
    <row r="538" spans="1:11" x14ac:dyDescent="0.35">
      <c r="A538" s="2" t="s">
        <v>139</v>
      </c>
      <c r="B538" s="2" t="s">
        <v>0</v>
      </c>
      <c r="C538" s="2" t="s">
        <v>64</v>
      </c>
      <c r="D538" s="107">
        <v>41671</v>
      </c>
      <c r="E538" s="108">
        <f t="shared" si="11"/>
        <v>2</v>
      </c>
      <c r="F538" s="108" t="s">
        <v>111</v>
      </c>
      <c r="G538" s="2" t="s">
        <v>102</v>
      </c>
      <c r="H538" s="2" t="s">
        <v>105</v>
      </c>
      <c r="I538" s="2" t="s">
        <v>33</v>
      </c>
      <c r="J538" s="111">
        <v>2090550.4084649999</v>
      </c>
      <c r="K538" s="109"/>
    </row>
    <row r="539" spans="1:11" x14ac:dyDescent="0.35">
      <c r="A539" s="2" t="s">
        <v>139</v>
      </c>
      <c r="B539" s="2" t="s">
        <v>0</v>
      </c>
      <c r="C539" s="2" t="s">
        <v>64</v>
      </c>
      <c r="D539" s="107">
        <v>41699</v>
      </c>
      <c r="E539" s="108">
        <f t="shared" si="11"/>
        <v>3</v>
      </c>
      <c r="F539" s="108" t="s">
        <v>111</v>
      </c>
      <c r="G539" s="2" t="s">
        <v>102</v>
      </c>
      <c r="H539" s="2" t="s">
        <v>105</v>
      </c>
      <c r="I539" s="2" t="s">
        <v>33</v>
      </c>
      <c r="J539" s="111">
        <v>2633205.7530198749</v>
      </c>
      <c r="K539" s="109"/>
    </row>
    <row r="540" spans="1:11" x14ac:dyDescent="0.35">
      <c r="A540" s="2" t="s">
        <v>139</v>
      </c>
      <c r="B540" s="2" t="s">
        <v>0</v>
      </c>
      <c r="C540" s="2" t="s">
        <v>64</v>
      </c>
      <c r="D540" s="107">
        <v>41730</v>
      </c>
      <c r="E540" s="108">
        <f t="shared" si="11"/>
        <v>4</v>
      </c>
      <c r="F540" s="108" t="s">
        <v>111</v>
      </c>
      <c r="G540" s="2" t="s">
        <v>102</v>
      </c>
      <c r="H540" s="2" t="s">
        <v>105</v>
      </c>
      <c r="I540" s="2" t="s">
        <v>33</v>
      </c>
      <c r="J540" s="111">
        <v>2356889.5272892499</v>
      </c>
      <c r="K540" s="109"/>
    </row>
    <row r="541" spans="1:11" x14ac:dyDescent="0.35">
      <c r="A541" s="2" t="s">
        <v>139</v>
      </c>
      <c r="B541" s="2" t="s">
        <v>0</v>
      </c>
      <c r="C541" s="2" t="s">
        <v>64</v>
      </c>
      <c r="D541" s="107">
        <v>41760</v>
      </c>
      <c r="E541" s="108">
        <f t="shared" si="11"/>
        <v>5</v>
      </c>
      <c r="F541" s="108" t="s">
        <v>111</v>
      </c>
      <c r="G541" s="2" t="s">
        <v>102</v>
      </c>
      <c r="H541" s="2" t="s">
        <v>105</v>
      </c>
      <c r="I541" s="2" t="s">
        <v>33</v>
      </c>
      <c r="J541" s="111">
        <v>2084390.0351099998</v>
      </c>
      <c r="K541" s="109"/>
    </row>
    <row r="542" spans="1:11" x14ac:dyDescent="0.35">
      <c r="A542" s="2" t="s">
        <v>139</v>
      </c>
      <c r="B542" s="2" t="s">
        <v>0</v>
      </c>
      <c r="C542" s="2" t="s">
        <v>64</v>
      </c>
      <c r="D542" s="107">
        <v>41791</v>
      </c>
      <c r="E542" s="108">
        <f t="shared" si="11"/>
        <v>6</v>
      </c>
      <c r="F542" s="108" t="s">
        <v>111</v>
      </c>
      <c r="G542" s="2" t="s">
        <v>102</v>
      </c>
      <c r="H542" s="2" t="s">
        <v>105</v>
      </c>
      <c r="I542" s="2" t="s">
        <v>33</v>
      </c>
      <c r="J542" s="111">
        <v>2138384.6289562499</v>
      </c>
      <c r="K542" s="109"/>
    </row>
    <row r="543" spans="1:11" x14ac:dyDescent="0.35">
      <c r="A543" s="2" t="s">
        <v>139</v>
      </c>
      <c r="B543" s="2" t="s">
        <v>0</v>
      </c>
      <c r="C543" s="2" t="s">
        <v>64</v>
      </c>
      <c r="D543" s="107">
        <v>41456</v>
      </c>
      <c r="E543" s="108">
        <f t="shared" si="11"/>
        <v>7</v>
      </c>
      <c r="F543" s="108" t="s">
        <v>111</v>
      </c>
      <c r="G543" s="2" t="s">
        <v>102</v>
      </c>
      <c r="H543" s="2" t="s">
        <v>104</v>
      </c>
      <c r="I543" s="2" t="s">
        <v>33</v>
      </c>
      <c r="J543" s="111">
        <v>5139211.1177422497</v>
      </c>
      <c r="K543" s="109"/>
    </row>
    <row r="544" spans="1:11" x14ac:dyDescent="0.35">
      <c r="A544" s="2" t="s">
        <v>139</v>
      </c>
      <c r="B544" s="2" t="s">
        <v>0</v>
      </c>
      <c r="C544" s="2" t="s">
        <v>64</v>
      </c>
      <c r="D544" s="107">
        <v>41487</v>
      </c>
      <c r="E544" s="108">
        <f t="shared" si="11"/>
        <v>8</v>
      </c>
      <c r="F544" s="108" t="s">
        <v>111</v>
      </c>
      <c r="G544" s="2" t="s">
        <v>102</v>
      </c>
      <c r="H544" s="2" t="s">
        <v>104</v>
      </c>
      <c r="I544" s="2" t="s">
        <v>33</v>
      </c>
      <c r="J544" s="111">
        <v>3946004.6255270001</v>
      </c>
      <c r="K544" s="109"/>
    </row>
    <row r="545" spans="1:11" x14ac:dyDescent="0.35">
      <c r="A545" s="2" t="s">
        <v>139</v>
      </c>
      <c r="B545" s="2" t="s">
        <v>0</v>
      </c>
      <c r="C545" s="2" t="s">
        <v>64</v>
      </c>
      <c r="D545" s="107">
        <v>41518</v>
      </c>
      <c r="E545" s="108">
        <f t="shared" si="11"/>
        <v>9</v>
      </c>
      <c r="F545" s="108" t="s">
        <v>111</v>
      </c>
      <c r="G545" s="2" t="s">
        <v>102</v>
      </c>
      <c r="H545" s="2" t="s">
        <v>104</v>
      </c>
      <c r="I545" s="2" t="s">
        <v>33</v>
      </c>
      <c r="J545" s="111">
        <v>4346383.9848317504</v>
      </c>
      <c r="K545" s="109"/>
    </row>
    <row r="546" spans="1:11" x14ac:dyDescent="0.35">
      <c r="A546" s="2" t="s">
        <v>139</v>
      </c>
      <c r="B546" s="2" t="s">
        <v>0</v>
      </c>
      <c r="C546" s="2" t="s">
        <v>64</v>
      </c>
      <c r="D546" s="107">
        <v>41548</v>
      </c>
      <c r="E546" s="108">
        <f t="shared" si="11"/>
        <v>10</v>
      </c>
      <c r="F546" s="108" t="s">
        <v>111</v>
      </c>
      <c r="G546" s="2" t="s">
        <v>102</v>
      </c>
      <c r="H546" s="2" t="s">
        <v>104</v>
      </c>
      <c r="I546" s="2" t="s">
        <v>33</v>
      </c>
      <c r="J546" s="111">
        <v>4282440.7928499999</v>
      </c>
      <c r="K546" s="109"/>
    </row>
    <row r="547" spans="1:11" x14ac:dyDescent="0.35">
      <c r="A547" s="2" t="s">
        <v>139</v>
      </c>
      <c r="B547" s="2" t="s">
        <v>0</v>
      </c>
      <c r="C547" s="2" t="s">
        <v>64</v>
      </c>
      <c r="D547" s="107">
        <v>41579</v>
      </c>
      <c r="E547" s="108">
        <f t="shared" si="11"/>
        <v>11</v>
      </c>
      <c r="F547" s="108" t="s">
        <v>111</v>
      </c>
      <c r="G547" s="2" t="s">
        <v>102</v>
      </c>
      <c r="H547" s="2" t="s">
        <v>104</v>
      </c>
      <c r="I547" s="2" t="s">
        <v>33</v>
      </c>
      <c r="J547" s="111">
        <v>4041128.2704065</v>
      </c>
      <c r="K547" s="109"/>
    </row>
    <row r="548" spans="1:11" x14ac:dyDescent="0.35">
      <c r="A548" s="2" t="s">
        <v>139</v>
      </c>
      <c r="B548" s="2" t="s">
        <v>0</v>
      </c>
      <c r="C548" s="2" t="s">
        <v>64</v>
      </c>
      <c r="D548" s="107">
        <v>41609</v>
      </c>
      <c r="E548" s="108">
        <f t="shared" si="11"/>
        <v>12</v>
      </c>
      <c r="F548" s="108" t="s">
        <v>111</v>
      </c>
      <c r="G548" s="2" t="s">
        <v>102</v>
      </c>
      <c r="H548" s="2" t="s">
        <v>104</v>
      </c>
      <c r="I548" s="2" t="s">
        <v>33</v>
      </c>
      <c r="J548" s="111">
        <v>4489049.242656</v>
      </c>
      <c r="K548" s="109"/>
    </row>
    <row r="549" spans="1:11" x14ac:dyDescent="0.35">
      <c r="A549" s="2" t="s">
        <v>139</v>
      </c>
      <c r="B549" s="2" t="s">
        <v>0</v>
      </c>
      <c r="C549" s="2" t="s">
        <v>64</v>
      </c>
      <c r="D549" s="107">
        <v>41640</v>
      </c>
      <c r="E549" s="108">
        <f t="shared" si="11"/>
        <v>1</v>
      </c>
      <c r="F549" s="108" t="s">
        <v>111</v>
      </c>
      <c r="G549" s="2" t="s">
        <v>102</v>
      </c>
      <c r="H549" s="2" t="s">
        <v>104</v>
      </c>
      <c r="I549" s="2" t="s">
        <v>33</v>
      </c>
      <c r="J549" s="111">
        <v>6198904.3672349993</v>
      </c>
      <c r="K549" s="109"/>
    </row>
    <row r="550" spans="1:11" x14ac:dyDescent="0.35">
      <c r="A550" s="2" t="s">
        <v>139</v>
      </c>
      <c r="B550" s="2" t="s">
        <v>0</v>
      </c>
      <c r="C550" s="2" t="s">
        <v>64</v>
      </c>
      <c r="D550" s="107">
        <v>41671</v>
      </c>
      <c r="E550" s="108">
        <f t="shared" si="11"/>
        <v>2</v>
      </c>
      <c r="F550" s="108" t="s">
        <v>111</v>
      </c>
      <c r="G550" s="2" t="s">
        <v>102</v>
      </c>
      <c r="H550" s="2" t="s">
        <v>104</v>
      </c>
      <c r="I550" s="2" t="s">
        <v>33</v>
      </c>
      <c r="J550" s="111">
        <v>4648888.2965024998</v>
      </c>
      <c r="K550" s="109"/>
    </row>
    <row r="551" spans="1:11" x14ac:dyDescent="0.35">
      <c r="A551" s="2" t="s">
        <v>139</v>
      </c>
      <c r="B551" s="2" t="s">
        <v>0</v>
      </c>
      <c r="C551" s="2" t="s">
        <v>64</v>
      </c>
      <c r="D551" s="107">
        <v>41699</v>
      </c>
      <c r="E551" s="108">
        <f t="shared" si="11"/>
        <v>3</v>
      </c>
      <c r="F551" s="108" t="s">
        <v>111</v>
      </c>
      <c r="G551" s="2" t="s">
        <v>102</v>
      </c>
      <c r="H551" s="2" t="s">
        <v>104</v>
      </c>
      <c r="I551" s="2" t="s">
        <v>33</v>
      </c>
      <c r="J551" s="111">
        <v>5898315.4044952495</v>
      </c>
      <c r="K551" s="109"/>
    </row>
    <row r="552" spans="1:11" x14ac:dyDescent="0.35">
      <c r="A552" s="2" t="s">
        <v>139</v>
      </c>
      <c r="B552" s="2" t="s">
        <v>0</v>
      </c>
      <c r="C552" s="2" t="s">
        <v>64</v>
      </c>
      <c r="D552" s="107">
        <v>41730</v>
      </c>
      <c r="E552" s="108">
        <f t="shared" si="11"/>
        <v>4</v>
      </c>
      <c r="F552" s="108" t="s">
        <v>111</v>
      </c>
      <c r="G552" s="2" t="s">
        <v>102</v>
      </c>
      <c r="H552" s="2" t="s">
        <v>104</v>
      </c>
      <c r="I552" s="2" t="s">
        <v>33</v>
      </c>
      <c r="J552" s="111">
        <v>4664521.8484669998</v>
      </c>
      <c r="K552" s="109"/>
    </row>
    <row r="553" spans="1:11" x14ac:dyDescent="0.35">
      <c r="A553" s="2" t="s">
        <v>139</v>
      </c>
      <c r="B553" s="2" t="s">
        <v>0</v>
      </c>
      <c r="C553" s="2" t="s">
        <v>64</v>
      </c>
      <c r="D553" s="107">
        <v>41760</v>
      </c>
      <c r="E553" s="108">
        <f t="shared" si="11"/>
        <v>5</v>
      </c>
      <c r="F553" s="108" t="s">
        <v>111</v>
      </c>
      <c r="G553" s="2" t="s">
        <v>102</v>
      </c>
      <c r="H553" s="2" t="s">
        <v>104</v>
      </c>
      <c r="I553" s="2" t="s">
        <v>33</v>
      </c>
      <c r="J553" s="111">
        <v>4250449.1534670005</v>
      </c>
      <c r="K553" s="109"/>
    </row>
    <row r="554" spans="1:11" x14ac:dyDescent="0.35">
      <c r="A554" s="2" t="s">
        <v>139</v>
      </c>
      <c r="B554" s="2" t="s">
        <v>0</v>
      </c>
      <c r="C554" s="2" t="s">
        <v>64</v>
      </c>
      <c r="D554" s="107">
        <v>41791</v>
      </c>
      <c r="E554" s="108">
        <f t="shared" si="11"/>
        <v>6</v>
      </c>
      <c r="F554" s="108" t="s">
        <v>111</v>
      </c>
      <c r="G554" s="2" t="s">
        <v>102</v>
      </c>
      <c r="H554" s="2" t="s">
        <v>104</v>
      </c>
      <c r="I554" s="2" t="s">
        <v>33</v>
      </c>
      <c r="J554" s="111">
        <v>4197744.4401284996</v>
      </c>
      <c r="K554" s="109"/>
    </row>
    <row r="555" spans="1:11" x14ac:dyDescent="0.35">
      <c r="A555" s="2" t="s">
        <v>139</v>
      </c>
      <c r="B555" s="2" t="s">
        <v>0</v>
      </c>
      <c r="C555" s="2" t="s">
        <v>64</v>
      </c>
      <c r="D555" s="107">
        <v>41456</v>
      </c>
      <c r="E555" s="108">
        <f t="shared" si="11"/>
        <v>7</v>
      </c>
      <c r="F555" s="108" t="s">
        <v>111</v>
      </c>
      <c r="G555" s="2" t="s">
        <v>101</v>
      </c>
      <c r="H555" s="2" t="s">
        <v>105</v>
      </c>
      <c r="I555" s="2" t="s">
        <v>33</v>
      </c>
      <c r="J555" s="111">
        <v>2126344.3882868001</v>
      </c>
      <c r="K555" s="109"/>
    </row>
    <row r="556" spans="1:11" x14ac:dyDescent="0.35">
      <c r="A556" s="2" t="s">
        <v>139</v>
      </c>
      <c r="B556" s="2" t="s">
        <v>0</v>
      </c>
      <c r="C556" s="2" t="s">
        <v>64</v>
      </c>
      <c r="D556" s="107">
        <v>41487</v>
      </c>
      <c r="E556" s="108">
        <f t="shared" si="11"/>
        <v>8</v>
      </c>
      <c r="F556" s="108" t="s">
        <v>111</v>
      </c>
      <c r="G556" s="2" t="s">
        <v>101</v>
      </c>
      <c r="H556" s="2" t="s">
        <v>105</v>
      </c>
      <c r="I556" s="2" t="s">
        <v>33</v>
      </c>
      <c r="J556" s="111">
        <v>1830310.04721576</v>
      </c>
      <c r="K556" s="109"/>
    </row>
    <row r="557" spans="1:11" x14ac:dyDescent="0.35">
      <c r="A557" s="2" t="s">
        <v>139</v>
      </c>
      <c r="B557" s="2" t="s">
        <v>0</v>
      </c>
      <c r="C557" s="2" t="s">
        <v>64</v>
      </c>
      <c r="D557" s="107">
        <v>41518</v>
      </c>
      <c r="E557" s="108">
        <f t="shared" si="11"/>
        <v>9</v>
      </c>
      <c r="F557" s="108" t="s">
        <v>111</v>
      </c>
      <c r="G557" s="2" t="s">
        <v>101</v>
      </c>
      <c r="H557" s="2" t="s">
        <v>105</v>
      </c>
      <c r="I557" s="2" t="s">
        <v>33</v>
      </c>
      <c r="J557" s="111">
        <v>1932722.2586980001</v>
      </c>
      <c r="K557" s="109"/>
    </row>
    <row r="558" spans="1:11" x14ac:dyDescent="0.35">
      <c r="A558" s="2" t="s">
        <v>139</v>
      </c>
      <c r="B558" s="2" t="s">
        <v>0</v>
      </c>
      <c r="C558" s="2" t="s">
        <v>64</v>
      </c>
      <c r="D558" s="107">
        <v>41548</v>
      </c>
      <c r="E558" s="108">
        <f t="shared" si="11"/>
        <v>10</v>
      </c>
      <c r="F558" s="108" t="s">
        <v>111</v>
      </c>
      <c r="G558" s="2" t="s">
        <v>101</v>
      </c>
      <c r="H558" s="2" t="s">
        <v>105</v>
      </c>
      <c r="I558" s="2" t="s">
        <v>33</v>
      </c>
      <c r="J558" s="111">
        <v>1863347.8597905599</v>
      </c>
      <c r="K558" s="109"/>
    </row>
    <row r="559" spans="1:11" x14ac:dyDescent="0.35">
      <c r="A559" s="2" t="s">
        <v>139</v>
      </c>
      <c r="B559" s="2" t="s">
        <v>0</v>
      </c>
      <c r="C559" s="2" t="s">
        <v>64</v>
      </c>
      <c r="D559" s="107">
        <v>41579</v>
      </c>
      <c r="E559" s="108">
        <f t="shared" si="11"/>
        <v>11</v>
      </c>
      <c r="F559" s="108" t="s">
        <v>111</v>
      </c>
      <c r="G559" s="2" t="s">
        <v>101</v>
      </c>
      <c r="H559" s="2" t="s">
        <v>105</v>
      </c>
      <c r="I559" s="2" t="s">
        <v>33</v>
      </c>
      <c r="J559" s="111">
        <v>1772855.3065638801</v>
      </c>
      <c r="K559" s="109"/>
    </row>
    <row r="560" spans="1:11" x14ac:dyDescent="0.35">
      <c r="A560" s="2" t="s">
        <v>139</v>
      </c>
      <c r="B560" s="2" t="s">
        <v>0</v>
      </c>
      <c r="C560" s="2" t="s">
        <v>64</v>
      </c>
      <c r="D560" s="107">
        <v>41609</v>
      </c>
      <c r="E560" s="108">
        <f t="shared" si="11"/>
        <v>12</v>
      </c>
      <c r="F560" s="108" t="s">
        <v>111</v>
      </c>
      <c r="G560" s="2" t="s">
        <v>101</v>
      </c>
      <c r="H560" s="2" t="s">
        <v>105</v>
      </c>
      <c r="I560" s="2" t="s">
        <v>33</v>
      </c>
      <c r="J560" s="111">
        <v>1900808.01194328</v>
      </c>
      <c r="K560" s="109"/>
    </row>
    <row r="561" spans="1:11" x14ac:dyDescent="0.35">
      <c r="A561" s="2" t="s">
        <v>139</v>
      </c>
      <c r="B561" s="2" t="s">
        <v>0</v>
      </c>
      <c r="C561" s="2" t="s">
        <v>64</v>
      </c>
      <c r="D561" s="107">
        <v>41640</v>
      </c>
      <c r="E561" s="108">
        <f t="shared" si="11"/>
        <v>1</v>
      </c>
      <c r="F561" s="108" t="s">
        <v>111</v>
      </c>
      <c r="G561" s="2" t="s">
        <v>101</v>
      </c>
      <c r="H561" s="2" t="s">
        <v>105</v>
      </c>
      <c r="I561" s="2" t="s">
        <v>33</v>
      </c>
      <c r="J561" s="111">
        <v>2656208.4777756003</v>
      </c>
      <c r="K561" s="109"/>
    </row>
    <row r="562" spans="1:11" x14ac:dyDescent="0.35">
      <c r="A562" s="2" t="s">
        <v>139</v>
      </c>
      <c r="B562" s="2" t="s">
        <v>0</v>
      </c>
      <c r="C562" s="2" t="s">
        <v>64</v>
      </c>
      <c r="D562" s="107">
        <v>41671</v>
      </c>
      <c r="E562" s="108">
        <f t="shared" si="11"/>
        <v>2</v>
      </c>
      <c r="F562" s="108" t="s">
        <v>111</v>
      </c>
      <c r="G562" s="2" t="s">
        <v>101</v>
      </c>
      <c r="H562" s="2" t="s">
        <v>105</v>
      </c>
      <c r="I562" s="2" t="s">
        <v>33</v>
      </c>
      <c r="J562" s="111">
        <v>2616107.4378318004</v>
      </c>
      <c r="K562" s="109"/>
    </row>
    <row r="563" spans="1:11" x14ac:dyDescent="0.35">
      <c r="A563" s="2" t="s">
        <v>139</v>
      </c>
      <c r="B563" s="2" t="s">
        <v>0</v>
      </c>
      <c r="C563" s="2" t="s">
        <v>64</v>
      </c>
      <c r="D563" s="107">
        <v>41699</v>
      </c>
      <c r="E563" s="108">
        <f t="shared" si="11"/>
        <v>3</v>
      </c>
      <c r="F563" s="108" t="s">
        <v>111</v>
      </c>
      <c r="G563" s="2" t="s">
        <v>101</v>
      </c>
      <c r="H563" s="2" t="s">
        <v>105</v>
      </c>
      <c r="I563" s="2" t="s">
        <v>33</v>
      </c>
      <c r="J563" s="111">
        <v>2497537.4048039801</v>
      </c>
      <c r="K563" s="109"/>
    </row>
    <row r="564" spans="1:11" x14ac:dyDescent="0.35">
      <c r="A564" s="2" t="s">
        <v>139</v>
      </c>
      <c r="B564" s="2" t="s">
        <v>0</v>
      </c>
      <c r="C564" s="2" t="s">
        <v>64</v>
      </c>
      <c r="D564" s="107">
        <v>41730</v>
      </c>
      <c r="E564" s="108">
        <f t="shared" si="11"/>
        <v>4</v>
      </c>
      <c r="F564" s="108" t="s">
        <v>111</v>
      </c>
      <c r="G564" s="2" t="s">
        <v>101</v>
      </c>
      <c r="H564" s="2" t="s">
        <v>105</v>
      </c>
      <c r="I564" s="2" t="s">
        <v>33</v>
      </c>
      <c r="J564" s="111">
        <v>1880594.9392397199</v>
      </c>
      <c r="K564" s="109"/>
    </row>
    <row r="565" spans="1:11" x14ac:dyDescent="0.35">
      <c r="A565" s="2" t="s">
        <v>139</v>
      </c>
      <c r="B565" s="2" t="s">
        <v>0</v>
      </c>
      <c r="C565" s="2" t="s">
        <v>64</v>
      </c>
      <c r="D565" s="107">
        <v>41760</v>
      </c>
      <c r="E565" s="108">
        <f t="shared" si="11"/>
        <v>5</v>
      </c>
      <c r="F565" s="108" t="s">
        <v>111</v>
      </c>
      <c r="G565" s="2" t="s">
        <v>101</v>
      </c>
      <c r="H565" s="2" t="s">
        <v>105</v>
      </c>
      <c r="I565" s="2" t="s">
        <v>33</v>
      </c>
      <c r="J565" s="111">
        <v>1799580.2809168801</v>
      </c>
      <c r="K565" s="109"/>
    </row>
    <row r="566" spans="1:11" x14ac:dyDescent="0.35">
      <c r="A566" s="2" t="s">
        <v>139</v>
      </c>
      <c r="B566" s="2" t="s">
        <v>0</v>
      </c>
      <c r="C566" s="2" t="s">
        <v>64</v>
      </c>
      <c r="D566" s="107">
        <v>41791</v>
      </c>
      <c r="E566" s="108">
        <f t="shared" si="11"/>
        <v>6</v>
      </c>
      <c r="F566" s="108" t="s">
        <v>111</v>
      </c>
      <c r="G566" s="2" t="s">
        <v>101</v>
      </c>
      <c r="H566" s="2" t="s">
        <v>105</v>
      </c>
      <c r="I566" s="2" t="s">
        <v>33</v>
      </c>
      <c r="J566" s="111">
        <v>1962186.22557672</v>
      </c>
      <c r="K566" s="109"/>
    </row>
    <row r="567" spans="1:11" x14ac:dyDescent="0.35">
      <c r="A567" s="2" t="s">
        <v>139</v>
      </c>
      <c r="B567" s="2" t="s">
        <v>0</v>
      </c>
      <c r="C567" s="2" t="s">
        <v>64</v>
      </c>
      <c r="D567" s="107">
        <v>41456</v>
      </c>
      <c r="E567" s="108">
        <f t="shared" si="11"/>
        <v>7</v>
      </c>
      <c r="F567" s="108" t="s">
        <v>111</v>
      </c>
      <c r="G567" s="2" t="s">
        <v>101</v>
      </c>
      <c r="H567" s="2" t="s">
        <v>104</v>
      </c>
      <c r="I567" s="2" t="s">
        <v>33</v>
      </c>
      <c r="J567" s="111">
        <v>3873782.0619640001</v>
      </c>
      <c r="K567" s="109"/>
    </row>
    <row r="568" spans="1:11" x14ac:dyDescent="0.35">
      <c r="A568" s="2" t="s">
        <v>139</v>
      </c>
      <c r="B568" s="2" t="s">
        <v>0</v>
      </c>
      <c r="C568" s="2" t="s">
        <v>64</v>
      </c>
      <c r="D568" s="107">
        <v>41487</v>
      </c>
      <c r="E568" s="108">
        <f t="shared" si="11"/>
        <v>8</v>
      </c>
      <c r="F568" s="108" t="s">
        <v>111</v>
      </c>
      <c r="G568" s="2" t="s">
        <v>101</v>
      </c>
      <c r="H568" s="2" t="s">
        <v>104</v>
      </c>
      <c r="I568" s="2" t="s">
        <v>33</v>
      </c>
      <c r="J568" s="111">
        <v>3236640.6193384002</v>
      </c>
      <c r="K568" s="109"/>
    </row>
    <row r="569" spans="1:11" x14ac:dyDescent="0.35">
      <c r="A569" s="2" t="s">
        <v>139</v>
      </c>
      <c r="B569" s="2" t="s">
        <v>0</v>
      </c>
      <c r="C569" s="2" t="s">
        <v>64</v>
      </c>
      <c r="D569" s="107">
        <v>41518</v>
      </c>
      <c r="E569" s="108">
        <f t="shared" si="11"/>
        <v>9</v>
      </c>
      <c r="F569" s="108" t="s">
        <v>111</v>
      </c>
      <c r="G569" s="2" t="s">
        <v>101</v>
      </c>
      <c r="H569" s="2" t="s">
        <v>104</v>
      </c>
      <c r="I569" s="2" t="s">
        <v>33</v>
      </c>
      <c r="J569" s="111">
        <v>3452365.4743496003</v>
      </c>
      <c r="K569" s="109"/>
    </row>
    <row r="570" spans="1:11" x14ac:dyDescent="0.35">
      <c r="A570" s="2" t="s">
        <v>139</v>
      </c>
      <c r="B570" s="2" t="s">
        <v>0</v>
      </c>
      <c r="C570" s="2" t="s">
        <v>64</v>
      </c>
      <c r="D570" s="107">
        <v>41548</v>
      </c>
      <c r="E570" s="108">
        <f t="shared" si="11"/>
        <v>10</v>
      </c>
      <c r="F570" s="108" t="s">
        <v>111</v>
      </c>
      <c r="G570" s="2" t="s">
        <v>101</v>
      </c>
      <c r="H570" s="2" t="s">
        <v>104</v>
      </c>
      <c r="I570" s="2" t="s">
        <v>33</v>
      </c>
      <c r="J570" s="111">
        <v>3356591.8241904001</v>
      </c>
      <c r="K570" s="109"/>
    </row>
    <row r="571" spans="1:11" x14ac:dyDescent="0.35">
      <c r="A571" s="2" t="s">
        <v>139</v>
      </c>
      <c r="B571" s="2" t="s">
        <v>0</v>
      </c>
      <c r="C571" s="2" t="s">
        <v>64</v>
      </c>
      <c r="D571" s="107">
        <v>41579</v>
      </c>
      <c r="E571" s="108">
        <f t="shared" si="11"/>
        <v>11</v>
      </c>
      <c r="F571" s="108" t="s">
        <v>111</v>
      </c>
      <c r="G571" s="2" t="s">
        <v>101</v>
      </c>
      <c r="H571" s="2" t="s">
        <v>104</v>
      </c>
      <c r="I571" s="2" t="s">
        <v>33</v>
      </c>
      <c r="J571" s="111">
        <v>3011576.2034932002</v>
      </c>
      <c r="K571" s="109"/>
    </row>
    <row r="572" spans="1:11" x14ac:dyDescent="0.35">
      <c r="A572" s="2" t="s">
        <v>139</v>
      </c>
      <c r="B572" s="2" t="s">
        <v>0</v>
      </c>
      <c r="C572" s="2" t="s">
        <v>64</v>
      </c>
      <c r="D572" s="107">
        <v>41609</v>
      </c>
      <c r="E572" s="108">
        <f t="shared" si="11"/>
        <v>12</v>
      </c>
      <c r="F572" s="108" t="s">
        <v>111</v>
      </c>
      <c r="G572" s="2" t="s">
        <v>101</v>
      </c>
      <c r="H572" s="2" t="s">
        <v>104</v>
      </c>
      <c r="I572" s="2" t="s">
        <v>33</v>
      </c>
      <c r="J572" s="111">
        <v>3605073.1360128</v>
      </c>
      <c r="K572" s="109"/>
    </row>
    <row r="573" spans="1:11" x14ac:dyDescent="0.35">
      <c r="A573" s="2" t="s">
        <v>139</v>
      </c>
      <c r="B573" s="2" t="s">
        <v>0</v>
      </c>
      <c r="C573" s="2" t="s">
        <v>64</v>
      </c>
      <c r="D573" s="107">
        <v>41640</v>
      </c>
      <c r="E573" s="108">
        <f t="shared" si="11"/>
        <v>1</v>
      </c>
      <c r="F573" s="108" t="s">
        <v>111</v>
      </c>
      <c r="G573" s="2" t="s">
        <v>101</v>
      </c>
      <c r="H573" s="2" t="s">
        <v>104</v>
      </c>
      <c r="I573" s="2" t="s">
        <v>33</v>
      </c>
      <c r="J573" s="111">
        <v>5213462.9938199995</v>
      </c>
      <c r="K573" s="109"/>
    </row>
    <row r="574" spans="1:11" x14ac:dyDescent="0.35">
      <c r="A574" s="2" t="s">
        <v>139</v>
      </c>
      <c r="B574" s="2" t="s">
        <v>0</v>
      </c>
      <c r="C574" s="2" t="s">
        <v>64</v>
      </c>
      <c r="D574" s="107">
        <v>41671</v>
      </c>
      <c r="E574" s="108">
        <f t="shared" si="11"/>
        <v>2</v>
      </c>
      <c r="F574" s="108" t="s">
        <v>111</v>
      </c>
      <c r="G574" s="2" t="s">
        <v>101</v>
      </c>
      <c r="H574" s="2" t="s">
        <v>104</v>
      </c>
      <c r="I574" s="2" t="s">
        <v>33</v>
      </c>
      <c r="J574" s="111">
        <v>4601973.0645340011</v>
      </c>
      <c r="K574" s="109"/>
    </row>
    <row r="575" spans="1:11" x14ac:dyDescent="0.35">
      <c r="A575" s="2" t="s">
        <v>139</v>
      </c>
      <c r="B575" s="2" t="s">
        <v>0</v>
      </c>
      <c r="C575" s="2" t="s">
        <v>64</v>
      </c>
      <c r="D575" s="107">
        <v>41699</v>
      </c>
      <c r="E575" s="108">
        <f t="shared" si="11"/>
        <v>3</v>
      </c>
      <c r="F575" s="108" t="s">
        <v>111</v>
      </c>
      <c r="G575" s="2" t="s">
        <v>101</v>
      </c>
      <c r="H575" s="2" t="s">
        <v>104</v>
      </c>
      <c r="I575" s="2" t="s">
        <v>33</v>
      </c>
      <c r="J575" s="111">
        <v>4341474.4526009997</v>
      </c>
      <c r="K575" s="109"/>
    </row>
    <row r="576" spans="1:11" x14ac:dyDescent="0.35">
      <c r="A576" s="2" t="s">
        <v>139</v>
      </c>
      <c r="B576" s="2" t="s">
        <v>0</v>
      </c>
      <c r="C576" s="2" t="s">
        <v>64</v>
      </c>
      <c r="D576" s="107">
        <v>41730</v>
      </c>
      <c r="E576" s="108">
        <f t="shared" si="11"/>
        <v>4</v>
      </c>
      <c r="F576" s="108" t="s">
        <v>111</v>
      </c>
      <c r="G576" s="2" t="s">
        <v>101</v>
      </c>
      <c r="H576" s="2" t="s">
        <v>104</v>
      </c>
      <c r="I576" s="2" t="s">
        <v>33</v>
      </c>
      <c r="J576" s="111">
        <v>4348448.7778535997</v>
      </c>
      <c r="K576" s="109"/>
    </row>
    <row r="577" spans="1:11" x14ac:dyDescent="0.35">
      <c r="A577" s="2" t="s">
        <v>139</v>
      </c>
      <c r="B577" s="2" t="s">
        <v>0</v>
      </c>
      <c r="C577" s="2" t="s">
        <v>64</v>
      </c>
      <c r="D577" s="107">
        <v>41760</v>
      </c>
      <c r="E577" s="108">
        <f t="shared" si="11"/>
        <v>5</v>
      </c>
      <c r="F577" s="108" t="s">
        <v>111</v>
      </c>
      <c r="G577" s="2" t="s">
        <v>101</v>
      </c>
      <c r="H577" s="2" t="s">
        <v>104</v>
      </c>
      <c r="I577" s="2" t="s">
        <v>33</v>
      </c>
      <c r="J577" s="111">
        <v>3249860.6738448003</v>
      </c>
      <c r="K577" s="109"/>
    </row>
    <row r="578" spans="1:11" x14ac:dyDescent="0.35">
      <c r="A578" s="2" t="s">
        <v>139</v>
      </c>
      <c r="B578" s="2" t="s">
        <v>0</v>
      </c>
      <c r="C578" s="2" t="s">
        <v>64</v>
      </c>
      <c r="D578" s="107">
        <v>41791</v>
      </c>
      <c r="E578" s="108">
        <f t="shared" si="11"/>
        <v>6</v>
      </c>
      <c r="F578" s="108" t="s">
        <v>111</v>
      </c>
      <c r="G578" s="2" t="s">
        <v>101</v>
      </c>
      <c r="H578" s="2" t="s">
        <v>104</v>
      </c>
      <c r="I578" s="2" t="s">
        <v>33</v>
      </c>
      <c r="J578" s="111">
        <v>3447637.2776856003</v>
      </c>
      <c r="K578" s="109"/>
    </row>
    <row r="579" spans="1:11" x14ac:dyDescent="0.35">
      <c r="A579" s="2" t="s">
        <v>139</v>
      </c>
      <c r="B579" s="2" t="s">
        <v>0</v>
      </c>
      <c r="C579" s="2" t="s">
        <v>64</v>
      </c>
      <c r="D579" s="107">
        <v>41456</v>
      </c>
      <c r="E579" s="108">
        <f t="shared" si="11"/>
        <v>7</v>
      </c>
      <c r="F579" s="108" t="s">
        <v>111</v>
      </c>
      <c r="G579" s="2" t="s">
        <v>103</v>
      </c>
      <c r="H579" s="2" t="s">
        <v>105</v>
      </c>
      <c r="I579" s="2" t="s">
        <v>33</v>
      </c>
      <c r="J579" s="111">
        <v>4205710.5050467979</v>
      </c>
      <c r="K579" s="109"/>
    </row>
    <row r="580" spans="1:11" x14ac:dyDescent="0.35">
      <c r="A580" s="2" t="s">
        <v>139</v>
      </c>
      <c r="B580" s="2" t="s">
        <v>0</v>
      </c>
      <c r="C580" s="2" t="s">
        <v>64</v>
      </c>
      <c r="D580" s="107">
        <v>41487</v>
      </c>
      <c r="E580" s="108">
        <f t="shared" si="11"/>
        <v>8</v>
      </c>
      <c r="F580" s="108" t="s">
        <v>111</v>
      </c>
      <c r="G580" s="2" t="s">
        <v>103</v>
      </c>
      <c r="H580" s="2" t="s">
        <v>105</v>
      </c>
      <c r="I580" s="2" t="s">
        <v>33</v>
      </c>
      <c r="J580" s="111">
        <v>3388330.7652803189</v>
      </c>
      <c r="K580" s="109"/>
    </row>
    <row r="581" spans="1:11" x14ac:dyDescent="0.35">
      <c r="A581" s="2" t="s">
        <v>139</v>
      </c>
      <c r="B581" s="2" t="s">
        <v>0</v>
      </c>
      <c r="C581" s="2" t="s">
        <v>64</v>
      </c>
      <c r="D581" s="107">
        <v>41518</v>
      </c>
      <c r="E581" s="108">
        <f t="shared" si="11"/>
        <v>9</v>
      </c>
      <c r="F581" s="108" t="s">
        <v>111</v>
      </c>
      <c r="G581" s="2" t="s">
        <v>103</v>
      </c>
      <c r="H581" s="2" t="s">
        <v>105</v>
      </c>
      <c r="I581" s="2" t="s">
        <v>33</v>
      </c>
      <c r="J581" s="111">
        <v>4067080.518160814</v>
      </c>
      <c r="K581" s="109"/>
    </row>
    <row r="582" spans="1:11" x14ac:dyDescent="0.35">
      <c r="A582" s="2" t="s">
        <v>139</v>
      </c>
      <c r="B582" s="2" t="s">
        <v>0</v>
      </c>
      <c r="C582" s="2" t="s">
        <v>64</v>
      </c>
      <c r="D582" s="107">
        <v>41548</v>
      </c>
      <c r="E582" s="108">
        <f t="shared" si="11"/>
        <v>10</v>
      </c>
      <c r="F582" s="108" t="s">
        <v>111</v>
      </c>
      <c r="G582" s="2" t="s">
        <v>103</v>
      </c>
      <c r="H582" s="2" t="s">
        <v>105</v>
      </c>
      <c r="I582" s="2" t="s">
        <v>33</v>
      </c>
      <c r="J582" s="111">
        <v>3744069.5923996787</v>
      </c>
      <c r="K582" s="109"/>
    </row>
    <row r="583" spans="1:11" x14ac:dyDescent="0.35">
      <c r="A583" s="2" t="s">
        <v>139</v>
      </c>
      <c r="B583" s="2" t="s">
        <v>0</v>
      </c>
      <c r="C583" s="2" t="s">
        <v>64</v>
      </c>
      <c r="D583" s="107">
        <v>41579</v>
      </c>
      <c r="E583" s="108">
        <f t="shared" si="11"/>
        <v>11</v>
      </c>
      <c r="F583" s="108" t="s">
        <v>111</v>
      </c>
      <c r="G583" s="2" t="s">
        <v>103</v>
      </c>
      <c r="H583" s="2" t="s">
        <v>105</v>
      </c>
      <c r="I583" s="2" t="s">
        <v>33</v>
      </c>
      <c r="J583" s="111">
        <v>3462813.1125993291</v>
      </c>
      <c r="K583" s="109"/>
    </row>
    <row r="584" spans="1:11" x14ac:dyDescent="0.35">
      <c r="A584" s="2" t="s">
        <v>139</v>
      </c>
      <c r="B584" s="2" t="s">
        <v>0</v>
      </c>
      <c r="C584" s="2" t="s">
        <v>64</v>
      </c>
      <c r="D584" s="107">
        <v>41609</v>
      </c>
      <c r="E584" s="108">
        <f t="shared" si="11"/>
        <v>12</v>
      </c>
      <c r="F584" s="108" t="s">
        <v>111</v>
      </c>
      <c r="G584" s="2" t="s">
        <v>103</v>
      </c>
      <c r="H584" s="2" t="s">
        <v>105</v>
      </c>
      <c r="I584" s="2" t="s">
        <v>33</v>
      </c>
      <c r="J584" s="111">
        <v>3568361.8434775192</v>
      </c>
      <c r="K584" s="109"/>
    </row>
    <row r="585" spans="1:11" x14ac:dyDescent="0.35">
      <c r="A585" s="2" t="s">
        <v>139</v>
      </c>
      <c r="B585" s="2" t="s">
        <v>0</v>
      </c>
      <c r="C585" s="2" t="s">
        <v>64</v>
      </c>
      <c r="D585" s="107">
        <v>41640</v>
      </c>
      <c r="E585" s="108">
        <f t="shared" si="11"/>
        <v>1</v>
      </c>
      <c r="F585" s="108" t="s">
        <v>111</v>
      </c>
      <c r="G585" s="2" t="s">
        <v>103</v>
      </c>
      <c r="H585" s="2" t="s">
        <v>105</v>
      </c>
      <c r="I585" s="2" t="s">
        <v>33</v>
      </c>
      <c r="J585" s="111">
        <v>5471503.3322801981</v>
      </c>
      <c r="K585" s="109"/>
    </row>
    <row r="586" spans="1:11" x14ac:dyDescent="0.35">
      <c r="A586" s="2" t="s">
        <v>139</v>
      </c>
      <c r="B586" s="2" t="s">
        <v>0</v>
      </c>
      <c r="C586" s="2" t="s">
        <v>64</v>
      </c>
      <c r="D586" s="107">
        <v>41671</v>
      </c>
      <c r="E586" s="108">
        <f t="shared" si="11"/>
        <v>2</v>
      </c>
      <c r="F586" s="108" t="s">
        <v>111</v>
      </c>
      <c r="G586" s="2" t="s">
        <v>103</v>
      </c>
      <c r="H586" s="2" t="s">
        <v>105</v>
      </c>
      <c r="I586" s="2" t="s">
        <v>33</v>
      </c>
      <c r="J586" s="111">
        <v>5059522.5801976481</v>
      </c>
      <c r="K586" s="109"/>
    </row>
    <row r="587" spans="1:11" x14ac:dyDescent="0.35">
      <c r="A587" s="2" t="s">
        <v>139</v>
      </c>
      <c r="B587" s="2" t="s">
        <v>0</v>
      </c>
      <c r="C587" s="2" t="s">
        <v>64</v>
      </c>
      <c r="D587" s="107">
        <v>41699</v>
      </c>
      <c r="E587" s="108">
        <f t="shared" si="11"/>
        <v>3</v>
      </c>
      <c r="F587" s="108" t="s">
        <v>111</v>
      </c>
      <c r="G587" s="2" t="s">
        <v>103</v>
      </c>
      <c r="H587" s="2" t="s">
        <v>105</v>
      </c>
      <c r="I587" s="2" t="s">
        <v>33</v>
      </c>
      <c r="J587" s="111">
        <v>4550701.2166301943</v>
      </c>
      <c r="K587" s="109"/>
    </row>
    <row r="588" spans="1:11" x14ac:dyDescent="0.35">
      <c r="A588" s="2" t="s">
        <v>139</v>
      </c>
      <c r="B588" s="2" t="s">
        <v>0</v>
      </c>
      <c r="C588" s="2" t="s">
        <v>64</v>
      </c>
      <c r="D588" s="107">
        <v>41730</v>
      </c>
      <c r="E588" s="108">
        <f t="shared" si="11"/>
        <v>4</v>
      </c>
      <c r="F588" s="108" t="s">
        <v>111</v>
      </c>
      <c r="G588" s="2" t="s">
        <v>103</v>
      </c>
      <c r="H588" s="2" t="s">
        <v>105</v>
      </c>
      <c r="I588" s="2" t="s">
        <v>33</v>
      </c>
      <c r="J588" s="111">
        <v>4783246.4214486899</v>
      </c>
      <c r="K588" s="109"/>
    </row>
    <row r="589" spans="1:11" x14ac:dyDescent="0.35">
      <c r="A589" s="2" t="s">
        <v>139</v>
      </c>
      <c r="B589" s="2" t="s">
        <v>0</v>
      </c>
      <c r="C589" s="2" t="s">
        <v>64</v>
      </c>
      <c r="D589" s="107">
        <v>41760</v>
      </c>
      <c r="E589" s="108">
        <f t="shared" si="11"/>
        <v>5</v>
      </c>
      <c r="F589" s="108" t="s">
        <v>111</v>
      </c>
      <c r="G589" s="2" t="s">
        <v>103</v>
      </c>
      <c r="H589" s="2" t="s">
        <v>105</v>
      </c>
      <c r="I589" s="2" t="s">
        <v>33</v>
      </c>
      <c r="J589" s="111">
        <v>3615900.6923301592</v>
      </c>
      <c r="K589" s="109"/>
    </row>
    <row r="590" spans="1:11" x14ac:dyDescent="0.35">
      <c r="A590" s="2" t="s">
        <v>139</v>
      </c>
      <c r="B590" s="2" t="s">
        <v>0</v>
      </c>
      <c r="C590" s="2" t="s">
        <v>64</v>
      </c>
      <c r="D590" s="107">
        <v>41791</v>
      </c>
      <c r="E590" s="108">
        <f t="shared" si="11"/>
        <v>6</v>
      </c>
      <c r="F590" s="108" t="s">
        <v>111</v>
      </c>
      <c r="G590" s="2" t="s">
        <v>103</v>
      </c>
      <c r="H590" s="2" t="s">
        <v>105</v>
      </c>
      <c r="I590" s="2" t="s">
        <v>33</v>
      </c>
      <c r="J590" s="111">
        <v>3879202.5837155385</v>
      </c>
      <c r="K590" s="109"/>
    </row>
    <row r="591" spans="1:11" x14ac:dyDescent="0.35">
      <c r="A591" s="2" t="s">
        <v>139</v>
      </c>
      <c r="B591" s="2" t="s">
        <v>0</v>
      </c>
      <c r="C591" s="2" t="s">
        <v>63</v>
      </c>
      <c r="D591" s="107">
        <v>41456</v>
      </c>
      <c r="E591" s="108">
        <f>MONTH(D591)</f>
        <v>7</v>
      </c>
      <c r="F591" s="108" t="s">
        <v>111</v>
      </c>
      <c r="G591" s="2" t="s">
        <v>102</v>
      </c>
      <c r="H591" s="2" t="s">
        <v>105</v>
      </c>
      <c r="I591" s="2" t="s">
        <v>33</v>
      </c>
      <c r="J591" s="111">
        <v>1689221.1490034999</v>
      </c>
      <c r="K591" s="109"/>
    </row>
    <row r="592" spans="1:11" x14ac:dyDescent="0.35">
      <c r="A592" s="2" t="s">
        <v>139</v>
      </c>
      <c r="B592" s="2" t="s">
        <v>0</v>
      </c>
      <c r="C592" s="2" t="s">
        <v>63</v>
      </c>
      <c r="D592" s="107">
        <v>41487</v>
      </c>
      <c r="E592" s="108">
        <f t="shared" ref="E592:E655" si="12">MONTH(D592)</f>
        <v>8</v>
      </c>
      <c r="F592" s="108" t="s">
        <v>111</v>
      </c>
      <c r="G592" s="2" t="s">
        <v>102</v>
      </c>
      <c r="H592" s="2" t="s">
        <v>105</v>
      </c>
      <c r="I592" s="2" t="s">
        <v>33</v>
      </c>
      <c r="J592" s="111">
        <v>2059921.8667754997</v>
      </c>
      <c r="K592" s="109"/>
    </row>
    <row r="593" spans="1:11" x14ac:dyDescent="0.35">
      <c r="A593" s="2" t="s">
        <v>139</v>
      </c>
      <c r="B593" s="2" t="s">
        <v>0</v>
      </c>
      <c r="C593" s="2" t="s">
        <v>63</v>
      </c>
      <c r="D593" s="107">
        <v>41518</v>
      </c>
      <c r="E593" s="108">
        <f t="shared" si="12"/>
        <v>9</v>
      </c>
      <c r="F593" s="108" t="s">
        <v>111</v>
      </c>
      <c r="G593" s="2" t="s">
        <v>102</v>
      </c>
      <c r="H593" s="2" t="s">
        <v>105</v>
      </c>
      <c r="I593" s="2" t="s">
        <v>33</v>
      </c>
      <c r="J593" s="111">
        <v>1793176.531129</v>
      </c>
      <c r="K593" s="109"/>
    </row>
    <row r="594" spans="1:11" x14ac:dyDescent="0.35">
      <c r="A594" s="2" t="s">
        <v>139</v>
      </c>
      <c r="B594" s="2" t="s">
        <v>0</v>
      </c>
      <c r="C594" s="2" t="s">
        <v>63</v>
      </c>
      <c r="D594" s="107">
        <v>41548</v>
      </c>
      <c r="E594" s="108">
        <f t="shared" si="12"/>
        <v>10</v>
      </c>
      <c r="F594" s="108" t="s">
        <v>111</v>
      </c>
      <c r="G594" s="2" t="s">
        <v>102</v>
      </c>
      <c r="H594" s="2" t="s">
        <v>105</v>
      </c>
      <c r="I594" s="2" t="s">
        <v>33</v>
      </c>
      <c r="J594" s="111">
        <v>1547855.7555440001</v>
      </c>
      <c r="K594" s="109"/>
    </row>
    <row r="595" spans="1:11" x14ac:dyDescent="0.35">
      <c r="A595" s="2" t="s">
        <v>139</v>
      </c>
      <c r="B595" s="2" t="s">
        <v>0</v>
      </c>
      <c r="C595" s="2" t="s">
        <v>63</v>
      </c>
      <c r="D595" s="107">
        <v>41579</v>
      </c>
      <c r="E595" s="108">
        <f t="shared" si="12"/>
        <v>11</v>
      </c>
      <c r="F595" s="108" t="s">
        <v>111</v>
      </c>
      <c r="G595" s="2" t="s">
        <v>102</v>
      </c>
      <c r="H595" s="2" t="s">
        <v>105</v>
      </c>
      <c r="I595" s="2" t="s">
        <v>33</v>
      </c>
      <c r="J595" s="111">
        <v>1621360.3148906252</v>
      </c>
      <c r="K595" s="109"/>
    </row>
    <row r="596" spans="1:11" x14ac:dyDescent="0.35">
      <c r="A596" s="2" t="s">
        <v>139</v>
      </c>
      <c r="B596" s="2" t="s">
        <v>0</v>
      </c>
      <c r="C596" s="2" t="s">
        <v>63</v>
      </c>
      <c r="D596" s="107">
        <v>41609</v>
      </c>
      <c r="E596" s="108">
        <f t="shared" si="12"/>
        <v>12</v>
      </c>
      <c r="F596" s="108" t="s">
        <v>111</v>
      </c>
      <c r="G596" s="2" t="s">
        <v>102</v>
      </c>
      <c r="H596" s="2" t="s">
        <v>105</v>
      </c>
      <c r="I596" s="2" t="s">
        <v>33</v>
      </c>
      <c r="J596" s="111">
        <v>1330451.9418015</v>
      </c>
      <c r="K596" s="109"/>
    </row>
    <row r="597" spans="1:11" x14ac:dyDescent="0.35">
      <c r="A597" s="2" t="s">
        <v>139</v>
      </c>
      <c r="B597" s="2" t="s">
        <v>0</v>
      </c>
      <c r="C597" s="2" t="s">
        <v>63</v>
      </c>
      <c r="D597" s="107">
        <v>41640</v>
      </c>
      <c r="E597" s="108">
        <f t="shared" si="12"/>
        <v>1</v>
      </c>
      <c r="F597" s="108" t="s">
        <v>111</v>
      </c>
      <c r="G597" s="2" t="s">
        <v>102</v>
      </c>
      <c r="H597" s="2" t="s">
        <v>105</v>
      </c>
      <c r="I597" s="2" t="s">
        <v>33</v>
      </c>
      <c r="J597" s="111">
        <v>2228780.4880005</v>
      </c>
      <c r="K597" s="109"/>
    </row>
    <row r="598" spans="1:11" x14ac:dyDescent="0.35">
      <c r="A598" s="2" t="s">
        <v>139</v>
      </c>
      <c r="B598" s="2" t="s">
        <v>0</v>
      </c>
      <c r="C598" s="2" t="s">
        <v>63</v>
      </c>
      <c r="D598" s="107">
        <v>41671</v>
      </c>
      <c r="E598" s="108">
        <f t="shared" si="12"/>
        <v>2</v>
      </c>
      <c r="F598" s="108" t="s">
        <v>111</v>
      </c>
      <c r="G598" s="2" t="s">
        <v>102</v>
      </c>
      <c r="H598" s="2" t="s">
        <v>105</v>
      </c>
      <c r="I598" s="2" t="s">
        <v>33</v>
      </c>
      <c r="J598" s="111">
        <v>2185969.2785069998</v>
      </c>
      <c r="K598" s="109"/>
    </row>
    <row r="599" spans="1:11" x14ac:dyDescent="0.35">
      <c r="A599" s="2" t="s">
        <v>139</v>
      </c>
      <c r="B599" s="2" t="s">
        <v>0</v>
      </c>
      <c r="C599" s="2" t="s">
        <v>63</v>
      </c>
      <c r="D599" s="107">
        <v>41699</v>
      </c>
      <c r="E599" s="108">
        <f t="shared" si="12"/>
        <v>3</v>
      </c>
      <c r="F599" s="108" t="s">
        <v>111</v>
      </c>
      <c r="G599" s="2" t="s">
        <v>102</v>
      </c>
      <c r="H599" s="2" t="s">
        <v>105</v>
      </c>
      <c r="I599" s="2" t="s">
        <v>33</v>
      </c>
      <c r="J599" s="111">
        <v>1950392.0613048752</v>
      </c>
      <c r="K599" s="109"/>
    </row>
    <row r="600" spans="1:11" x14ac:dyDescent="0.35">
      <c r="A600" s="2" t="s">
        <v>139</v>
      </c>
      <c r="B600" s="2" t="s">
        <v>0</v>
      </c>
      <c r="C600" s="2" t="s">
        <v>63</v>
      </c>
      <c r="D600" s="107">
        <v>41730</v>
      </c>
      <c r="E600" s="108">
        <f t="shared" si="12"/>
        <v>4</v>
      </c>
      <c r="F600" s="108" t="s">
        <v>111</v>
      </c>
      <c r="G600" s="2" t="s">
        <v>102</v>
      </c>
      <c r="H600" s="2" t="s">
        <v>105</v>
      </c>
      <c r="I600" s="2" t="s">
        <v>33</v>
      </c>
      <c r="J600" s="111">
        <v>1986295.0526719999</v>
      </c>
      <c r="K600" s="109"/>
    </row>
    <row r="601" spans="1:11" x14ac:dyDescent="0.35">
      <c r="A601" s="2" t="s">
        <v>139</v>
      </c>
      <c r="B601" s="2" t="s">
        <v>0</v>
      </c>
      <c r="C601" s="2" t="s">
        <v>63</v>
      </c>
      <c r="D601" s="107">
        <v>41760</v>
      </c>
      <c r="E601" s="108">
        <f t="shared" si="12"/>
        <v>5</v>
      </c>
      <c r="F601" s="108" t="s">
        <v>111</v>
      </c>
      <c r="G601" s="2" t="s">
        <v>102</v>
      </c>
      <c r="H601" s="2" t="s">
        <v>105</v>
      </c>
      <c r="I601" s="2" t="s">
        <v>33</v>
      </c>
      <c r="J601" s="111">
        <v>2071155.7982568748</v>
      </c>
      <c r="K601" s="109"/>
    </row>
    <row r="602" spans="1:11" x14ac:dyDescent="0.35">
      <c r="A602" s="2" t="s">
        <v>139</v>
      </c>
      <c r="B602" s="2" t="s">
        <v>0</v>
      </c>
      <c r="C602" s="2" t="s">
        <v>63</v>
      </c>
      <c r="D602" s="107">
        <v>41791</v>
      </c>
      <c r="E602" s="108">
        <f t="shared" si="12"/>
        <v>6</v>
      </c>
      <c r="F602" s="108" t="s">
        <v>111</v>
      </c>
      <c r="G602" s="2" t="s">
        <v>102</v>
      </c>
      <c r="H602" s="2" t="s">
        <v>105</v>
      </c>
      <c r="I602" s="2" t="s">
        <v>33</v>
      </c>
      <c r="J602" s="111">
        <v>2273512.0860041254</v>
      </c>
      <c r="K602" s="109"/>
    </row>
    <row r="603" spans="1:11" x14ac:dyDescent="0.35">
      <c r="A603" s="2" t="s">
        <v>139</v>
      </c>
      <c r="B603" s="2" t="s">
        <v>0</v>
      </c>
      <c r="C603" s="2" t="s">
        <v>63</v>
      </c>
      <c r="D603" s="107">
        <v>41456</v>
      </c>
      <c r="E603" s="108">
        <f t="shared" si="12"/>
        <v>7</v>
      </c>
      <c r="F603" s="108" t="s">
        <v>111</v>
      </c>
      <c r="G603" s="2" t="s">
        <v>102</v>
      </c>
      <c r="H603" s="2" t="s">
        <v>104</v>
      </c>
      <c r="I603" s="2" t="s">
        <v>33</v>
      </c>
      <c r="J603" s="111">
        <v>3229019.3481892501</v>
      </c>
      <c r="K603" s="109"/>
    </row>
    <row r="604" spans="1:11" x14ac:dyDescent="0.35">
      <c r="A604" s="2" t="s">
        <v>139</v>
      </c>
      <c r="B604" s="2" t="s">
        <v>0</v>
      </c>
      <c r="C604" s="2" t="s">
        <v>63</v>
      </c>
      <c r="D604" s="107">
        <v>41487</v>
      </c>
      <c r="E604" s="108">
        <f t="shared" si="12"/>
        <v>8</v>
      </c>
      <c r="F604" s="108" t="s">
        <v>111</v>
      </c>
      <c r="G604" s="2" t="s">
        <v>102</v>
      </c>
      <c r="H604" s="2" t="s">
        <v>104</v>
      </c>
      <c r="I604" s="2" t="s">
        <v>33</v>
      </c>
      <c r="J604" s="111">
        <v>3998074.953249</v>
      </c>
      <c r="K604" s="109"/>
    </row>
    <row r="605" spans="1:11" x14ac:dyDescent="0.35">
      <c r="A605" s="2" t="s">
        <v>139</v>
      </c>
      <c r="B605" s="2" t="s">
        <v>0</v>
      </c>
      <c r="C605" s="2" t="s">
        <v>63</v>
      </c>
      <c r="D605" s="107">
        <v>41518</v>
      </c>
      <c r="E605" s="108">
        <f t="shared" si="12"/>
        <v>9</v>
      </c>
      <c r="F605" s="108" t="s">
        <v>111</v>
      </c>
      <c r="G605" s="2" t="s">
        <v>102</v>
      </c>
      <c r="H605" s="2" t="s">
        <v>104</v>
      </c>
      <c r="I605" s="2" t="s">
        <v>33</v>
      </c>
      <c r="J605" s="111">
        <v>3458560.3451040001</v>
      </c>
      <c r="K605" s="109"/>
    </row>
    <row r="606" spans="1:11" x14ac:dyDescent="0.35">
      <c r="A606" s="2" t="s">
        <v>139</v>
      </c>
      <c r="B606" s="2" t="s">
        <v>0</v>
      </c>
      <c r="C606" s="2" t="s">
        <v>63</v>
      </c>
      <c r="D606" s="107">
        <v>41548</v>
      </c>
      <c r="E606" s="108">
        <f t="shared" si="12"/>
        <v>10</v>
      </c>
      <c r="F606" s="108" t="s">
        <v>111</v>
      </c>
      <c r="G606" s="2" t="s">
        <v>102</v>
      </c>
      <c r="H606" s="2" t="s">
        <v>104</v>
      </c>
      <c r="I606" s="2" t="s">
        <v>33</v>
      </c>
      <c r="J606" s="111">
        <v>2863773.4980290001</v>
      </c>
      <c r="K606" s="109"/>
    </row>
    <row r="607" spans="1:11" x14ac:dyDescent="0.35">
      <c r="A607" s="2" t="s">
        <v>139</v>
      </c>
      <c r="B607" s="2" t="s">
        <v>0</v>
      </c>
      <c r="C607" s="2" t="s">
        <v>63</v>
      </c>
      <c r="D607" s="107">
        <v>41579</v>
      </c>
      <c r="E607" s="108">
        <f t="shared" si="12"/>
        <v>11</v>
      </c>
      <c r="F607" s="108" t="s">
        <v>111</v>
      </c>
      <c r="G607" s="2" t="s">
        <v>102</v>
      </c>
      <c r="H607" s="2" t="s">
        <v>104</v>
      </c>
      <c r="I607" s="2" t="s">
        <v>33</v>
      </c>
      <c r="J607" s="111">
        <v>3126213.72064</v>
      </c>
      <c r="K607" s="109"/>
    </row>
    <row r="608" spans="1:11" x14ac:dyDescent="0.35">
      <c r="A608" s="2" t="s">
        <v>139</v>
      </c>
      <c r="B608" s="2" t="s">
        <v>0</v>
      </c>
      <c r="C608" s="2" t="s">
        <v>63</v>
      </c>
      <c r="D608" s="107">
        <v>41609</v>
      </c>
      <c r="E608" s="108">
        <f t="shared" si="12"/>
        <v>12</v>
      </c>
      <c r="F608" s="108" t="s">
        <v>111</v>
      </c>
      <c r="G608" s="2" t="s">
        <v>102</v>
      </c>
      <c r="H608" s="2" t="s">
        <v>104</v>
      </c>
      <c r="I608" s="2" t="s">
        <v>33</v>
      </c>
      <c r="J608" s="111">
        <v>2691566.5882560001</v>
      </c>
      <c r="K608" s="109"/>
    </row>
    <row r="609" spans="1:11" x14ac:dyDescent="0.35">
      <c r="A609" s="2" t="s">
        <v>139</v>
      </c>
      <c r="B609" s="2" t="s">
        <v>0</v>
      </c>
      <c r="C609" s="2" t="s">
        <v>63</v>
      </c>
      <c r="D609" s="107">
        <v>41640</v>
      </c>
      <c r="E609" s="108">
        <f t="shared" si="12"/>
        <v>1</v>
      </c>
      <c r="F609" s="108" t="s">
        <v>111</v>
      </c>
      <c r="G609" s="2" t="s">
        <v>102</v>
      </c>
      <c r="H609" s="2" t="s">
        <v>104</v>
      </c>
      <c r="I609" s="2" t="s">
        <v>33</v>
      </c>
      <c r="J609" s="111">
        <v>4009179.999363</v>
      </c>
      <c r="K609" s="109"/>
    </row>
    <row r="610" spans="1:11" x14ac:dyDescent="0.35">
      <c r="A610" s="2" t="s">
        <v>139</v>
      </c>
      <c r="B610" s="2" t="s">
        <v>0</v>
      </c>
      <c r="C610" s="2" t="s">
        <v>63</v>
      </c>
      <c r="D610" s="107">
        <v>41671</v>
      </c>
      <c r="E610" s="108">
        <f t="shared" si="12"/>
        <v>2</v>
      </c>
      <c r="F610" s="108" t="s">
        <v>111</v>
      </c>
      <c r="G610" s="2" t="s">
        <v>102</v>
      </c>
      <c r="H610" s="2" t="s">
        <v>104</v>
      </c>
      <c r="I610" s="2" t="s">
        <v>33</v>
      </c>
      <c r="J610" s="111">
        <v>4249229.7763439994</v>
      </c>
      <c r="K610" s="109"/>
    </row>
    <row r="611" spans="1:11" x14ac:dyDescent="0.35">
      <c r="A611" s="2" t="s">
        <v>139</v>
      </c>
      <c r="B611" s="2" t="s">
        <v>0</v>
      </c>
      <c r="C611" s="2" t="s">
        <v>63</v>
      </c>
      <c r="D611" s="107">
        <v>41699</v>
      </c>
      <c r="E611" s="108">
        <f t="shared" si="12"/>
        <v>3</v>
      </c>
      <c r="F611" s="108" t="s">
        <v>111</v>
      </c>
      <c r="G611" s="2" t="s">
        <v>102</v>
      </c>
      <c r="H611" s="2" t="s">
        <v>104</v>
      </c>
      <c r="I611" s="2" t="s">
        <v>33</v>
      </c>
      <c r="J611" s="111">
        <v>3887025.4362960001</v>
      </c>
      <c r="K611" s="109"/>
    </row>
    <row r="612" spans="1:11" x14ac:dyDescent="0.35">
      <c r="A612" s="2" t="s">
        <v>139</v>
      </c>
      <c r="B612" s="2" t="s">
        <v>0</v>
      </c>
      <c r="C612" s="2" t="s">
        <v>63</v>
      </c>
      <c r="D612" s="107">
        <v>41730</v>
      </c>
      <c r="E612" s="108">
        <f t="shared" si="12"/>
        <v>4</v>
      </c>
      <c r="F612" s="108" t="s">
        <v>111</v>
      </c>
      <c r="G612" s="2" t="s">
        <v>102</v>
      </c>
      <c r="H612" s="2" t="s">
        <v>104</v>
      </c>
      <c r="I612" s="2" t="s">
        <v>33</v>
      </c>
      <c r="J612" s="111">
        <v>4377062.9091839995</v>
      </c>
      <c r="K612" s="109"/>
    </row>
    <row r="613" spans="1:11" x14ac:dyDescent="0.35">
      <c r="A613" s="2" t="s">
        <v>139</v>
      </c>
      <c r="B613" s="2" t="s">
        <v>0</v>
      </c>
      <c r="C613" s="2" t="s">
        <v>63</v>
      </c>
      <c r="D613" s="107">
        <v>41760</v>
      </c>
      <c r="E613" s="108">
        <f t="shared" si="12"/>
        <v>5</v>
      </c>
      <c r="F613" s="108" t="s">
        <v>111</v>
      </c>
      <c r="G613" s="2" t="s">
        <v>102</v>
      </c>
      <c r="H613" s="2" t="s">
        <v>104</v>
      </c>
      <c r="I613" s="2" t="s">
        <v>33</v>
      </c>
      <c r="J613" s="111">
        <v>4388344.7790930001</v>
      </c>
      <c r="K613" s="109"/>
    </row>
    <row r="614" spans="1:11" x14ac:dyDescent="0.35">
      <c r="A614" s="2" t="s">
        <v>139</v>
      </c>
      <c r="B614" s="2" t="s">
        <v>0</v>
      </c>
      <c r="C614" s="2" t="s">
        <v>63</v>
      </c>
      <c r="D614" s="107">
        <v>41791</v>
      </c>
      <c r="E614" s="108">
        <f t="shared" si="12"/>
        <v>6</v>
      </c>
      <c r="F614" s="108" t="s">
        <v>111</v>
      </c>
      <c r="G614" s="2" t="s">
        <v>102</v>
      </c>
      <c r="H614" s="2" t="s">
        <v>104</v>
      </c>
      <c r="I614" s="2" t="s">
        <v>33</v>
      </c>
      <c r="J614" s="111">
        <v>4431008.4784342507</v>
      </c>
      <c r="K614" s="109"/>
    </row>
    <row r="615" spans="1:11" x14ac:dyDescent="0.35">
      <c r="A615" s="2" t="s">
        <v>139</v>
      </c>
      <c r="B615" s="2" t="s">
        <v>0</v>
      </c>
      <c r="C615" s="2" t="s">
        <v>63</v>
      </c>
      <c r="D615" s="107">
        <v>41456</v>
      </c>
      <c r="E615" s="108">
        <f t="shared" si="12"/>
        <v>7</v>
      </c>
      <c r="F615" s="108" t="s">
        <v>111</v>
      </c>
      <c r="G615" s="2" t="s">
        <v>101</v>
      </c>
      <c r="H615" s="2" t="s">
        <v>105</v>
      </c>
      <c r="I615" s="2" t="s">
        <v>33</v>
      </c>
      <c r="J615" s="111">
        <v>1665101.5295861098</v>
      </c>
      <c r="K615" s="109"/>
    </row>
    <row r="616" spans="1:11" x14ac:dyDescent="0.35">
      <c r="A616" s="2" t="s">
        <v>139</v>
      </c>
      <c r="B616" s="2" t="s">
        <v>0</v>
      </c>
      <c r="C616" s="2" t="s">
        <v>63</v>
      </c>
      <c r="D616" s="107">
        <v>41487</v>
      </c>
      <c r="E616" s="108">
        <f t="shared" si="12"/>
        <v>8</v>
      </c>
      <c r="F616" s="108" t="s">
        <v>111</v>
      </c>
      <c r="G616" s="2" t="s">
        <v>101</v>
      </c>
      <c r="H616" s="2" t="s">
        <v>105</v>
      </c>
      <c r="I616" s="2" t="s">
        <v>33</v>
      </c>
      <c r="J616" s="111">
        <v>1847076.2833604398</v>
      </c>
      <c r="K616" s="109"/>
    </row>
    <row r="617" spans="1:11" x14ac:dyDescent="0.35">
      <c r="A617" s="2" t="s">
        <v>139</v>
      </c>
      <c r="B617" s="2" t="s">
        <v>0</v>
      </c>
      <c r="C617" s="2" t="s">
        <v>63</v>
      </c>
      <c r="D617" s="107">
        <v>41518</v>
      </c>
      <c r="E617" s="108">
        <f t="shared" si="12"/>
        <v>9</v>
      </c>
      <c r="F617" s="108" t="s">
        <v>111</v>
      </c>
      <c r="G617" s="2" t="s">
        <v>101</v>
      </c>
      <c r="H617" s="2" t="s">
        <v>105</v>
      </c>
      <c r="I617" s="2" t="s">
        <v>33</v>
      </c>
      <c r="J617" s="111">
        <v>1443255.6006155098</v>
      </c>
      <c r="K617" s="109"/>
    </row>
    <row r="618" spans="1:11" x14ac:dyDescent="0.35">
      <c r="A618" s="2" t="s">
        <v>139</v>
      </c>
      <c r="B618" s="2" t="s">
        <v>0</v>
      </c>
      <c r="C618" s="2" t="s">
        <v>63</v>
      </c>
      <c r="D618" s="107">
        <v>41548</v>
      </c>
      <c r="E618" s="108">
        <f t="shared" si="12"/>
        <v>10</v>
      </c>
      <c r="F618" s="108" t="s">
        <v>111</v>
      </c>
      <c r="G618" s="2" t="s">
        <v>101</v>
      </c>
      <c r="H618" s="2" t="s">
        <v>105</v>
      </c>
      <c r="I618" s="2" t="s">
        <v>33</v>
      </c>
      <c r="J618" s="111">
        <v>1340433.4702902001</v>
      </c>
      <c r="K618" s="109"/>
    </row>
    <row r="619" spans="1:11" x14ac:dyDescent="0.35">
      <c r="A619" s="2" t="s">
        <v>139</v>
      </c>
      <c r="B619" s="2" t="s">
        <v>0</v>
      </c>
      <c r="C619" s="2" t="s">
        <v>63</v>
      </c>
      <c r="D619" s="107">
        <v>41579</v>
      </c>
      <c r="E619" s="108">
        <f t="shared" si="12"/>
        <v>11</v>
      </c>
      <c r="F619" s="108" t="s">
        <v>111</v>
      </c>
      <c r="G619" s="2" t="s">
        <v>101</v>
      </c>
      <c r="H619" s="2" t="s">
        <v>105</v>
      </c>
      <c r="I619" s="2" t="s">
        <v>33</v>
      </c>
      <c r="J619" s="111">
        <v>1484304.6234175498</v>
      </c>
      <c r="K619" s="109"/>
    </row>
    <row r="620" spans="1:11" x14ac:dyDescent="0.35">
      <c r="A620" s="2" t="s">
        <v>139</v>
      </c>
      <c r="B620" s="2" t="s">
        <v>0</v>
      </c>
      <c r="C620" s="2" t="s">
        <v>63</v>
      </c>
      <c r="D620" s="107">
        <v>41609</v>
      </c>
      <c r="E620" s="108">
        <f t="shared" si="12"/>
        <v>12</v>
      </c>
      <c r="F620" s="108" t="s">
        <v>111</v>
      </c>
      <c r="G620" s="2" t="s">
        <v>101</v>
      </c>
      <c r="H620" s="2" t="s">
        <v>105</v>
      </c>
      <c r="I620" s="2" t="s">
        <v>33</v>
      </c>
      <c r="J620" s="111">
        <v>1288013.6333248802</v>
      </c>
      <c r="K620" s="109"/>
    </row>
    <row r="621" spans="1:11" x14ac:dyDescent="0.35">
      <c r="A621" s="2" t="s">
        <v>139</v>
      </c>
      <c r="B621" s="2" t="s">
        <v>0</v>
      </c>
      <c r="C621" s="2" t="s">
        <v>63</v>
      </c>
      <c r="D621" s="107">
        <v>41640</v>
      </c>
      <c r="E621" s="108">
        <f t="shared" si="12"/>
        <v>1</v>
      </c>
      <c r="F621" s="108" t="s">
        <v>111</v>
      </c>
      <c r="G621" s="2" t="s">
        <v>101</v>
      </c>
      <c r="H621" s="2" t="s">
        <v>105</v>
      </c>
      <c r="I621" s="2" t="s">
        <v>33</v>
      </c>
      <c r="J621" s="111">
        <v>1934441.18316372</v>
      </c>
      <c r="K621" s="109"/>
    </row>
    <row r="622" spans="1:11" x14ac:dyDescent="0.35">
      <c r="A622" s="2" t="s">
        <v>139</v>
      </c>
      <c r="B622" s="2" t="s">
        <v>0</v>
      </c>
      <c r="C622" s="2" t="s">
        <v>63</v>
      </c>
      <c r="D622" s="107">
        <v>41671</v>
      </c>
      <c r="E622" s="108">
        <f t="shared" si="12"/>
        <v>2</v>
      </c>
      <c r="F622" s="108" t="s">
        <v>111</v>
      </c>
      <c r="G622" s="2" t="s">
        <v>101</v>
      </c>
      <c r="H622" s="2" t="s">
        <v>105</v>
      </c>
      <c r="I622" s="2" t="s">
        <v>33</v>
      </c>
      <c r="J622" s="111">
        <v>1867732.8207522598</v>
      </c>
      <c r="K622" s="109"/>
    </row>
    <row r="623" spans="1:11" x14ac:dyDescent="0.35">
      <c r="A623" s="2" t="s">
        <v>139</v>
      </c>
      <c r="B623" s="2" t="s">
        <v>0</v>
      </c>
      <c r="C623" s="2" t="s">
        <v>63</v>
      </c>
      <c r="D623" s="107">
        <v>41699</v>
      </c>
      <c r="E623" s="108">
        <f t="shared" si="12"/>
        <v>3</v>
      </c>
      <c r="F623" s="108" t="s">
        <v>111</v>
      </c>
      <c r="G623" s="2" t="s">
        <v>101</v>
      </c>
      <c r="H623" s="2" t="s">
        <v>105</v>
      </c>
      <c r="I623" s="2" t="s">
        <v>33</v>
      </c>
      <c r="J623" s="111">
        <v>1632975.2369934299</v>
      </c>
      <c r="K623" s="109"/>
    </row>
    <row r="624" spans="1:11" x14ac:dyDescent="0.35">
      <c r="A624" s="2" t="s">
        <v>139</v>
      </c>
      <c r="B624" s="2" t="s">
        <v>0</v>
      </c>
      <c r="C624" s="2" t="s">
        <v>63</v>
      </c>
      <c r="D624" s="107">
        <v>41730</v>
      </c>
      <c r="E624" s="108">
        <f t="shared" si="12"/>
        <v>4</v>
      </c>
      <c r="F624" s="108" t="s">
        <v>111</v>
      </c>
      <c r="G624" s="2" t="s">
        <v>101</v>
      </c>
      <c r="H624" s="2" t="s">
        <v>105</v>
      </c>
      <c r="I624" s="2" t="s">
        <v>33</v>
      </c>
      <c r="J624" s="111">
        <v>1699686.4578355199</v>
      </c>
      <c r="K624" s="109"/>
    </row>
    <row r="625" spans="1:11" x14ac:dyDescent="0.35">
      <c r="A625" s="2" t="s">
        <v>139</v>
      </c>
      <c r="B625" s="2" t="s">
        <v>0</v>
      </c>
      <c r="C625" s="2" t="s">
        <v>63</v>
      </c>
      <c r="D625" s="107">
        <v>41760</v>
      </c>
      <c r="E625" s="108">
        <f t="shared" si="12"/>
        <v>5</v>
      </c>
      <c r="F625" s="108" t="s">
        <v>111</v>
      </c>
      <c r="G625" s="2" t="s">
        <v>101</v>
      </c>
      <c r="H625" s="2" t="s">
        <v>105</v>
      </c>
      <c r="I625" s="2" t="s">
        <v>33</v>
      </c>
      <c r="J625" s="111">
        <v>1838520.95026149</v>
      </c>
      <c r="K625" s="109"/>
    </row>
    <row r="626" spans="1:11" x14ac:dyDescent="0.35">
      <c r="A626" s="2" t="s">
        <v>139</v>
      </c>
      <c r="B626" s="2" t="s">
        <v>0</v>
      </c>
      <c r="C626" s="2" t="s">
        <v>63</v>
      </c>
      <c r="D626" s="107">
        <v>41791</v>
      </c>
      <c r="E626" s="108">
        <f t="shared" si="12"/>
        <v>6</v>
      </c>
      <c r="F626" s="108" t="s">
        <v>111</v>
      </c>
      <c r="G626" s="2" t="s">
        <v>101</v>
      </c>
      <c r="H626" s="2" t="s">
        <v>105</v>
      </c>
      <c r="I626" s="2" t="s">
        <v>33</v>
      </c>
      <c r="J626" s="111">
        <v>1919092.9312032503</v>
      </c>
      <c r="K626" s="109"/>
    </row>
    <row r="627" spans="1:11" x14ac:dyDescent="0.35">
      <c r="A627" s="2" t="s">
        <v>139</v>
      </c>
      <c r="B627" s="2" t="s">
        <v>0</v>
      </c>
      <c r="C627" s="2" t="s">
        <v>63</v>
      </c>
      <c r="D627" s="107">
        <v>41456</v>
      </c>
      <c r="E627" s="108">
        <f t="shared" si="12"/>
        <v>7</v>
      </c>
      <c r="F627" s="108" t="s">
        <v>111</v>
      </c>
      <c r="G627" s="2" t="s">
        <v>101</v>
      </c>
      <c r="H627" s="2" t="s">
        <v>104</v>
      </c>
      <c r="I627" s="2" t="s">
        <v>33</v>
      </c>
      <c r="J627" s="111">
        <v>2886159.0288201999</v>
      </c>
      <c r="K627" s="109"/>
    </row>
    <row r="628" spans="1:11" x14ac:dyDescent="0.35">
      <c r="A628" s="2" t="s">
        <v>139</v>
      </c>
      <c r="B628" s="2" t="s">
        <v>0</v>
      </c>
      <c r="C628" s="2" t="s">
        <v>63</v>
      </c>
      <c r="D628" s="107">
        <v>41487</v>
      </c>
      <c r="E628" s="108">
        <f t="shared" si="12"/>
        <v>8</v>
      </c>
      <c r="F628" s="108" t="s">
        <v>111</v>
      </c>
      <c r="G628" s="2" t="s">
        <v>101</v>
      </c>
      <c r="H628" s="2" t="s">
        <v>104</v>
      </c>
      <c r="I628" s="2" t="s">
        <v>33</v>
      </c>
      <c r="J628" s="111">
        <v>2138617.9464186002</v>
      </c>
      <c r="K628" s="109"/>
    </row>
    <row r="629" spans="1:11" x14ac:dyDescent="0.35">
      <c r="A629" s="2" t="s">
        <v>139</v>
      </c>
      <c r="B629" s="2" t="s">
        <v>0</v>
      </c>
      <c r="C629" s="2" t="s">
        <v>63</v>
      </c>
      <c r="D629" s="107">
        <v>41518</v>
      </c>
      <c r="E629" s="108">
        <f t="shared" si="12"/>
        <v>9</v>
      </c>
      <c r="F629" s="108" t="s">
        <v>111</v>
      </c>
      <c r="G629" s="2" t="s">
        <v>101</v>
      </c>
      <c r="H629" s="2" t="s">
        <v>104</v>
      </c>
      <c r="I629" s="2" t="s">
        <v>33</v>
      </c>
      <c r="J629" s="111">
        <v>3947712.1118929996</v>
      </c>
      <c r="K629" s="109"/>
    </row>
    <row r="630" spans="1:11" x14ac:dyDescent="0.35">
      <c r="A630" s="2" t="s">
        <v>139</v>
      </c>
      <c r="B630" s="2" t="s">
        <v>0</v>
      </c>
      <c r="C630" s="2" t="s">
        <v>63</v>
      </c>
      <c r="D630" s="107">
        <v>41548</v>
      </c>
      <c r="E630" s="108">
        <f t="shared" si="12"/>
        <v>10</v>
      </c>
      <c r="F630" s="108" t="s">
        <v>111</v>
      </c>
      <c r="G630" s="2" t="s">
        <v>101</v>
      </c>
      <c r="H630" s="2" t="s">
        <v>104</v>
      </c>
      <c r="I630" s="2" t="s">
        <v>33</v>
      </c>
      <c r="J630" s="111">
        <v>3336453.7222977998</v>
      </c>
      <c r="K630" s="109"/>
    </row>
    <row r="631" spans="1:11" x14ac:dyDescent="0.35">
      <c r="A631" s="2" t="s">
        <v>139</v>
      </c>
      <c r="B631" s="2" t="s">
        <v>0</v>
      </c>
      <c r="C631" s="2" t="s">
        <v>63</v>
      </c>
      <c r="D631" s="107">
        <v>41579</v>
      </c>
      <c r="E631" s="108">
        <f t="shared" si="12"/>
        <v>11</v>
      </c>
      <c r="F631" s="108" t="s">
        <v>111</v>
      </c>
      <c r="G631" s="2" t="s">
        <v>101</v>
      </c>
      <c r="H631" s="2" t="s">
        <v>104</v>
      </c>
      <c r="I631" s="2" t="s">
        <v>33</v>
      </c>
      <c r="J631" s="111">
        <v>2581238.6260960004</v>
      </c>
      <c r="K631" s="109"/>
    </row>
    <row r="632" spans="1:11" x14ac:dyDescent="0.35">
      <c r="A632" s="2" t="s">
        <v>139</v>
      </c>
      <c r="B632" s="2" t="s">
        <v>0</v>
      </c>
      <c r="C632" s="2" t="s">
        <v>63</v>
      </c>
      <c r="D632" s="107">
        <v>41609</v>
      </c>
      <c r="E632" s="108">
        <f t="shared" si="12"/>
        <v>12</v>
      </c>
      <c r="F632" s="108" t="s">
        <v>111</v>
      </c>
      <c r="G632" s="2" t="s">
        <v>101</v>
      </c>
      <c r="H632" s="2" t="s">
        <v>104</v>
      </c>
      <c r="I632" s="2" t="s">
        <v>33</v>
      </c>
      <c r="J632" s="111">
        <v>3389594.0119008003</v>
      </c>
      <c r="K632" s="109"/>
    </row>
    <row r="633" spans="1:11" x14ac:dyDescent="0.35">
      <c r="A633" s="2" t="s">
        <v>139</v>
      </c>
      <c r="B633" s="2" t="s">
        <v>0</v>
      </c>
      <c r="C633" s="2" t="s">
        <v>63</v>
      </c>
      <c r="D633" s="107">
        <v>41640</v>
      </c>
      <c r="E633" s="108">
        <f t="shared" si="12"/>
        <v>1</v>
      </c>
      <c r="F633" s="108" t="s">
        <v>111</v>
      </c>
      <c r="G633" s="2" t="s">
        <v>101</v>
      </c>
      <c r="H633" s="2" t="s">
        <v>104</v>
      </c>
      <c r="I633" s="2" t="s">
        <v>33</v>
      </c>
      <c r="J633" s="111">
        <v>3641782.9956648001</v>
      </c>
      <c r="K633" s="109"/>
    </row>
    <row r="634" spans="1:11" x14ac:dyDescent="0.35">
      <c r="A634" s="2" t="s">
        <v>139</v>
      </c>
      <c r="B634" s="2" t="s">
        <v>0</v>
      </c>
      <c r="C634" s="2" t="s">
        <v>63</v>
      </c>
      <c r="D634" s="107">
        <v>41671</v>
      </c>
      <c r="E634" s="108">
        <f t="shared" si="12"/>
        <v>2</v>
      </c>
      <c r="F634" s="108" t="s">
        <v>111</v>
      </c>
      <c r="G634" s="2" t="s">
        <v>101</v>
      </c>
      <c r="H634" s="2" t="s">
        <v>104</v>
      </c>
      <c r="I634" s="2" t="s">
        <v>33</v>
      </c>
      <c r="J634" s="111">
        <v>3637088.2590588001</v>
      </c>
      <c r="K634" s="109"/>
    </row>
    <row r="635" spans="1:11" x14ac:dyDescent="0.35">
      <c r="A635" s="2" t="s">
        <v>139</v>
      </c>
      <c r="B635" s="2" t="s">
        <v>0</v>
      </c>
      <c r="C635" s="2" t="s">
        <v>63</v>
      </c>
      <c r="D635" s="107">
        <v>41699</v>
      </c>
      <c r="E635" s="108">
        <f t="shared" si="12"/>
        <v>3</v>
      </c>
      <c r="F635" s="108" t="s">
        <v>111</v>
      </c>
      <c r="G635" s="2" t="s">
        <v>101</v>
      </c>
      <c r="H635" s="2" t="s">
        <v>104</v>
      </c>
      <c r="I635" s="2" t="s">
        <v>33</v>
      </c>
      <c r="J635" s="111">
        <v>2891368.2735684002</v>
      </c>
      <c r="K635" s="109"/>
    </row>
    <row r="636" spans="1:11" x14ac:dyDescent="0.35">
      <c r="A636" s="2" t="s">
        <v>139</v>
      </c>
      <c r="B636" s="2" t="s">
        <v>0</v>
      </c>
      <c r="C636" s="2" t="s">
        <v>63</v>
      </c>
      <c r="D636" s="107">
        <v>41730</v>
      </c>
      <c r="E636" s="108">
        <f t="shared" si="12"/>
        <v>4</v>
      </c>
      <c r="F636" s="108" t="s">
        <v>111</v>
      </c>
      <c r="G636" s="2" t="s">
        <v>101</v>
      </c>
      <c r="H636" s="2" t="s">
        <v>104</v>
      </c>
      <c r="I636" s="2" t="s">
        <v>33</v>
      </c>
      <c r="J636" s="111">
        <v>3090339.0142464004</v>
      </c>
      <c r="K636" s="109"/>
    </row>
    <row r="637" spans="1:11" x14ac:dyDescent="0.35">
      <c r="A637" s="2" t="s">
        <v>139</v>
      </c>
      <c r="B637" s="2" t="s">
        <v>0</v>
      </c>
      <c r="C637" s="2" t="s">
        <v>63</v>
      </c>
      <c r="D637" s="107">
        <v>41760</v>
      </c>
      <c r="E637" s="108">
        <f t="shared" si="12"/>
        <v>5</v>
      </c>
      <c r="F637" s="108" t="s">
        <v>111</v>
      </c>
      <c r="G637" s="2" t="s">
        <v>101</v>
      </c>
      <c r="H637" s="2" t="s">
        <v>104</v>
      </c>
      <c r="I637" s="2" t="s">
        <v>33</v>
      </c>
      <c r="J637" s="111">
        <v>3395668.6594643998</v>
      </c>
      <c r="K637" s="109"/>
    </row>
    <row r="638" spans="1:11" x14ac:dyDescent="0.35">
      <c r="A638" s="2" t="s">
        <v>139</v>
      </c>
      <c r="B638" s="2" t="s">
        <v>0</v>
      </c>
      <c r="C638" s="2" t="s">
        <v>63</v>
      </c>
      <c r="D638" s="107">
        <v>41791</v>
      </c>
      <c r="E638" s="108">
        <f t="shared" si="12"/>
        <v>6</v>
      </c>
      <c r="F638" s="108" t="s">
        <v>111</v>
      </c>
      <c r="G638" s="2" t="s">
        <v>101</v>
      </c>
      <c r="H638" s="2" t="s">
        <v>104</v>
      </c>
      <c r="I638" s="2" t="s">
        <v>33</v>
      </c>
      <c r="J638" s="111">
        <v>3379572.3100814</v>
      </c>
      <c r="K638" s="109"/>
    </row>
    <row r="639" spans="1:11" x14ac:dyDescent="0.35">
      <c r="A639" s="2" t="s">
        <v>139</v>
      </c>
      <c r="B639" s="2" t="s">
        <v>0</v>
      </c>
      <c r="C639" s="2" t="s">
        <v>63</v>
      </c>
      <c r="D639" s="107">
        <v>41456</v>
      </c>
      <c r="E639" s="108">
        <f t="shared" si="12"/>
        <v>7</v>
      </c>
      <c r="F639" s="108" t="s">
        <v>111</v>
      </c>
      <c r="G639" s="2" t="s">
        <v>103</v>
      </c>
      <c r="H639" s="2" t="s">
        <v>105</v>
      </c>
      <c r="I639" s="2" t="s">
        <v>33</v>
      </c>
      <c r="J639" s="111">
        <v>3083178.310218194</v>
      </c>
      <c r="K639" s="109"/>
    </row>
    <row r="640" spans="1:11" x14ac:dyDescent="0.35">
      <c r="A640" s="2" t="s">
        <v>139</v>
      </c>
      <c r="B640" s="2" t="s">
        <v>0</v>
      </c>
      <c r="C640" s="2" t="s">
        <v>63</v>
      </c>
      <c r="D640" s="107">
        <v>41487</v>
      </c>
      <c r="E640" s="108">
        <f t="shared" si="12"/>
        <v>8</v>
      </c>
      <c r="F640" s="108" t="s">
        <v>111</v>
      </c>
      <c r="G640" s="2" t="s">
        <v>103</v>
      </c>
      <c r="H640" s="2" t="s">
        <v>105</v>
      </c>
      <c r="I640" s="2" t="s">
        <v>33</v>
      </c>
      <c r="J640" s="111">
        <v>3624627.2765830643</v>
      </c>
      <c r="K640" s="109"/>
    </row>
    <row r="641" spans="1:11" x14ac:dyDescent="0.35">
      <c r="A641" s="2" t="s">
        <v>139</v>
      </c>
      <c r="B641" s="2" t="s">
        <v>0</v>
      </c>
      <c r="C641" s="2" t="s">
        <v>63</v>
      </c>
      <c r="D641" s="107">
        <v>41518</v>
      </c>
      <c r="E641" s="108">
        <f t="shared" si="12"/>
        <v>9</v>
      </c>
      <c r="F641" s="108" t="s">
        <v>111</v>
      </c>
      <c r="G641" s="2" t="s">
        <v>103</v>
      </c>
      <c r="H641" s="2" t="s">
        <v>105</v>
      </c>
      <c r="I641" s="2" t="s">
        <v>33</v>
      </c>
      <c r="J641" s="111">
        <v>3090109.4706031792</v>
      </c>
      <c r="K641" s="109"/>
    </row>
    <row r="642" spans="1:11" x14ac:dyDescent="0.35">
      <c r="A642" s="2" t="s">
        <v>139</v>
      </c>
      <c r="B642" s="2" t="s">
        <v>0</v>
      </c>
      <c r="C642" s="2" t="s">
        <v>63</v>
      </c>
      <c r="D642" s="107">
        <v>41548</v>
      </c>
      <c r="E642" s="108">
        <f t="shared" si="12"/>
        <v>10</v>
      </c>
      <c r="F642" s="108" t="s">
        <v>111</v>
      </c>
      <c r="G642" s="2" t="s">
        <v>103</v>
      </c>
      <c r="H642" s="2" t="s">
        <v>105</v>
      </c>
      <c r="I642" s="2" t="s">
        <v>33</v>
      </c>
      <c r="J642" s="111">
        <v>2588932.9613108994</v>
      </c>
      <c r="K642" s="109"/>
    </row>
    <row r="643" spans="1:11" x14ac:dyDescent="0.35">
      <c r="A643" s="2" t="s">
        <v>139</v>
      </c>
      <c r="B643" s="2" t="s">
        <v>0</v>
      </c>
      <c r="C643" s="2" t="s">
        <v>63</v>
      </c>
      <c r="D643" s="107">
        <v>41579</v>
      </c>
      <c r="E643" s="108">
        <f t="shared" si="12"/>
        <v>11</v>
      </c>
      <c r="F643" s="108" t="s">
        <v>111</v>
      </c>
      <c r="G643" s="2" t="s">
        <v>103</v>
      </c>
      <c r="H643" s="2" t="s">
        <v>105</v>
      </c>
      <c r="I643" s="2" t="s">
        <v>33</v>
      </c>
      <c r="J643" s="111">
        <v>2871337.5293786996</v>
      </c>
      <c r="K643" s="109"/>
    </row>
    <row r="644" spans="1:11" x14ac:dyDescent="0.35">
      <c r="A644" s="2" t="s">
        <v>139</v>
      </c>
      <c r="B644" s="2" t="s">
        <v>0</v>
      </c>
      <c r="C644" s="2" t="s">
        <v>63</v>
      </c>
      <c r="D644" s="107">
        <v>41609</v>
      </c>
      <c r="E644" s="108">
        <f t="shared" si="12"/>
        <v>12</v>
      </c>
      <c r="F644" s="108" t="s">
        <v>111</v>
      </c>
      <c r="G644" s="2" t="s">
        <v>103</v>
      </c>
      <c r="H644" s="2" t="s">
        <v>105</v>
      </c>
      <c r="I644" s="2" t="s">
        <v>33</v>
      </c>
      <c r="J644" s="111">
        <v>2476353.7848823196</v>
      </c>
      <c r="K644" s="109"/>
    </row>
    <row r="645" spans="1:11" x14ac:dyDescent="0.35">
      <c r="A645" s="2" t="s">
        <v>139</v>
      </c>
      <c r="B645" s="2" t="s">
        <v>0</v>
      </c>
      <c r="C645" s="2" t="s">
        <v>63</v>
      </c>
      <c r="D645" s="107">
        <v>41640</v>
      </c>
      <c r="E645" s="108">
        <f t="shared" si="12"/>
        <v>1</v>
      </c>
      <c r="F645" s="108" t="s">
        <v>111</v>
      </c>
      <c r="G645" s="2" t="s">
        <v>103</v>
      </c>
      <c r="H645" s="2" t="s">
        <v>105</v>
      </c>
      <c r="I645" s="2" t="s">
        <v>33</v>
      </c>
      <c r="J645" s="111">
        <v>3520427.5225060191</v>
      </c>
      <c r="K645" s="109"/>
    </row>
    <row r="646" spans="1:11" x14ac:dyDescent="0.35">
      <c r="A646" s="2" t="s">
        <v>139</v>
      </c>
      <c r="B646" s="2" t="s">
        <v>0</v>
      </c>
      <c r="C646" s="2" t="s">
        <v>63</v>
      </c>
      <c r="D646" s="107">
        <v>41671</v>
      </c>
      <c r="E646" s="108">
        <f t="shared" si="12"/>
        <v>2</v>
      </c>
      <c r="F646" s="108" t="s">
        <v>111</v>
      </c>
      <c r="G646" s="2" t="s">
        <v>103</v>
      </c>
      <c r="H646" s="2" t="s">
        <v>105</v>
      </c>
      <c r="I646" s="2" t="s">
        <v>33</v>
      </c>
      <c r="J646" s="111">
        <v>3874818.9917811132</v>
      </c>
      <c r="K646" s="109"/>
    </row>
    <row r="647" spans="1:11" x14ac:dyDescent="0.35">
      <c r="A647" s="2" t="s">
        <v>139</v>
      </c>
      <c r="B647" s="2" t="s">
        <v>0</v>
      </c>
      <c r="C647" s="2" t="s">
        <v>63</v>
      </c>
      <c r="D647" s="107">
        <v>41699</v>
      </c>
      <c r="E647" s="108">
        <f t="shared" si="12"/>
        <v>3</v>
      </c>
      <c r="F647" s="108" t="s">
        <v>111</v>
      </c>
      <c r="G647" s="2" t="s">
        <v>103</v>
      </c>
      <c r="H647" s="2" t="s">
        <v>105</v>
      </c>
      <c r="I647" s="2" t="s">
        <v>33</v>
      </c>
      <c r="J647" s="111">
        <v>3237363.8548801187</v>
      </c>
      <c r="K647" s="109"/>
    </row>
    <row r="648" spans="1:11" x14ac:dyDescent="0.35">
      <c r="A648" s="2" t="s">
        <v>139</v>
      </c>
      <c r="B648" s="2" t="s">
        <v>0</v>
      </c>
      <c r="C648" s="2" t="s">
        <v>63</v>
      </c>
      <c r="D648" s="107">
        <v>41730</v>
      </c>
      <c r="E648" s="108">
        <f t="shared" si="12"/>
        <v>4</v>
      </c>
      <c r="F648" s="108" t="s">
        <v>111</v>
      </c>
      <c r="G648" s="2" t="s">
        <v>103</v>
      </c>
      <c r="H648" s="2" t="s">
        <v>105</v>
      </c>
      <c r="I648" s="2" t="s">
        <v>33</v>
      </c>
      <c r="J648" s="111">
        <v>3615453.1290214392</v>
      </c>
      <c r="K648" s="109"/>
    </row>
    <row r="649" spans="1:11" x14ac:dyDescent="0.35">
      <c r="A649" s="2" t="s">
        <v>139</v>
      </c>
      <c r="B649" s="2" t="s">
        <v>0</v>
      </c>
      <c r="C649" s="2" t="s">
        <v>63</v>
      </c>
      <c r="D649" s="107">
        <v>41760</v>
      </c>
      <c r="E649" s="108">
        <f t="shared" si="12"/>
        <v>5</v>
      </c>
      <c r="F649" s="108" t="s">
        <v>111</v>
      </c>
      <c r="G649" s="2" t="s">
        <v>103</v>
      </c>
      <c r="H649" s="2" t="s">
        <v>105</v>
      </c>
      <c r="I649" s="2" t="s">
        <v>33</v>
      </c>
      <c r="J649" s="111">
        <v>2956857.0525275953</v>
      </c>
      <c r="K649" s="109"/>
    </row>
    <row r="650" spans="1:11" x14ac:dyDescent="0.35">
      <c r="A650" s="2" t="s">
        <v>139</v>
      </c>
      <c r="B650" s="2" t="s">
        <v>0</v>
      </c>
      <c r="C650" s="2" t="s">
        <v>63</v>
      </c>
      <c r="D650" s="107">
        <v>41791</v>
      </c>
      <c r="E650" s="108">
        <f t="shared" si="12"/>
        <v>6</v>
      </c>
      <c r="F650" s="108" t="s">
        <v>111</v>
      </c>
      <c r="G650" s="2" t="s">
        <v>103</v>
      </c>
      <c r="H650" s="2" t="s">
        <v>105</v>
      </c>
      <c r="I650" s="2" t="s">
        <v>33</v>
      </c>
      <c r="J650" s="111">
        <v>3215096.199550285</v>
      </c>
      <c r="K650" s="109"/>
    </row>
    <row r="651" spans="1:11" x14ac:dyDescent="0.35">
      <c r="A651" s="2" t="s">
        <v>139</v>
      </c>
      <c r="B651" s="2" t="s">
        <v>136</v>
      </c>
      <c r="C651" s="2" t="s">
        <v>51</v>
      </c>
      <c r="D651" s="107">
        <v>41456</v>
      </c>
      <c r="E651" s="108">
        <f t="shared" si="12"/>
        <v>7</v>
      </c>
      <c r="F651" s="108" t="s">
        <v>19</v>
      </c>
      <c r="G651" s="2" t="s">
        <v>123</v>
      </c>
      <c r="H651" s="2" t="s">
        <v>126</v>
      </c>
      <c r="I651" s="2" t="s">
        <v>33</v>
      </c>
      <c r="J651" s="111">
        <v>859050.95871603675</v>
      </c>
      <c r="K651" s="109"/>
    </row>
    <row r="652" spans="1:11" x14ac:dyDescent="0.35">
      <c r="A652" s="2" t="s">
        <v>139</v>
      </c>
      <c r="B652" s="2" t="s">
        <v>136</v>
      </c>
      <c r="C652" s="2" t="s">
        <v>51</v>
      </c>
      <c r="D652" s="107">
        <v>41487</v>
      </c>
      <c r="E652" s="108">
        <f t="shared" si="12"/>
        <v>8</v>
      </c>
      <c r="F652" s="108" t="s">
        <v>19</v>
      </c>
      <c r="G652" s="2" t="s">
        <v>123</v>
      </c>
      <c r="H652" s="2" t="s">
        <v>126</v>
      </c>
      <c r="I652" s="2" t="s">
        <v>33</v>
      </c>
      <c r="J652" s="111">
        <v>1256568.663764968</v>
      </c>
      <c r="K652" s="109"/>
    </row>
    <row r="653" spans="1:11" x14ac:dyDescent="0.35">
      <c r="A653" s="2" t="s">
        <v>139</v>
      </c>
      <c r="B653" s="2" t="s">
        <v>136</v>
      </c>
      <c r="C653" s="2" t="s">
        <v>51</v>
      </c>
      <c r="D653" s="107">
        <v>41518</v>
      </c>
      <c r="E653" s="108">
        <f t="shared" si="12"/>
        <v>9</v>
      </c>
      <c r="F653" s="108" t="s">
        <v>19</v>
      </c>
      <c r="G653" s="2" t="s">
        <v>123</v>
      </c>
      <c r="H653" s="2" t="s">
        <v>126</v>
      </c>
      <c r="I653" s="2" t="s">
        <v>33</v>
      </c>
      <c r="J653" s="111">
        <v>945239.11169929046</v>
      </c>
      <c r="K653" s="109"/>
    </row>
    <row r="654" spans="1:11" x14ac:dyDescent="0.35">
      <c r="A654" s="2" t="s">
        <v>139</v>
      </c>
      <c r="B654" s="2" t="s">
        <v>136</v>
      </c>
      <c r="C654" s="2" t="s">
        <v>51</v>
      </c>
      <c r="D654" s="107">
        <v>41548</v>
      </c>
      <c r="E654" s="108">
        <f t="shared" si="12"/>
        <v>10</v>
      </c>
      <c r="F654" s="108" t="s">
        <v>19</v>
      </c>
      <c r="G654" s="2" t="s">
        <v>123</v>
      </c>
      <c r="H654" s="2" t="s">
        <v>126</v>
      </c>
      <c r="I654" s="2" t="s">
        <v>33</v>
      </c>
      <c r="J654" s="111">
        <v>897002.08738166792</v>
      </c>
      <c r="K654" s="109"/>
    </row>
    <row r="655" spans="1:11" x14ac:dyDescent="0.35">
      <c r="A655" s="2" t="s">
        <v>139</v>
      </c>
      <c r="B655" s="2" t="s">
        <v>136</v>
      </c>
      <c r="C655" s="2" t="s">
        <v>51</v>
      </c>
      <c r="D655" s="107">
        <v>41579</v>
      </c>
      <c r="E655" s="108">
        <f t="shared" si="12"/>
        <v>11</v>
      </c>
      <c r="F655" s="108" t="s">
        <v>19</v>
      </c>
      <c r="G655" s="2" t="s">
        <v>123</v>
      </c>
      <c r="H655" s="2" t="s">
        <v>126</v>
      </c>
      <c r="I655" s="2" t="s">
        <v>33</v>
      </c>
      <c r="J655" s="111">
        <v>983029.73485591868</v>
      </c>
      <c r="K655" s="109"/>
    </row>
    <row r="656" spans="1:11" x14ac:dyDescent="0.35">
      <c r="A656" s="2" t="s">
        <v>139</v>
      </c>
      <c r="B656" s="2" t="s">
        <v>136</v>
      </c>
      <c r="C656" s="2" t="s">
        <v>51</v>
      </c>
      <c r="D656" s="107">
        <v>41609</v>
      </c>
      <c r="E656" s="108">
        <f t="shared" ref="E656:E719" si="13">MONTH(D656)</f>
        <v>12</v>
      </c>
      <c r="F656" s="108" t="s">
        <v>19</v>
      </c>
      <c r="G656" s="2" t="s">
        <v>123</v>
      </c>
      <c r="H656" s="2" t="s">
        <v>126</v>
      </c>
      <c r="I656" s="2" t="s">
        <v>33</v>
      </c>
      <c r="J656" s="111">
        <v>938538.15127751243</v>
      </c>
      <c r="K656" s="109"/>
    </row>
    <row r="657" spans="1:11" x14ac:dyDescent="0.35">
      <c r="A657" s="2" t="s">
        <v>139</v>
      </c>
      <c r="B657" s="2" t="s">
        <v>136</v>
      </c>
      <c r="C657" s="2" t="s">
        <v>51</v>
      </c>
      <c r="D657" s="107">
        <v>41640</v>
      </c>
      <c r="E657" s="108">
        <f t="shared" si="13"/>
        <v>1</v>
      </c>
      <c r="F657" s="108" t="s">
        <v>19</v>
      </c>
      <c r="G657" s="2" t="s">
        <v>123</v>
      </c>
      <c r="H657" s="2" t="s">
        <v>126</v>
      </c>
      <c r="I657" s="2" t="s">
        <v>33</v>
      </c>
      <c r="J657" s="111">
        <v>1120011.9018488396</v>
      </c>
      <c r="K657" s="109"/>
    </row>
    <row r="658" spans="1:11" x14ac:dyDescent="0.35">
      <c r="A658" s="2" t="s">
        <v>139</v>
      </c>
      <c r="B658" s="2" t="s">
        <v>136</v>
      </c>
      <c r="C658" s="2" t="s">
        <v>51</v>
      </c>
      <c r="D658" s="107">
        <v>41671</v>
      </c>
      <c r="E658" s="108">
        <f t="shared" si="13"/>
        <v>2</v>
      </c>
      <c r="F658" s="108" t="s">
        <v>19</v>
      </c>
      <c r="G658" s="2" t="s">
        <v>123</v>
      </c>
      <c r="H658" s="2" t="s">
        <v>126</v>
      </c>
      <c r="I658" s="2" t="s">
        <v>33</v>
      </c>
      <c r="J658" s="111">
        <v>908869.29775302368</v>
      </c>
      <c r="K658" s="109"/>
    </row>
    <row r="659" spans="1:11" x14ac:dyDescent="0.35">
      <c r="A659" s="2" t="s">
        <v>139</v>
      </c>
      <c r="B659" s="2" t="s">
        <v>136</v>
      </c>
      <c r="C659" s="2" t="s">
        <v>51</v>
      </c>
      <c r="D659" s="107">
        <v>41699</v>
      </c>
      <c r="E659" s="108">
        <f t="shared" si="13"/>
        <v>3</v>
      </c>
      <c r="F659" s="108" t="s">
        <v>19</v>
      </c>
      <c r="G659" s="2" t="s">
        <v>123</v>
      </c>
      <c r="H659" s="2" t="s">
        <v>126</v>
      </c>
      <c r="I659" s="2" t="s">
        <v>33</v>
      </c>
      <c r="J659" s="111">
        <v>962926.50469158008</v>
      </c>
      <c r="K659" s="109"/>
    </row>
    <row r="660" spans="1:11" x14ac:dyDescent="0.35">
      <c r="A660" s="2" t="s">
        <v>139</v>
      </c>
      <c r="B660" s="2" t="s">
        <v>136</v>
      </c>
      <c r="C660" s="2" t="s">
        <v>51</v>
      </c>
      <c r="D660" s="107">
        <v>41730</v>
      </c>
      <c r="E660" s="108">
        <f t="shared" si="13"/>
        <v>4</v>
      </c>
      <c r="F660" s="108" t="s">
        <v>19</v>
      </c>
      <c r="G660" s="2" t="s">
        <v>123</v>
      </c>
      <c r="H660" s="2" t="s">
        <v>126</v>
      </c>
      <c r="I660" s="2" t="s">
        <v>33</v>
      </c>
      <c r="J660" s="111">
        <v>972833.26691238175</v>
      </c>
      <c r="K660" s="109"/>
    </row>
    <row r="661" spans="1:11" x14ac:dyDescent="0.35">
      <c r="A661" s="2" t="s">
        <v>139</v>
      </c>
      <c r="B661" s="2" t="s">
        <v>136</v>
      </c>
      <c r="C661" s="2" t="s">
        <v>51</v>
      </c>
      <c r="D661" s="107">
        <v>41760</v>
      </c>
      <c r="E661" s="108">
        <f t="shared" si="13"/>
        <v>5</v>
      </c>
      <c r="F661" s="108" t="s">
        <v>19</v>
      </c>
      <c r="G661" s="2" t="s">
        <v>123</v>
      </c>
      <c r="H661" s="2" t="s">
        <v>126</v>
      </c>
      <c r="I661" s="2" t="s">
        <v>33</v>
      </c>
      <c r="J661" s="111">
        <v>1071765.8371174217</v>
      </c>
      <c r="K661" s="109"/>
    </row>
    <row r="662" spans="1:11" x14ac:dyDescent="0.35">
      <c r="A662" s="2" t="s">
        <v>139</v>
      </c>
      <c r="B662" s="2" t="s">
        <v>136</v>
      </c>
      <c r="C662" s="2" t="s">
        <v>51</v>
      </c>
      <c r="D662" s="107">
        <v>41791</v>
      </c>
      <c r="E662" s="108">
        <f t="shared" si="13"/>
        <v>6</v>
      </c>
      <c r="F662" s="108" t="s">
        <v>19</v>
      </c>
      <c r="G662" s="2" t="s">
        <v>123</v>
      </c>
      <c r="H662" s="2" t="s">
        <v>126</v>
      </c>
      <c r="I662" s="2" t="s">
        <v>33</v>
      </c>
      <c r="J662" s="111">
        <v>1137792.8543239292</v>
      </c>
      <c r="K662" s="109"/>
    </row>
    <row r="663" spans="1:11" x14ac:dyDescent="0.35">
      <c r="A663" s="2" t="s">
        <v>139</v>
      </c>
      <c r="B663" s="2" t="s">
        <v>136</v>
      </c>
      <c r="C663" s="2" t="s">
        <v>51</v>
      </c>
      <c r="D663" s="107">
        <v>41456</v>
      </c>
      <c r="E663" s="108">
        <f t="shared" si="13"/>
        <v>7</v>
      </c>
      <c r="F663" s="108" t="s">
        <v>19</v>
      </c>
      <c r="G663" s="2" t="s">
        <v>127</v>
      </c>
      <c r="H663" s="2" t="s">
        <v>128</v>
      </c>
      <c r="I663" s="2" t="s">
        <v>33</v>
      </c>
      <c r="J663" s="111">
        <v>411478.37181662378</v>
      </c>
      <c r="K663" s="109"/>
    </row>
    <row r="664" spans="1:11" x14ac:dyDescent="0.35">
      <c r="A664" s="2" t="s">
        <v>139</v>
      </c>
      <c r="B664" s="2" t="s">
        <v>136</v>
      </c>
      <c r="C664" s="2" t="s">
        <v>51</v>
      </c>
      <c r="D664" s="107">
        <v>41487</v>
      </c>
      <c r="E664" s="108">
        <f t="shared" si="13"/>
        <v>8</v>
      </c>
      <c r="F664" s="108" t="s">
        <v>19</v>
      </c>
      <c r="G664" s="2" t="s">
        <v>127</v>
      </c>
      <c r="H664" s="2" t="s">
        <v>128</v>
      </c>
      <c r="I664" s="2" t="s">
        <v>33</v>
      </c>
      <c r="J664" s="111">
        <v>558286.81851324998</v>
      </c>
      <c r="K664" s="109"/>
    </row>
    <row r="665" spans="1:11" x14ac:dyDescent="0.35">
      <c r="A665" s="2" t="s">
        <v>139</v>
      </c>
      <c r="B665" s="2" t="s">
        <v>136</v>
      </c>
      <c r="C665" s="2" t="s">
        <v>51</v>
      </c>
      <c r="D665" s="107">
        <v>41518</v>
      </c>
      <c r="E665" s="108">
        <f t="shared" si="13"/>
        <v>9</v>
      </c>
      <c r="F665" s="108" t="s">
        <v>19</v>
      </c>
      <c r="G665" s="2" t="s">
        <v>127</v>
      </c>
      <c r="H665" s="2" t="s">
        <v>128</v>
      </c>
      <c r="I665" s="2" t="s">
        <v>33</v>
      </c>
      <c r="J665" s="111">
        <v>449699.38278299873</v>
      </c>
      <c r="K665" s="109"/>
    </row>
    <row r="666" spans="1:11" x14ac:dyDescent="0.35">
      <c r="A666" s="2" t="s">
        <v>139</v>
      </c>
      <c r="B666" s="2" t="s">
        <v>136</v>
      </c>
      <c r="C666" s="2" t="s">
        <v>51</v>
      </c>
      <c r="D666" s="107">
        <v>41548</v>
      </c>
      <c r="E666" s="108">
        <f t="shared" si="13"/>
        <v>10</v>
      </c>
      <c r="F666" s="108" t="s">
        <v>19</v>
      </c>
      <c r="G666" s="2" t="s">
        <v>127</v>
      </c>
      <c r="H666" s="2" t="s">
        <v>128</v>
      </c>
      <c r="I666" s="2" t="s">
        <v>33</v>
      </c>
      <c r="J666" s="111">
        <v>427182.91524</v>
      </c>
      <c r="K666" s="109"/>
    </row>
    <row r="667" spans="1:11" x14ac:dyDescent="0.35">
      <c r="A667" s="2" t="s">
        <v>139</v>
      </c>
      <c r="B667" s="2" t="s">
        <v>136</v>
      </c>
      <c r="C667" s="2" t="s">
        <v>51</v>
      </c>
      <c r="D667" s="107">
        <v>41579</v>
      </c>
      <c r="E667" s="108">
        <f t="shared" si="13"/>
        <v>11</v>
      </c>
      <c r="F667" s="108" t="s">
        <v>19</v>
      </c>
      <c r="G667" s="2" t="s">
        <v>127</v>
      </c>
      <c r="H667" s="2" t="s">
        <v>128</v>
      </c>
      <c r="I667" s="2" t="s">
        <v>33</v>
      </c>
      <c r="J667" s="111">
        <v>415259.38098750002</v>
      </c>
      <c r="K667" s="109"/>
    </row>
    <row r="668" spans="1:11" x14ac:dyDescent="0.35">
      <c r="A668" s="2" t="s">
        <v>139</v>
      </c>
      <c r="B668" s="2" t="s">
        <v>136</v>
      </c>
      <c r="C668" s="2" t="s">
        <v>51</v>
      </c>
      <c r="D668" s="107">
        <v>41609</v>
      </c>
      <c r="E668" s="108">
        <f t="shared" si="13"/>
        <v>12</v>
      </c>
      <c r="F668" s="108" t="s">
        <v>19</v>
      </c>
      <c r="G668" s="2" t="s">
        <v>127</v>
      </c>
      <c r="H668" s="2" t="s">
        <v>128</v>
      </c>
      <c r="I668" s="2" t="s">
        <v>33</v>
      </c>
      <c r="J668" s="111">
        <v>427041.03370000009</v>
      </c>
      <c r="K668" s="109"/>
    </row>
    <row r="669" spans="1:11" x14ac:dyDescent="0.35">
      <c r="A669" s="2" t="s">
        <v>139</v>
      </c>
      <c r="B669" s="2" t="s">
        <v>136</v>
      </c>
      <c r="C669" s="2" t="s">
        <v>51</v>
      </c>
      <c r="D669" s="107">
        <v>41640</v>
      </c>
      <c r="E669" s="108">
        <f t="shared" si="13"/>
        <v>1</v>
      </c>
      <c r="F669" s="108" t="s">
        <v>19</v>
      </c>
      <c r="G669" s="2" t="s">
        <v>127</v>
      </c>
      <c r="H669" s="2" t="s">
        <v>128</v>
      </c>
      <c r="I669" s="2" t="s">
        <v>33</v>
      </c>
      <c r="J669" s="111">
        <v>536309.89158199995</v>
      </c>
      <c r="K669" s="109"/>
    </row>
    <row r="670" spans="1:11" x14ac:dyDescent="0.35">
      <c r="A670" s="2" t="s">
        <v>139</v>
      </c>
      <c r="B670" s="2" t="s">
        <v>136</v>
      </c>
      <c r="C670" s="2" t="s">
        <v>51</v>
      </c>
      <c r="D670" s="107">
        <v>41671</v>
      </c>
      <c r="E670" s="108">
        <f t="shared" si="13"/>
        <v>2</v>
      </c>
      <c r="F670" s="108" t="s">
        <v>19</v>
      </c>
      <c r="G670" s="2" t="s">
        <v>127</v>
      </c>
      <c r="H670" s="2" t="s">
        <v>128</v>
      </c>
      <c r="I670" s="2" t="s">
        <v>33</v>
      </c>
      <c r="J670" s="111">
        <v>414358.37553974998</v>
      </c>
      <c r="K670" s="109"/>
    </row>
    <row r="671" spans="1:11" x14ac:dyDescent="0.35">
      <c r="A671" s="2" t="s">
        <v>139</v>
      </c>
      <c r="B671" s="2" t="s">
        <v>136</v>
      </c>
      <c r="C671" s="2" t="s">
        <v>51</v>
      </c>
      <c r="D671" s="107">
        <v>41699</v>
      </c>
      <c r="E671" s="108">
        <f t="shared" si="13"/>
        <v>3</v>
      </c>
      <c r="F671" s="108" t="s">
        <v>19</v>
      </c>
      <c r="G671" s="2" t="s">
        <v>127</v>
      </c>
      <c r="H671" s="2" t="s">
        <v>128</v>
      </c>
      <c r="I671" s="2" t="s">
        <v>33</v>
      </c>
      <c r="J671" s="111">
        <v>484912.71240800002</v>
      </c>
      <c r="K671" s="109"/>
    </row>
    <row r="672" spans="1:11" x14ac:dyDescent="0.35">
      <c r="A672" s="2" t="s">
        <v>139</v>
      </c>
      <c r="B672" s="2" t="s">
        <v>136</v>
      </c>
      <c r="C672" s="2" t="s">
        <v>51</v>
      </c>
      <c r="D672" s="107">
        <v>41730</v>
      </c>
      <c r="E672" s="108">
        <f t="shared" si="13"/>
        <v>4</v>
      </c>
      <c r="F672" s="108" t="s">
        <v>19</v>
      </c>
      <c r="G672" s="2" t="s">
        <v>127</v>
      </c>
      <c r="H672" s="2" t="s">
        <v>128</v>
      </c>
      <c r="I672" s="2" t="s">
        <v>33</v>
      </c>
      <c r="J672" s="111">
        <v>419935.11569100001</v>
      </c>
      <c r="K672" s="109"/>
    </row>
    <row r="673" spans="1:11" x14ac:dyDescent="0.35">
      <c r="A673" s="2" t="s">
        <v>139</v>
      </c>
      <c r="B673" s="2" t="s">
        <v>136</v>
      </c>
      <c r="C673" s="2" t="s">
        <v>51</v>
      </c>
      <c r="D673" s="107">
        <v>41760</v>
      </c>
      <c r="E673" s="108">
        <f t="shared" si="13"/>
        <v>5</v>
      </c>
      <c r="F673" s="108" t="s">
        <v>19</v>
      </c>
      <c r="G673" s="2" t="s">
        <v>127</v>
      </c>
      <c r="H673" s="2" t="s">
        <v>128</v>
      </c>
      <c r="I673" s="2" t="s">
        <v>33</v>
      </c>
      <c r="J673" s="111">
        <v>448216.05637499999</v>
      </c>
      <c r="K673" s="109"/>
    </row>
    <row r="674" spans="1:11" x14ac:dyDescent="0.35">
      <c r="A674" s="2" t="s">
        <v>139</v>
      </c>
      <c r="B674" s="2" t="s">
        <v>136</v>
      </c>
      <c r="C674" s="2" t="s">
        <v>51</v>
      </c>
      <c r="D674" s="107">
        <v>41791</v>
      </c>
      <c r="E674" s="108">
        <f t="shared" si="13"/>
        <v>6</v>
      </c>
      <c r="F674" s="108" t="s">
        <v>19</v>
      </c>
      <c r="G674" s="2" t="s">
        <v>127</v>
      </c>
      <c r="H674" s="2" t="s">
        <v>128</v>
      </c>
      <c r="I674" s="2" t="s">
        <v>33</v>
      </c>
      <c r="J674" s="111">
        <v>532127.64313450002</v>
      </c>
      <c r="K674" s="109"/>
    </row>
    <row r="675" spans="1:11" x14ac:dyDescent="0.35">
      <c r="A675" s="2" t="s">
        <v>139</v>
      </c>
      <c r="B675" s="2" t="s">
        <v>136</v>
      </c>
      <c r="C675" s="2" t="s">
        <v>51</v>
      </c>
      <c r="D675" s="107">
        <v>41456</v>
      </c>
      <c r="E675" s="108">
        <f t="shared" si="13"/>
        <v>7</v>
      </c>
      <c r="F675" s="108" t="s">
        <v>19</v>
      </c>
      <c r="G675" s="2" t="s">
        <v>127</v>
      </c>
      <c r="H675" s="2" t="s">
        <v>129</v>
      </c>
      <c r="I675" s="2" t="s">
        <v>33</v>
      </c>
      <c r="J675" s="111">
        <v>610297.37310056051</v>
      </c>
      <c r="K675" s="109"/>
    </row>
    <row r="676" spans="1:11" x14ac:dyDescent="0.35">
      <c r="A676" s="2" t="s">
        <v>139</v>
      </c>
      <c r="B676" s="2" t="s">
        <v>136</v>
      </c>
      <c r="C676" s="2" t="s">
        <v>51</v>
      </c>
      <c r="D676" s="107">
        <v>41487</v>
      </c>
      <c r="E676" s="108">
        <f t="shared" si="13"/>
        <v>8</v>
      </c>
      <c r="F676" s="108" t="s">
        <v>19</v>
      </c>
      <c r="G676" s="2" t="s">
        <v>127</v>
      </c>
      <c r="H676" s="2" t="s">
        <v>129</v>
      </c>
      <c r="I676" s="2" t="s">
        <v>33</v>
      </c>
      <c r="J676" s="111">
        <v>908795.20773656247</v>
      </c>
      <c r="K676" s="109"/>
    </row>
    <row r="677" spans="1:11" x14ac:dyDescent="0.35">
      <c r="A677" s="2" t="s">
        <v>139</v>
      </c>
      <c r="B677" s="2" t="s">
        <v>136</v>
      </c>
      <c r="C677" s="2" t="s">
        <v>51</v>
      </c>
      <c r="D677" s="107">
        <v>41518</v>
      </c>
      <c r="E677" s="108">
        <f t="shared" si="13"/>
        <v>9</v>
      </c>
      <c r="F677" s="108" t="s">
        <v>19</v>
      </c>
      <c r="G677" s="2" t="s">
        <v>127</v>
      </c>
      <c r="H677" s="2" t="s">
        <v>129</v>
      </c>
      <c r="I677" s="2" t="s">
        <v>33</v>
      </c>
      <c r="J677" s="111">
        <v>711025.90062299802</v>
      </c>
      <c r="K677" s="109"/>
    </row>
    <row r="678" spans="1:11" x14ac:dyDescent="0.35">
      <c r="A678" s="2" t="s">
        <v>139</v>
      </c>
      <c r="B678" s="2" t="s">
        <v>136</v>
      </c>
      <c r="C678" s="2" t="s">
        <v>51</v>
      </c>
      <c r="D678" s="107">
        <v>41548</v>
      </c>
      <c r="E678" s="108">
        <f t="shared" si="13"/>
        <v>10</v>
      </c>
      <c r="F678" s="108" t="s">
        <v>19</v>
      </c>
      <c r="G678" s="2" t="s">
        <v>127</v>
      </c>
      <c r="H678" s="2" t="s">
        <v>129</v>
      </c>
      <c r="I678" s="2" t="s">
        <v>33</v>
      </c>
      <c r="J678" s="111">
        <v>699813.46326262481</v>
      </c>
      <c r="K678" s="109"/>
    </row>
    <row r="679" spans="1:11" x14ac:dyDescent="0.35">
      <c r="A679" s="2" t="s">
        <v>139</v>
      </c>
      <c r="B679" s="2" t="s">
        <v>136</v>
      </c>
      <c r="C679" s="2" t="s">
        <v>51</v>
      </c>
      <c r="D679" s="107">
        <v>41579</v>
      </c>
      <c r="E679" s="108">
        <f t="shared" si="13"/>
        <v>11</v>
      </c>
      <c r="F679" s="108" t="s">
        <v>19</v>
      </c>
      <c r="G679" s="2" t="s">
        <v>127</v>
      </c>
      <c r="H679" s="2" t="s">
        <v>129</v>
      </c>
      <c r="I679" s="2" t="s">
        <v>33</v>
      </c>
      <c r="J679" s="111">
        <v>619174.29107624991</v>
      </c>
      <c r="K679" s="109"/>
    </row>
    <row r="680" spans="1:11" x14ac:dyDescent="0.35">
      <c r="A680" s="2" t="s">
        <v>139</v>
      </c>
      <c r="B680" s="2" t="s">
        <v>136</v>
      </c>
      <c r="C680" s="2" t="s">
        <v>51</v>
      </c>
      <c r="D680" s="107">
        <v>41609</v>
      </c>
      <c r="E680" s="108">
        <f t="shared" si="13"/>
        <v>12</v>
      </c>
      <c r="F680" s="108" t="s">
        <v>19</v>
      </c>
      <c r="G680" s="2" t="s">
        <v>127</v>
      </c>
      <c r="H680" s="2" t="s">
        <v>129</v>
      </c>
      <c r="I680" s="2" t="s">
        <v>33</v>
      </c>
      <c r="J680" s="111">
        <v>641582.36576999992</v>
      </c>
      <c r="K680" s="109"/>
    </row>
    <row r="681" spans="1:11" x14ac:dyDescent="0.35">
      <c r="A681" s="2" t="s">
        <v>139</v>
      </c>
      <c r="B681" s="2" t="s">
        <v>136</v>
      </c>
      <c r="C681" s="2" t="s">
        <v>51</v>
      </c>
      <c r="D681" s="107">
        <v>41640</v>
      </c>
      <c r="E681" s="108">
        <f t="shared" si="13"/>
        <v>1</v>
      </c>
      <c r="F681" s="108" t="s">
        <v>19</v>
      </c>
      <c r="G681" s="2" t="s">
        <v>127</v>
      </c>
      <c r="H681" s="2" t="s">
        <v>129</v>
      </c>
      <c r="I681" s="2" t="s">
        <v>33</v>
      </c>
      <c r="J681" s="111">
        <v>740585.34395999974</v>
      </c>
      <c r="K681" s="109"/>
    </row>
    <row r="682" spans="1:11" x14ac:dyDescent="0.35">
      <c r="A682" s="2" t="s">
        <v>139</v>
      </c>
      <c r="B682" s="2" t="s">
        <v>136</v>
      </c>
      <c r="C682" s="2" t="s">
        <v>51</v>
      </c>
      <c r="D682" s="107">
        <v>41671</v>
      </c>
      <c r="E682" s="108">
        <f t="shared" si="13"/>
        <v>2</v>
      </c>
      <c r="F682" s="108" t="s">
        <v>19</v>
      </c>
      <c r="G682" s="2" t="s">
        <v>127</v>
      </c>
      <c r="H682" s="2" t="s">
        <v>129</v>
      </c>
      <c r="I682" s="2" t="s">
        <v>33</v>
      </c>
      <c r="J682" s="111">
        <v>665533.05688012496</v>
      </c>
      <c r="K682" s="109"/>
    </row>
    <row r="683" spans="1:11" x14ac:dyDescent="0.35">
      <c r="A683" s="2" t="s">
        <v>139</v>
      </c>
      <c r="B683" s="2" t="s">
        <v>136</v>
      </c>
      <c r="C683" s="2" t="s">
        <v>51</v>
      </c>
      <c r="D683" s="107">
        <v>41699</v>
      </c>
      <c r="E683" s="108">
        <f t="shared" si="13"/>
        <v>3</v>
      </c>
      <c r="F683" s="108" t="s">
        <v>19</v>
      </c>
      <c r="G683" s="2" t="s">
        <v>127</v>
      </c>
      <c r="H683" s="2" t="s">
        <v>129</v>
      </c>
      <c r="I683" s="2" t="s">
        <v>33</v>
      </c>
      <c r="J683" s="111">
        <v>608946.05938500003</v>
      </c>
      <c r="K683" s="109"/>
    </row>
    <row r="684" spans="1:11" x14ac:dyDescent="0.35">
      <c r="A684" s="2" t="s">
        <v>139</v>
      </c>
      <c r="B684" s="2" t="s">
        <v>136</v>
      </c>
      <c r="C684" s="2" t="s">
        <v>51</v>
      </c>
      <c r="D684" s="107">
        <v>41730</v>
      </c>
      <c r="E684" s="108">
        <f t="shared" si="13"/>
        <v>4</v>
      </c>
      <c r="F684" s="108" t="s">
        <v>19</v>
      </c>
      <c r="G684" s="2" t="s">
        <v>127</v>
      </c>
      <c r="H684" s="2" t="s">
        <v>129</v>
      </c>
      <c r="I684" s="2" t="s">
        <v>33</v>
      </c>
      <c r="J684" s="111">
        <v>706548.92858549999</v>
      </c>
      <c r="K684" s="109"/>
    </row>
    <row r="685" spans="1:11" x14ac:dyDescent="0.35">
      <c r="A685" s="2" t="s">
        <v>139</v>
      </c>
      <c r="B685" s="2" t="s">
        <v>136</v>
      </c>
      <c r="C685" s="2" t="s">
        <v>51</v>
      </c>
      <c r="D685" s="107">
        <v>41760</v>
      </c>
      <c r="E685" s="108">
        <f t="shared" si="13"/>
        <v>5</v>
      </c>
      <c r="F685" s="108" t="s">
        <v>19</v>
      </c>
      <c r="G685" s="2" t="s">
        <v>127</v>
      </c>
      <c r="H685" s="2" t="s">
        <v>129</v>
      </c>
      <c r="I685" s="2" t="s">
        <v>33</v>
      </c>
      <c r="J685" s="111">
        <v>684073.99396875</v>
      </c>
      <c r="K685" s="109"/>
    </row>
    <row r="686" spans="1:11" x14ac:dyDescent="0.35">
      <c r="A686" s="2" t="s">
        <v>139</v>
      </c>
      <c r="B686" s="2" t="s">
        <v>136</v>
      </c>
      <c r="C686" s="2" t="s">
        <v>51</v>
      </c>
      <c r="D686" s="107">
        <v>41791</v>
      </c>
      <c r="E686" s="108">
        <f t="shared" si="13"/>
        <v>6</v>
      </c>
      <c r="F686" s="108" t="s">
        <v>19</v>
      </c>
      <c r="G686" s="2" t="s">
        <v>127</v>
      </c>
      <c r="H686" s="2" t="s">
        <v>129</v>
      </c>
      <c r="I686" s="2" t="s">
        <v>33</v>
      </c>
      <c r="J686" s="111">
        <v>795822.70165668742</v>
      </c>
      <c r="K686" s="109"/>
    </row>
    <row r="687" spans="1:11" x14ac:dyDescent="0.35">
      <c r="A687" s="2" t="s">
        <v>139</v>
      </c>
      <c r="B687" s="2" t="s">
        <v>136</v>
      </c>
      <c r="C687" s="2" t="s">
        <v>51</v>
      </c>
      <c r="D687" s="107">
        <v>41456</v>
      </c>
      <c r="E687" s="108">
        <f t="shared" si="13"/>
        <v>7</v>
      </c>
      <c r="F687" s="108" t="s">
        <v>19</v>
      </c>
      <c r="G687" s="2" t="s">
        <v>146</v>
      </c>
      <c r="H687" s="2" t="s">
        <v>130</v>
      </c>
      <c r="I687" s="2" t="s">
        <v>33</v>
      </c>
      <c r="J687" s="111">
        <v>334574.56978850893</v>
      </c>
      <c r="K687" s="109"/>
    </row>
    <row r="688" spans="1:11" x14ac:dyDescent="0.35">
      <c r="A688" s="2" t="s">
        <v>139</v>
      </c>
      <c r="B688" s="2" t="s">
        <v>136</v>
      </c>
      <c r="C688" s="2" t="s">
        <v>51</v>
      </c>
      <c r="D688" s="107">
        <v>41487</v>
      </c>
      <c r="E688" s="108">
        <f t="shared" si="13"/>
        <v>8</v>
      </c>
      <c r="F688" s="108" t="s">
        <v>19</v>
      </c>
      <c r="G688" s="2" t="s">
        <v>146</v>
      </c>
      <c r="H688" s="2" t="s">
        <v>130</v>
      </c>
      <c r="I688" s="2" t="s">
        <v>33</v>
      </c>
      <c r="J688" s="111">
        <v>492735.34629342239</v>
      </c>
      <c r="K688" s="109"/>
    </row>
    <row r="689" spans="1:11" x14ac:dyDescent="0.35">
      <c r="A689" s="2" t="s">
        <v>139</v>
      </c>
      <c r="B689" s="2" t="s">
        <v>136</v>
      </c>
      <c r="C689" s="2" t="s">
        <v>51</v>
      </c>
      <c r="D689" s="107">
        <v>41518</v>
      </c>
      <c r="E689" s="108">
        <f t="shared" si="13"/>
        <v>9</v>
      </c>
      <c r="F689" s="108" t="s">
        <v>19</v>
      </c>
      <c r="G689" s="2" t="s">
        <v>146</v>
      </c>
      <c r="H689" s="2" t="s">
        <v>130</v>
      </c>
      <c r="I689" s="2" t="s">
        <v>33</v>
      </c>
      <c r="J689" s="111">
        <v>423886.13007635879</v>
      </c>
      <c r="K689" s="109"/>
    </row>
    <row r="690" spans="1:11" x14ac:dyDescent="0.35">
      <c r="A690" s="2" t="s">
        <v>139</v>
      </c>
      <c r="B690" s="2" t="s">
        <v>136</v>
      </c>
      <c r="C690" s="2" t="s">
        <v>51</v>
      </c>
      <c r="D690" s="107">
        <v>41548</v>
      </c>
      <c r="E690" s="108">
        <f t="shared" si="13"/>
        <v>10</v>
      </c>
      <c r="F690" s="108" t="s">
        <v>19</v>
      </c>
      <c r="G690" s="2" t="s">
        <v>146</v>
      </c>
      <c r="H690" s="2" t="s">
        <v>130</v>
      </c>
      <c r="I690" s="2" t="s">
        <v>33</v>
      </c>
      <c r="J690" s="111">
        <v>370340.02732499992</v>
      </c>
      <c r="K690" s="109"/>
    </row>
    <row r="691" spans="1:11" x14ac:dyDescent="0.35">
      <c r="A691" s="2" t="s">
        <v>139</v>
      </c>
      <c r="B691" s="2" t="s">
        <v>136</v>
      </c>
      <c r="C691" s="2" t="s">
        <v>51</v>
      </c>
      <c r="D691" s="107">
        <v>41579</v>
      </c>
      <c r="E691" s="108">
        <f t="shared" si="13"/>
        <v>11</v>
      </c>
      <c r="F691" s="108" t="s">
        <v>19</v>
      </c>
      <c r="G691" s="2" t="s">
        <v>146</v>
      </c>
      <c r="H691" s="2" t="s">
        <v>130</v>
      </c>
      <c r="I691" s="2" t="s">
        <v>33</v>
      </c>
      <c r="J691" s="111">
        <v>388537.72727419995</v>
      </c>
      <c r="K691" s="109"/>
    </row>
    <row r="692" spans="1:11" x14ac:dyDescent="0.35">
      <c r="A692" s="2" t="s">
        <v>139</v>
      </c>
      <c r="B692" s="2" t="s">
        <v>136</v>
      </c>
      <c r="C692" s="2" t="s">
        <v>51</v>
      </c>
      <c r="D692" s="107">
        <v>41609</v>
      </c>
      <c r="E692" s="108">
        <f t="shared" si="13"/>
        <v>12</v>
      </c>
      <c r="F692" s="108" t="s">
        <v>19</v>
      </c>
      <c r="G692" s="2" t="s">
        <v>146</v>
      </c>
      <c r="H692" s="2" t="s">
        <v>130</v>
      </c>
      <c r="I692" s="2" t="s">
        <v>33</v>
      </c>
      <c r="J692" s="111">
        <v>338577.18673479994</v>
      </c>
      <c r="K692" s="109"/>
    </row>
    <row r="693" spans="1:11" x14ac:dyDescent="0.35">
      <c r="A693" s="2" t="s">
        <v>139</v>
      </c>
      <c r="B693" s="2" t="s">
        <v>136</v>
      </c>
      <c r="C693" s="2" t="s">
        <v>51</v>
      </c>
      <c r="D693" s="107">
        <v>41640</v>
      </c>
      <c r="E693" s="108">
        <f t="shared" si="13"/>
        <v>1</v>
      </c>
      <c r="F693" s="108" t="s">
        <v>19</v>
      </c>
      <c r="G693" s="2" t="s">
        <v>146</v>
      </c>
      <c r="H693" s="2" t="s">
        <v>130</v>
      </c>
      <c r="I693" s="2" t="s">
        <v>33</v>
      </c>
      <c r="J693" s="111">
        <v>466373.20086803986</v>
      </c>
      <c r="K693" s="109"/>
    </row>
    <row r="694" spans="1:11" x14ac:dyDescent="0.35">
      <c r="A694" s="2" t="s">
        <v>139</v>
      </c>
      <c r="B694" s="2" t="s">
        <v>136</v>
      </c>
      <c r="C694" s="2" t="s">
        <v>51</v>
      </c>
      <c r="D694" s="107">
        <v>41671</v>
      </c>
      <c r="E694" s="108">
        <f t="shared" si="13"/>
        <v>2</v>
      </c>
      <c r="F694" s="108" t="s">
        <v>19</v>
      </c>
      <c r="G694" s="2" t="s">
        <v>146</v>
      </c>
      <c r="H694" s="2" t="s">
        <v>130</v>
      </c>
      <c r="I694" s="2" t="s">
        <v>33</v>
      </c>
      <c r="J694" s="111">
        <v>388574.67707873997</v>
      </c>
      <c r="K694" s="109"/>
    </row>
    <row r="695" spans="1:11" x14ac:dyDescent="0.35">
      <c r="A695" s="2" t="s">
        <v>139</v>
      </c>
      <c r="B695" s="2" t="s">
        <v>136</v>
      </c>
      <c r="C695" s="2" t="s">
        <v>51</v>
      </c>
      <c r="D695" s="107">
        <v>41699</v>
      </c>
      <c r="E695" s="108">
        <f t="shared" si="13"/>
        <v>3</v>
      </c>
      <c r="F695" s="108" t="s">
        <v>19</v>
      </c>
      <c r="G695" s="2" t="s">
        <v>146</v>
      </c>
      <c r="H695" s="2" t="s">
        <v>130</v>
      </c>
      <c r="I695" s="2" t="s">
        <v>33</v>
      </c>
      <c r="J695" s="111">
        <v>356192.71368815994</v>
      </c>
      <c r="K695" s="109"/>
    </row>
    <row r="696" spans="1:11" x14ac:dyDescent="0.35">
      <c r="A696" s="2" t="s">
        <v>139</v>
      </c>
      <c r="B696" s="2" t="s">
        <v>136</v>
      </c>
      <c r="C696" s="2" t="s">
        <v>51</v>
      </c>
      <c r="D696" s="107">
        <v>41730</v>
      </c>
      <c r="E696" s="108">
        <f t="shared" si="13"/>
        <v>4</v>
      </c>
      <c r="F696" s="108" t="s">
        <v>19</v>
      </c>
      <c r="G696" s="2" t="s">
        <v>146</v>
      </c>
      <c r="H696" s="2" t="s">
        <v>130</v>
      </c>
      <c r="I696" s="2" t="s">
        <v>33</v>
      </c>
      <c r="J696" s="111">
        <v>381723.53905412991</v>
      </c>
      <c r="K696" s="109"/>
    </row>
    <row r="697" spans="1:11" x14ac:dyDescent="0.35">
      <c r="A697" s="2" t="s">
        <v>139</v>
      </c>
      <c r="B697" s="2" t="s">
        <v>136</v>
      </c>
      <c r="C697" s="2" t="s">
        <v>51</v>
      </c>
      <c r="D697" s="107">
        <v>41760</v>
      </c>
      <c r="E697" s="108">
        <f t="shared" si="13"/>
        <v>5</v>
      </c>
      <c r="F697" s="108" t="s">
        <v>19</v>
      </c>
      <c r="G697" s="2" t="s">
        <v>146</v>
      </c>
      <c r="H697" s="2" t="s">
        <v>130</v>
      </c>
      <c r="I697" s="2" t="s">
        <v>33</v>
      </c>
      <c r="J697" s="111">
        <v>429911.03490812494</v>
      </c>
      <c r="K697" s="109"/>
    </row>
    <row r="698" spans="1:11" x14ac:dyDescent="0.35">
      <c r="A698" s="2" t="s">
        <v>139</v>
      </c>
      <c r="B698" s="2" t="s">
        <v>136</v>
      </c>
      <c r="C698" s="2" t="s">
        <v>51</v>
      </c>
      <c r="D698" s="107">
        <v>41791</v>
      </c>
      <c r="E698" s="108">
        <f t="shared" si="13"/>
        <v>6</v>
      </c>
      <c r="F698" s="108" t="s">
        <v>19</v>
      </c>
      <c r="G698" s="2" t="s">
        <v>146</v>
      </c>
      <c r="H698" s="2" t="s">
        <v>130</v>
      </c>
      <c r="I698" s="2" t="s">
        <v>33</v>
      </c>
      <c r="J698" s="111">
        <v>476034.24514096242</v>
      </c>
      <c r="K698" s="109"/>
    </row>
    <row r="699" spans="1:11" x14ac:dyDescent="0.35">
      <c r="A699" s="2" t="s">
        <v>139</v>
      </c>
      <c r="B699" s="2" t="s">
        <v>136</v>
      </c>
      <c r="C699" s="2" t="s">
        <v>51</v>
      </c>
      <c r="D699" s="107">
        <v>41456</v>
      </c>
      <c r="E699" s="108">
        <f t="shared" si="13"/>
        <v>7</v>
      </c>
      <c r="F699" s="108" t="s">
        <v>19</v>
      </c>
      <c r="G699" s="2" t="s">
        <v>146</v>
      </c>
      <c r="H699" s="2" t="s">
        <v>131</v>
      </c>
      <c r="I699" s="2" t="s">
        <v>33</v>
      </c>
      <c r="J699" s="111">
        <v>221632.12385716435</v>
      </c>
      <c r="K699" s="109"/>
    </row>
    <row r="700" spans="1:11" x14ac:dyDescent="0.35">
      <c r="A700" s="2" t="s">
        <v>139</v>
      </c>
      <c r="B700" s="2" t="s">
        <v>136</v>
      </c>
      <c r="C700" s="2" t="s">
        <v>51</v>
      </c>
      <c r="D700" s="107">
        <v>41487</v>
      </c>
      <c r="E700" s="108">
        <f t="shared" si="13"/>
        <v>8</v>
      </c>
      <c r="F700" s="108" t="s">
        <v>19</v>
      </c>
      <c r="G700" s="2" t="s">
        <v>146</v>
      </c>
      <c r="H700" s="2" t="s">
        <v>131</v>
      </c>
      <c r="I700" s="2" t="s">
        <v>33</v>
      </c>
      <c r="J700" s="111">
        <v>298721.115169695</v>
      </c>
      <c r="K700" s="109"/>
    </row>
    <row r="701" spans="1:11" x14ac:dyDescent="0.35">
      <c r="A701" s="2" t="s">
        <v>139</v>
      </c>
      <c r="B701" s="2" t="s">
        <v>136</v>
      </c>
      <c r="C701" s="2" t="s">
        <v>51</v>
      </c>
      <c r="D701" s="107">
        <v>41518</v>
      </c>
      <c r="E701" s="108">
        <f t="shared" si="13"/>
        <v>9</v>
      </c>
      <c r="F701" s="108" t="s">
        <v>19</v>
      </c>
      <c r="G701" s="2" t="s">
        <v>146</v>
      </c>
      <c r="H701" s="2" t="s">
        <v>131</v>
      </c>
      <c r="I701" s="2" t="s">
        <v>33</v>
      </c>
      <c r="J701" s="111">
        <v>263980.61528681178</v>
      </c>
      <c r="K701" s="109"/>
    </row>
    <row r="702" spans="1:11" x14ac:dyDescent="0.35">
      <c r="A702" s="2" t="s">
        <v>139</v>
      </c>
      <c r="B702" s="2" t="s">
        <v>136</v>
      </c>
      <c r="C702" s="2" t="s">
        <v>51</v>
      </c>
      <c r="D702" s="107">
        <v>41548</v>
      </c>
      <c r="E702" s="108">
        <f t="shared" si="13"/>
        <v>10</v>
      </c>
      <c r="F702" s="108" t="s">
        <v>19</v>
      </c>
      <c r="G702" s="2" t="s">
        <v>146</v>
      </c>
      <c r="H702" s="2" t="s">
        <v>131</v>
      </c>
      <c r="I702" s="2" t="s">
        <v>33</v>
      </c>
      <c r="J702" s="111">
        <v>219795.94496150999</v>
      </c>
      <c r="K702" s="109"/>
    </row>
    <row r="703" spans="1:11" x14ac:dyDescent="0.35">
      <c r="A703" s="2" t="s">
        <v>139</v>
      </c>
      <c r="B703" s="2" t="s">
        <v>136</v>
      </c>
      <c r="C703" s="2" t="s">
        <v>51</v>
      </c>
      <c r="D703" s="107">
        <v>41579</v>
      </c>
      <c r="E703" s="108">
        <f t="shared" si="13"/>
        <v>11</v>
      </c>
      <c r="F703" s="108" t="s">
        <v>19</v>
      </c>
      <c r="G703" s="2" t="s">
        <v>146</v>
      </c>
      <c r="H703" s="2" t="s">
        <v>131</v>
      </c>
      <c r="I703" s="2" t="s">
        <v>33</v>
      </c>
      <c r="J703" s="111">
        <v>258222.34619527502</v>
      </c>
      <c r="K703" s="109"/>
    </row>
    <row r="704" spans="1:11" x14ac:dyDescent="0.35">
      <c r="A704" s="2" t="s">
        <v>139</v>
      </c>
      <c r="B704" s="2" t="s">
        <v>136</v>
      </c>
      <c r="C704" s="2" t="s">
        <v>51</v>
      </c>
      <c r="D704" s="107">
        <v>41609</v>
      </c>
      <c r="E704" s="108">
        <f t="shared" si="13"/>
        <v>12</v>
      </c>
      <c r="F704" s="108" t="s">
        <v>19</v>
      </c>
      <c r="G704" s="2" t="s">
        <v>146</v>
      </c>
      <c r="H704" s="2" t="s">
        <v>131</v>
      </c>
      <c r="I704" s="2" t="s">
        <v>33</v>
      </c>
      <c r="J704" s="111">
        <v>230372.47477350003</v>
      </c>
      <c r="K704" s="109"/>
    </row>
    <row r="705" spans="1:11" x14ac:dyDescent="0.35">
      <c r="A705" s="2" t="s">
        <v>139</v>
      </c>
      <c r="B705" s="2" t="s">
        <v>136</v>
      </c>
      <c r="C705" s="2" t="s">
        <v>51</v>
      </c>
      <c r="D705" s="107">
        <v>41640</v>
      </c>
      <c r="E705" s="108">
        <f t="shared" si="13"/>
        <v>1</v>
      </c>
      <c r="F705" s="108" t="s">
        <v>19</v>
      </c>
      <c r="G705" s="2" t="s">
        <v>146</v>
      </c>
      <c r="H705" s="2" t="s">
        <v>131</v>
      </c>
      <c r="I705" s="2" t="s">
        <v>33</v>
      </c>
      <c r="J705" s="111">
        <v>269842.36896287993</v>
      </c>
      <c r="K705" s="109"/>
    </row>
    <row r="706" spans="1:11" x14ac:dyDescent="0.35">
      <c r="A706" s="2" t="s">
        <v>139</v>
      </c>
      <c r="B706" s="2" t="s">
        <v>136</v>
      </c>
      <c r="C706" s="2" t="s">
        <v>51</v>
      </c>
      <c r="D706" s="107">
        <v>41671</v>
      </c>
      <c r="E706" s="108">
        <f t="shared" si="13"/>
        <v>2</v>
      </c>
      <c r="F706" s="108" t="s">
        <v>19</v>
      </c>
      <c r="G706" s="2" t="s">
        <v>146</v>
      </c>
      <c r="H706" s="2" t="s">
        <v>131</v>
      </c>
      <c r="I706" s="2" t="s">
        <v>33</v>
      </c>
      <c r="J706" s="111">
        <v>229486.43250580502</v>
      </c>
      <c r="K706" s="109"/>
    </row>
    <row r="707" spans="1:11" x14ac:dyDescent="0.35">
      <c r="A707" s="2" t="s">
        <v>139</v>
      </c>
      <c r="B707" s="2" t="s">
        <v>136</v>
      </c>
      <c r="C707" s="2" t="s">
        <v>51</v>
      </c>
      <c r="D707" s="107">
        <v>41699</v>
      </c>
      <c r="E707" s="108">
        <f t="shared" si="13"/>
        <v>3</v>
      </c>
      <c r="F707" s="108" t="s">
        <v>19</v>
      </c>
      <c r="G707" s="2" t="s">
        <v>146</v>
      </c>
      <c r="H707" s="2" t="s">
        <v>131</v>
      </c>
      <c r="I707" s="2" t="s">
        <v>33</v>
      </c>
      <c r="J707" s="111">
        <v>247771.36577484003</v>
      </c>
      <c r="K707" s="109"/>
    </row>
    <row r="708" spans="1:11" x14ac:dyDescent="0.35">
      <c r="A708" s="2" t="s">
        <v>139</v>
      </c>
      <c r="B708" s="2" t="s">
        <v>136</v>
      </c>
      <c r="C708" s="2" t="s">
        <v>51</v>
      </c>
      <c r="D708" s="107">
        <v>41730</v>
      </c>
      <c r="E708" s="108">
        <f t="shared" si="13"/>
        <v>4</v>
      </c>
      <c r="F708" s="108" t="s">
        <v>19</v>
      </c>
      <c r="G708" s="2" t="s">
        <v>146</v>
      </c>
      <c r="H708" s="2" t="s">
        <v>131</v>
      </c>
      <c r="I708" s="2" t="s">
        <v>33</v>
      </c>
      <c r="J708" s="111">
        <v>247653.76578579002</v>
      </c>
      <c r="K708" s="109"/>
    </row>
    <row r="709" spans="1:11" x14ac:dyDescent="0.35">
      <c r="A709" s="2" t="s">
        <v>139</v>
      </c>
      <c r="B709" s="2" t="s">
        <v>136</v>
      </c>
      <c r="C709" s="2" t="s">
        <v>51</v>
      </c>
      <c r="D709" s="107">
        <v>41760</v>
      </c>
      <c r="E709" s="108">
        <f t="shared" si="13"/>
        <v>5</v>
      </c>
      <c r="F709" s="108" t="s">
        <v>19</v>
      </c>
      <c r="G709" s="2" t="s">
        <v>146</v>
      </c>
      <c r="H709" s="2" t="s">
        <v>131</v>
      </c>
      <c r="I709" s="2" t="s">
        <v>33</v>
      </c>
      <c r="J709" s="111">
        <v>257537.95336406256</v>
      </c>
      <c r="K709" s="109"/>
    </row>
    <row r="710" spans="1:11" x14ac:dyDescent="0.35">
      <c r="A710" s="2" t="s">
        <v>139</v>
      </c>
      <c r="B710" s="2" t="s">
        <v>136</v>
      </c>
      <c r="C710" s="2" t="s">
        <v>51</v>
      </c>
      <c r="D710" s="107">
        <v>41791</v>
      </c>
      <c r="E710" s="108">
        <f t="shared" si="13"/>
        <v>6</v>
      </c>
      <c r="F710" s="108" t="s">
        <v>19</v>
      </c>
      <c r="G710" s="2" t="s">
        <v>146</v>
      </c>
      <c r="H710" s="2" t="s">
        <v>131</v>
      </c>
      <c r="I710" s="2" t="s">
        <v>33</v>
      </c>
      <c r="J710" s="111">
        <v>273028.52946296253</v>
      </c>
      <c r="K710" s="109"/>
    </row>
    <row r="711" spans="1:11" x14ac:dyDescent="0.35">
      <c r="A711" s="2" t="s">
        <v>139</v>
      </c>
      <c r="B711" s="2" t="s">
        <v>136</v>
      </c>
      <c r="C711" s="2" t="s">
        <v>51</v>
      </c>
      <c r="D711" s="107">
        <v>41456</v>
      </c>
      <c r="E711" s="108">
        <f t="shared" si="13"/>
        <v>7</v>
      </c>
      <c r="F711" s="108" t="s">
        <v>19</v>
      </c>
      <c r="G711" s="2" t="s">
        <v>146</v>
      </c>
      <c r="H711" s="2" t="s">
        <v>132</v>
      </c>
      <c r="I711" s="2" t="s">
        <v>33</v>
      </c>
      <c r="J711" s="111">
        <v>270317.51001272164</v>
      </c>
      <c r="K711" s="109"/>
    </row>
    <row r="712" spans="1:11" x14ac:dyDescent="0.35">
      <c r="A712" s="2" t="s">
        <v>139</v>
      </c>
      <c r="B712" s="2" t="s">
        <v>136</v>
      </c>
      <c r="C712" s="2" t="s">
        <v>51</v>
      </c>
      <c r="D712" s="107">
        <v>41487</v>
      </c>
      <c r="E712" s="108">
        <f t="shared" si="13"/>
        <v>8</v>
      </c>
      <c r="F712" s="108" t="s">
        <v>19</v>
      </c>
      <c r="G712" s="2" t="s">
        <v>146</v>
      </c>
      <c r="H712" s="2" t="s">
        <v>132</v>
      </c>
      <c r="I712" s="2" t="s">
        <v>33</v>
      </c>
      <c r="J712" s="111">
        <v>345609.90627034125</v>
      </c>
      <c r="K712" s="109"/>
    </row>
    <row r="713" spans="1:11" x14ac:dyDescent="0.35">
      <c r="A713" s="2" t="s">
        <v>139</v>
      </c>
      <c r="B713" s="2" t="s">
        <v>136</v>
      </c>
      <c r="C713" s="2" t="s">
        <v>51</v>
      </c>
      <c r="D713" s="107">
        <v>41518</v>
      </c>
      <c r="E713" s="108">
        <f t="shared" si="13"/>
        <v>9</v>
      </c>
      <c r="F713" s="108" t="s">
        <v>19</v>
      </c>
      <c r="G713" s="2" t="s">
        <v>146</v>
      </c>
      <c r="H713" s="2" t="s">
        <v>132</v>
      </c>
      <c r="I713" s="2" t="s">
        <v>33</v>
      </c>
      <c r="J713" s="111">
        <v>281982.65504614048</v>
      </c>
      <c r="K713" s="109"/>
    </row>
    <row r="714" spans="1:11" x14ac:dyDescent="0.35">
      <c r="A714" s="2" t="s">
        <v>139</v>
      </c>
      <c r="B714" s="2" t="s">
        <v>136</v>
      </c>
      <c r="C714" s="2" t="s">
        <v>51</v>
      </c>
      <c r="D714" s="107">
        <v>41548</v>
      </c>
      <c r="E714" s="108">
        <f t="shared" si="13"/>
        <v>10</v>
      </c>
      <c r="F714" s="108" t="s">
        <v>19</v>
      </c>
      <c r="G714" s="2" t="s">
        <v>146</v>
      </c>
      <c r="H714" s="2" t="s">
        <v>132</v>
      </c>
      <c r="I714" s="2" t="s">
        <v>33</v>
      </c>
      <c r="J714" s="111">
        <v>262525.43281191739</v>
      </c>
      <c r="K714" s="109"/>
    </row>
    <row r="715" spans="1:11" x14ac:dyDescent="0.35">
      <c r="A715" s="2" t="s">
        <v>139</v>
      </c>
      <c r="B715" s="2" t="s">
        <v>136</v>
      </c>
      <c r="C715" s="2" t="s">
        <v>51</v>
      </c>
      <c r="D715" s="107">
        <v>41579</v>
      </c>
      <c r="E715" s="108">
        <f t="shared" si="13"/>
        <v>11</v>
      </c>
      <c r="F715" s="108" t="s">
        <v>19</v>
      </c>
      <c r="G715" s="2" t="s">
        <v>146</v>
      </c>
      <c r="H715" s="2" t="s">
        <v>132</v>
      </c>
      <c r="I715" s="2" t="s">
        <v>33</v>
      </c>
      <c r="J715" s="111">
        <v>264530.39711157506</v>
      </c>
      <c r="K715" s="109"/>
    </row>
    <row r="716" spans="1:11" x14ac:dyDescent="0.35">
      <c r="A716" s="2" t="s">
        <v>139</v>
      </c>
      <c r="B716" s="2" t="s">
        <v>136</v>
      </c>
      <c r="C716" s="2" t="s">
        <v>51</v>
      </c>
      <c r="D716" s="107">
        <v>41609</v>
      </c>
      <c r="E716" s="108">
        <f t="shared" si="13"/>
        <v>12</v>
      </c>
      <c r="F716" s="108" t="s">
        <v>19</v>
      </c>
      <c r="G716" s="2" t="s">
        <v>146</v>
      </c>
      <c r="H716" s="2" t="s">
        <v>132</v>
      </c>
      <c r="I716" s="2" t="s">
        <v>33</v>
      </c>
      <c r="J716" s="111">
        <v>252866.98882554998</v>
      </c>
      <c r="K716" s="109"/>
    </row>
    <row r="717" spans="1:11" x14ac:dyDescent="0.35">
      <c r="A717" s="2" t="s">
        <v>139</v>
      </c>
      <c r="B717" s="2" t="s">
        <v>136</v>
      </c>
      <c r="C717" s="2" t="s">
        <v>51</v>
      </c>
      <c r="D717" s="107">
        <v>41640</v>
      </c>
      <c r="E717" s="108">
        <f t="shared" si="13"/>
        <v>1</v>
      </c>
      <c r="F717" s="108" t="s">
        <v>19</v>
      </c>
      <c r="G717" s="2" t="s">
        <v>146</v>
      </c>
      <c r="H717" s="2" t="s">
        <v>132</v>
      </c>
      <c r="I717" s="2" t="s">
        <v>33</v>
      </c>
      <c r="J717" s="111">
        <v>306190.89609723992</v>
      </c>
      <c r="K717" s="109"/>
    </row>
    <row r="718" spans="1:11" x14ac:dyDescent="0.35">
      <c r="A718" s="2" t="s">
        <v>139</v>
      </c>
      <c r="B718" s="2" t="s">
        <v>136</v>
      </c>
      <c r="C718" s="2" t="s">
        <v>51</v>
      </c>
      <c r="D718" s="107">
        <v>41671</v>
      </c>
      <c r="E718" s="108">
        <f t="shared" si="13"/>
        <v>2</v>
      </c>
      <c r="F718" s="108" t="s">
        <v>19</v>
      </c>
      <c r="G718" s="2" t="s">
        <v>146</v>
      </c>
      <c r="H718" s="2" t="s">
        <v>132</v>
      </c>
      <c r="I718" s="2" t="s">
        <v>33</v>
      </c>
      <c r="J718" s="111">
        <v>271830.070734885</v>
      </c>
      <c r="K718" s="109"/>
    </row>
    <row r="719" spans="1:11" x14ac:dyDescent="0.35">
      <c r="A719" s="2" t="s">
        <v>139</v>
      </c>
      <c r="B719" s="2" t="s">
        <v>136</v>
      </c>
      <c r="C719" s="2" t="s">
        <v>51</v>
      </c>
      <c r="D719" s="107">
        <v>41699</v>
      </c>
      <c r="E719" s="108">
        <f t="shared" si="13"/>
        <v>3</v>
      </c>
      <c r="F719" s="108" t="s">
        <v>19</v>
      </c>
      <c r="G719" s="2" t="s">
        <v>146</v>
      </c>
      <c r="H719" s="2" t="s">
        <v>132</v>
      </c>
      <c r="I719" s="2" t="s">
        <v>33</v>
      </c>
      <c r="J719" s="111">
        <v>271101.39427444007</v>
      </c>
      <c r="K719" s="109"/>
    </row>
    <row r="720" spans="1:11" x14ac:dyDescent="0.35">
      <c r="A720" s="2" t="s">
        <v>139</v>
      </c>
      <c r="B720" s="2" t="s">
        <v>136</v>
      </c>
      <c r="C720" s="2" t="s">
        <v>51</v>
      </c>
      <c r="D720" s="107">
        <v>41730</v>
      </c>
      <c r="E720" s="108">
        <f t="shared" ref="E720:E783" si="14">MONTH(D720)</f>
        <v>4</v>
      </c>
      <c r="F720" s="108" t="s">
        <v>19</v>
      </c>
      <c r="G720" s="2" t="s">
        <v>146</v>
      </c>
      <c r="H720" s="2" t="s">
        <v>132</v>
      </c>
      <c r="I720" s="2" t="s">
        <v>33</v>
      </c>
      <c r="J720" s="111">
        <v>274351.7614925587</v>
      </c>
      <c r="K720" s="109"/>
    </row>
    <row r="721" spans="1:11" x14ac:dyDescent="0.35">
      <c r="A721" s="2" t="s">
        <v>139</v>
      </c>
      <c r="B721" s="2" t="s">
        <v>136</v>
      </c>
      <c r="C721" s="2" t="s">
        <v>51</v>
      </c>
      <c r="D721" s="107">
        <v>41760</v>
      </c>
      <c r="E721" s="108">
        <f t="shared" si="14"/>
        <v>5</v>
      </c>
      <c r="F721" s="108" t="s">
        <v>19</v>
      </c>
      <c r="G721" s="2" t="s">
        <v>146</v>
      </c>
      <c r="H721" s="2" t="s">
        <v>132</v>
      </c>
      <c r="I721" s="2" t="s">
        <v>33</v>
      </c>
      <c r="J721" s="111">
        <v>294826.72073953127</v>
      </c>
      <c r="K721" s="109"/>
    </row>
    <row r="722" spans="1:11" x14ac:dyDescent="0.35">
      <c r="A722" s="2" t="s">
        <v>139</v>
      </c>
      <c r="B722" s="2" t="s">
        <v>136</v>
      </c>
      <c r="C722" s="2" t="s">
        <v>51</v>
      </c>
      <c r="D722" s="107">
        <v>41791</v>
      </c>
      <c r="E722" s="108">
        <f t="shared" si="14"/>
        <v>6</v>
      </c>
      <c r="F722" s="108" t="s">
        <v>19</v>
      </c>
      <c r="G722" s="2" t="s">
        <v>146</v>
      </c>
      <c r="H722" s="2" t="s">
        <v>132</v>
      </c>
      <c r="I722" s="2" t="s">
        <v>33</v>
      </c>
      <c r="J722" s="111">
        <v>340841.04228242871</v>
      </c>
      <c r="K722" s="109"/>
    </row>
    <row r="723" spans="1:11" x14ac:dyDescent="0.35">
      <c r="A723" s="2" t="s">
        <v>139</v>
      </c>
      <c r="B723" s="2" t="s">
        <v>136</v>
      </c>
      <c r="C723" s="2" t="s">
        <v>51</v>
      </c>
      <c r="D723" s="107">
        <v>41456</v>
      </c>
      <c r="E723" s="108">
        <f t="shared" si="14"/>
        <v>7</v>
      </c>
      <c r="F723" s="108" t="s">
        <v>19</v>
      </c>
      <c r="G723" s="2" t="s">
        <v>146</v>
      </c>
      <c r="H723" s="2" t="s">
        <v>133</v>
      </c>
      <c r="I723" s="2" t="s">
        <v>33</v>
      </c>
      <c r="J723" s="111">
        <v>186895.31347357444</v>
      </c>
      <c r="K723" s="109"/>
    </row>
    <row r="724" spans="1:11" x14ac:dyDescent="0.35">
      <c r="A724" s="2" t="s">
        <v>139</v>
      </c>
      <c r="B724" s="2" t="s">
        <v>136</v>
      </c>
      <c r="C724" s="2" t="s">
        <v>51</v>
      </c>
      <c r="D724" s="107">
        <v>41487</v>
      </c>
      <c r="E724" s="108">
        <f t="shared" si="14"/>
        <v>8</v>
      </c>
      <c r="F724" s="108" t="s">
        <v>19</v>
      </c>
      <c r="G724" s="2" t="s">
        <v>146</v>
      </c>
      <c r="H724" s="2" t="s">
        <v>133</v>
      </c>
      <c r="I724" s="2" t="s">
        <v>33</v>
      </c>
      <c r="J724" s="111">
        <v>232460.33937309752</v>
      </c>
      <c r="K724" s="109"/>
    </row>
    <row r="725" spans="1:11" x14ac:dyDescent="0.35">
      <c r="A725" s="2" t="s">
        <v>139</v>
      </c>
      <c r="B725" s="2" t="s">
        <v>136</v>
      </c>
      <c r="C725" s="2" t="s">
        <v>51</v>
      </c>
      <c r="D725" s="107">
        <v>41518</v>
      </c>
      <c r="E725" s="108">
        <f t="shared" si="14"/>
        <v>9</v>
      </c>
      <c r="F725" s="108" t="s">
        <v>19</v>
      </c>
      <c r="G725" s="2" t="s">
        <v>146</v>
      </c>
      <c r="H725" s="2" t="s">
        <v>133</v>
      </c>
      <c r="I725" s="2" t="s">
        <v>33</v>
      </c>
      <c r="J725" s="111">
        <v>196800.64514333947</v>
      </c>
      <c r="K725" s="109"/>
    </row>
    <row r="726" spans="1:11" x14ac:dyDescent="0.35">
      <c r="A726" s="2" t="s">
        <v>139</v>
      </c>
      <c r="B726" s="2" t="s">
        <v>136</v>
      </c>
      <c r="C726" s="2" t="s">
        <v>51</v>
      </c>
      <c r="D726" s="107">
        <v>41548</v>
      </c>
      <c r="E726" s="108">
        <f t="shared" si="14"/>
        <v>10</v>
      </c>
      <c r="F726" s="108" t="s">
        <v>19</v>
      </c>
      <c r="G726" s="2" t="s">
        <v>146</v>
      </c>
      <c r="H726" s="2" t="s">
        <v>133</v>
      </c>
      <c r="I726" s="2" t="s">
        <v>33</v>
      </c>
      <c r="J726" s="111">
        <v>175238.87213904748</v>
      </c>
      <c r="K726" s="109"/>
    </row>
    <row r="727" spans="1:11" x14ac:dyDescent="0.35">
      <c r="A727" s="2" t="s">
        <v>139</v>
      </c>
      <c r="B727" s="2" t="s">
        <v>136</v>
      </c>
      <c r="C727" s="2" t="s">
        <v>51</v>
      </c>
      <c r="D727" s="107">
        <v>41579</v>
      </c>
      <c r="E727" s="108">
        <f t="shared" si="14"/>
        <v>11</v>
      </c>
      <c r="F727" s="108" t="s">
        <v>19</v>
      </c>
      <c r="G727" s="2" t="s">
        <v>146</v>
      </c>
      <c r="H727" s="2" t="s">
        <v>133</v>
      </c>
      <c r="I727" s="2" t="s">
        <v>33</v>
      </c>
      <c r="J727" s="111">
        <v>184271.68199002498</v>
      </c>
      <c r="K727" s="109"/>
    </row>
    <row r="728" spans="1:11" x14ac:dyDescent="0.35">
      <c r="A728" s="2" t="s">
        <v>139</v>
      </c>
      <c r="B728" s="2" t="s">
        <v>136</v>
      </c>
      <c r="C728" s="2" t="s">
        <v>51</v>
      </c>
      <c r="D728" s="107">
        <v>41609</v>
      </c>
      <c r="E728" s="108">
        <f t="shared" si="14"/>
        <v>12</v>
      </c>
      <c r="F728" s="108" t="s">
        <v>19</v>
      </c>
      <c r="G728" s="2" t="s">
        <v>146</v>
      </c>
      <c r="H728" s="2" t="s">
        <v>133</v>
      </c>
      <c r="I728" s="2" t="s">
        <v>33</v>
      </c>
      <c r="J728" s="111">
        <v>182465.61649890002</v>
      </c>
      <c r="K728" s="109"/>
    </row>
    <row r="729" spans="1:11" x14ac:dyDescent="0.35">
      <c r="A729" s="2" t="s">
        <v>139</v>
      </c>
      <c r="B729" s="2" t="s">
        <v>136</v>
      </c>
      <c r="C729" s="2" t="s">
        <v>51</v>
      </c>
      <c r="D729" s="107">
        <v>41640</v>
      </c>
      <c r="E729" s="108">
        <f t="shared" si="14"/>
        <v>1</v>
      </c>
      <c r="F729" s="108" t="s">
        <v>19</v>
      </c>
      <c r="G729" s="2" t="s">
        <v>146</v>
      </c>
      <c r="H729" s="2" t="s">
        <v>133</v>
      </c>
      <c r="I729" s="2" t="s">
        <v>33</v>
      </c>
      <c r="J729" s="111">
        <v>235865.21106119995</v>
      </c>
      <c r="K729" s="109"/>
    </row>
    <row r="730" spans="1:11" x14ac:dyDescent="0.35">
      <c r="A730" s="2" t="s">
        <v>139</v>
      </c>
      <c r="B730" s="2" t="s">
        <v>136</v>
      </c>
      <c r="C730" s="2" t="s">
        <v>51</v>
      </c>
      <c r="D730" s="107">
        <v>41671</v>
      </c>
      <c r="E730" s="108">
        <f t="shared" si="14"/>
        <v>2</v>
      </c>
      <c r="F730" s="108" t="s">
        <v>19</v>
      </c>
      <c r="G730" s="2" t="s">
        <v>146</v>
      </c>
      <c r="H730" s="2" t="s">
        <v>133</v>
      </c>
      <c r="I730" s="2" t="s">
        <v>33</v>
      </c>
      <c r="J730" s="111">
        <v>184781.07299609997</v>
      </c>
      <c r="K730" s="109"/>
    </row>
    <row r="731" spans="1:11" x14ac:dyDescent="0.35">
      <c r="A731" s="2" t="s">
        <v>139</v>
      </c>
      <c r="B731" s="2" t="s">
        <v>136</v>
      </c>
      <c r="C731" s="2" t="s">
        <v>51</v>
      </c>
      <c r="D731" s="107">
        <v>41699</v>
      </c>
      <c r="E731" s="108">
        <f t="shared" si="14"/>
        <v>3</v>
      </c>
      <c r="F731" s="108" t="s">
        <v>19</v>
      </c>
      <c r="G731" s="2" t="s">
        <v>146</v>
      </c>
      <c r="H731" s="2" t="s">
        <v>133</v>
      </c>
      <c r="I731" s="2" t="s">
        <v>33</v>
      </c>
      <c r="J731" s="111">
        <v>187904.12488512002</v>
      </c>
      <c r="K731" s="109"/>
    </row>
    <row r="732" spans="1:11" x14ac:dyDescent="0.35">
      <c r="A732" s="2" t="s">
        <v>139</v>
      </c>
      <c r="B732" s="2" t="s">
        <v>136</v>
      </c>
      <c r="C732" s="2" t="s">
        <v>51</v>
      </c>
      <c r="D732" s="107">
        <v>41730</v>
      </c>
      <c r="E732" s="108">
        <f t="shared" si="14"/>
        <v>4</v>
      </c>
      <c r="F732" s="108" t="s">
        <v>19</v>
      </c>
      <c r="G732" s="2" t="s">
        <v>146</v>
      </c>
      <c r="H732" s="2" t="s">
        <v>133</v>
      </c>
      <c r="I732" s="2" t="s">
        <v>33</v>
      </c>
      <c r="J732" s="111">
        <v>191788.36157754</v>
      </c>
      <c r="K732" s="109"/>
    </row>
    <row r="733" spans="1:11" x14ac:dyDescent="0.35">
      <c r="A733" s="2" t="s">
        <v>139</v>
      </c>
      <c r="B733" s="2" t="s">
        <v>136</v>
      </c>
      <c r="C733" s="2" t="s">
        <v>51</v>
      </c>
      <c r="D733" s="107">
        <v>41760</v>
      </c>
      <c r="E733" s="108">
        <f t="shared" si="14"/>
        <v>5</v>
      </c>
      <c r="F733" s="108" t="s">
        <v>19</v>
      </c>
      <c r="G733" s="2" t="s">
        <v>146</v>
      </c>
      <c r="H733" s="2" t="s">
        <v>133</v>
      </c>
      <c r="I733" s="2" t="s">
        <v>33</v>
      </c>
      <c r="J733" s="111">
        <v>189293.90636625001</v>
      </c>
      <c r="K733" s="109"/>
    </row>
    <row r="734" spans="1:11" x14ac:dyDescent="0.35">
      <c r="A734" s="2" t="s">
        <v>139</v>
      </c>
      <c r="B734" s="2" t="s">
        <v>136</v>
      </c>
      <c r="C734" s="2" t="s">
        <v>51</v>
      </c>
      <c r="D734" s="107">
        <v>41791</v>
      </c>
      <c r="E734" s="108">
        <f t="shared" si="14"/>
        <v>6</v>
      </c>
      <c r="F734" s="108" t="s">
        <v>19</v>
      </c>
      <c r="G734" s="2" t="s">
        <v>146</v>
      </c>
      <c r="H734" s="2" t="s">
        <v>133</v>
      </c>
      <c r="I734" s="2" t="s">
        <v>33</v>
      </c>
      <c r="J734" s="111">
        <v>230880.88355771248</v>
      </c>
      <c r="K734" s="109"/>
    </row>
    <row r="735" spans="1:11" x14ac:dyDescent="0.35">
      <c r="A735" s="2" t="s">
        <v>139</v>
      </c>
      <c r="B735" s="2" t="s">
        <v>136</v>
      </c>
      <c r="C735" s="2" t="s">
        <v>51</v>
      </c>
      <c r="D735" s="107">
        <v>41456</v>
      </c>
      <c r="E735" s="108">
        <f t="shared" si="14"/>
        <v>7</v>
      </c>
      <c r="F735" s="108" t="s">
        <v>19</v>
      </c>
      <c r="G735" s="2" t="s">
        <v>134</v>
      </c>
      <c r="H735" s="2" t="s">
        <v>135</v>
      </c>
      <c r="I735" s="2" t="s">
        <v>33</v>
      </c>
      <c r="J735" s="111">
        <v>1207341.5441326213</v>
      </c>
      <c r="K735" s="109"/>
    </row>
    <row r="736" spans="1:11" x14ac:dyDescent="0.35">
      <c r="A736" s="2" t="s">
        <v>139</v>
      </c>
      <c r="B736" s="2" t="s">
        <v>136</v>
      </c>
      <c r="C736" s="2" t="s">
        <v>51</v>
      </c>
      <c r="D736" s="107">
        <v>41487</v>
      </c>
      <c r="E736" s="108">
        <f t="shared" si="14"/>
        <v>8</v>
      </c>
      <c r="F736" s="108" t="s">
        <v>19</v>
      </c>
      <c r="G736" s="2" t="s">
        <v>134</v>
      </c>
      <c r="H736" s="2" t="s">
        <v>135</v>
      </c>
      <c r="I736" s="2" t="s">
        <v>33</v>
      </c>
      <c r="J736" s="111">
        <v>1627559.0630120938</v>
      </c>
      <c r="K736" s="109"/>
    </row>
    <row r="737" spans="1:11" x14ac:dyDescent="0.35">
      <c r="A737" s="2" t="s">
        <v>139</v>
      </c>
      <c r="B737" s="2" t="s">
        <v>136</v>
      </c>
      <c r="C737" s="2" t="s">
        <v>51</v>
      </c>
      <c r="D737" s="107">
        <v>41518</v>
      </c>
      <c r="E737" s="108">
        <f t="shared" si="14"/>
        <v>9</v>
      </c>
      <c r="F737" s="108" t="s">
        <v>19</v>
      </c>
      <c r="G737" s="2" t="s">
        <v>134</v>
      </c>
      <c r="H737" s="2" t="s">
        <v>135</v>
      </c>
      <c r="I737" s="2" t="s">
        <v>33</v>
      </c>
      <c r="J737" s="111">
        <v>1247278.3501437153</v>
      </c>
      <c r="K737" s="109"/>
    </row>
    <row r="738" spans="1:11" x14ac:dyDescent="0.35">
      <c r="A738" s="2" t="s">
        <v>139</v>
      </c>
      <c r="B738" s="2" t="s">
        <v>136</v>
      </c>
      <c r="C738" s="2" t="s">
        <v>51</v>
      </c>
      <c r="D738" s="107">
        <v>41548</v>
      </c>
      <c r="E738" s="108">
        <f t="shared" si="14"/>
        <v>10</v>
      </c>
      <c r="F738" s="108" t="s">
        <v>19</v>
      </c>
      <c r="G738" s="2" t="s">
        <v>134</v>
      </c>
      <c r="H738" s="2" t="s">
        <v>135</v>
      </c>
      <c r="I738" s="2" t="s">
        <v>33</v>
      </c>
      <c r="J738" s="111">
        <v>1189437.4296213749</v>
      </c>
      <c r="K738" s="109"/>
    </row>
    <row r="739" spans="1:11" x14ac:dyDescent="0.35">
      <c r="A739" s="2" t="s">
        <v>139</v>
      </c>
      <c r="B739" s="2" t="s">
        <v>136</v>
      </c>
      <c r="C739" s="2" t="s">
        <v>51</v>
      </c>
      <c r="D739" s="107">
        <v>41579</v>
      </c>
      <c r="E739" s="108">
        <f t="shared" si="14"/>
        <v>11</v>
      </c>
      <c r="F739" s="108" t="s">
        <v>19</v>
      </c>
      <c r="G739" s="2" t="s">
        <v>134</v>
      </c>
      <c r="H739" s="2" t="s">
        <v>135</v>
      </c>
      <c r="I739" s="2" t="s">
        <v>33</v>
      </c>
      <c r="J739" s="111">
        <v>1196568.3584903125</v>
      </c>
      <c r="K739" s="109"/>
    </row>
    <row r="740" spans="1:11" x14ac:dyDescent="0.35">
      <c r="A740" s="2" t="s">
        <v>139</v>
      </c>
      <c r="B740" s="2" t="s">
        <v>136</v>
      </c>
      <c r="C740" s="2" t="s">
        <v>51</v>
      </c>
      <c r="D740" s="107">
        <v>41609</v>
      </c>
      <c r="E740" s="108">
        <f t="shared" si="14"/>
        <v>12</v>
      </c>
      <c r="F740" s="108" t="s">
        <v>19</v>
      </c>
      <c r="G740" s="2" t="s">
        <v>134</v>
      </c>
      <c r="H740" s="2" t="s">
        <v>135</v>
      </c>
      <c r="I740" s="2" t="s">
        <v>33</v>
      </c>
      <c r="J740" s="111">
        <v>1176117.3688343752</v>
      </c>
      <c r="K740" s="109"/>
    </row>
    <row r="741" spans="1:11" x14ac:dyDescent="0.35">
      <c r="A741" s="2" t="s">
        <v>139</v>
      </c>
      <c r="B741" s="2" t="s">
        <v>136</v>
      </c>
      <c r="C741" s="2" t="s">
        <v>51</v>
      </c>
      <c r="D741" s="107">
        <v>41640</v>
      </c>
      <c r="E741" s="108">
        <f t="shared" si="14"/>
        <v>1</v>
      </c>
      <c r="F741" s="108" t="s">
        <v>19</v>
      </c>
      <c r="G741" s="2" t="s">
        <v>134</v>
      </c>
      <c r="H741" s="2" t="s">
        <v>135</v>
      </c>
      <c r="I741" s="2" t="s">
        <v>33</v>
      </c>
      <c r="J741" s="111">
        <v>1565368.1883344997</v>
      </c>
      <c r="K741" s="109"/>
    </row>
    <row r="742" spans="1:11" x14ac:dyDescent="0.35">
      <c r="A742" s="2" t="s">
        <v>139</v>
      </c>
      <c r="B742" s="2" t="s">
        <v>136</v>
      </c>
      <c r="C742" s="2" t="s">
        <v>51</v>
      </c>
      <c r="D742" s="107">
        <v>41671</v>
      </c>
      <c r="E742" s="108">
        <f t="shared" si="14"/>
        <v>2</v>
      </c>
      <c r="F742" s="108" t="s">
        <v>19</v>
      </c>
      <c r="G742" s="2" t="s">
        <v>134</v>
      </c>
      <c r="H742" s="2" t="s">
        <v>135</v>
      </c>
      <c r="I742" s="2" t="s">
        <v>33</v>
      </c>
      <c r="J742" s="111">
        <v>1227442.7809998749</v>
      </c>
      <c r="K742" s="109"/>
    </row>
    <row r="743" spans="1:11" x14ac:dyDescent="0.35">
      <c r="A743" s="2" t="s">
        <v>139</v>
      </c>
      <c r="B743" s="2" t="s">
        <v>136</v>
      </c>
      <c r="C743" s="2" t="s">
        <v>51</v>
      </c>
      <c r="D743" s="107">
        <v>41699</v>
      </c>
      <c r="E743" s="108">
        <f t="shared" si="14"/>
        <v>3</v>
      </c>
      <c r="F743" s="108" t="s">
        <v>19</v>
      </c>
      <c r="G743" s="2" t="s">
        <v>134</v>
      </c>
      <c r="H743" s="2" t="s">
        <v>135</v>
      </c>
      <c r="I743" s="2" t="s">
        <v>33</v>
      </c>
      <c r="J743" s="111">
        <v>1290433.7858775002</v>
      </c>
      <c r="K743" s="109"/>
    </row>
    <row r="744" spans="1:11" x14ac:dyDescent="0.35">
      <c r="A744" s="2" t="s">
        <v>139</v>
      </c>
      <c r="B744" s="2" t="s">
        <v>136</v>
      </c>
      <c r="C744" s="2" t="s">
        <v>51</v>
      </c>
      <c r="D744" s="107">
        <v>41730</v>
      </c>
      <c r="E744" s="108">
        <f t="shared" si="14"/>
        <v>4</v>
      </c>
      <c r="F744" s="108" t="s">
        <v>19</v>
      </c>
      <c r="G744" s="2" t="s">
        <v>134</v>
      </c>
      <c r="H744" s="2" t="s">
        <v>135</v>
      </c>
      <c r="I744" s="2" t="s">
        <v>33</v>
      </c>
      <c r="J744" s="111">
        <v>1298308.3953839999</v>
      </c>
      <c r="K744" s="109"/>
    </row>
    <row r="745" spans="1:11" x14ac:dyDescent="0.35">
      <c r="A745" s="2" t="s">
        <v>139</v>
      </c>
      <c r="B745" s="2" t="s">
        <v>136</v>
      </c>
      <c r="C745" s="2" t="s">
        <v>51</v>
      </c>
      <c r="D745" s="107">
        <v>41760</v>
      </c>
      <c r="E745" s="108">
        <f t="shared" si="14"/>
        <v>5</v>
      </c>
      <c r="F745" s="108" t="s">
        <v>19</v>
      </c>
      <c r="G745" s="2" t="s">
        <v>134</v>
      </c>
      <c r="H745" s="2" t="s">
        <v>135</v>
      </c>
      <c r="I745" s="2" t="s">
        <v>33</v>
      </c>
      <c r="J745" s="111">
        <v>1344373.5269335939</v>
      </c>
      <c r="K745" s="109"/>
    </row>
    <row r="746" spans="1:11" x14ac:dyDescent="0.35">
      <c r="A746" s="2" t="s">
        <v>139</v>
      </c>
      <c r="B746" s="2" t="s">
        <v>136</v>
      </c>
      <c r="C746" s="2" t="s">
        <v>51</v>
      </c>
      <c r="D746" s="107">
        <v>41791</v>
      </c>
      <c r="E746" s="108">
        <f t="shared" si="14"/>
        <v>6</v>
      </c>
      <c r="F746" s="108" t="s">
        <v>19</v>
      </c>
      <c r="G746" s="2" t="s">
        <v>134</v>
      </c>
      <c r="H746" s="2" t="s">
        <v>135</v>
      </c>
      <c r="I746" s="2" t="s">
        <v>33</v>
      </c>
      <c r="J746" s="111">
        <v>1507227.5892764062</v>
      </c>
      <c r="K746" s="109"/>
    </row>
    <row r="747" spans="1:11" x14ac:dyDescent="0.35">
      <c r="A747" s="2" t="s">
        <v>139</v>
      </c>
      <c r="B747" s="2" t="s">
        <v>136</v>
      </c>
      <c r="C747" s="2" t="s">
        <v>64</v>
      </c>
      <c r="D747" s="107">
        <v>41456</v>
      </c>
      <c r="E747" s="108">
        <f t="shared" si="14"/>
        <v>7</v>
      </c>
      <c r="F747" s="108" t="s">
        <v>19</v>
      </c>
      <c r="G747" s="2" t="s">
        <v>123</v>
      </c>
      <c r="H747" s="2" t="s">
        <v>126</v>
      </c>
      <c r="I747" s="2" t="s">
        <v>33</v>
      </c>
      <c r="J747" s="111">
        <v>4118100.0493550403</v>
      </c>
      <c r="K747" s="109"/>
    </row>
    <row r="748" spans="1:11" x14ac:dyDescent="0.35">
      <c r="A748" s="2" t="s">
        <v>139</v>
      </c>
      <c r="B748" s="2" t="s">
        <v>136</v>
      </c>
      <c r="C748" s="2" t="s">
        <v>64</v>
      </c>
      <c r="D748" s="107">
        <v>41487</v>
      </c>
      <c r="E748" s="108">
        <f t="shared" si="14"/>
        <v>8</v>
      </c>
      <c r="F748" s="108" t="s">
        <v>19</v>
      </c>
      <c r="G748" s="2" t="s">
        <v>123</v>
      </c>
      <c r="H748" s="2" t="s">
        <v>126</v>
      </c>
      <c r="I748" s="2" t="s">
        <v>33</v>
      </c>
      <c r="J748" s="111">
        <v>4507082.5661568008</v>
      </c>
      <c r="K748" s="109"/>
    </row>
    <row r="749" spans="1:11" x14ac:dyDescent="0.35">
      <c r="A749" s="2" t="s">
        <v>139</v>
      </c>
      <c r="B749" s="2" t="s">
        <v>136</v>
      </c>
      <c r="C749" s="2" t="s">
        <v>64</v>
      </c>
      <c r="D749" s="107">
        <v>41518</v>
      </c>
      <c r="E749" s="108">
        <f t="shared" si="14"/>
        <v>9</v>
      </c>
      <c r="F749" s="108" t="s">
        <v>19</v>
      </c>
      <c r="G749" s="2" t="s">
        <v>123</v>
      </c>
      <c r="H749" s="2" t="s">
        <v>126</v>
      </c>
      <c r="I749" s="2" t="s">
        <v>33</v>
      </c>
      <c r="J749" s="111">
        <v>4703409.2060524803</v>
      </c>
      <c r="K749" s="109"/>
    </row>
    <row r="750" spans="1:11" x14ac:dyDescent="0.35">
      <c r="A750" s="2" t="s">
        <v>139</v>
      </c>
      <c r="B750" s="2" t="s">
        <v>136</v>
      </c>
      <c r="C750" s="2" t="s">
        <v>64</v>
      </c>
      <c r="D750" s="107">
        <v>41548</v>
      </c>
      <c r="E750" s="108">
        <f t="shared" si="14"/>
        <v>10</v>
      </c>
      <c r="F750" s="108" t="s">
        <v>19</v>
      </c>
      <c r="G750" s="2" t="s">
        <v>123</v>
      </c>
      <c r="H750" s="2" t="s">
        <v>126</v>
      </c>
      <c r="I750" s="2" t="s">
        <v>33</v>
      </c>
      <c r="J750" s="111">
        <v>6020479.2997298883</v>
      </c>
      <c r="K750" s="109"/>
    </row>
    <row r="751" spans="1:11" x14ac:dyDescent="0.35">
      <c r="A751" s="2" t="s">
        <v>139</v>
      </c>
      <c r="B751" s="2" t="s">
        <v>136</v>
      </c>
      <c r="C751" s="2" t="s">
        <v>64</v>
      </c>
      <c r="D751" s="107">
        <v>41579</v>
      </c>
      <c r="E751" s="108">
        <f t="shared" si="14"/>
        <v>11</v>
      </c>
      <c r="F751" s="108" t="s">
        <v>19</v>
      </c>
      <c r="G751" s="2" t="s">
        <v>123</v>
      </c>
      <c r="H751" s="2" t="s">
        <v>126</v>
      </c>
      <c r="I751" s="2" t="s">
        <v>33</v>
      </c>
      <c r="J751" s="111">
        <v>6461172.5917462073</v>
      </c>
      <c r="K751" s="109"/>
    </row>
    <row r="752" spans="1:11" x14ac:dyDescent="0.35">
      <c r="A752" s="2" t="s">
        <v>139</v>
      </c>
      <c r="B752" s="2" t="s">
        <v>136</v>
      </c>
      <c r="C752" s="2" t="s">
        <v>64</v>
      </c>
      <c r="D752" s="107">
        <v>41609</v>
      </c>
      <c r="E752" s="108">
        <f t="shared" si="14"/>
        <v>12</v>
      </c>
      <c r="F752" s="108" t="s">
        <v>19</v>
      </c>
      <c r="G752" s="2" t="s">
        <v>123</v>
      </c>
      <c r="H752" s="2" t="s">
        <v>126</v>
      </c>
      <c r="I752" s="2" t="s">
        <v>33</v>
      </c>
      <c r="J752" s="111">
        <v>3399470.2212770889</v>
      </c>
      <c r="K752" s="109"/>
    </row>
    <row r="753" spans="1:11" x14ac:dyDescent="0.35">
      <c r="A753" s="2" t="s">
        <v>139</v>
      </c>
      <c r="B753" s="2" t="s">
        <v>136</v>
      </c>
      <c r="C753" s="2" t="s">
        <v>64</v>
      </c>
      <c r="D753" s="107">
        <v>41640</v>
      </c>
      <c r="E753" s="108">
        <f t="shared" si="14"/>
        <v>1</v>
      </c>
      <c r="F753" s="108" t="s">
        <v>19</v>
      </c>
      <c r="G753" s="2" t="s">
        <v>123</v>
      </c>
      <c r="H753" s="2" t="s">
        <v>126</v>
      </c>
      <c r="I753" s="2" t="s">
        <v>33</v>
      </c>
      <c r="J753" s="111">
        <v>3168116.576105712</v>
      </c>
      <c r="K753" s="109"/>
    </row>
    <row r="754" spans="1:11" x14ac:dyDescent="0.35">
      <c r="A754" s="2" t="s">
        <v>139</v>
      </c>
      <c r="B754" s="2" t="s">
        <v>136</v>
      </c>
      <c r="C754" s="2" t="s">
        <v>64</v>
      </c>
      <c r="D754" s="107">
        <v>41671</v>
      </c>
      <c r="E754" s="108">
        <f t="shared" si="14"/>
        <v>2</v>
      </c>
      <c r="F754" s="108" t="s">
        <v>19</v>
      </c>
      <c r="G754" s="2" t="s">
        <v>123</v>
      </c>
      <c r="H754" s="2" t="s">
        <v>126</v>
      </c>
      <c r="I754" s="2" t="s">
        <v>33</v>
      </c>
      <c r="J754" s="111">
        <v>3601517.3685167041</v>
      </c>
      <c r="K754" s="109"/>
    </row>
    <row r="755" spans="1:11" x14ac:dyDescent="0.35">
      <c r="A755" s="2" t="s">
        <v>139</v>
      </c>
      <c r="B755" s="2" t="s">
        <v>136</v>
      </c>
      <c r="C755" s="2" t="s">
        <v>64</v>
      </c>
      <c r="D755" s="107">
        <v>41699</v>
      </c>
      <c r="E755" s="108">
        <f t="shared" si="14"/>
        <v>3</v>
      </c>
      <c r="F755" s="108" t="s">
        <v>19</v>
      </c>
      <c r="G755" s="2" t="s">
        <v>123</v>
      </c>
      <c r="H755" s="2" t="s">
        <v>126</v>
      </c>
      <c r="I755" s="2" t="s">
        <v>33</v>
      </c>
      <c r="J755" s="111">
        <v>3449559.2207462396</v>
      </c>
      <c r="K755" s="109"/>
    </row>
    <row r="756" spans="1:11" x14ac:dyDescent="0.35">
      <c r="A756" s="2" t="s">
        <v>139</v>
      </c>
      <c r="B756" s="2" t="s">
        <v>136</v>
      </c>
      <c r="C756" s="2" t="s">
        <v>64</v>
      </c>
      <c r="D756" s="107">
        <v>41730</v>
      </c>
      <c r="E756" s="108">
        <f t="shared" si="14"/>
        <v>4</v>
      </c>
      <c r="F756" s="108" t="s">
        <v>19</v>
      </c>
      <c r="G756" s="2" t="s">
        <v>123</v>
      </c>
      <c r="H756" s="2" t="s">
        <v>126</v>
      </c>
      <c r="I756" s="2" t="s">
        <v>33</v>
      </c>
      <c r="J756" s="111">
        <v>3875884.2425812325</v>
      </c>
      <c r="K756" s="109"/>
    </row>
    <row r="757" spans="1:11" x14ac:dyDescent="0.35">
      <c r="A757" s="2" t="s">
        <v>139</v>
      </c>
      <c r="B757" s="2" t="s">
        <v>136</v>
      </c>
      <c r="C757" s="2" t="s">
        <v>64</v>
      </c>
      <c r="D757" s="107">
        <v>41760</v>
      </c>
      <c r="E757" s="108">
        <f t="shared" si="14"/>
        <v>5</v>
      </c>
      <c r="F757" s="108" t="s">
        <v>19</v>
      </c>
      <c r="G757" s="2" t="s">
        <v>123</v>
      </c>
      <c r="H757" s="2" t="s">
        <v>126</v>
      </c>
      <c r="I757" s="2" t="s">
        <v>33</v>
      </c>
      <c r="J757" s="111">
        <v>4224276.0222364804</v>
      </c>
      <c r="K757" s="109"/>
    </row>
    <row r="758" spans="1:11" x14ac:dyDescent="0.35">
      <c r="A758" s="2" t="s">
        <v>139</v>
      </c>
      <c r="B758" s="2" t="s">
        <v>136</v>
      </c>
      <c r="C758" s="2" t="s">
        <v>64</v>
      </c>
      <c r="D758" s="107">
        <v>41791</v>
      </c>
      <c r="E758" s="108">
        <f t="shared" si="14"/>
        <v>6</v>
      </c>
      <c r="F758" s="108" t="s">
        <v>19</v>
      </c>
      <c r="G758" s="2" t="s">
        <v>123</v>
      </c>
      <c r="H758" s="2" t="s">
        <v>126</v>
      </c>
      <c r="I758" s="2" t="s">
        <v>33</v>
      </c>
      <c r="J758" s="111">
        <v>2229175.6542357123</v>
      </c>
      <c r="K758" s="109"/>
    </row>
    <row r="759" spans="1:11" x14ac:dyDescent="0.35">
      <c r="A759" s="2" t="s">
        <v>139</v>
      </c>
      <c r="B759" s="2" t="s">
        <v>136</v>
      </c>
      <c r="C759" s="2" t="s">
        <v>64</v>
      </c>
      <c r="D759" s="107">
        <v>41456</v>
      </c>
      <c r="E759" s="108">
        <f t="shared" si="14"/>
        <v>7</v>
      </c>
      <c r="F759" s="108" t="s">
        <v>19</v>
      </c>
      <c r="G759" s="2" t="s">
        <v>127</v>
      </c>
      <c r="H759" s="2" t="s">
        <v>128</v>
      </c>
      <c r="I759" s="2" t="s">
        <v>33</v>
      </c>
      <c r="J759" s="111">
        <v>1958496.2303689439</v>
      </c>
      <c r="K759" s="109"/>
    </row>
    <row r="760" spans="1:11" x14ac:dyDescent="0.35">
      <c r="A760" s="2" t="s">
        <v>139</v>
      </c>
      <c r="B760" s="2" t="s">
        <v>136</v>
      </c>
      <c r="C760" s="2" t="s">
        <v>64</v>
      </c>
      <c r="D760" s="107">
        <v>41487</v>
      </c>
      <c r="E760" s="108">
        <f t="shared" si="14"/>
        <v>8</v>
      </c>
      <c r="F760" s="108" t="s">
        <v>19</v>
      </c>
      <c r="G760" s="2" t="s">
        <v>127</v>
      </c>
      <c r="H760" s="2" t="s">
        <v>128</v>
      </c>
      <c r="I760" s="2" t="s">
        <v>33</v>
      </c>
      <c r="J760" s="111">
        <v>2195052.7782959999</v>
      </c>
      <c r="K760" s="109"/>
    </row>
    <row r="761" spans="1:11" x14ac:dyDescent="0.35">
      <c r="A761" s="2" t="s">
        <v>139</v>
      </c>
      <c r="B761" s="2" t="s">
        <v>136</v>
      </c>
      <c r="C761" s="2" t="s">
        <v>64</v>
      </c>
      <c r="D761" s="107">
        <v>41518</v>
      </c>
      <c r="E761" s="108">
        <f t="shared" si="14"/>
        <v>9</v>
      </c>
      <c r="F761" s="108" t="s">
        <v>19</v>
      </c>
      <c r="G761" s="2" t="s">
        <v>127</v>
      </c>
      <c r="H761" s="2" t="s">
        <v>128</v>
      </c>
      <c r="I761" s="2" t="s">
        <v>33</v>
      </c>
      <c r="J761" s="111">
        <v>2264552.5099384319</v>
      </c>
      <c r="K761" s="109"/>
    </row>
    <row r="762" spans="1:11" x14ac:dyDescent="0.35">
      <c r="A762" s="2" t="s">
        <v>139</v>
      </c>
      <c r="B762" s="2" t="s">
        <v>136</v>
      </c>
      <c r="C762" s="2" t="s">
        <v>64</v>
      </c>
      <c r="D762" s="107">
        <v>41548</v>
      </c>
      <c r="E762" s="108">
        <f t="shared" si="14"/>
        <v>10</v>
      </c>
      <c r="F762" s="108" t="s">
        <v>19</v>
      </c>
      <c r="G762" s="2" t="s">
        <v>127</v>
      </c>
      <c r="H762" s="2" t="s">
        <v>128</v>
      </c>
      <c r="I762" s="2" t="s">
        <v>33</v>
      </c>
      <c r="J762" s="111">
        <v>2839505.8993002246</v>
      </c>
      <c r="K762" s="109"/>
    </row>
    <row r="763" spans="1:11" x14ac:dyDescent="0.35">
      <c r="A763" s="2" t="s">
        <v>139</v>
      </c>
      <c r="B763" s="2" t="s">
        <v>136</v>
      </c>
      <c r="C763" s="2" t="s">
        <v>64</v>
      </c>
      <c r="D763" s="107">
        <v>41579</v>
      </c>
      <c r="E763" s="108">
        <f t="shared" si="14"/>
        <v>11</v>
      </c>
      <c r="F763" s="108" t="s">
        <v>19</v>
      </c>
      <c r="G763" s="2" t="s">
        <v>127</v>
      </c>
      <c r="H763" s="2" t="s">
        <v>128</v>
      </c>
      <c r="I763" s="2" t="s">
        <v>33</v>
      </c>
      <c r="J763" s="111">
        <v>3159420.5430006236</v>
      </c>
      <c r="K763" s="109"/>
    </row>
    <row r="764" spans="1:11" x14ac:dyDescent="0.35">
      <c r="A764" s="2" t="s">
        <v>139</v>
      </c>
      <c r="B764" s="2" t="s">
        <v>136</v>
      </c>
      <c r="C764" s="2" t="s">
        <v>64</v>
      </c>
      <c r="D764" s="107">
        <v>41609</v>
      </c>
      <c r="E764" s="108">
        <f t="shared" si="14"/>
        <v>12</v>
      </c>
      <c r="F764" s="108" t="s">
        <v>19</v>
      </c>
      <c r="G764" s="2" t="s">
        <v>127</v>
      </c>
      <c r="H764" s="2" t="s">
        <v>128</v>
      </c>
      <c r="I764" s="2" t="s">
        <v>33</v>
      </c>
      <c r="J764" s="111">
        <v>1724509.5598100165</v>
      </c>
      <c r="K764" s="109"/>
    </row>
    <row r="765" spans="1:11" x14ac:dyDescent="0.35">
      <c r="A765" s="2" t="s">
        <v>139</v>
      </c>
      <c r="B765" s="2" t="s">
        <v>136</v>
      </c>
      <c r="C765" s="2" t="s">
        <v>64</v>
      </c>
      <c r="D765" s="107">
        <v>41640</v>
      </c>
      <c r="E765" s="108">
        <f t="shared" si="14"/>
        <v>1</v>
      </c>
      <c r="F765" s="108" t="s">
        <v>19</v>
      </c>
      <c r="G765" s="2" t="s">
        <v>127</v>
      </c>
      <c r="H765" s="2" t="s">
        <v>128</v>
      </c>
      <c r="I765" s="2" t="s">
        <v>33</v>
      </c>
      <c r="J765" s="111">
        <v>1542913.9169346001</v>
      </c>
      <c r="K765" s="109"/>
    </row>
    <row r="766" spans="1:11" x14ac:dyDescent="0.35">
      <c r="A766" s="2" t="s">
        <v>139</v>
      </c>
      <c r="B766" s="2" t="s">
        <v>136</v>
      </c>
      <c r="C766" s="2" t="s">
        <v>64</v>
      </c>
      <c r="D766" s="107">
        <v>41671</v>
      </c>
      <c r="E766" s="108">
        <f t="shared" si="14"/>
        <v>2</v>
      </c>
      <c r="F766" s="108" t="s">
        <v>19</v>
      </c>
      <c r="G766" s="2" t="s">
        <v>127</v>
      </c>
      <c r="H766" s="2" t="s">
        <v>128</v>
      </c>
      <c r="I766" s="2" t="s">
        <v>33</v>
      </c>
      <c r="J766" s="111">
        <v>1820402.6309305201</v>
      </c>
      <c r="K766" s="109"/>
    </row>
    <row r="767" spans="1:11" x14ac:dyDescent="0.35">
      <c r="A767" s="2" t="s">
        <v>139</v>
      </c>
      <c r="B767" s="2" t="s">
        <v>136</v>
      </c>
      <c r="C767" s="2" t="s">
        <v>64</v>
      </c>
      <c r="D767" s="107">
        <v>41699</v>
      </c>
      <c r="E767" s="108">
        <f t="shared" si="14"/>
        <v>3</v>
      </c>
      <c r="F767" s="108" t="s">
        <v>19</v>
      </c>
      <c r="G767" s="2" t="s">
        <v>127</v>
      </c>
      <c r="H767" s="2" t="s">
        <v>128</v>
      </c>
      <c r="I767" s="2" t="s">
        <v>33</v>
      </c>
      <c r="J767" s="111">
        <v>1771550.3477915039</v>
      </c>
      <c r="K767" s="109"/>
    </row>
    <row r="768" spans="1:11" x14ac:dyDescent="0.35">
      <c r="A768" s="2" t="s">
        <v>139</v>
      </c>
      <c r="B768" s="2" t="s">
        <v>136</v>
      </c>
      <c r="C768" s="2" t="s">
        <v>64</v>
      </c>
      <c r="D768" s="107">
        <v>41730</v>
      </c>
      <c r="E768" s="108">
        <f t="shared" si="14"/>
        <v>4</v>
      </c>
      <c r="F768" s="108" t="s">
        <v>19</v>
      </c>
      <c r="G768" s="2" t="s">
        <v>127</v>
      </c>
      <c r="H768" s="2" t="s">
        <v>128</v>
      </c>
      <c r="I768" s="2" t="s">
        <v>33</v>
      </c>
      <c r="J768" s="111">
        <v>1908978.5663007363</v>
      </c>
      <c r="K768" s="109"/>
    </row>
    <row r="769" spans="1:11" x14ac:dyDescent="0.35">
      <c r="A769" s="2" t="s">
        <v>139</v>
      </c>
      <c r="B769" s="2" t="s">
        <v>136</v>
      </c>
      <c r="C769" s="2" t="s">
        <v>64</v>
      </c>
      <c r="D769" s="107">
        <v>41760</v>
      </c>
      <c r="E769" s="108">
        <f t="shared" si="14"/>
        <v>5</v>
      </c>
      <c r="F769" s="108" t="s">
        <v>19</v>
      </c>
      <c r="G769" s="2" t="s">
        <v>127</v>
      </c>
      <c r="H769" s="2" t="s">
        <v>128</v>
      </c>
      <c r="I769" s="2" t="s">
        <v>33</v>
      </c>
      <c r="J769" s="111">
        <v>2224548.7175923204</v>
      </c>
      <c r="K769" s="109"/>
    </row>
    <row r="770" spans="1:11" x14ac:dyDescent="0.35">
      <c r="A770" s="2" t="s">
        <v>139</v>
      </c>
      <c r="B770" s="2" t="s">
        <v>136</v>
      </c>
      <c r="C770" s="2" t="s">
        <v>64</v>
      </c>
      <c r="D770" s="107">
        <v>41791</v>
      </c>
      <c r="E770" s="108">
        <f t="shared" si="14"/>
        <v>6</v>
      </c>
      <c r="F770" s="108" t="s">
        <v>19</v>
      </c>
      <c r="G770" s="2" t="s">
        <v>127</v>
      </c>
      <c r="H770" s="2" t="s">
        <v>128</v>
      </c>
      <c r="I770" s="2" t="s">
        <v>33</v>
      </c>
      <c r="J770" s="111">
        <v>1199138.0695781759</v>
      </c>
      <c r="K770" s="109"/>
    </row>
    <row r="771" spans="1:11" x14ac:dyDescent="0.35">
      <c r="A771" s="2" t="s">
        <v>139</v>
      </c>
      <c r="B771" s="2" t="s">
        <v>136</v>
      </c>
      <c r="C771" s="2" t="s">
        <v>64</v>
      </c>
      <c r="D771" s="107">
        <v>41456</v>
      </c>
      <c r="E771" s="108">
        <f t="shared" si="14"/>
        <v>7</v>
      </c>
      <c r="F771" s="108" t="s">
        <v>19</v>
      </c>
      <c r="G771" s="2" t="s">
        <v>127</v>
      </c>
      <c r="H771" s="2" t="s">
        <v>129</v>
      </c>
      <c r="I771" s="2" t="s">
        <v>33</v>
      </c>
      <c r="J771" s="111">
        <v>1652868.9853267202</v>
      </c>
      <c r="K771" s="109"/>
    </row>
    <row r="772" spans="1:11" x14ac:dyDescent="0.35">
      <c r="A772" s="2" t="s">
        <v>139</v>
      </c>
      <c r="B772" s="2" t="s">
        <v>136</v>
      </c>
      <c r="C772" s="2" t="s">
        <v>64</v>
      </c>
      <c r="D772" s="107">
        <v>41487</v>
      </c>
      <c r="E772" s="108">
        <f t="shared" si="14"/>
        <v>8</v>
      </c>
      <c r="F772" s="108" t="s">
        <v>19</v>
      </c>
      <c r="G772" s="2" t="s">
        <v>127</v>
      </c>
      <c r="H772" s="2" t="s">
        <v>129</v>
      </c>
      <c r="I772" s="2" t="s">
        <v>33</v>
      </c>
      <c r="J772" s="111">
        <v>1940369.6316480001</v>
      </c>
      <c r="K772" s="109"/>
    </row>
    <row r="773" spans="1:11" x14ac:dyDescent="0.35">
      <c r="A773" s="2" t="s">
        <v>139</v>
      </c>
      <c r="B773" s="2" t="s">
        <v>136</v>
      </c>
      <c r="C773" s="2" t="s">
        <v>64</v>
      </c>
      <c r="D773" s="107">
        <v>41518</v>
      </c>
      <c r="E773" s="108">
        <f t="shared" si="14"/>
        <v>9</v>
      </c>
      <c r="F773" s="108" t="s">
        <v>19</v>
      </c>
      <c r="G773" s="2" t="s">
        <v>127</v>
      </c>
      <c r="H773" s="2" t="s">
        <v>129</v>
      </c>
      <c r="I773" s="2" t="s">
        <v>33</v>
      </c>
      <c r="J773" s="111">
        <v>2031601.7410147204</v>
      </c>
      <c r="K773" s="109"/>
    </row>
    <row r="774" spans="1:11" x14ac:dyDescent="0.35">
      <c r="A774" s="2" t="s">
        <v>139</v>
      </c>
      <c r="B774" s="2" t="s">
        <v>136</v>
      </c>
      <c r="C774" s="2" t="s">
        <v>64</v>
      </c>
      <c r="D774" s="107">
        <v>41548</v>
      </c>
      <c r="E774" s="108">
        <f t="shared" si="14"/>
        <v>10</v>
      </c>
      <c r="F774" s="108" t="s">
        <v>19</v>
      </c>
      <c r="G774" s="2" t="s">
        <v>127</v>
      </c>
      <c r="H774" s="2" t="s">
        <v>129</v>
      </c>
      <c r="I774" s="2" t="s">
        <v>33</v>
      </c>
      <c r="J774" s="111">
        <v>2784735.3475135607</v>
      </c>
      <c r="K774" s="109"/>
    </row>
    <row r="775" spans="1:11" x14ac:dyDescent="0.35">
      <c r="A775" s="2" t="s">
        <v>139</v>
      </c>
      <c r="B775" s="2" t="s">
        <v>136</v>
      </c>
      <c r="C775" s="2" t="s">
        <v>64</v>
      </c>
      <c r="D775" s="107">
        <v>41579</v>
      </c>
      <c r="E775" s="108">
        <f t="shared" si="14"/>
        <v>11</v>
      </c>
      <c r="F775" s="108" t="s">
        <v>19</v>
      </c>
      <c r="G775" s="2" t="s">
        <v>127</v>
      </c>
      <c r="H775" s="2" t="s">
        <v>129</v>
      </c>
      <c r="I775" s="2" t="s">
        <v>33</v>
      </c>
      <c r="J775" s="111">
        <v>2777158.7847141596</v>
      </c>
      <c r="K775" s="109"/>
    </row>
    <row r="776" spans="1:11" x14ac:dyDescent="0.35">
      <c r="A776" s="2" t="s">
        <v>139</v>
      </c>
      <c r="B776" s="2" t="s">
        <v>136</v>
      </c>
      <c r="C776" s="2" t="s">
        <v>64</v>
      </c>
      <c r="D776" s="107">
        <v>41609</v>
      </c>
      <c r="E776" s="108">
        <f t="shared" si="14"/>
        <v>12</v>
      </c>
      <c r="F776" s="108" t="s">
        <v>19</v>
      </c>
      <c r="G776" s="2" t="s">
        <v>127</v>
      </c>
      <c r="H776" s="2" t="s">
        <v>129</v>
      </c>
      <c r="I776" s="2" t="s">
        <v>33</v>
      </c>
      <c r="J776" s="111">
        <v>1505235.4723879206</v>
      </c>
      <c r="K776" s="109"/>
    </row>
    <row r="777" spans="1:11" x14ac:dyDescent="0.35">
      <c r="A777" s="2" t="s">
        <v>139</v>
      </c>
      <c r="B777" s="2" t="s">
        <v>136</v>
      </c>
      <c r="C777" s="2" t="s">
        <v>64</v>
      </c>
      <c r="D777" s="107">
        <v>41640</v>
      </c>
      <c r="E777" s="108">
        <f t="shared" si="14"/>
        <v>1</v>
      </c>
      <c r="F777" s="108" t="s">
        <v>19</v>
      </c>
      <c r="G777" s="2" t="s">
        <v>127</v>
      </c>
      <c r="H777" s="2" t="s">
        <v>129</v>
      </c>
      <c r="I777" s="2" t="s">
        <v>33</v>
      </c>
      <c r="J777" s="111">
        <v>1375663.6681960202</v>
      </c>
      <c r="K777" s="109"/>
    </row>
    <row r="778" spans="1:11" x14ac:dyDescent="0.35">
      <c r="A778" s="2" t="s">
        <v>139</v>
      </c>
      <c r="B778" s="2" t="s">
        <v>136</v>
      </c>
      <c r="C778" s="2" t="s">
        <v>64</v>
      </c>
      <c r="D778" s="107">
        <v>41671</v>
      </c>
      <c r="E778" s="108">
        <f t="shared" si="14"/>
        <v>2</v>
      </c>
      <c r="F778" s="108" t="s">
        <v>19</v>
      </c>
      <c r="G778" s="2" t="s">
        <v>127</v>
      </c>
      <c r="H778" s="2" t="s">
        <v>129</v>
      </c>
      <c r="I778" s="2" t="s">
        <v>33</v>
      </c>
      <c r="J778" s="111">
        <v>1475521.04291592</v>
      </c>
      <c r="K778" s="109"/>
    </row>
    <row r="779" spans="1:11" x14ac:dyDescent="0.35">
      <c r="A779" s="2" t="s">
        <v>139</v>
      </c>
      <c r="B779" s="2" t="s">
        <v>136</v>
      </c>
      <c r="C779" s="2" t="s">
        <v>64</v>
      </c>
      <c r="D779" s="107">
        <v>41699</v>
      </c>
      <c r="E779" s="108">
        <f t="shared" si="14"/>
        <v>3</v>
      </c>
      <c r="F779" s="108" t="s">
        <v>19</v>
      </c>
      <c r="G779" s="2" t="s">
        <v>127</v>
      </c>
      <c r="H779" s="2" t="s">
        <v>129</v>
      </c>
      <c r="I779" s="2" t="s">
        <v>33</v>
      </c>
      <c r="J779" s="111">
        <v>1513094.2096040398</v>
      </c>
      <c r="K779" s="109"/>
    </row>
    <row r="780" spans="1:11" x14ac:dyDescent="0.35">
      <c r="A780" s="2" t="s">
        <v>139</v>
      </c>
      <c r="B780" s="2" t="s">
        <v>136</v>
      </c>
      <c r="C780" s="2" t="s">
        <v>64</v>
      </c>
      <c r="D780" s="107">
        <v>41730</v>
      </c>
      <c r="E780" s="108">
        <f t="shared" si="14"/>
        <v>4</v>
      </c>
      <c r="F780" s="108" t="s">
        <v>19</v>
      </c>
      <c r="G780" s="2" t="s">
        <v>127</v>
      </c>
      <c r="H780" s="2" t="s">
        <v>129</v>
      </c>
      <c r="I780" s="2" t="s">
        <v>33</v>
      </c>
      <c r="J780" s="111">
        <v>1628187.8009364803</v>
      </c>
      <c r="K780" s="109"/>
    </row>
    <row r="781" spans="1:11" x14ac:dyDescent="0.35">
      <c r="A781" s="2" t="s">
        <v>139</v>
      </c>
      <c r="B781" s="2" t="s">
        <v>136</v>
      </c>
      <c r="C781" s="2" t="s">
        <v>64</v>
      </c>
      <c r="D781" s="107">
        <v>41760</v>
      </c>
      <c r="E781" s="108">
        <f t="shared" si="14"/>
        <v>5</v>
      </c>
      <c r="F781" s="108" t="s">
        <v>19</v>
      </c>
      <c r="G781" s="2" t="s">
        <v>127</v>
      </c>
      <c r="H781" s="2" t="s">
        <v>129</v>
      </c>
      <c r="I781" s="2" t="s">
        <v>33</v>
      </c>
      <c r="J781" s="111">
        <v>1857077.4607560001</v>
      </c>
      <c r="K781" s="109"/>
    </row>
    <row r="782" spans="1:11" x14ac:dyDescent="0.35">
      <c r="A782" s="2" t="s">
        <v>139</v>
      </c>
      <c r="B782" s="2" t="s">
        <v>136</v>
      </c>
      <c r="C782" s="2" t="s">
        <v>64</v>
      </c>
      <c r="D782" s="107">
        <v>41791</v>
      </c>
      <c r="E782" s="108">
        <f t="shared" si="14"/>
        <v>6</v>
      </c>
      <c r="F782" s="108" t="s">
        <v>19</v>
      </c>
      <c r="G782" s="2" t="s">
        <v>127</v>
      </c>
      <c r="H782" s="2" t="s">
        <v>129</v>
      </c>
      <c r="I782" s="2" t="s">
        <v>33</v>
      </c>
      <c r="J782" s="111">
        <v>981974.46025223995</v>
      </c>
      <c r="K782" s="109"/>
    </row>
    <row r="783" spans="1:11" x14ac:dyDescent="0.35">
      <c r="A783" s="2" t="s">
        <v>139</v>
      </c>
      <c r="B783" s="2" t="s">
        <v>136</v>
      </c>
      <c r="C783" s="2" t="s">
        <v>64</v>
      </c>
      <c r="D783" s="107">
        <v>41456</v>
      </c>
      <c r="E783" s="108">
        <f t="shared" si="14"/>
        <v>7</v>
      </c>
      <c r="F783" s="108" t="s">
        <v>19</v>
      </c>
      <c r="G783" s="2" t="s">
        <v>146</v>
      </c>
      <c r="H783" s="2" t="s">
        <v>130</v>
      </c>
      <c r="I783" s="2" t="s">
        <v>33</v>
      </c>
      <c r="J783" s="111">
        <v>1583857.8672582491</v>
      </c>
      <c r="K783" s="109"/>
    </row>
    <row r="784" spans="1:11" x14ac:dyDescent="0.35">
      <c r="A784" s="2" t="s">
        <v>139</v>
      </c>
      <c r="B784" s="2" t="s">
        <v>136</v>
      </c>
      <c r="C784" s="2" t="s">
        <v>64</v>
      </c>
      <c r="D784" s="107">
        <v>41487</v>
      </c>
      <c r="E784" s="108">
        <f t="shared" ref="E784:E842" si="15">MONTH(D784)</f>
        <v>8</v>
      </c>
      <c r="F784" s="108" t="s">
        <v>19</v>
      </c>
      <c r="G784" s="2" t="s">
        <v>146</v>
      </c>
      <c r="H784" s="2" t="s">
        <v>130</v>
      </c>
      <c r="I784" s="2" t="s">
        <v>33</v>
      </c>
      <c r="J784" s="111">
        <v>1861716.078207552</v>
      </c>
      <c r="K784" s="109"/>
    </row>
    <row r="785" spans="1:11" x14ac:dyDescent="0.35">
      <c r="A785" s="2" t="s">
        <v>139</v>
      </c>
      <c r="B785" s="2" t="s">
        <v>136</v>
      </c>
      <c r="C785" s="2" t="s">
        <v>64</v>
      </c>
      <c r="D785" s="107">
        <v>41518</v>
      </c>
      <c r="E785" s="108">
        <f t="shared" si="15"/>
        <v>9</v>
      </c>
      <c r="F785" s="108" t="s">
        <v>19</v>
      </c>
      <c r="G785" s="2" t="s">
        <v>146</v>
      </c>
      <c r="H785" s="2" t="s">
        <v>130</v>
      </c>
      <c r="I785" s="2" t="s">
        <v>33</v>
      </c>
      <c r="J785" s="111">
        <v>1818760.5971448703</v>
      </c>
      <c r="K785" s="109"/>
    </row>
    <row r="786" spans="1:11" x14ac:dyDescent="0.35">
      <c r="A786" s="2" t="s">
        <v>139</v>
      </c>
      <c r="B786" s="2" t="s">
        <v>136</v>
      </c>
      <c r="C786" s="2" t="s">
        <v>64</v>
      </c>
      <c r="D786" s="107">
        <v>41548</v>
      </c>
      <c r="E786" s="108">
        <f t="shared" si="15"/>
        <v>10</v>
      </c>
      <c r="F786" s="108" t="s">
        <v>19</v>
      </c>
      <c r="G786" s="2" t="s">
        <v>146</v>
      </c>
      <c r="H786" s="2" t="s">
        <v>130</v>
      </c>
      <c r="I786" s="2" t="s">
        <v>33</v>
      </c>
      <c r="J786" s="111">
        <v>2304966.198724838</v>
      </c>
      <c r="K786" s="109"/>
    </row>
    <row r="787" spans="1:11" x14ac:dyDescent="0.35">
      <c r="A787" s="2" t="s">
        <v>139</v>
      </c>
      <c r="B787" s="2" t="s">
        <v>136</v>
      </c>
      <c r="C787" s="2" t="s">
        <v>64</v>
      </c>
      <c r="D787" s="107">
        <v>41579</v>
      </c>
      <c r="E787" s="108">
        <f t="shared" si="15"/>
        <v>11</v>
      </c>
      <c r="F787" s="108" t="s">
        <v>19</v>
      </c>
      <c r="G787" s="2" t="s">
        <v>146</v>
      </c>
      <c r="H787" s="2" t="s">
        <v>130</v>
      </c>
      <c r="I787" s="2" t="s">
        <v>33</v>
      </c>
      <c r="J787" s="111">
        <v>2440357.2575165858</v>
      </c>
      <c r="K787" s="109"/>
    </row>
    <row r="788" spans="1:11" x14ac:dyDescent="0.35">
      <c r="A788" s="2" t="s">
        <v>139</v>
      </c>
      <c r="B788" s="2" t="s">
        <v>136</v>
      </c>
      <c r="C788" s="2" t="s">
        <v>64</v>
      </c>
      <c r="D788" s="107">
        <v>41609</v>
      </c>
      <c r="E788" s="108">
        <f t="shared" si="15"/>
        <v>12</v>
      </c>
      <c r="F788" s="108" t="s">
        <v>19</v>
      </c>
      <c r="G788" s="2" t="s">
        <v>146</v>
      </c>
      <c r="H788" s="2" t="s">
        <v>130</v>
      </c>
      <c r="I788" s="2" t="s">
        <v>33</v>
      </c>
      <c r="J788" s="111">
        <v>1365336.6411364649</v>
      </c>
      <c r="K788" s="109"/>
    </row>
    <row r="789" spans="1:11" x14ac:dyDescent="0.35">
      <c r="A789" s="2" t="s">
        <v>139</v>
      </c>
      <c r="B789" s="2" t="s">
        <v>136</v>
      </c>
      <c r="C789" s="2" t="s">
        <v>64</v>
      </c>
      <c r="D789" s="107">
        <v>41640</v>
      </c>
      <c r="E789" s="108">
        <f t="shared" si="15"/>
        <v>1</v>
      </c>
      <c r="F789" s="108" t="s">
        <v>19</v>
      </c>
      <c r="G789" s="2" t="s">
        <v>146</v>
      </c>
      <c r="H789" s="2" t="s">
        <v>130</v>
      </c>
      <c r="I789" s="2" t="s">
        <v>33</v>
      </c>
      <c r="J789" s="111">
        <v>1211465.2302915659</v>
      </c>
      <c r="K789" s="109"/>
    </row>
    <row r="790" spans="1:11" x14ac:dyDescent="0.35">
      <c r="A790" s="2" t="s">
        <v>139</v>
      </c>
      <c r="B790" s="2" t="s">
        <v>136</v>
      </c>
      <c r="C790" s="2" t="s">
        <v>64</v>
      </c>
      <c r="D790" s="107">
        <v>41671</v>
      </c>
      <c r="E790" s="108">
        <f t="shared" si="15"/>
        <v>2</v>
      </c>
      <c r="F790" s="108" t="s">
        <v>19</v>
      </c>
      <c r="G790" s="2" t="s">
        <v>146</v>
      </c>
      <c r="H790" s="2" t="s">
        <v>130</v>
      </c>
      <c r="I790" s="2" t="s">
        <v>33</v>
      </c>
      <c r="J790" s="111">
        <v>1521468.8063359074</v>
      </c>
      <c r="K790" s="109"/>
    </row>
    <row r="791" spans="1:11" x14ac:dyDescent="0.35">
      <c r="A791" s="2" t="s">
        <v>139</v>
      </c>
      <c r="B791" s="2" t="s">
        <v>136</v>
      </c>
      <c r="C791" s="2" t="s">
        <v>64</v>
      </c>
      <c r="D791" s="107">
        <v>41699</v>
      </c>
      <c r="E791" s="108">
        <f t="shared" si="15"/>
        <v>3</v>
      </c>
      <c r="F791" s="108" t="s">
        <v>19</v>
      </c>
      <c r="G791" s="2" t="s">
        <v>146</v>
      </c>
      <c r="H791" s="2" t="s">
        <v>130</v>
      </c>
      <c r="I791" s="2" t="s">
        <v>33</v>
      </c>
      <c r="J791" s="111">
        <v>1400184.8970591237</v>
      </c>
      <c r="K791" s="109"/>
    </row>
    <row r="792" spans="1:11" x14ac:dyDescent="0.35">
      <c r="A792" s="2" t="s">
        <v>139</v>
      </c>
      <c r="B792" s="2" t="s">
        <v>136</v>
      </c>
      <c r="C792" s="2" t="s">
        <v>64</v>
      </c>
      <c r="D792" s="107">
        <v>41730</v>
      </c>
      <c r="E792" s="108">
        <f t="shared" si="15"/>
        <v>4</v>
      </c>
      <c r="F792" s="108" t="s">
        <v>19</v>
      </c>
      <c r="G792" s="2" t="s">
        <v>146</v>
      </c>
      <c r="H792" s="2" t="s">
        <v>130</v>
      </c>
      <c r="I792" s="2" t="s">
        <v>33</v>
      </c>
      <c r="J792" s="111">
        <v>1483355.0770554726</v>
      </c>
      <c r="K792" s="109"/>
    </row>
    <row r="793" spans="1:11" x14ac:dyDescent="0.35">
      <c r="A793" s="2" t="s">
        <v>139</v>
      </c>
      <c r="B793" s="2" t="s">
        <v>136</v>
      </c>
      <c r="C793" s="2" t="s">
        <v>64</v>
      </c>
      <c r="D793" s="107">
        <v>41760</v>
      </c>
      <c r="E793" s="108">
        <f t="shared" si="15"/>
        <v>5</v>
      </c>
      <c r="F793" s="108" t="s">
        <v>19</v>
      </c>
      <c r="G793" s="2" t="s">
        <v>146</v>
      </c>
      <c r="H793" s="2" t="s">
        <v>130</v>
      </c>
      <c r="I793" s="2" t="s">
        <v>33</v>
      </c>
      <c r="J793" s="111">
        <v>1790831.8374007489</v>
      </c>
      <c r="K793" s="109"/>
    </row>
    <row r="794" spans="1:11" x14ac:dyDescent="0.35">
      <c r="A794" s="2" t="s">
        <v>139</v>
      </c>
      <c r="B794" s="2" t="s">
        <v>136</v>
      </c>
      <c r="C794" s="2" t="s">
        <v>64</v>
      </c>
      <c r="D794" s="107">
        <v>41791</v>
      </c>
      <c r="E794" s="108">
        <f t="shared" si="15"/>
        <v>6</v>
      </c>
      <c r="F794" s="108" t="s">
        <v>19</v>
      </c>
      <c r="G794" s="2" t="s">
        <v>146</v>
      </c>
      <c r="H794" s="2" t="s">
        <v>130</v>
      </c>
      <c r="I794" s="2" t="s">
        <v>33</v>
      </c>
      <c r="J794" s="111">
        <v>911806.4599299801</v>
      </c>
      <c r="K794" s="109"/>
    </row>
    <row r="795" spans="1:11" x14ac:dyDescent="0.35">
      <c r="A795" s="2" t="s">
        <v>139</v>
      </c>
      <c r="B795" s="2" t="s">
        <v>136</v>
      </c>
      <c r="C795" s="2" t="s">
        <v>64</v>
      </c>
      <c r="D795" s="107">
        <v>41456</v>
      </c>
      <c r="E795" s="108">
        <f t="shared" si="15"/>
        <v>7</v>
      </c>
      <c r="F795" s="108" t="s">
        <v>19</v>
      </c>
      <c r="G795" s="2" t="s">
        <v>146</v>
      </c>
      <c r="H795" s="2" t="s">
        <v>131</v>
      </c>
      <c r="I795" s="2" t="s">
        <v>33</v>
      </c>
      <c r="J795" s="111">
        <v>884023.92783632269</v>
      </c>
      <c r="K795" s="109"/>
    </row>
    <row r="796" spans="1:11" x14ac:dyDescent="0.35">
      <c r="A796" s="2" t="s">
        <v>139</v>
      </c>
      <c r="B796" s="2" t="s">
        <v>136</v>
      </c>
      <c r="C796" s="2" t="s">
        <v>64</v>
      </c>
      <c r="D796" s="107">
        <v>41487</v>
      </c>
      <c r="E796" s="108">
        <f t="shared" si="15"/>
        <v>8</v>
      </c>
      <c r="F796" s="108" t="s">
        <v>19</v>
      </c>
      <c r="G796" s="2" t="s">
        <v>146</v>
      </c>
      <c r="H796" s="2" t="s">
        <v>131</v>
      </c>
      <c r="I796" s="2" t="s">
        <v>33</v>
      </c>
      <c r="J796" s="111">
        <v>1052207.4304358403</v>
      </c>
      <c r="K796" s="109"/>
    </row>
    <row r="797" spans="1:11" x14ac:dyDescent="0.35">
      <c r="A797" s="2" t="s">
        <v>139</v>
      </c>
      <c r="B797" s="2" t="s">
        <v>136</v>
      </c>
      <c r="C797" s="2" t="s">
        <v>64</v>
      </c>
      <c r="D797" s="107">
        <v>41518</v>
      </c>
      <c r="E797" s="108">
        <f t="shared" si="15"/>
        <v>9</v>
      </c>
      <c r="F797" s="108" t="s">
        <v>19</v>
      </c>
      <c r="G797" s="2" t="s">
        <v>146</v>
      </c>
      <c r="H797" s="2" t="s">
        <v>131</v>
      </c>
      <c r="I797" s="2" t="s">
        <v>33</v>
      </c>
      <c r="J797" s="111">
        <v>1016958.2253807157</v>
      </c>
      <c r="K797" s="109"/>
    </row>
    <row r="798" spans="1:11" x14ac:dyDescent="0.35">
      <c r="A798" s="2" t="s">
        <v>139</v>
      </c>
      <c r="B798" s="2" t="s">
        <v>136</v>
      </c>
      <c r="C798" s="2" t="s">
        <v>64</v>
      </c>
      <c r="D798" s="107">
        <v>41548</v>
      </c>
      <c r="E798" s="108">
        <f t="shared" si="15"/>
        <v>10</v>
      </c>
      <c r="F798" s="108" t="s">
        <v>19</v>
      </c>
      <c r="G798" s="2" t="s">
        <v>146</v>
      </c>
      <c r="H798" s="2" t="s">
        <v>131</v>
      </c>
      <c r="I798" s="2" t="s">
        <v>33</v>
      </c>
      <c r="J798" s="111">
        <v>1488480.8550150518</v>
      </c>
      <c r="K798" s="109"/>
    </row>
    <row r="799" spans="1:11" x14ac:dyDescent="0.35">
      <c r="A799" s="2" t="s">
        <v>139</v>
      </c>
      <c r="B799" s="2" t="s">
        <v>136</v>
      </c>
      <c r="C799" s="2" t="s">
        <v>64</v>
      </c>
      <c r="D799" s="107">
        <v>41579</v>
      </c>
      <c r="E799" s="108">
        <f t="shared" si="15"/>
        <v>11</v>
      </c>
      <c r="F799" s="108" t="s">
        <v>19</v>
      </c>
      <c r="G799" s="2" t="s">
        <v>146</v>
      </c>
      <c r="H799" s="2" t="s">
        <v>131</v>
      </c>
      <c r="I799" s="2" t="s">
        <v>33</v>
      </c>
      <c r="J799" s="111">
        <v>1639667.9831029386</v>
      </c>
      <c r="K799" s="109"/>
    </row>
    <row r="800" spans="1:11" x14ac:dyDescent="0.35">
      <c r="A800" s="2" t="s">
        <v>139</v>
      </c>
      <c r="B800" s="2" t="s">
        <v>136</v>
      </c>
      <c r="C800" s="2" t="s">
        <v>64</v>
      </c>
      <c r="D800" s="107">
        <v>41609</v>
      </c>
      <c r="E800" s="108">
        <f t="shared" si="15"/>
        <v>12</v>
      </c>
      <c r="F800" s="108" t="s">
        <v>19</v>
      </c>
      <c r="G800" s="2" t="s">
        <v>146</v>
      </c>
      <c r="H800" s="2" t="s">
        <v>131</v>
      </c>
      <c r="I800" s="2" t="s">
        <v>33</v>
      </c>
      <c r="J800" s="111">
        <v>765598.62357103126</v>
      </c>
      <c r="K800" s="109"/>
    </row>
    <row r="801" spans="1:11" x14ac:dyDescent="0.35">
      <c r="A801" s="2" t="s">
        <v>139</v>
      </c>
      <c r="B801" s="2" t="s">
        <v>136</v>
      </c>
      <c r="C801" s="2" t="s">
        <v>64</v>
      </c>
      <c r="D801" s="107">
        <v>41640</v>
      </c>
      <c r="E801" s="108">
        <f t="shared" si="15"/>
        <v>1</v>
      </c>
      <c r="F801" s="108" t="s">
        <v>19</v>
      </c>
      <c r="G801" s="2" t="s">
        <v>146</v>
      </c>
      <c r="H801" s="2" t="s">
        <v>131</v>
      </c>
      <c r="I801" s="2" t="s">
        <v>33</v>
      </c>
      <c r="J801" s="111">
        <v>742706.65420794766</v>
      </c>
      <c r="K801" s="109"/>
    </row>
    <row r="802" spans="1:11" x14ac:dyDescent="0.35">
      <c r="A802" s="2" t="s">
        <v>139</v>
      </c>
      <c r="B802" s="2" t="s">
        <v>136</v>
      </c>
      <c r="C802" s="2" t="s">
        <v>64</v>
      </c>
      <c r="D802" s="107">
        <v>41671</v>
      </c>
      <c r="E802" s="108">
        <f t="shared" si="15"/>
        <v>2</v>
      </c>
      <c r="F802" s="108" t="s">
        <v>19</v>
      </c>
      <c r="G802" s="2" t="s">
        <v>146</v>
      </c>
      <c r="H802" s="2" t="s">
        <v>131</v>
      </c>
      <c r="I802" s="2" t="s">
        <v>33</v>
      </c>
      <c r="J802" s="111">
        <v>822050.21729515784</v>
      </c>
      <c r="K802" s="109"/>
    </row>
    <row r="803" spans="1:11" x14ac:dyDescent="0.35">
      <c r="A803" s="2" t="s">
        <v>139</v>
      </c>
      <c r="B803" s="2" t="s">
        <v>136</v>
      </c>
      <c r="C803" s="2" t="s">
        <v>64</v>
      </c>
      <c r="D803" s="107">
        <v>41699</v>
      </c>
      <c r="E803" s="108">
        <f t="shared" si="15"/>
        <v>3</v>
      </c>
      <c r="F803" s="108" t="s">
        <v>19</v>
      </c>
      <c r="G803" s="2" t="s">
        <v>146</v>
      </c>
      <c r="H803" s="2" t="s">
        <v>131</v>
      </c>
      <c r="I803" s="2" t="s">
        <v>33</v>
      </c>
      <c r="J803" s="111">
        <v>806728.57071739517</v>
      </c>
      <c r="K803" s="109"/>
    </row>
    <row r="804" spans="1:11" x14ac:dyDescent="0.35">
      <c r="A804" s="2" t="s">
        <v>139</v>
      </c>
      <c r="B804" s="2" t="s">
        <v>136</v>
      </c>
      <c r="C804" s="2" t="s">
        <v>64</v>
      </c>
      <c r="D804" s="107">
        <v>41730</v>
      </c>
      <c r="E804" s="108">
        <f t="shared" si="15"/>
        <v>4</v>
      </c>
      <c r="F804" s="108" t="s">
        <v>19</v>
      </c>
      <c r="G804" s="2" t="s">
        <v>146</v>
      </c>
      <c r="H804" s="2" t="s">
        <v>131</v>
      </c>
      <c r="I804" s="2" t="s">
        <v>33</v>
      </c>
      <c r="J804" s="111">
        <v>866589.56529720977</v>
      </c>
      <c r="K804" s="109"/>
    </row>
    <row r="805" spans="1:11" x14ac:dyDescent="0.35">
      <c r="A805" s="2" t="s">
        <v>139</v>
      </c>
      <c r="B805" s="2" t="s">
        <v>136</v>
      </c>
      <c r="C805" s="2" t="s">
        <v>64</v>
      </c>
      <c r="D805" s="107">
        <v>41760</v>
      </c>
      <c r="E805" s="108">
        <f t="shared" si="15"/>
        <v>5</v>
      </c>
      <c r="F805" s="108" t="s">
        <v>19</v>
      </c>
      <c r="G805" s="2" t="s">
        <v>146</v>
      </c>
      <c r="H805" s="2" t="s">
        <v>131</v>
      </c>
      <c r="I805" s="2" t="s">
        <v>33</v>
      </c>
      <c r="J805" s="111">
        <v>987204.11778920982</v>
      </c>
      <c r="K805" s="109"/>
    </row>
    <row r="806" spans="1:11" x14ac:dyDescent="0.35">
      <c r="A806" s="2" t="s">
        <v>139</v>
      </c>
      <c r="B806" s="2" t="s">
        <v>136</v>
      </c>
      <c r="C806" s="2" t="s">
        <v>64</v>
      </c>
      <c r="D806" s="107">
        <v>41791</v>
      </c>
      <c r="E806" s="108">
        <f t="shared" si="15"/>
        <v>6</v>
      </c>
      <c r="F806" s="108" t="s">
        <v>19</v>
      </c>
      <c r="G806" s="2" t="s">
        <v>146</v>
      </c>
      <c r="H806" s="2" t="s">
        <v>131</v>
      </c>
      <c r="I806" s="2" t="s">
        <v>33</v>
      </c>
      <c r="J806" s="111">
        <v>506308.79330234113</v>
      </c>
      <c r="K806" s="109"/>
    </row>
    <row r="807" spans="1:11" x14ac:dyDescent="0.35">
      <c r="A807" s="2" t="s">
        <v>139</v>
      </c>
      <c r="B807" s="2" t="s">
        <v>136</v>
      </c>
      <c r="C807" s="2" t="s">
        <v>64</v>
      </c>
      <c r="D807" s="107">
        <v>41456</v>
      </c>
      <c r="E807" s="108">
        <f t="shared" si="15"/>
        <v>7</v>
      </c>
      <c r="F807" s="108" t="s">
        <v>19</v>
      </c>
      <c r="G807" s="2" t="s">
        <v>146</v>
      </c>
      <c r="H807" s="2" t="s">
        <v>132</v>
      </c>
      <c r="I807" s="2" t="s">
        <v>33</v>
      </c>
      <c r="J807" s="111">
        <v>904892.03843125247</v>
      </c>
      <c r="K807" s="109"/>
    </row>
    <row r="808" spans="1:11" x14ac:dyDescent="0.35">
      <c r="A808" s="2" t="s">
        <v>139</v>
      </c>
      <c r="B808" s="2" t="s">
        <v>136</v>
      </c>
      <c r="C808" s="2" t="s">
        <v>64</v>
      </c>
      <c r="D808" s="107">
        <v>41487</v>
      </c>
      <c r="E808" s="108">
        <f t="shared" si="15"/>
        <v>8</v>
      </c>
      <c r="F808" s="108" t="s">
        <v>19</v>
      </c>
      <c r="G808" s="2" t="s">
        <v>146</v>
      </c>
      <c r="H808" s="2" t="s">
        <v>132</v>
      </c>
      <c r="I808" s="2" t="s">
        <v>33</v>
      </c>
      <c r="J808" s="111">
        <v>1067052.2598973438</v>
      </c>
      <c r="K808" s="109"/>
    </row>
    <row r="809" spans="1:11" x14ac:dyDescent="0.35">
      <c r="A809" s="2" t="s">
        <v>139</v>
      </c>
      <c r="B809" s="2" t="s">
        <v>136</v>
      </c>
      <c r="C809" s="2" t="s">
        <v>64</v>
      </c>
      <c r="D809" s="107">
        <v>41518</v>
      </c>
      <c r="E809" s="108">
        <f t="shared" si="15"/>
        <v>9</v>
      </c>
      <c r="F809" s="108" t="s">
        <v>19</v>
      </c>
      <c r="G809" s="2" t="s">
        <v>146</v>
      </c>
      <c r="H809" s="2" t="s">
        <v>132</v>
      </c>
      <c r="I809" s="2" t="s">
        <v>33</v>
      </c>
      <c r="J809" s="111">
        <v>1026646.9835398964</v>
      </c>
      <c r="K809" s="109"/>
    </row>
    <row r="810" spans="1:11" x14ac:dyDescent="0.35">
      <c r="A810" s="2" t="s">
        <v>139</v>
      </c>
      <c r="B810" s="2" t="s">
        <v>136</v>
      </c>
      <c r="C810" s="2" t="s">
        <v>64</v>
      </c>
      <c r="D810" s="107">
        <v>41548</v>
      </c>
      <c r="E810" s="108">
        <f t="shared" si="15"/>
        <v>10</v>
      </c>
      <c r="F810" s="108" t="s">
        <v>19</v>
      </c>
      <c r="G810" s="2" t="s">
        <v>146</v>
      </c>
      <c r="H810" s="2" t="s">
        <v>132</v>
      </c>
      <c r="I810" s="2" t="s">
        <v>33</v>
      </c>
      <c r="J810" s="111">
        <v>1557091.8051502465</v>
      </c>
      <c r="K810" s="109"/>
    </row>
    <row r="811" spans="1:11" x14ac:dyDescent="0.35">
      <c r="A811" s="2" t="s">
        <v>139</v>
      </c>
      <c r="B811" s="2" t="s">
        <v>136</v>
      </c>
      <c r="C811" s="2" t="s">
        <v>64</v>
      </c>
      <c r="D811" s="107">
        <v>41579</v>
      </c>
      <c r="E811" s="108">
        <f t="shared" si="15"/>
        <v>11</v>
      </c>
      <c r="F811" s="108" t="s">
        <v>19</v>
      </c>
      <c r="G811" s="2" t="s">
        <v>146</v>
      </c>
      <c r="H811" s="2" t="s">
        <v>132</v>
      </c>
      <c r="I811" s="2" t="s">
        <v>33</v>
      </c>
      <c r="J811" s="111">
        <v>1710092.7084534448</v>
      </c>
      <c r="K811" s="109"/>
    </row>
    <row r="812" spans="1:11" x14ac:dyDescent="0.35">
      <c r="A812" s="2" t="s">
        <v>139</v>
      </c>
      <c r="B812" s="2" t="s">
        <v>136</v>
      </c>
      <c r="C812" s="2" t="s">
        <v>64</v>
      </c>
      <c r="D812" s="107">
        <v>41609</v>
      </c>
      <c r="E812" s="108">
        <f t="shared" si="15"/>
        <v>12</v>
      </c>
      <c r="F812" s="108" t="s">
        <v>19</v>
      </c>
      <c r="G812" s="2" t="s">
        <v>146</v>
      </c>
      <c r="H812" s="2" t="s">
        <v>132</v>
      </c>
      <c r="I812" s="2" t="s">
        <v>33</v>
      </c>
      <c r="J812" s="111">
        <v>799573.69102222088</v>
      </c>
      <c r="K812" s="109"/>
    </row>
    <row r="813" spans="1:11" x14ac:dyDescent="0.35">
      <c r="A813" s="2" t="s">
        <v>139</v>
      </c>
      <c r="B813" s="2" t="s">
        <v>136</v>
      </c>
      <c r="C813" s="2" t="s">
        <v>64</v>
      </c>
      <c r="D813" s="107">
        <v>41640</v>
      </c>
      <c r="E813" s="108">
        <f t="shared" si="15"/>
        <v>1</v>
      </c>
      <c r="F813" s="108" t="s">
        <v>19</v>
      </c>
      <c r="G813" s="2" t="s">
        <v>146</v>
      </c>
      <c r="H813" s="2" t="s">
        <v>132</v>
      </c>
      <c r="I813" s="2" t="s">
        <v>33</v>
      </c>
      <c r="J813" s="111">
        <v>793393.06373042695</v>
      </c>
      <c r="K813" s="109"/>
    </row>
    <row r="814" spans="1:11" x14ac:dyDescent="0.35">
      <c r="A814" s="2" t="s">
        <v>139</v>
      </c>
      <c r="B814" s="2" t="s">
        <v>136</v>
      </c>
      <c r="C814" s="2" t="s">
        <v>64</v>
      </c>
      <c r="D814" s="107">
        <v>41671</v>
      </c>
      <c r="E814" s="108">
        <f t="shared" si="15"/>
        <v>2</v>
      </c>
      <c r="F814" s="108" t="s">
        <v>19</v>
      </c>
      <c r="G814" s="2" t="s">
        <v>146</v>
      </c>
      <c r="H814" s="2" t="s">
        <v>132</v>
      </c>
      <c r="I814" s="2" t="s">
        <v>33</v>
      </c>
      <c r="J814" s="111">
        <v>931740.99835025659</v>
      </c>
      <c r="K814" s="109"/>
    </row>
    <row r="815" spans="1:11" x14ac:dyDescent="0.35">
      <c r="A815" s="2" t="s">
        <v>139</v>
      </c>
      <c r="B815" s="2" t="s">
        <v>136</v>
      </c>
      <c r="C815" s="2" t="s">
        <v>64</v>
      </c>
      <c r="D815" s="107">
        <v>41699</v>
      </c>
      <c r="E815" s="108">
        <f t="shared" si="15"/>
        <v>3</v>
      </c>
      <c r="F815" s="108" t="s">
        <v>19</v>
      </c>
      <c r="G815" s="2" t="s">
        <v>146</v>
      </c>
      <c r="H815" s="2" t="s">
        <v>132</v>
      </c>
      <c r="I815" s="2" t="s">
        <v>33</v>
      </c>
      <c r="J815" s="111">
        <v>827560.38466741249</v>
      </c>
      <c r="K815" s="109"/>
    </row>
    <row r="816" spans="1:11" x14ac:dyDescent="0.35">
      <c r="A816" s="2" t="s">
        <v>139</v>
      </c>
      <c r="B816" s="2" t="s">
        <v>136</v>
      </c>
      <c r="C816" s="2" t="s">
        <v>64</v>
      </c>
      <c r="D816" s="107">
        <v>41730</v>
      </c>
      <c r="E816" s="108">
        <f t="shared" si="15"/>
        <v>4</v>
      </c>
      <c r="F816" s="108" t="s">
        <v>19</v>
      </c>
      <c r="G816" s="2" t="s">
        <v>146</v>
      </c>
      <c r="H816" s="2" t="s">
        <v>132</v>
      </c>
      <c r="I816" s="2" t="s">
        <v>33</v>
      </c>
      <c r="J816" s="111">
        <v>909762.07978018955</v>
      </c>
      <c r="K816" s="109"/>
    </row>
    <row r="817" spans="1:11" x14ac:dyDescent="0.35">
      <c r="A817" s="2" t="s">
        <v>139</v>
      </c>
      <c r="B817" s="2" t="s">
        <v>136</v>
      </c>
      <c r="C817" s="2" t="s">
        <v>64</v>
      </c>
      <c r="D817" s="107">
        <v>41760</v>
      </c>
      <c r="E817" s="108">
        <f t="shared" si="15"/>
        <v>5</v>
      </c>
      <c r="F817" s="108" t="s">
        <v>19</v>
      </c>
      <c r="G817" s="2" t="s">
        <v>146</v>
      </c>
      <c r="H817" s="2" t="s">
        <v>132</v>
      </c>
      <c r="I817" s="2" t="s">
        <v>33</v>
      </c>
      <c r="J817" s="111">
        <v>1108803.4317190656</v>
      </c>
      <c r="K817" s="109"/>
    </row>
    <row r="818" spans="1:11" x14ac:dyDescent="0.35">
      <c r="A818" s="2" t="s">
        <v>139</v>
      </c>
      <c r="B818" s="2" t="s">
        <v>136</v>
      </c>
      <c r="C818" s="2" t="s">
        <v>64</v>
      </c>
      <c r="D818" s="107">
        <v>41791</v>
      </c>
      <c r="E818" s="108">
        <f t="shared" si="15"/>
        <v>6</v>
      </c>
      <c r="F818" s="108" t="s">
        <v>19</v>
      </c>
      <c r="G818" s="2" t="s">
        <v>146</v>
      </c>
      <c r="H818" s="2" t="s">
        <v>132</v>
      </c>
      <c r="I818" s="2" t="s">
        <v>33</v>
      </c>
      <c r="J818" s="111">
        <v>560496.60864916991</v>
      </c>
      <c r="K818" s="109"/>
    </row>
    <row r="819" spans="1:11" x14ac:dyDescent="0.35">
      <c r="A819" s="2" t="s">
        <v>139</v>
      </c>
      <c r="B819" s="2" t="s">
        <v>136</v>
      </c>
      <c r="C819" s="2" t="s">
        <v>64</v>
      </c>
      <c r="D819" s="107">
        <v>41456</v>
      </c>
      <c r="E819" s="108">
        <f t="shared" si="15"/>
        <v>7</v>
      </c>
      <c r="F819" s="108" t="s">
        <v>19</v>
      </c>
      <c r="G819" s="2" t="s">
        <v>146</v>
      </c>
      <c r="H819" s="2" t="s">
        <v>133</v>
      </c>
      <c r="I819" s="2" t="s">
        <v>33</v>
      </c>
      <c r="J819" s="111">
        <v>498631.6818381226</v>
      </c>
      <c r="K819" s="109"/>
    </row>
    <row r="820" spans="1:11" x14ac:dyDescent="0.35">
      <c r="A820" s="2" t="s">
        <v>139</v>
      </c>
      <c r="B820" s="2" t="s">
        <v>136</v>
      </c>
      <c r="C820" s="2" t="s">
        <v>64</v>
      </c>
      <c r="D820" s="107">
        <v>41487</v>
      </c>
      <c r="E820" s="108">
        <f t="shared" si="15"/>
        <v>8</v>
      </c>
      <c r="F820" s="108" t="s">
        <v>19</v>
      </c>
      <c r="G820" s="2" t="s">
        <v>146</v>
      </c>
      <c r="H820" s="2" t="s">
        <v>133</v>
      </c>
      <c r="I820" s="2" t="s">
        <v>33</v>
      </c>
      <c r="J820" s="111">
        <v>616274.64932342409</v>
      </c>
      <c r="K820" s="109"/>
    </row>
    <row r="821" spans="1:11" x14ac:dyDescent="0.35">
      <c r="A821" s="2" t="s">
        <v>139</v>
      </c>
      <c r="B821" s="2" t="s">
        <v>136</v>
      </c>
      <c r="C821" s="2" t="s">
        <v>64</v>
      </c>
      <c r="D821" s="107">
        <v>41518</v>
      </c>
      <c r="E821" s="108">
        <f t="shared" si="15"/>
        <v>9</v>
      </c>
      <c r="F821" s="108" t="s">
        <v>19</v>
      </c>
      <c r="G821" s="2" t="s">
        <v>146</v>
      </c>
      <c r="H821" s="2" t="s">
        <v>133</v>
      </c>
      <c r="I821" s="2" t="s">
        <v>33</v>
      </c>
      <c r="J821" s="111">
        <v>641878.67036756733</v>
      </c>
      <c r="K821" s="109"/>
    </row>
    <row r="822" spans="1:11" x14ac:dyDescent="0.35">
      <c r="A822" s="2" t="s">
        <v>139</v>
      </c>
      <c r="B822" s="2" t="s">
        <v>136</v>
      </c>
      <c r="C822" s="2" t="s">
        <v>64</v>
      </c>
      <c r="D822" s="107">
        <v>41548</v>
      </c>
      <c r="E822" s="108">
        <f t="shared" si="15"/>
        <v>10</v>
      </c>
      <c r="F822" s="108" t="s">
        <v>19</v>
      </c>
      <c r="G822" s="2" t="s">
        <v>146</v>
      </c>
      <c r="H822" s="2" t="s">
        <v>133</v>
      </c>
      <c r="I822" s="2" t="s">
        <v>33</v>
      </c>
      <c r="J822" s="111">
        <v>749185.9629367278</v>
      </c>
      <c r="K822" s="109"/>
    </row>
    <row r="823" spans="1:11" x14ac:dyDescent="0.35">
      <c r="A823" s="2" t="s">
        <v>139</v>
      </c>
      <c r="B823" s="2" t="s">
        <v>136</v>
      </c>
      <c r="C823" s="2" t="s">
        <v>64</v>
      </c>
      <c r="D823" s="107">
        <v>41579</v>
      </c>
      <c r="E823" s="108">
        <f t="shared" si="15"/>
        <v>11</v>
      </c>
      <c r="F823" s="108" t="s">
        <v>19</v>
      </c>
      <c r="G823" s="2" t="s">
        <v>146</v>
      </c>
      <c r="H823" s="2" t="s">
        <v>133</v>
      </c>
      <c r="I823" s="2" t="s">
        <v>33</v>
      </c>
      <c r="J823" s="111">
        <v>892113.54493715987</v>
      </c>
      <c r="K823" s="109"/>
    </row>
    <row r="824" spans="1:11" x14ac:dyDescent="0.35">
      <c r="A824" s="2" t="s">
        <v>139</v>
      </c>
      <c r="B824" s="2" t="s">
        <v>136</v>
      </c>
      <c r="C824" s="2" t="s">
        <v>64</v>
      </c>
      <c r="D824" s="107">
        <v>41609</v>
      </c>
      <c r="E824" s="108">
        <f t="shared" si="15"/>
        <v>12</v>
      </c>
      <c r="F824" s="108" t="s">
        <v>19</v>
      </c>
      <c r="G824" s="2" t="s">
        <v>146</v>
      </c>
      <c r="H824" s="2" t="s">
        <v>133</v>
      </c>
      <c r="I824" s="2" t="s">
        <v>33</v>
      </c>
      <c r="J824" s="111">
        <v>432516.83808086219</v>
      </c>
      <c r="K824" s="109"/>
    </row>
    <row r="825" spans="1:11" x14ac:dyDescent="0.35">
      <c r="A825" s="2" t="s">
        <v>139</v>
      </c>
      <c r="B825" s="2" t="s">
        <v>136</v>
      </c>
      <c r="C825" s="2" t="s">
        <v>64</v>
      </c>
      <c r="D825" s="107">
        <v>41640</v>
      </c>
      <c r="E825" s="108">
        <f t="shared" si="15"/>
        <v>1</v>
      </c>
      <c r="F825" s="108" t="s">
        <v>19</v>
      </c>
      <c r="G825" s="2" t="s">
        <v>146</v>
      </c>
      <c r="H825" s="2" t="s">
        <v>133</v>
      </c>
      <c r="I825" s="2" t="s">
        <v>33</v>
      </c>
      <c r="J825" s="111">
        <v>409538.75919692736</v>
      </c>
      <c r="K825" s="109"/>
    </row>
    <row r="826" spans="1:11" x14ac:dyDescent="0.35">
      <c r="A826" s="2" t="s">
        <v>139</v>
      </c>
      <c r="B826" s="2" t="s">
        <v>136</v>
      </c>
      <c r="C826" s="2" t="s">
        <v>64</v>
      </c>
      <c r="D826" s="107">
        <v>41671</v>
      </c>
      <c r="E826" s="108">
        <f t="shared" si="15"/>
        <v>2</v>
      </c>
      <c r="F826" s="108" t="s">
        <v>19</v>
      </c>
      <c r="G826" s="2" t="s">
        <v>146</v>
      </c>
      <c r="H826" s="2" t="s">
        <v>133</v>
      </c>
      <c r="I826" s="2" t="s">
        <v>33</v>
      </c>
      <c r="J826" s="111">
        <v>489965.80230679538</v>
      </c>
      <c r="K826" s="109"/>
    </row>
    <row r="827" spans="1:11" x14ac:dyDescent="0.35">
      <c r="A827" s="2" t="s">
        <v>139</v>
      </c>
      <c r="B827" s="2" t="s">
        <v>136</v>
      </c>
      <c r="C827" s="2" t="s">
        <v>64</v>
      </c>
      <c r="D827" s="107">
        <v>41699</v>
      </c>
      <c r="E827" s="108">
        <f t="shared" si="15"/>
        <v>3</v>
      </c>
      <c r="F827" s="108" t="s">
        <v>19</v>
      </c>
      <c r="G827" s="2" t="s">
        <v>146</v>
      </c>
      <c r="H827" s="2" t="s">
        <v>133</v>
      </c>
      <c r="I827" s="2" t="s">
        <v>33</v>
      </c>
      <c r="J827" s="111">
        <v>444871.43123762979</v>
      </c>
      <c r="K827" s="109"/>
    </row>
    <row r="828" spans="1:11" x14ac:dyDescent="0.35">
      <c r="A828" s="2" t="s">
        <v>139</v>
      </c>
      <c r="B828" s="2" t="s">
        <v>136</v>
      </c>
      <c r="C828" s="2" t="s">
        <v>64</v>
      </c>
      <c r="D828" s="107">
        <v>41730</v>
      </c>
      <c r="E828" s="108">
        <f t="shared" si="15"/>
        <v>4</v>
      </c>
      <c r="F828" s="108" t="s">
        <v>19</v>
      </c>
      <c r="G828" s="2" t="s">
        <v>146</v>
      </c>
      <c r="H828" s="2" t="s">
        <v>133</v>
      </c>
      <c r="I828" s="2" t="s">
        <v>33</v>
      </c>
      <c r="J828" s="111">
        <v>472382.50156978617</v>
      </c>
      <c r="K828" s="109"/>
    </row>
    <row r="829" spans="1:11" x14ac:dyDescent="0.35">
      <c r="A829" s="2" t="s">
        <v>139</v>
      </c>
      <c r="B829" s="2" t="s">
        <v>136</v>
      </c>
      <c r="C829" s="2" t="s">
        <v>64</v>
      </c>
      <c r="D829" s="107">
        <v>41760</v>
      </c>
      <c r="E829" s="108">
        <f t="shared" si="15"/>
        <v>5</v>
      </c>
      <c r="F829" s="108" t="s">
        <v>19</v>
      </c>
      <c r="G829" s="2" t="s">
        <v>146</v>
      </c>
      <c r="H829" s="2" t="s">
        <v>133</v>
      </c>
      <c r="I829" s="2" t="s">
        <v>33</v>
      </c>
      <c r="J829" s="111">
        <v>608634.95143913291</v>
      </c>
      <c r="K829" s="109"/>
    </row>
    <row r="830" spans="1:11" x14ac:dyDescent="0.35">
      <c r="A830" s="2" t="s">
        <v>139</v>
      </c>
      <c r="B830" s="2" t="s">
        <v>136</v>
      </c>
      <c r="C830" s="2" t="s">
        <v>64</v>
      </c>
      <c r="D830" s="107">
        <v>41791</v>
      </c>
      <c r="E830" s="108">
        <f t="shared" si="15"/>
        <v>6</v>
      </c>
      <c r="F830" s="108" t="s">
        <v>19</v>
      </c>
      <c r="G830" s="2" t="s">
        <v>146</v>
      </c>
      <c r="H830" s="2" t="s">
        <v>133</v>
      </c>
      <c r="I830" s="2" t="s">
        <v>33</v>
      </c>
      <c r="J830" s="111">
        <v>272324.41448756552</v>
      </c>
      <c r="K830" s="109"/>
    </row>
    <row r="831" spans="1:11" x14ac:dyDescent="0.35">
      <c r="A831" s="2" t="s">
        <v>139</v>
      </c>
      <c r="B831" s="2" t="s">
        <v>136</v>
      </c>
      <c r="C831" s="2" t="s">
        <v>64</v>
      </c>
      <c r="D831" s="107">
        <v>41456</v>
      </c>
      <c r="E831" s="108">
        <f t="shared" si="15"/>
        <v>7</v>
      </c>
      <c r="F831" s="108" t="s">
        <v>19</v>
      </c>
      <c r="G831" s="2" t="s">
        <v>134</v>
      </c>
      <c r="H831" s="2" t="s">
        <v>135</v>
      </c>
      <c r="I831" s="2" t="s">
        <v>33</v>
      </c>
      <c r="J831" s="111">
        <v>3105845.72687844</v>
      </c>
      <c r="K831" s="109"/>
    </row>
    <row r="832" spans="1:11" x14ac:dyDescent="0.35">
      <c r="A832" s="2" t="s">
        <v>139</v>
      </c>
      <c r="B832" s="2" t="s">
        <v>136</v>
      </c>
      <c r="C832" s="2" t="s">
        <v>64</v>
      </c>
      <c r="D832" s="107">
        <v>41487</v>
      </c>
      <c r="E832" s="108">
        <f t="shared" si="15"/>
        <v>8</v>
      </c>
      <c r="F832" s="108" t="s">
        <v>19</v>
      </c>
      <c r="G832" s="2" t="s">
        <v>134</v>
      </c>
      <c r="H832" s="2" t="s">
        <v>135</v>
      </c>
      <c r="I832" s="2" t="s">
        <v>33</v>
      </c>
      <c r="J832" s="111">
        <v>4010585.2851120001</v>
      </c>
      <c r="K832" s="109"/>
    </row>
    <row r="833" spans="1:11" x14ac:dyDescent="0.35">
      <c r="A833" s="2" t="s">
        <v>139</v>
      </c>
      <c r="B833" s="2" t="s">
        <v>136</v>
      </c>
      <c r="C833" s="2" t="s">
        <v>64</v>
      </c>
      <c r="D833" s="107">
        <v>41518</v>
      </c>
      <c r="E833" s="108">
        <f t="shared" si="15"/>
        <v>9</v>
      </c>
      <c r="F833" s="108" t="s">
        <v>19</v>
      </c>
      <c r="G833" s="2" t="s">
        <v>134</v>
      </c>
      <c r="H833" s="2" t="s">
        <v>135</v>
      </c>
      <c r="I833" s="2" t="s">
        <v>33</v>
      </c>
      <c r="J833" s="111">
        <v>3923012.4475718406</v>
      </c>
      <c r="K833" s="109"/>
    </row>
    <row r="834" spans="1:11" x14ac:dyDescent="0.35">
      <c r="A834" s="2" t="s">
        <v>139</v>
      </c>
      <c r="B834" s="2" t="s">
        <v>136</v>
      </c>
      <c r="C834" s="2" t="s">
        <v>64</v>
      </c>
      <c r="D834" s="107">
        <v>41548</v>
      </c>
      <c r="E834" s="108">
        <f t="shared" si="15"/>
        <v>10</v>
      </c>
      <c r="F834" s="108" t="s">
        <v>19</v>
      </c>
      <c r="G834" s="2" t="s">
        <v>134</v>
      </c>
      <c r="H834" s="2" t="s">
        <v>135</v>
      </c>
      <c r="I834" s="2" t="s">
        <v>33</v>
      </c>
      <c r="J834" s="111">
        <v>5304755.0634176014</v>
      </c>
      <c r="K834" s="109"/>
    </row>
    <row r="835" spans="1:11" x14ac:dyDescent="0.35">
      <c r="A835" s="2" t="s">
        <v>139</v>
      </c>
      <c r="B835" s="2" t="s">
        <v>136</v>
      </c>
      <c r="C835" s="2" t="s">
        <v>64</v>
      </c>
      <c r="D835" s="107">
        <v>41579</v>
      </c>
      <c r="E835" s="108">
        <f t="shared" si="15"/>
        <v>11</v>
      </c>
      <c r="F835" s="108" t="s">
        <v>19</v>
      </c>
      <c r="G835" s="2" t="s">
        <v>134</v>
      </c>
      <c r="H835" s="2" t="s">
        <v>135</v>
      </c>
      <c r="I835" s="2" t="s">
        <v>33</v>
      </c>
      <c r="J835" s="111">
        <v>5796055.2061697599</v>
      </c>
      <c r="K835" s="109"/>
    </row>
    <row r="836" spans="1:11" x14ac:dyDescent="0.35">
      <c r="A836" s="2" t="s">
        <v>139</v>
      </c>
      <c r="B836" s="2" t="s">
        <v>136</v>
      </c>
      <c r="C836" s="2" t="s">
        <v>64</v>
      </c>
      <c r="D836" s="107">
        <v>41609</v>
      </c>
      <c r="E836" s="108">
        <f t="shared" si="15"/>
        <v>12</v>
      </c>
      <c r="F836" s="108" t="s">
        <v>19</v>
      </c>
      <c r="G836" s="2" t="s">
        <v>134</v>
      </c>
      <c r="H836" s="2" t="s">
        <v>135</v>
      </c>
      <c r="I836" s="2" t="s">
        <v>33</v>
      </c>
      <c r="J836" s="111">
        <v>2778318.7637284808</v>
      </c>
      <c r="K836" s="109"/>
    </row>
    <row r="837" spans="1:11" x14ac:dyDescent="0.35">
      <c r="A837" s="2" t="s">
        <v>139</v>
      </c>
      <c r="B837" s="2" t="s">
        <v>136</v>
      </c>
      <c r="C837" s="2" t="s">
        <v>64</v>
      </c>
      <c r="D837" s="107">
        <v>41640</v>
      </c>
      <c r="E837" s="108">
        <f t="shared" si="15"/>
        <v>1</v>
      </c>
      <c r="F837" s="108" t="s">
        <v>19</v>
      </c>
      <c r="G837" s="2" t="s">
        <v>134</v>
      </c>
      <c r="H837" s="2" t="s">
        <v>135</v>
      </c>
      <c r="I837" s="2" t="s">
        <v>33</v>
      </c>
      <c r="J837" s="111">
        <v>2890095.0972502003</v>
      </c>
      <c r="K837" s="109"/>
    </row>
    <row r="838" spans="1:11" x14ac:dyDescent="0.35">
      <c r="A838" s="2" t="s">
        <v>139</v>
      </c>
      <c r="B838" s="2" t="s">
        <v>136</v>
      </c>
      <c r="C838" s="2" t="s">
        <v>64</v>
      </c>
      <c r="D838" s="107">
        <v>41671</v>
      </c>
      <c r="E838" s="108">
        <f t="shared" si="15"/>
        <v>2</v>
      </c>
      <c r="F838" s="108" t="s">
        <v>19</v>
      </c>
      <c r="G838" s="2" t="s">
        <v>134</v>
      </c>
      <c r="H838" s="2" t="s">
        <v>135</v>
      </c>
      <c r="I838" s="2" t="s">
        <v>33</v>
      </c>
      <c r="J838" s="111">
        <v>3360449.90644272</v>
      </c>
      <c r="K838" s="109"/>
    </row>
    <row r="839" spans="1:11" x14ac:dyDescent="0.35">
      <c r="A839" s="2" t="s">
        <v>139</v>
      </c>
      <c r="B839" s="2" t="s">
        <v>136</v>
      </c>
      <c r="C839" s="2" t="s">
        <v>64</v>
      </c>
      <c r="D839" s="107">
        <v>41699</v>
      </c>
      <c r="E839" s="108">
        <f t="shared" si="15"/>
        <v>3</v>
      </c>
      <c r="F839" s="108" t="s">
        <v>19</v>
      </c>
      <c r="G839" s="2" t="s">
        <v>134</v>
      </c>
      <c r="H839" s="2" t="s">
        <v>135</v>
      </c>
      <c r="I839" s="2" t="s">
        <v>33</v>
      </c>
      <c r="J839" s="111">
        <v>2808562.4972675201</v>
      </c>
      <c r="K839" s="109"/>
    </row>
    <row r="840" spans="1:11" x14ac:dyDescent="0.35">
      <c r="A840" s="2" t="s">
        <v>139</v>
      </c>
      <c r="B840" s="2" t="s">
        <v>136</v>
      </c>
      <c r="C840" s="2" t="s">
        <v>64</v>
      </c>
      <c r="D840" s="107">
        <v>41730</v>
      </c>
      <c r="E840" s="108">
        <f t="shared" si="15"/>
        <v>4</v>
      </c>
      <c r="F840" s="108" t="s">
        <v>19</v>
      </c>
      <c r="G840" s="2" t="s">
        <v>134</v>
      </c>
      <c r="H840" s="2" t="s">
        <v>135</v>
      </c>
      <c r="I840" s="2" t="s">
        <v>33</v>
      </c>
      <c r="J840" s="111">
        <v>3278176.1271341606</v>
      </c>
      <c r="K840" s="109"/>
    </row>
    <row r="841" spans="1:11" x14ac:dyDescent="0.35">
      <c r="A841" s="2" t="s">
        <v>139</v>
      </c>
      <c r="B841" s="2" t="s">
        <v>136</v>
      </c>
      <c r="C841" s="2" t="s">
        <v>64</v>
      </c>
      <c r="D841" s="107">
        <v>41760</v>
      </c>
      <c r="E841" s="108">
        <f t="shared" si="15"/>
        <v>5</v>
      </c>
      <c r="F841" s="108" t="s">
        <v>19</v>
      </c>
      <c r="G841" s="2" t="s">
        <v>134</v>
      </c>
      <c r="H841" s="2" t="s">
        <v>135</v>
      </c>
      <c r="I841" s="2" t="s">
        <v>33</v>
      </c>
      <c r="J841" s="111">
        <v>3653895.7708680006</v>
      </c>
      <c r="K841" s="109"/>
    </row>
    <row r="842" spans="1:11" x14ac:dyDescent="0.35">
      <c r="A842" s="2" t="s">
        <v>139</v>
      </c>
      <c r="B842" s="2" t="s">
        <v>136</v>
      </c>
      <c r="C842" s="2" t="s">
        <v>64</v>
      </c>
      <c r="D842" s="107">
        <v>41791</v>
      </c>
      <c r="E842" s="108">
        <f t="shared" si="15"/>
        <v>6</v>
      </c>
      <c r="F842" s="108" t="s">
        <v>19</v>
      </c>
      <c r="G842" s="2" t="s">
        <v>134</v>
      </c>
      <c r="H842" s="2" t="s">
        <v>135</v>
      </c>
      <c r="I842" s="2" t="s">
        <v>33</v>
      </c>
      <c r="J842" s="111">
        <v>1788228.1705142399</v>
      </c>
      <c r="K842" s="109"/>
    </row>
    <row r="843" spans="1:11" x14ac:dyDescent="0.35">
      <c r="A843" s="2" t="s">
        <v>139</v>
      </c>
      <c r="B843" s="2" t="s">
        <v>136</v>
      </c>
      <c r="C843" s="2" t="s">
        <v>63</v>
      </c>
      <c r="D843" s="107">
        <v>41456</v>
      </c>
      <c r="E843" s="2">
        <v>7</v>
      </c>
      <c r="F843" s="2" t="s">
        <v>19</v>
      </c>
      <c r="G843" s="2" t="s">
        <v>123</v>
      </c>
      <c r="H843" s="2" t="s">
        <v>126</v>
      </c>
      <c r="I843" s="2" t="s">
        <v>33</v>
      </c>
      <c r="J843" s="111">
        <v>2433222.1515178396</v>
      </c>
      <c r="K843" s="109"/>
    </row>
    <row r="844" spans="1:11" x14ac:dyDescent="0.35">
      <c r="A844" s="2" t="s">
        <v>139</v>
      </c>
      <c r="B844" s="2" t="s">
        <v>136</v>
      </c>
      <c r="C844" s="2" t="s">
        <v>63</v>
      </c>
      <c r="D844" s="107">
        <v>41487</v>
      </c>
      <c r="E844" s="2">
        <v>8</v>
      </c>
      <c r="F844" s="2" t="s">
        <v>19</v>
      </c>
      <c r="G844" s="2" t="s">
        <v>123</v>
      </c>
      <c r="H844" s="2" t="s">
        <v>126</v>
      </c>
      <c r="I844" s="2" t="s">
        <v>33</v>
      </c>
      <c r="J844" s="111">
        <v>2086825.2357197695</v>
      </c>
      <c r="K844" s="109"/>
    </row>
    <row r="845" spans="1:11" x14ac:dyDescent="0.35">
      <c r="A845" s="2" t="s">
        <v>139</v>
      </c>
      <c r="B845" s="2" t="s">
        <v>136</v>
      </c>
      <c r="C845" s="2" t="s">
        <v>63</v>
      </c>
      <c r="D845" s="107">
        <v>41518</v>
      </c>
      <c r="E845" s="2">
        <v>9</v>
      </c>
      <c r="F845" s="2" t="s">
        <v>19</v>
      </c>
      <c r="G845" s="2" t="s">
        <v>123</v>
      </c>
      <c r="H845" s="2" t="s">
        <v>126</v>
      </c>
      <c r="I845" s="2" t="s">
        <v>33</v>
      </c>
      <c r="J845" s="111">
        <v>2578988.7463329984</v>
      </c>
      <c r="K845" s="109"/>
    </row>
    <row r="846" spans="1:11" x14ac:dyDescent="0.35">
      <c r="A846" s="2" t="s">
        <v>139</v>
      </c>
      <c r="B846" s="2" t="s">
        <v>136</v>
      </c>
      <c r="C846" s="2" t="s">
        <v>63</v>
      </c>
      <c r="D846" s="107">
        <v>41548</v>
      </c>
      <c r="E846" s="2">
        <v>10</v>
      </c>
      <c r="F846" s="2" t="s">
        <v>19</v>
      </c>
      <c r="G846" s="2" t="s">
        <v>123</v>
      </c>
      <c r="H846" s="2" t="s">
        <v>126</v>
      </c>
      <c r="I846" s="2" t="s">
        <v>33</v>
      </c>
      <c r="J846" s="111">
        <v>2227535.3634992633</v>
      </c>
      <c r="K846" s="109"/>
    </row>
    <row r="847" spans="1:11" x14ac:dyDescent="0.35">
      <c r="A847" s="2" t="s">
        <v>139</v>
      </c>
      <c r="B847" s="2" t="s">
        <v>136</v>
      </c>
      <c r="C847" s="2" t="s">
        <v>63</v>
      </c>
      <c r="D847" s="107">
        <v>41579</v>
      </c>
      <c r="E847" s="2">
        <v>11</v>
      </c>
      <c r="F847" s="2" t="s">
        <v>19</v>
      </c>
      <c r="G847" s="2" t="s">
        <v>123</v>
      </c>
      <c r="H847" s="2" t="s">
        <v>126</v>
      </c>
      <c r="I847" s="2" t="s">
        <v>33</v>
      </c>
      <c r="J847" s="111">
        <v>1957986.2244688198</v>
      </c>
      <c r="K847" s="109"/>
    </row>
    <row r="848" spans="1:11" x14ac:dyDescent="0.35">
      <c r="A848" s="2" t="s">
        <v>139</v>
      </c>
      <c r="B848" s="2" t="s">
        <v>136</v>
      </c>
      <c r="C848" s="2" t="s">
        <v>63</v>
      </c>
      <c r="D848" s="107">
        <v>41609</v>
      </c>
      <c r="E848" s="2">
        <v>12</v>
      </c>
      <c r="F848" s="2" t="s">
        <v>19</v>
      </c>
      <c r="G848" s="2" t="s">
        <v>123</v>
      </c>
      <c r="H848" s="2" t="s">
        <v>126</v>
      </c>
      <c r="I848" s="2" t="s">
        <v>33</v>
      </c>
      <c r="J848" s="111">
        <v>1319140.1133043088</v>
      </c>
      <c r="K848" s="109"/>
    </row>
    <row r="849" spans="1:11" x14ac:dyDescent="0.35">
      <c r="A849" s="2" t="s">
        <v>139</v>
      </c>
      <c r="B849" s="2" t="s">
        <v>136</v>
      </c>
      <c r="C849" s="2" t="s">
        <v>63</v>
      </c>
      <c r="D849" s="107">
        <v>41640</v>
      </c>
      <c r="E849" s="2">
        <v>1</v>
      </c>
      <c r="F849" s="2" t="s">
        <v>19</v>
      </c>
      <c r="G849" s="2" t="s">
        <v>123</v>
      </c>
      <c r="H849" s="2" t="s">
        <v>126</v>
      </c>
      <c r="I849" s="2" t="s">
        <v>33</v>
      </c>
      <c r="J849" s="111">
        <v>1419201.629526681</v>
      </c>
      <c r="K849" s="109"/>
    </row>
    <row r="850" spans="1:11" x14ac:dyDescent="0.35">
      <c r="A850" s="2" t="s">
        <v>139</v>
      </c>
      <c r="B850" s="2" t="s">
        <v>136</v>
      </c>
      <c r="C850" s="2" t="s">
        <v>63</v>
      </c>
      <c r="D850" s="107">
        <v>41671</v>
      </c>
      <c r="E850" s="2">
        <v>2</v>
      </c>
      <c r="F850" s="2" t="s">
        <v>19</v>
      </c>
      <c r="G850" s="2" t="s">
        <v>123</v>
      </c>
      <c r="H850" s="2" t="s">
        <v>126</v>
      </c>
      <c r="I850" s="2" t="s">
        <v>33</v>
      </c>
      <c r="J850" s="111">
        <v>1260368.462282202</v>
      </c>
      <c r="K850" s="109"/>
    </row>
    <row r="851" spans="1:11" x14ac:dyDescent="0.35">
      <c r="A851" s="2" t="s">
        <v>139</v>
      </c>
      <c r="B851" s="2" t="s">
        <v>136</v>
      </c>
      <c r="C851" s="2" t="s">
        <v>63</v>
      </c>
      <c r="D851" s="107">
        <v>41699</v>
      </c>
      <c r="E851" s="2">
        <v>3</v>
      </c>
      <c r="F851" s="2" t="s">
        <v>19</v>
      </c>
      <c r="G851" s="2" t="s">
        <v>123</v>
      </c>
      <c r="H851" s="2" t="s">
        <v>126</v>
      </c>
      <c r="I851" s="2" t="s">
        <v>33</v>
      </c>
      <c r="J851" s="111">
        <v>1788457.9462718377</v>
      </c>
      <c r="K851" s="109"/>
    </row>
    <row r="852" spans="1:11" x14ac:dyDescent="0.35">
      <c r="A852" s="2" t="s">
        <v>139</v>
      </c>
      <c r="B852" s="2" t="s">
        <v>136</v>
      </c>
      <c r="C852" s="2" t="s">
        <v>63</v>
      </c>
      <c r="D852" s="107">
        <v>41730</v>
      </c>
      <c r="E852" s="2">
        <v>4</v>
      </c>
      <c r="F852" s="2" t="s">
        <v>19</v>
      </c>
      <c r="G852" s="2" t="s">
        <v>123</v>
      </c>
      <c r="H852" s="2" t="s">
        <v>126</v>
      </c>
      <c r="I852" s="2" t="s">
        <v>33</v>
      </c>
      <c r="J852" s="111">
        <v>1016783.8012342919</v>
      </c>
      <c r="K852" s="109"/>
    </row>
    <row r="853" spans="1:11" x14ac:dyDescent="0.35">
      <c r="A853" s="2" t="s">
        <v>139</v>
      </c>
      <c r="B853" s="2" t="s">
        <v>136</v>
      </c>
      <c r="C853" s="2" t="s">
        <v>63</v>
      </c>
      <c r="D853" s="107">
        <v>41760</v>
      </c>
      <c r="E853" s="2">
        <v>5</v>
      </c>
      <c r="F853" s="2" t="s">
        <v>19</v>
      </c>
      <c r="G853" s="2" t="s">
        <v>123</v>
      </c>
      <c r="H853" s="2" t="s">
        <v>126</v>
      </c>
      <c r="I853" s="2" t="s">
        <v>33</v>
      </c>
      <c r="J853" s="111">
        <v>1240420.7591332828</v>
      </c>
      <c r="K853" s="109"/>
    </row>
    <row r="854" spans="1:11" x14ac:dyDescent="0.35">
      <c r="A854" s="2" t="s">
        <v>139</v>
      </c>
      <c r="B854" s="2" t="s">
        <v>136</v>
      </c>
      <c r="C854" s="2" t="s">
        <v>63</v>
      </c>
      <c r="D854" s="107">
        <v>41791</v>
      </c>
      <c r="E854" s="2">
        <v>6</v>
      </c>
      <c r="F854" s="2" t="s">
        <v>19</v>
      </c>
      <c r="G854" s="2" t="s">
        <v>123</v>
      </c>
      <c r="H854" s="2" t="s">
        <v>126</v>
      </c>
      <c r="I854" s="2" t="s">
        <v>33</v>
      </c>
      <c r="J854" s="111">
        <v>2103059.7980945962</v>
      </c>
      <c r="K854" s="109"/>
    </row>
    <row r="855" spans="1:11" x14ac:dyDescent="0.35">
      <c r="A855" s="2" t="s">
        <v>139</v>
      </c>
      <c r="B855" s="2" t="s">
        <v>136</v>
      </c>
      <c r="C855" s="2" t="s">
        <v>63</v>
      </c>
      <c r="D855" s="107">
        <v>41456</v>
      </c>
      <c r="E855" s="2">
        <v>7</v>
      </c>
      <c r="F855" s="2" t="s">
        <v>19</v>
      </c>
      <c r="G855" s="2" t="s">
        <v>127</v>
      </c>
      <c r="H855" s="2" t="s">
        <v>128</v>
      </c>
      <c r="I855" s="2" t="s">
        <v>33</v>
      </c>
      <c r="J855" s="111">
        <v>1332883.4370402915</v>
      </c>
      <c r="K855" s="109"/>
    </row>
    <row r="856" spans="1:11" x14ac:dyDescent="0.35">
      <c r="A856" s="2" t="s">
        <v>139</v>
      </c>
      <c r="B856" s="2" t="s">
        <v>136</v>
      </c>
      <c r="C856" s="2" t="s">
        <v>63</v>
      </c>
      <c r="D856" s="107">
        <v>41487</v>
      </c>
      <c r="E856" s="2">
        <v>8</v>
      </c>
      <c r="F856" s="2" t="s">
        <v>19</v>
      </c>
      <c r="G856" s="2" t="s">
        <v>127</v>
      </c>
      <c r="H856" s="2" t="s">
        <v>128</v>
      </c>
      <c r="I856" s="2" t="s">
        <v>33</v>
      </c>
      <c r="J856" s="111">
        <v>1151288.886269808</v>
      </c>
      <c r="K856" s="109"/>
    </row>
    <row r="857" spans="1:11" x14ac:dyDescent="0.35">
      <c r="A857" s="2" t="s">
        <v>139</v>
      </c>
      <c r="B857" s="2" t="s">
        <v>136</v>
      </c>
      <c r="C857" s="2" t="s">
        <v>63</v>
      </c>
      <c r="D857" s="107">
        <v>41518</v>
      </c>
      <c r="E857" s="2">
        <v>9</v>
      </c>
      <c r="F857" s="2" t="s">
        <v>19</v>
      </c>
      <c r="G857" s="2" t="s">
        <v>127</v>
      </c>
      <c r="H857" s="2" t="s">
        <v>128</v>
      </c>
      <c r="I857" s="2" t="s">
        <v>33</v>
      </c>
      <c r="J857" s="111">
        <v>1434960.2579417818</v>
      </c>
      <c r="K857" s="109"/>
    </row>
    <row r="858" spans="1:11" x14ac:dyDescent="0.35">
      <c r="A858" s="2" t="s">
        <v>139</v>
      </c>
      <c r="B858" s="2" t="s">
        <v>136</v>
      </c>
      <c r="C858" s="2" t="s">
        <v>63</v>
      </c>
      <c r="D858" s="107">
        <v>41548</v>
      </c>
      <c r="E858" s="2">
        <v>10</v>
      </c>
      <c r="F858" s="2" t="s">
        <v>19</v>
      </c>
      <c r="G858" s="2" t="s">
        <v>127</v>
      </c>
      <c r="H858" s="2" t="s">
        <v>128</v>
      </c>
      <c r="I858" s="2" t="s">
        <v>33</v>
      </c>
      <c r="J858" s="111">
        <v>1261225.5178525469</v>
      </c>
      <c r="K858" s="109"/>
    </row>
    <row r="859" spans="1:11" x14ac:dyDescent="0.35">
      <c r="A859" s="2" t="s">
        <v>139</v>
      </c>
      <c r="B859" s="2" t="s">
        <v>136</v>
      </c>
      <c r="C859" s="2" t="s">
        <v>63</v>
      </c>
      <c r="D859" s="107">
        <v>41579</v>
      </c>
      <c r="E859" s="2">
        <v>11</v>
      </c>
      <c r="F859" s="2" t="s">
        <v>19</v>
      </c>
      <c r="G859" s="2" t="s">
        <v>127</v>
      </c>
      <c r="H859" s="2" t="s">
        <v>128</v>
      </c>
      <c r="I859" s="2" t="s">
        <v>33</v>
      </c>
      <c r="J859" s="111">
        <v>1020345.9299794802</v>
      </c>
      <c r="K859" s="109"/>
    </row>
    <row r="860" spans="1:11" x14ac:dyDescent="0.35">
      <c r="A860" s="2" t="s">
        <v>139</v>
      </c>
      <c r="B860" s="2" t="s">
        <v>136</v>
      </c>
      <c r="C860" s="2" t="s">
        <v>63</v>
      </c>
      <c r="D860" s="107">
        <v>41609</v>
      </c>
      <c r="E860" s="2">
        <v>12</v>
      </c>
      <c r="F860" s="2" t="s">
        <v>19</v>
      </c>
      <c r="G860" s="2" t="s">
        <v>127</v>
      </c>
      <c r="H860" s="2" t="s">
        <v>128</v>
      </c>
      <c r="I860" s="2" t="s">
        <v>33</v>
      </c>
      <c r="J860" s="111">
        <v>756329.43025765126</v>
      </c>
      <c r="K860" s="109"/>
    </row>
    <row r="861" spans="1:11" x14ac:dyDescent="0.35">
      <c r="A861" s="2" t="s">
        <v>139</v>
      </c>
      <c r="B861" s="2" t="s">
        <v>136</v>
      </c>
      <c r="C861" s="2" t="s">
        <v>63</v>
      </c>
      <c r="D861" s="107">
        <v>41640</v>
      </c>
      <c r="E861" s="2">
        <v>1</v>
      </c>
      <c r="F861" s="2" t="s">
        <v>19</v>
      </c>
      <c r="G861" s="2" t="s">
        <v>127</v>
      </c>
      <c r="H861" s="2" t="s">
        <v>128</v>
      </c>
      <c r="I861" s="2" t="s">
        <v>33</v>
      </c>
      <c r="J861" s="111">
        <v>835307.17053299106</v>
      </c>
      <c r="K861" s="109"/>
    </row>
    <row r="862" spans="1:11" x14ac:dyDescent="0.35">
      <c r="A862" s="2" t="s">
        <v>139</v>
      </c>
      <c r="B862" s="2" t="s">
        <v>136</v>
      </c>
      <c r="C862" s="2" t="s">
        <v>63</v>
      </c>
      <c r="D862" s="107">
        <v>41671</v>
      </c>
      <c r="E862" s="2">
        <v>2</v>
      </c>
      <c r="F862" s="2" t="s">
        <v>19</v>
      </c>
      <c r="G862" s="2" t="s">
        <v>127</v>
      </c>
      <c r="H862" s="2" t="s">
        <v>128</v>
      </c>
      <c r="I862" s="2" t="s">
        <v>33</v>
      </c>
      <c r="J862" s="111">
        <v>708560.45670208498</v>
      </c>
      <c r="K862" s="109"/>
    </row>
    <row r="863" spans="1:11" x14ac:dyDescent="0.35">
      <c r="A863" s="2" t="s">
        <v>139</v>
      </c>
      <c r="B863" s="2" t="s">
        <v>136</v>
      </c>
      <c r="C863" s="2" t="s">
        <v>63</v>
      </c>
      <c r="D863" s="107">
        <v>41699</v>
      </c>
      <c r="E863" s="2">
        <v>3</v>
      </c>
      <c r="F863" s="2" t="s">
        <v>19</v>
      </c>
      <c r="G863" s="2" t="s">
        <v>127</v>
      </c>
      <c r="H863" s="2" t="s">
        <v>128</v>
      </c>
      <c r="I863" s="2" t="s">
        <v>33</v>
      </c>
      <c r="J863" s="111">
        <v>961197.10847725498</v>
      </c>
      <c r="K863" s="109"/>
    </row>
    <row r="864" spans="1:11" x14ac:dyDescent="0.35">
      <c r="A864" s="2" t="s">
        <v>139</v>
      </c>
      <c r="B864" s="2" t="s">
        <v>136</v>
      </c>
      <c r="C864" s="2" t="s">
        <v>63</v>
      </c>
      <c r="D864" s="107">
        <v>41730</v>
      </c>
      <c r="E864" s="2">
        <v>4</v>
      </c>
      <c r="F864" s="2" t="s">
        <v>19</v>
      </c>
      <c r="G864" s="2" t="s">
        <v>127</v>
      </c>
      <c r="H864" s="2" t="s">
        <v>128</v>
      </c>
      <c r="I864" s="2" t="s">
        <v>33</v>
      </c>
      <c r="J864" s="111">
        <v>570279.25121684396</v>
      </c>
      <c r="K864" s="109"/>
    </row>
    <row r="865" spans="1:11" x14ac:dyDescent="0.35">
      <c r="A865" s="2" t="s">
        <v>139</v>
      </c>
      <c r="B865" s="2" t="s">
        <v>136</v>
      </c>
      <c r="C865" s="2" t="s">
        <v>63</v>
      </c>
      <c r="D865" s="107">
        <v>41760</v>
      </c>
      <c r="E865" s="2">
        <v>5</v>
      </c>
      <c r="F865" s="2" t="s">
        <v>19</v>
      </c>
      <c r="G865" s="2" t="s">
        <v>127</v>
      </c>
      <c r="H865" s="2" t="s">
        <v>128</v>
      </c>
      <c r="I865" s="2" t="s">
        <v>33</v>
      </c>
      <c r="J865" s="111">
        <v>712090.36311285582</v>
      </c>
      <c r="K865" s="109"/>
    </row>
    <row r="866" spans="1:11" x14ac:dyDescent="0.35">
      <c r="A866" s="2" t="s">
        <v>139</v>
      </c>
      <c r="B866" s="2" t="s">
        <v>136</v>
      </c>
      <c r="C866" s="2" t="s">
        <v>63</v>
      </c>
      <c r="D866" s="107">
        <v>41791</v>
      </c>
      <c r="E866" s="2">
        <v>6</v>
      </c>
      <c r="F866" s="2" t="s">
        <v>19</v>
      </c>
      <c r="G866" s="2" t="s">
        <v>127</v>
      </c>
      <c r="H866" s="2" t="s">
        <v>128</v>
      </c>
      <c r="I866" s="2" t="s">
        <v>33</v>
      </c>
      <c r="J866" s="111">
        <v>1333561.9610866704</v>
      </c>
      <c r="K866" s="109"/>
    </row>
    <row r="867" spans="1:11" x14ac:dyDescent="0.35">
      <c r="A867" s="2" t="s">
        <v>139</v>
      </c>
      <c r="B867" s="2" t="s">
        <v>136</v>
      </c>
      <c r="C867" s="2" t="s">
        <v>63</v>
      </c>
      <c r="D867" s="107">
        <v>41456</v>
      </c>
      <c r="E867" s="2">
        <v>7</v>
      </c>
      <c r="F867" s="2" t="s">
        <v>19</v>
      </c>
      <c r="G867" s="2" t="s">
        <v>127</v>
      </c>
      <c r="H867" s="2" t="s">
        <v>129</v>
      </c>
      <c r="I867" s="2" t="s">
        <v>33</v>
      </c>
      <c r="J867" s="111">
        <v>1205625.4827113249</v>
      </c>
      <c r="K867" s="109"/>
    </row>
    <row r="868" spans="1:11" x14ac:dyDescent="0.35">
      <c r="A868" s="2" t="s">
        <v>139</v>
      </c>
      <c r="B868" s="2" t="s">
        <v>136</v>
      </c>
      <c r="C868" s="2" t="s">
        <v>63</v>
      </c>
      <c r="D868" s="107">
        <v>41487</v>
      </c>
      <c r="E868" s="2">
        <v>8</v>
      </c>
      <c r="F868" s="2" t="s">
        <v>19</v>
      </c>
      <c r="G868" s="2" t="s">
        <v>127</v>
      </c>
      <c r="H868" s="2" t="s">
        <v>129</v>
      </c>
      <c r="I868" s="2" t="s">
        <v>33</v>
      </c>
      <c r="J868" s="111">
        <v>1061002.5545301</v>
      </c>
      <c r="K868" s="109"/>
    </row>
    <row r="869" spans="1:11" x14ac:dyDescent="0.35">
      <c r="A869" s="2" t="s">
        <v>139</v>
      </c>
      <c r="B869" s="2" t="s">
        <v>136</v>
      </c>
      <c r="C869" s="2" t="s">
        <v>63</v>
      </c>
      <c r="D869" s="107">
        <v>41518</v>
      </c>
      <c r="E869" s="2">
        <v>9</v>
      </c>
      <c r="F869" s="2" t="s">
        <v>19</v>
      </c>
      <c r="G869" s="2" t="s">
        <v>127</v>
      </c>
      <c r="H869" s="2" t="s">
        <v>129</v>
      </c>
      <c r="I869" s="2" t="s">
        <v>33</v>
      </c>
      <c r="J869" s="111">
        <v>1277106.2932592249</v>
      </c>
      <c r="K869" s="109"/>
    </row>
    <row r="870" spans="1:11" x14ac:dyDescent="0.35">
      <c r="A870" s="2" t="s">
        <v>139</v>
      </c>
      <c r="B870" s="2" t="s">
        <v>136</v>
      </c>
      <c r="C870" s="2" t="s">
        <v>63</v>
      </c>
      <c r="D870" s="107">
        <v>41548</v>
      </c>
      <c r="E870" s="2">
        <v>10</v>
      </c>
      <c r="F870" s="2" t="s">
        <v>19</v>
      </c>
      <c r="G870" s="2" t="s">
        <v>127</v>
      </c>
      <c r="H870" s="2" t="s">
        <v>129</v>
      </c>
      <c r="I870" s="2" t="s">
        <v>33</v>
      </c>
      <c r="J870" s="111">
        <v>1116349.389116325</v>
      </c>
      <c r="K870" s="109"/>
    </row>
    <row r="871" spans="1:11" x14ac:dyDescent="0.35">
      <c r="A871" s="2" t="s">
        <v>139</v>
      </c>
      <c r="B871" s="2" t="s">
        <v>136</v>
      </c>
      <c r="C871" s="2" t="s">
        <v>63</v>
      </c>
      <c r="D871" s="107">
        <v>41579</v>
      </c>
      <c r="E871" s="2">
        <v>11</v>
      </c>
      <c r="F871" s="2" t="s">
        <v>19</v>
      </c>
      <c r="G871" s="2" t="s">
        <v>127</v>
      </c>
      <c r="H871" s="2" t="s">
        <v>129</v>
      </c>
      <c r="I871" s="2" t="s">
        <v>33</v>
      </c>
      <c r="J871" s="111">
        <v>932858.39093923138</v>
      </c>
      <c r="K871" s="109"/>
    </row>
    <row r="872" spans="1:11" x14ac:dyDescent="0.35">
      <c r="A872" s="2" t="s">
        <v>139</v>
      </c>
      <c r="B872" s="2" t="s">
        <v>136</v>
      </c>
      <c r="C872" s="2" t="s">
        <v>63</v>
      </c>
      <c r="D872" s="107">
        <v>41609</v>
      </c>
      <c r="E872" s="2">
        <v>12</v>
      </c>
      <c r="F872" s="2" t="s">
        <v>19</v>
      </c>
      <c r="G872" s="2" t="s">
        <v>127</v>
      </c>
      <c r="H872" s="2" t="s">
        <v>129</v>
      </c>
      <c r="I872" s="2" t="s">
        <v>33</v>
      </c>
      <c r="J872" s="111">
        <v>739422.19930556254</v>
      </c>
      <c r="K872" s="109"/>
    </row>
    <row r="873" spans="1:11" x14ac:dyDescent="0.35">
      <c r="A873" s="2" t="s">
        <v>139</v>
      </c>
      <c r="B873" s="2" t="s">
        <v>136</v>
      </c>
      <c r="C873" s="2" t="s">
        <v>63</v>
      </c>
      <c r="D873" s="107">
        <v>41640</v>
      </c>
      <c r="E873" s="2">
        <v>1</v>
      </c>
      <c r="F873" s="2" t="s">
        <v>19</v>
      </c>
      <c r="G873" s="2" t="s">
        <v>127</v>
      </c>
      <c r="H873" s="2" t="s">
        <v>129</v>
      </c>
      <c r="I873" s="2" t="s">
        <v>33</v>
      </c>
      <c r="J873" s="111">
        <v>739944.9965933999</v>
      </c>
      <c r="K873" s="109"/>
    </row>
    <row r="874" spans="1:11" x14ac:dyDescent="0.35">
      <c r="A874" s="2" t="s">
        <v>139</v>
      </c>
      <c r="B874" s="2" t="s">
        <v>136</v>
      </c>
      <c r="C874" s="2" t="s">
        <v>63</v>
      </c>
      <c r="D874" s="107">
        <v>41671</v>
      </c>
      <c r="E874" s="2">
        <v>2</v>
      </c>
      <c r="F874" s="2" t="s">
        <v>19</v>
      </c>
      <c r="G874" s="2" t="s">
        <v>127</v>
      </c>
      <c r="H874" s="2" t="s">
        <v>129</v>
      </c>
      <c r="I874" s="2" t="s">
        <v>33</v>
      </c>
      <c r="J874" s="111">
        <v>666405.86063951231</v>
      </c>
      <c r="K874" s="109"/>
    </row>
    <row r="875" spans="1:11" x14ac:dyDescent="0.35">
      <c r="A875" s="2" t="s">
        <v>139</v>
      </c>
      <c r="B875" s="2" t="s">
        <v>136</v>
      </c>
      <c r="C875" s="2" t="s">
        <v>63</v>
      </c>
      <c r="D875" s="107">
        <v>41699</v>
      </c>
      <c r="E875" s="2">
        <v>3</v>
      </c>
      <c r="F875" s="2" t="s">
        <v>19</v>
      </c>
      <c r="G875" s="2" t="s">
        <v>127</v>
      </c>
      <c r="H875" s="2" t="s">
        <v>129</v>
      </c>
      <c r="I875" s="2" t="s">
        <v>33</v>
      </c>
      <c r="J875" s="111">
        <v>964934.72717118752</v>
      </c>
      <c r="K875" s="109"/>
    </row>
    <row r="876" spans="1:11" x14ac:dyDescent="0.35">
      <c r="A876" s="2" t="s">
        <v>139</v>
      </c>
      <c r="B876" s="2" t="s">
        <v>136</v>
      </c>
      <c r="C876" s="2" t="s">
        <v>63</v>
      </c>
      <c r="D876" s="107">
        <v>41730</v>
      </c>
      <c r="E876" s="2">
        <v>4</v>
      </c>
      <c r="F876" s="2" t="s">
        <v>19</v>
      </c>
      <c r="G876" s="2" t="s">
        <v>127</v>
      </c>
      <c r="H876" s="2" t="s">
        <v>129</v>
      </c>
      <c r="I876" s="2" t="s">
        <v>33</v>
      </c>
      <c r="J876" s="111">
        <v>541033.23140099994</v>
      </c>
      <c r="K876" s="109"/>
    </row>
    <row r="877" spans="1:11" x14ac:dyDescent="0.35">
      <c r="A877" s="2" t="s">
        <v>139</v>
      </c>
      <c r="B877" s="2" t="s">
        <v>136</v>
      </c>
      <c r="C877" s="2" t="s">
        <v>63</v>
      </c>
      <c r="D877" s="107">
        <v>41760</v>
      </c>
      <c r="E877" s="2">
        <v>5</v>
      </c>
      <c r="F877" s="2" t="s">
        <v>19</v>
      </c>
      <c r="G877" s="2" t="s">
        <v>127</v>
      </c>
      <c r="H877" s="2" t="s">
        <v>129</v>
      </c>
      <c r="I877" s="2" t="s">
        <v>33</v>
      </c>
      <c r="J877" s="111">
        <v>654984.60439717479</v>
      </c>
      <c r="K877" s="109"/>
    </row>
    <row r="878" spans="1:11" x14ac:dyDescent="0.35">
      <c r="A878" s="2" t="s">
        <v>139</v>
      </c>
      <c r="B878" s="2" t="s">
        <v>136</v>
      </c>
      <c r="C878" s="2" t="s">
        <v>63</v>
      </c>
      <c r="D878" s="107">
        <v>41791</v>
      </c>
      <c r="E878" s="2">
        <v>6</v>
      </c>
      <c r="F878" s="2" t="s">
        <v>19</v>
      </c>
      <c r="G878" s="2" t="s">
        <v>127</v>
      </c>
      <c r="H878" s="2" t="s">
        <v>129</v>
      </c>
      <c r="I878" s="2" t="s">
        <v>33</v>
      </c>
      <c r="J878" s="111">
        <v>1109316.9805072877</v>
      </c>
      <c r="K878" s="109"/>
    </row>
    <row r="879" spans="1:11" x14ac:dyDescent="0.35">
      <c r="A879" s="2" t="s">
        <v>139</v>
      </c>
      <c r="B879" s="2" t="s">
        <v>136</v>
      </c>
      <c r="C879" s="2" t="s">
        <v>63</v>
      </c>
      <c r="D879" s="107">
        <v>41456</v>
      </c>
      <c r="E879" s="2">
        <v>7</v>
      </c>
      <c r="F879" s="2" t="s">
        <v>19</v>
      </c>
      <c r="G879" s="2" t="s">
        <v>146</v>
      </c>
      <c r="H879" s="2" t="s">
        <v>130</v>
      </c>
      <c r="I879" s="2" t="s">
        <v>33</v>
      </c>
      <c r="J879" s="111">
        <v>1134491.3172698508</v>
      </c>
      <c r="K879" s="109"/>
    </row>
    <row r="880" spans="1:11" x14ac:dyDescent="0.35">
      <c r="A880" s="2" t="s">
        <v>139</v>
      </c>
      <c r="B880" s="2" t="s">
        <v>136</v>
      </c>
      <c r="C880" s="2" t="s">
        <v>63</v>
      </c>
      <c r="D880" s="107">
        <v>41487</v>
      </c>
      <c r="E880" s="2">
        <v>8</v>
      </c>
      <c r="F880" s="2" t="s">
        <v>19</v>
      </c>
      <c r="G880" s="2" t="s">
        <v>146</v>
      </c>
      <c r="H880" s="2" t="s">
        <v>130</v>
      </c>
      <c r="I880" s="2" t="s">
        <v>33</v>
      </c>
      <c r="J880" s="111">
        <v>806940.19684530701</v>
      </c>
      <c r="K880" s="109"/>
    </row>
    <row r="881" spans="1:11" x14ac:dyDescent="0.35">
      <c r="A881" s="2" t="s">
        <v>139</v>
      </c>
      <c r="B881" s="2" t="s">
        <v>136</v>
      </c>
      <c r="C881" s="2" t="s">
        <v>63</v>
      </c>
      <c r="D881" s="107">
        <v>41518</v>
      </c>
      <c r="E881" s="2">
        <v>9</v>
      </c>
      <c r="F881" s="2" t="s">
        <v>19</v>
      </c>
      <c r="G881" s="2" t="s">
        <v>146</v>
      </c>
      <c r="H881" s="2" t="s">
        <v>130</v>
      </c>
      <c r="I881" s="2" t="s">
        <v>33</v>
      </c>
      <c r="J881" s="111">
        <v>1151592.8767951606</v>
      </c>
      <c r="K881" s="109"/>
    </row>
    <row r="882" spans="1:11" x14ac:dyDescent="0.35">
      <c r="A882" s="2" t="s">
        <v>139</v>
      </c>
      <c r="B882" s="2" t="s">
        <v>136</v>
      </c>
      <c r="C882" s="2" t="s">
        <v>63</v>
      </c>
      <c r="D882" s="107">
        <v>41548</v>
      </c>
      <c r="E882" s="2">
        <v>10</v>
      </c>
      <c r="F882" s="2" t="s">
        <v>19</v>
      </c>
      <c r="G882" s="2" t="s">
        <v>146</v>
      </c>
      <c r="H882" s="2" t="s">
        <v>130</v>
      </c>
      <c r="I882" s="2" t="s">
        <v>33</v>
      </c>
      <c r="J882" s="111">
        <v>953018.83364781574</v>
      </c>
      <c r="K882" s="109"/>
    </row>
    <row r="883" spans="1:11" x14ac:dyDescent="0.35">
      <c r="A883" s="2" t="s">
        <v>139</v>
      </c>
      <c r="B883" s="2" t="s">
        <v>136</v>
      </c>
      <c r="C883" s="2" t="s">
        <v>63</v>
      </c>
      <c r="D883" s="107">
        <v>41579</v>
      </c>
      <c r="E883" s="2">
        <v>11</v>
      </c>
      <c r="F883" s="2" t="s">
        <v>19</v>
      </c>
      <c r="G883" s="2" t="s">
        <v>146</v>
      </c>
      <c r="H883" s="2" t="s">
        <v>130</v>
      </c>
      <c r="I883" s="2" t="s">
        <v>33</v>
      </c>
      <c r="J883" s="111">
        <v>850734.32784846472</v>
      </c>
      <c r="K883" s="109"/>
    </row>
    <row r="884" spans="1:11" x14ac:dyDescent="0.35">
      <c r="A884" s="2" t="s">
        <v>139</v>
      </c>
      <c r="B884" s="2" t="s">
        <v>136</v>
      </c>
      <c r="C884" s="2" t="s">
        <v>63</v>
      </c>
      <c r="D884" s="107">
        <v>41609</v>
      </c>
      <c r="E884" s="2">
        <v>12</v>
      </c>
      <c r="F884" s="2" t="s">
        <v>19</v>
      </c>
      <c r="G884" s="2" t="s">
        <v>146</v>
      </c>
      <c r="H884" s="2" t="s">
        <v>130</v>
      </c>
      <c r="I884" s="2" t="s">
        <v>33</v>
      </c>
      <c r="J884" s="111">
        <v>590304.384267507</v>
      </c>
      <c r="K884" s="109"/>
    </row>
    <row r="885" spans="1:11" x14ac:dyDescent="0.35">
      <c r="A885" s="2" t="s">
        <v>139</v>
      </c>
      <c r="B885" s="2" t="s">
        <v>136</v>
      </c>
      <c r="C885" s="2" t="s">
        <v>63</v>
      </c>
      <c r="D885" s="107">
        <v>41640</v>
      </c>
      <c r="E885" s="2">
        <v>1</v>
      </c>
      <c r="F885" s="2" t="s">
        <v>19</v>
      </c>
      <c r="G885" s="2" t="s">
        <v>146</v>
      </c>
      <c r="H885" s="2" t="s">
        <v>130</v>
      </c>
      <c r="I885" s="2" t="s">
        <v>33</v>
      </c>
      <c r="J885" s="111">
        <v>639047.64173065918</v>
      </c>
      <c r="K885" s="109"/>
    </row>
    <row r="886" spans="1:11" x14ac:dyDescent="0.35">
      <c r="A886" s="2" t="s">
        <v>139</v>
      </c>
      <c r="B886" s="2" t="s">
        <v>136</v>
      </c>
      <c r="C886" s="2" t="s">
        <v>63</v>
      </c>
      <c r="D886" s="107">
        <v>41671</v>
      </c>
      <c r="E886" s="2">
        <v>2</v>
      </c>
      <c r="F886" s="2" t="s">
        <v>19</v>
      </c>
      <c r="G886" s="2" t="s">
        <v>146</v>
      </c>
      <c r="H886" s="2" t="s">
        <v>130</v>
      </c>
      <c r="I886" s="2" t="s">
        <v>33</v>
      </c>
      <c r="J886" s="111">
        <v>600791.0408000747</v>
      </c>
      <c r="K886" s="109"/>
    </row>
    <row r="887" spans="1:11" x14ac:dyDescent="0.35">
      <c r="A887" s="2" t="s">
        <v>139</v>
      </c>
      <c r="B887" s="2" t="s">
        <v>136</v>
      </c>
      <c r="C887" s="2" t="s">
        <v>63</v>
      </c>
      <c r="D887" s="107">
        <v>41699</v>
      </c>
      <c r="E887" s="2">
        <v>3</v>
      </c>
      <c r="F887" s="2" t="s">
        <v>19</v>
      </c>
      <c r="G887" s="2" t="s">
        <v>146</v>
      </c>
      <c r="H887" s="2" t="s">
        <v>130</v>
      </c>
      <c r="I887" s="2" t="s">
        <v>33</v>
      </c>
      <c r="J887" s="111">
        <v>765760.35752283596</v>
      </c>
      <c r="K887" s="109"/>
    </row>
    <row r="888" spans="1:11" x14ac:dyDescent="0.35">
      <c r="A888" s="2" t="s">
        <v>139</v>
      </c>
      <c r="B888" s="2" t="s">
        <v>136</v>
      </c>
      <c r="C888" s="2" t="s">
        <v>63</v>
      </c>
      <c r="D888" s="107">
        <v>41730</v>
      </c>
      <c r="E888" s="2">
        <v>4</v>
      </c>
      <c r="F888" s="2" t="s">
        <v>19</v>
      </c>
      <c r="G888" s="2" t="s">
        <v>146</v>
      </c>
      <c r="H888" s="2" t="s">
        <v>130</v>
      </c>
      <c r="I888" s="2" t="s">
        <v>33</v>
      </c>
      <c r="J888" s="111">
        <v>429847.5775628736</v>
      </c>
      <c r="K888" s="109"/>
    </row>
    <row r="889" spans="1:11" x14ac:dyDescent="0.35">
      <c r="A889" s="2" t="s">
        <v>139</v>
      </c>
      <c r="B889" s="2" t="s">
        <v>136</v>
      </c>
      <c r="C889" s="2" t="s">
        <v>63</v>
      </c>
      <c r="D889" s="107">
        <v>41760</v>
      </c>
      <c r="E889" s="2">
        <v>5</v>
      </c>
      <c r="F889" s="2" t="s">
        <v>19</v>
      </c>
      <c r="G889" s="2" t="s">
        <v>146</v>
      </c>
      <c r="H889" s="2" t="s">
        <v>130</v>
      </c>
      <c r="I889" s="2" t="s">
        <v>33</v>
      </c>
      <c r="J889" s="111">
        <v>575910.80906214949</v>
      </c>
      <c r="K889" s="109"/>
    </row>
    <row r="890" spans="1:11" x14ac:dyDescent="0.35">
      <c r="A890" s="2" t="s">
        <v>139</v>
      </c>
      <c r="B890" s="2" t="s">
        <v>136</v>
      </c>
      <c r="C890" s="2" t="s">
        <v>63</v>
      </c>
      <c r="D890" s="107">
        <v>41791</v>
      </c>
      <c r="E890" s="2">
        <v>6</v>
      </c>
      <c r="F890" s="2" t="s">
        <v>19</v>
      </c>
      <c r="G890" s="2" t="s">
        <v>146</v>
      </c>
      <c r="H890" s="2" t="s">
        <v>130</v>
      </c>
      <c r="I890" s="2" t="s">
        <v>33</v>
      </c>
      <c r="J890" s="111">
        <v>978906.42835815961</v>
      </c>
      <c r="K890" s="109"/>
    </row>
    <row r="891" spans="1:11" x14ac:dyDescent="0.35">
      <c r="A891" s="2" t="s">
        <v>139</v>
      </c>
      <c r="B891" s="2" t="s">
        <v>136</v>
      </c>
      <c r="C891" s="2" t="s">
        <v>63</v>
      </c>
      <c r="D891" s="107">
        <v>41456</v>
      </c>
      <c r="E891" s="2">
        <v>7</v>
      </c>
      <c r="F891" s="2" t="s">
        <v>19</v>
      </c>
      <c r="G891" s="2" t="s">
        <v>146</v>
      </c>
      <c r="H891" s="2" t="s">
        <v>131</v>
      </c>
      <c r="I891" s="2" t="s">
        <v>33</v>
      </c>
      <c r="J891" s="111">
        <v>255350.32112459998</v>
      </c>
      <c r="K891" s="109"/>
    </row>
    <row r="892" spans="1:11" x14ac:dyDescent="0.35">
      <c r="A892" s="2" t="s">
        <v>139</v>
      </c>
      <c r="B892" s="2" t="s">
        <v>136</v>
      </c>
      <c r="C892" s="2" t="s">
        <v>63</v>
      </c>
      <c r="D892" s="107">
        <v>41487</v>
      </c>
      <c r="E892" s="2">
        <v>8</v>
      </c>
      <c r="F892" s="2" t="s">
        <v>19</v>
      </c>
      <c r="G892" s="2" t="s">
        <v>146</v>
      </c>
      <c r="H892" s="2" t="s">
        <v>131</v>
      </c>
      <c r="I892" s="2" t="s">
        <v>33</v>
      </c>
      <c r="J892" s="111">
        <v>189875.20710716999</v>
      </c>
      <c r="K892" s="109"/>
    </row>
    <row r="893" spans="1:11" x14ac:dyDescent="0.35">
      <c r="A893" s="2" t="s">
        <v>139</v>
      </c>
      <c r="B893" s="2" t="s">
        <v>136</v>
      </c>
      <c r="C893" s="2" t="s">
        <v>63</v>
      </c>
      <c r="D893" s="107">
        <v>41518</v>
      </c>
      <c r="E893" s="2">
        <v>9</v>
      </c>
      <c r="F893" s="2" t="s">
        <v>19</v>
      </c>
      <c r="G893" s="2" t="s">
        <v>146</v>
      </c>
      <c r="H893" s="2" t="s">
        <v>131</v>
      </c>
      <c r="I893" s="2" t="s">
        <v>33</v>
      </c>
      <c r="J893" s="111">
        <v>252931.19233882497</v>
      </c>
      <c r="K893" s="109"/>
    </row>
    <row r="894" spans="1:11" x14ac:dyDescent="0.35">
      <c r="A894" s="2" t="s">
        <v>139</v>
      </c>
      <c r="B894" s="2" t="s">
        <v>136</v>
      </c>
      <c r="C894" s="2" t="s">
        <v>63</v>
      </c>
      <c r="D894" s="107">
        <v>41548</v>
      </c>
      <c r="E894" s="2">
        <v>10</v>
      </c>
      <c r="F894" s="2" t="s">
        <v>19</v>
      </c>
      <c r="G894" s="2" t="s">
        <v>146</v>
      </c>
      <c r="H894" s="2" t="s">
        <v>131</v>
      </c>
      <c r="I894" s="2" t="s">
        <v>33</v>
      </c>
      <c r="J894" s="111">
        <v>214527.58832758496</v>
      </c>
      <c r="K894" s="109"/>
    </row>
    <row r="895" spans="1:11" x14ac:dyDescent="0.35">
      <c r="A895" s="2" t="s">
        <v>139</v>
      </c>
      <c r="B895" s="2" t="s">
        <v>136</v>
      </c>
      <c r="C895" s="2" t="s">
        <v>63</v>
      </c>
      <c r="D895" s="107">
        <v>41579</v>
      </c>
      <c r="E895" s="2">
        <v>11</v>
      </c>
      <c r="F895" s="2" t="s">
        <v>19</v>
      </c>
      <c r="G895" s="2" t="s">
        <v>146</v>
      </c>
      <c r="H895" s="2" t="s">
        <v>131</v>
      </c>
      <c r="I895" s="2" t="s">
        <v>33</v>
      </c>
      <c r="J895" s="111">
        <v>192844.29660985127</v>
      </c>
      <c r="K895" s="109"/>
    </row>
    <row r="896" spans="1:11" x14ac:dyDescent="0.35">
      <c r="A896" s="2" t="s">
        <v>139</v>
      </c>
      <c r="B896" s="2" t="s">
        <v>136</v>
      </c>
      <c r="C896" s="2" t="s">
        <v>63</v>
      </c>
      <c r="D896" s="107">
        <v>41609</v>
      </c>
      <c r="E896" s="2">
        <v>12</v>
      </c>
      <c r="F896" s="2" t="s">
        <v>19</v>
      </c>
      <c r="G896" s="2" t="s">
        <v>146</v>
      </c>
      <c r="H896" s="2" t="s">
        <v>131</v>
      </c>
      <c r="I896" s="2" t="s">
        <v>33</v>
      </c>
      <c r="J896" s="111">
        <v>142400.85841800002</v>
      </c>
      <c r="K896" s="109"/>
    </row>
    <row r="897" spans="1:11" x14ac:dyDescent="0.35">
      <c r="A897" s="2" t="s">
        <v>139</v>
      </c>
      <c r="B897" s="2" t="s">
        <v>136</v>
      </c>
      <c r="C897" s="2" t="s">
        <v>63</v>
      </c>
      <c r="D897" s="107">
        <v>41640</v>
      </c>
      <c r="E897" s="2">
        <v>1</v>
      </c>
      <c r="F897" s="2" t="s">
        <v>19</v>
      </c>
      <c r="G897" s="2" t="s">
        <v>146</v>
      </c>
      <c r="H897" s="2" t="s">
        <v>131</v>
      </c>
      <c r="I897" s="2" t="s">
        <v>33</v>
      </c>
      <c r="J897" s="111">
        <v>142333.66162723501</v>
      </c>
      <c r="K897" s="109"/>
    </row>
    <row r="898" spans="1:11" x14ac:dyDescent="0.35">
      <c r="A898" s="2" t="s">
        <v>139</v>
      </c>
      <c r="B898" s="2" t="s">
        <v>136</v>
      </c>
      <c r="C898" s="2" t="s">
        <v>63</v>
      </c>
      <c r="D898" s="107">
        <v>41671</v>
      </c>
      <c r="E898" s="2">
        <v>2</v>
      </c>
      <c r="F898" s="2" t="s">
        <v>19</v>
      </c>
      <c r="G898" s="2" t="s">
        <v>146</v>
      </c>
      <c r="H898" s="2" t="s">
        <v>131</v>
      </c>
      <c r="I898" s="2" t="s">
        <v>33</v>
      </c>
      <c r="J898" s="111">
        <v>133057.43558932497</v>
      </c>
      <c r="K898" s="109"/>
    </row>
    <row r="899" spans="1:11" x14ac:dyDescent="0.35">
      <c r="A899" s="2" t="s">
        <v>139</v>
      </c>
      <c r="B899" s="2" t="s">
        <v>136</v>
      </c>
      <c r="C899" s="2" t="s">
        <v>63</v>
      </c>
      <c r="D899" s="107">
        <v>41699</v>
      </c>
      <c r="E899" s="2">
        <v>3</v>
      </c>
      <c r="F899" s="2" t="s">
        <v>19</v>
      </c>
      <c r="G899" s="2" t="s">
        <v>146</v>
      </c>
      <c r="H899" s="2" t="s">
        <v>131</v>
      </c>
      <c r="I899" s="2" t="s">
        <v>33</v>
      </c>
      <c r="J899" s="111">
        <v>182458.70267756627</v>
      </c>
      <c r="K899" s="109"/>
    </row>
    <row r="900" spans="1:11" x14ac:dyDescent="0.35">
      <c r="A900" s="2" t="s">
        <v>139</v>
      </c>
      <c r="B900" s="2" t="s">
        <v>136</v>
      </c>
      <c r="C900" s="2" t="s">
        <v>63</v>
      </c>
      <c r="D900" s="107">
        <v>41730</v>
      </c>
      <c r="E900" s="2">
        <v>4</v>
      </c>
      <c r="F900" s="2" t="s">
        <v>19</v>
      </c>
      <c r="G900" s="2" t="s">
        <v>146</v>
      </c>
      <c r="H900" s="2" t="s">
        <v>131</v>
      </c>
      <c r="I900" s="2" t="s">
        <v>33</v>
      </c>
      <c r="J900" s="111">
        <v>104660.20871123999</v>
      </c>
      <c r="K900" s="109"/>
    </row>
    <row r="901" spans="1:11" x14ac:dyDescent="0.35">
      <c r="A901" s="2" t="s">
        <v>139</v>
      </c>
      <c r="B901" s="2" t="s">
        <v>136</v>
      </c>
      <c r="C901" s="2" t="s">
        <v>63</v>
      </c>
      <c r="D901" s="107">
        <v>41760</v>
      </c>
      <c r="E901" s="2">
        <v>5</v>
      </c>
      <c r="F901" s="2" t="s">
        <v>19</v>
      </c>
      <c r="G901" s="2" t="s">
        <v>146</v>
      </c>
      <c r="H901" s="2" t="s">
        <v>131</v>
      </c>
      <c r="I901" s="2" t="s">
        <v>33</v>
      </c>
      <c r="J901" s="111">
        <v>126430.43769056996</v>
      </c>
      <c r="K901" s="109"/>
    </row>
    <row r="902" spans="1:11" x14ac:dyDescent="0.35">
      <c r="A902" s="2" t="s">
        <v>139</v>
      </c>
      <c r="B902" s="2" t="s">
        <v>136</v>
      </c>
      <c r="C902" s="2" t="s">
        <v>63</v>
      </c>
      <c r="D902" s="107">
        <v>41791</v>
      </c>
      <c r="E902" s="2">
        <v>6</v>
      </c>
      <c r="F902" s="2" t="s">
        <v>19</v>
      </c>
      <c r="G902" s="2" t="s">
        <v>146</v>
      </c>
      <c r="H902" s="2" t="s">
        <v>131</v>
      </c>
      <c r="I902" s="2" t="s">
        <v>33</v>
      </c>
      <c r="J902" s="111">
        <v>230359.10681218505</v>
      </c>
      <c r="K902" s="109"/>
    </row>
    <row r="903" spans="1:11" x14ac:dyDescent="0.35">
      <c r="A903" s="2" t="s">
        <v>139</v>
      </c>
      <c r="B903" s="2" t="s">
        <v>136</v>
      </c>
      <c r="C903" s="2" t="s">
        <v>63</v>
      </c>
      <c r="D903" s="107">
        <v>41456</v>
      </c>
      <c r="E903" s="2">
        <v>7</v>
      </c>
      <c r="F903" s="2" t="s">
        <v>19</v>
      </c>
      <c r="G903" s="2" t="s">
        <v>146</v>
      </c>
      <c r="H903" s="2" t="s">
        <v>132</v>
      </c>
      <c r="I903" s="2" t="s">
        <v>33</v>
      </c>
      <c r="J903" s="111">
        <v>660756.15261022374</v>
      </c>
      <c r="K903" s="109"/>
    </row>
    <row r="904" spans="1:11" x14ac:dyDescent="0.35">
      <c r="A904" s="2" t="s">
        <v>139</v>
      </c>
      <c r="B904" s="2" t="s">
        <v>136</v>
      </c>
      <c r="C904" s="2" t="s">
        <v>63</v>
      </c>
      <c r="D904" s="107">
        <v>41487</v>
      </c>
      <c r="E904" s="2">
        <v>8</v>
      </c>
      <c r="F904" s="2" t="s">
        <v>19</v>
      </c>
      <c r="G904" s="2" t="s">
        <v>146</v>
      </c>
      <c r="H904" s="2" t="s">
        <v>132</v>
      </c>
      <c r="I904" s="2" t="s">
        <v>33</v>
      </c>
      <c r="J904" s="111">
        <v>529683.55044249841</v>
      </c>
      <c r="K904" s="109"/>
    </row>
    <row r="905" spans="1:11" x14ac:dyDescent="0.35">
      <c r="A905" s="2" t="s">
        <v>139</v>
      </c>
      <c r="B905" s="2" t="s">
        <v>136</v>
      </c>
      <c r="C905" s="2" t="s">
        <v>63</v>
      </c>
      <c r="D905" s="107">
        <v>41518</v>
      </c>
      <c r="E905" s="2">
        <v>9</v>
      </c>
      <c r="F905" s="2" t="s">
        <v>19</v>
      </c>
      <c r="G905" s="2" t="s">
        <v>146</v>
      </c>
      <c r="H905" s="2" t="s">
        <v>132</v>
      </c>
      <c r="I905" s="2" t="s">
        <v>33</v>
      </c>
      <c r="J905" s="111">
        <v>672443.49046857841</v>
      </c>
      <c r="K905" s="109"/>
    </row>
    <row r="906" spans="1:11" x14ac:dyDescent="0.35">
      <c r="A906" s="2" t="s">
        <v>139</v>
      </c>
      <c r="B906" s="2" t="s">
        <v>136</v>
      </c>
      <c r="C906" s="2" t="s">
        <v>63</v>
      </c>
      <c r="D906" s="107">
        <v>41548</v>
      </c>
      <c r="E906" s="2">
        <v>10</v>
      </c>
      <c r="F906" s="2" t="s">
        <v>19</v>
      </c>
      <c r="G906" s="2" t="s">
        <v>146</v>
      </c>
      <c r="H906" s="2" t="s">
        <v>132</v>
      </c>
      <c r="I906" s="2" t="s">
        <v>33</v>
      </c>
      <c r="J906" s="111">
        <v>585948.31082732871</v>
      </c>
      <c r="K906" s="109"/>
    </row>
    <row r="907" spans="1:11" x14ac:dyDescent="0.35">
      <c r="A907" s="2" t="s">
        <v>139</v>
      </c>
      <c r="B907" s="2" t="s">
        <v>136</v>
      </c>
      <c r="C907" s="2" t="s">
        <v>63</v>
      </c>
      <c r="D907" s="107">
        <v>41579</v>
      </c>
      <c r="E907" s="2">
        <v>11</v>
      </c>
      <c r="F907" s="2" t="s">
        <v>19</v>
      </c>
      <c r="G907" s="2" t="s">
        <v>146</v>
      </c>
      <c r="H907" s="2" t="s">
        <v>132</v>
      </c>
      <c r="I907" s="2" t="s">
        <v>33</v>
      </c>
      <c r="J907" s="111">
        <v>504468.75421239575</v>
      </c>
      <c r="K907" s="109"/>
    </row>
    <row r="908" spans="1:11" x14ac:dyDescent="0.35">
      <c r="A908" s="2" t="s">
        <v>139</v>
      </c>
      <c r="B908" s="2" t="s">
        <v>136</v>
      </c>
      <c r="C908" s="2" t="s">
        <v>63</v>
      </c>
      <c r="D908" s="107">
        <v>41609</v>
      </c>
      <c r="E908" s="2">
        <v>12</v>
      </c>
      <c r="F908" s="2" t="s">
        <v>19</v>
      </c>
      <c r="G908" s="2" t="s">
        <v>146</v>
      </c>
      <c r="H908" s="2" t="s">
        <v>132</v>
      </c>
      <c r="I908" s="2" t="s">
        <v>33</v>
      </c>
      <c r="J908" s="111">
        <v>378359.08081662602</v>
      </c>
      <c r="K908" s="109"/>
    </row>
    <row r="909" spans="1:11" x14ac:dyDescent="0.35">
      <c r="A909" s="2" t="s">
        <v>139</v>
      </c>
      <c r="B909" s="2" t="s">
        <v>136</v>
      </c>
      <c r="C909" s="2" t="s">
        <v>63</v>
      </c>
      <c r="D909" s="107">
        <v>41640</v>
      </c>
      <c r="E909" s="2">
        <v>1</v>
      </c>
      <c r="F909" s="2" t="s">
        <v>19</v>
      </c>
      <c r="G909" s="2" t="s">
        <v>146</v>
      </c>
      <c r="H909" s="2" t="s">
        <v>132</v>
      </c>
      <c r="I909" s="2" t="s">
        <v>33</v>
      </c>
      <c r="J909" s="111">
        <v>395823.36873278162</v>
      </c>
      <c r="K909" s="109"/>
    </row>
    <row r="910" spans="1:11" x14ac:dyDescent="0.35">
      <c r="A910" s="2" t="s">
        <v>139</v>
      </c>
      <c r="B910" s="2" t="s">
        <v>136</v>
      </c>
      <c r="C910" s="2" t="s">
        <v>63</v>
      </c>
      <c r="D910" s="107">
        <v>41671</v>
      </c>
      <c r="E910" s="2">
        <v>2</v>
      </c>
      <c r="F910" s="2" t="s">
        <v>19</v>
      </c>
      <c r="G910" s="2" t="s">
        <v>146</v>
      </c>
      <c r="H910" s="2" t="s">
        <v>132</v>
      </c>
      <c r="I910" s="2" t="s">
        <v>33</v>
      </c>
      <c r="J910" s="111">
        <v>329884.52262346615</v>
      </c>
      <c r="K910" s="109"/>
    </row>
    <row r="911" spans="1:11" x14ac:dyDescent="0.35">
      <c r="A911" s="2" t="s">
        <v>139</v>
      </c>
      <c r="B911" s="2" t="s">
        <v>136</v>
      </c>
      <c r="C911" s="2" t="s">
        <v>63</v>
      </c>
      <c r="D911" s="107">
        <v>41699</v>
      </c>
      <c r="E911" s="2">
        <v>3</v>
      </c>
      <c r="F911" s="2" t="s">
        <v>19</v>
      </c>
      <c r="G911" s="2" t="s">
        <v>146</v>
      </c>
      <c r="H911" s="2" t="s">
        <v>132</v>
      </c>
      <c r="I911" s="2" t="s">
        <v>33</v>
      </c>
      <c r="J911" s="111">
        <v>446578.08277619159</v>
      </c>
      <c r="K911" s="109"/>
    </row>
    <row r="912" spans="1:11" x14ac:dyDescent="0.35">
      <c r="A912" s="2" t="s">
        <v>139</v>
      </c>
      <c r="B912" s="2" t="s">
        <v>136</v>
      </c>
      <c r="C912" s="2" t="s">
        <v>63</v>
      </c>
      <c r="D912" s="107">
        <v>41730</v>
      </c>
      <c r="E912" s="2">
        <v>4</v>
      </c>
      <c r="F912" s="2" t="s">
        <v>19</v>
      </c>
      <c r="G912" s="2" t="s">
        <v>146</v>
      </c>
      <c r="H912" s="2" t="s">
        <v>132</v>
      </c>
      <c r="I912" s="2" t="s">
        <v>33</v>
      </c>
      <c r="J912" s="111">
        <v>255084.77622429357</v>
      </c>
      <c r="K912" s="109"/>
    </row>
    <row r="913" spans="1:11" x14ac:dyDescent="0.35">
      <c r="A913" s="2" t="s">
        <v>139</v>
      </c>
      <c r="B913" s="2" t="s">
        <v>136</v>
      </c>
      <c r="C913" s="2" t="s">
        <v>63</v>
      </c>
      <c r="D913" s="107">
        <v>41760</v>
      </c>
      <c r="E913" s="2">
        <v>5</v>
      </c>
      <c r="F913" s="2" t="s">
        <v>19</v>
      </c>
      <c r="G913" s="2" t="s">
        <v>146</v>
      </c>
      <c r="H913" s="2" t="s">
        <v>132</v>
      </c>
      <c r="I913" s="2" t="s">
        <v>33</v>
      </c>
      <c r="J913" s="111">
        <v>307417.20946522552</v>
      </c>
      <c r="K913" s="109"/>
    </row>
    <row r="914" spans="1:11" x14ac:dyDescent="0.35">
      <c r="A914" s="2" t="s">
        <v>139</v>
      </c>
      <c r="B914" s="2" t="s">
        <v>136</v>
      </c>
      <c r="C914" s="2" t="s">
        <v>63</v>
      </c>
      <c r="D914" s="107">
        <v>41791</v>
      </c>
      <c r="E914" s="2">
        <v>6</v>
      </c>
      <c r="F914" s="2" t="s">
        <v>19</v>
      </c>
      <c r="G914" s="2" t="s">
        <v>146</v>
      </c>
      <c r="H914" s="2" t="s">
        <v>132</v>
      </c>
      <c r="I914" s="2" t="s">
        <v>33</v>
      </c>
      <c r="J914" s="111">
        <v>612277.97873185331</v>
      </c>
      <c r="K914" s="109"/>
    </row>
    <row r="915" spans="1:11" x14ac:dyDescent="0.35">
      <c r="A915" s="2" t="s">
        <v>139</v>
      </c>
      <c r="B915" s="2" t="s">
        <v>136</v>
      </c>
      <c r="C915" s="2" t="s">
        <v>63</v>
      </c>
      <c r="D915" s="107">
        <v>41456</v>
      </c>
      <c r="E915" s="2">
        <v>7</v>
      </c>
      <c r="F915" s="2" t="s">
        <v>19</v>
      </c>
      <c r="G915" s="2" t="s">
        <v>146</v>
      </c>
      <c r="H915" s="2" t="s">
        <v>133</v>
      </c>
      <c r="I915" s="2" t="s">
        <v>33</v>
      </c>
      <c r="J915" s="111">
        <v>204001.78430538269</v>
      </c>
      <c r="K915" s="109"/>
    </row>
    <row r="916" spans="1:11" x14ac:dyDescent="0.35">
      <c r="A916" s="2" t="s">
        <v>139</v>
      </c>
      <c r="B916" s="2" t="s">
        <v>136</v>
      </c>
      <c r="C916" s="2" t="s">
        <v>63</v>
      </c>
      <c r="D916" s="107">
        <v>41487</v>
      </c>
      <c r="E916" s="2">
        <v>8</v>
      </c>
      <c r="F916" s="2" t="s">
        <v>19</v>
      </c>
      <c r="G916" s="2" t="s">
        <v>146</v>
      </c>
      <c r="H916" s="2" t="s">
        <v>133</v>
      </c>
      <c r="I916" s="2" t="s">
        <v>33</v>
      </c>
      <c r="J916" s="111">
        <v>156736.8476459604</v>
      </c>
      <c r="K916" s="109"/>
    </row>
    <row r="917" spans="1:11" x14ac:dyDescent="0.35">
      <c r="A917" s="2" t="s">
        <v>139</v>
      </c>
      <c r="B917" s="2" t="s">
        <v>136</v>
      </c>
      <c r="C917" s="2" t="s">
        <v>63</v>
      </c>
      <c r="D917" s="107">
        <v>41518</v>
      </c>
      <c r="E917" s="2">
        <v>9</v>
      </c>
      <c r="F917" s="2" t="s">
        <v>19</v>
      </c>
      <c r="G917" s="2" t="s">
        <v>146</v>
      </c>
      <c r="H917" s="2" t="s">
        <v>133</v>
      </c>
      <c r="I917" s="2" t="s">
        <v>33</v>
      </c>
      <c r="J917" s="111">
        <v>244769.18801975637</v>
      </c>
      <c r="K917" s="109"/>
    </row>
    <row r="918" spans="1:11" x14ac:dyDescent="0.35">
      <c r="A918" s="2" t="s">
        <v>139</v>
      </c>
      <c r="B918" s="2" t="s">
        <v>136</v>
      </c>
      <c r="C918" s="2" t="s">
        <v>63</v>
      </c>
      <c r="D918" s="107">
        <v>41548</v>
      </c>
      <c r="E918" s="2">
        <v>10</v>
      </c>
      <c r="F918" s="2" t="s">
        <v>19</v>
      </c>
      <c r="G918" s="2" t="s">
        <v>146</v>
      </c>
      <c r="H918" s="2" t="s">
        <v>133</v>
      </c>
      <c r="I918" s="2" t="s">
        <v>33</v>
      </c>
      <c r="J918" s="111">
        <v>198504.61086128399</v>
      </c>
      <c r="K918" s="109"/>
    </row>
    <row r="919" spans="1:11" x14ac:dyDescent="0.35">
      <c r="A919" s="2" t="s">
        <v>139</v>
      </c>
      <c r="B919" s="2" t="s">
        <v>136</v>
      </c>
      <c r="C919" s="2" t="s">
        <v>63</v>
      </c>
      <c r="D919" s="107">
        <v>41579</v>
      </c>
      <c r="E919" s="2">
        <v>11</v>
      </c>
      <c r="F919" s="2" t="s">
        <v>19</v>
      </c>
      <c r="G919" s="2" t="s">
        <v>146</v>
      </c>
      <c r="H919" s="2" t="s">
        <v>133</v>
      </c>
      <c r="I919" s="2" t="s">
        <v>33</v>
      </c>
      <c r="J919" s="111">
        <v>174673.83751677407</v>
      </c>
      <c r="K919" s="109"/>
    </row>
    <row r="920" spans="1:11" x14ac:dyDescent="0.35">
      <c r="A920" s="2" t="s">
        <v>139</v>
      </c>
      <c r="B920" s="2" t="s">
        <v>136</v>
      </c>
      <c r="C920" s="2" t="s">
        <v>63</v>
      </c>
      <c r="D920" s="107">
        <v>41609</v>
      </c>
      <c r="E920" s="2">
        <v>12</v>
      </c>
      <c r="F920" s="2" t="s">
        <v>19</v>
      </c>
      <c r="G920" s="2" t="s">
        <v>146</v>
      </c>
      <c r="H920" s="2" t="s">
        <v>133</v>
      </c>
      <c r="I920" s="2" t="s">
        <v>33</v>
      </c>
      <c r="J920" s="111">
        <v>117398.02382544601</v>
      </c>
      <c r="K920" s="109"/>
    </row>
    <row r="921" spans="1:11" x14ac:dyDescent="0.35">
      <c r="A921" s="2" t="s">
        <v>139</v>
      </c>
      <c r="B921" s="2" t="s">
        <v>136</v>
      </c>
      <c r="C921" s="2" t="s">
        <v>63</v>
      </c>
      <c r="D921" s="107">
        <v>41640</v>
      </c>
      <c r="E921" s="2">
        <v>1</v>
      </c>
      <c r="F921" s="2" t="s">
        <v>19</v>
      </c>
      <c r="G921" s="2" t="s">
        <v>146</v>
      </c>
      <c r="H921" s="2" t="s">
        <v>133</v>
      </c>
      <c r="I921" s="2" t="s">
        <v>33</v>
      </c>
      <c r="J921" s="111">
        <v>122856.00426868859</v>
      </c>
      <c r="K921" s="109"/>
    </row>
    <row r="922" spans="1:11" x14ac:dyDescent="0.35">
      <c r="A922" s="2" t="s">
        <v>139</v>
      </c>
      <c r="B922" s="2" t="s">
        <v>136</v>
      </c>
      <c r="C922" s="2" t="s">
        <v>63</v>
      </c>
      <c r="D922" s="107">
        <v>41671</v>
      </c>
      <c r="E922" s="2">
        <v>2</v>
      </c>
      <c r="F922" s="2" t="s">
        <v>19</v>
      </c>
      <c r="G922" s="2" t="s">
        <v>146</v>
      </c>
      <c r="H922" s="2" t="s">
        <v>133</v>
      </c>
      <c r="I922" s="2" t="s">
        <v>33</v>
      </c>
      <c r="J922" s="111">
        <v>115969.228431147</v>
      </c>
      <c r="K922" s="109"/>
    </row>
    <row r="923" spans="1:11" x14ac:dyDescent="0.35">
      <c r="A923" s="2" t="s">
        <v>139</v>
      </c>
      <c r="B923" s="2" t="s">
        <v>136</v>
      </c>
      <c r="C923" s="2" t="s">
        <v>63</v>
      </c>
      <c r="D923" s="107">
        <v>41699</v>
      </c>
      <c r="E923" s="2">
        <v>3</v>
      </c>
      <c r="F923" s="2" t="s">
        <v>19</v>
      </c>
      <c r="G923" s="2" t="s">
        <v>146</v>
      </c>
      <c r="H923" s="2" t="s">
        <v>133</v>
      </c>
      <c r="I923" s="2" t="s">
        <v>33</v>
      </c>
      <c r="J923" s="111">
        <v>156435.99509763226</v>
      </c>
      <c r="K923" s="109"/>
    </row>
    <row r="924" spans="1:11" x14ac:dyDescent="0.35">
      <c r="A924" s="2" t="s">
        <v>139</v>
      </c>
      <c r="B924" s="2" t="s">
        <v>136</v>
      </c>
      <c r="C924" s="2" t="s">
        <v>63</v>
      </c>
      <c r="D924" s="107">
        <v>41730</v>
      </c>
      <c r="E924" s="2">
        <v>4</v>
      </c>
      <c r="F924" s="2" t="s">
        <v>19</v>
      </c>
      <c r="G924" s="2" t="s">
        <v>146</v>
      </c>
      <c r="H924" s="2" t="s">
        <v>133</v>
      </c>
      <c r="I924" s="2" t="s">
        <v>33</v>
      </c>
      <c r="J924" s="111">
        <v>85299.480614602799</v>
      </c>
      <c r="K924" s="109"/>
    </row>
    <row r="925" spans="1:11" x14ac:dyDescent="0.35">
      <c r="A925" s="2" t="s">
        <v>139</v>
      </c>
      <c r="B925" s="2" t="s">
        <v>136</v>
      </c>
      <c r="C925" s="2" t="s">
        <v>63</v>
      </c>
      <c r="D925" s="107">
        <v>41760</v>
      </c>
      <c r="E925" s="2">
        <v>5</v>
      </c>
      <c r="F925" s="2" t="s">
        <v>19</v>
      </c>
      <c r="G925" s="2" t="s">
        <v>146</v>
      </c>
      <c r="H925" s="2" t="s">
        <v>133</v>
      </c>
      <c r="I925" s="2" t="s">
        <v>33</v>
      </c>
      <c r="J925" s="111">
        <v>115184.65971776398</v>
      </c>
      <c r="K925" s="109"/>
    </row>
    <row r="926" spans="1:11" x14ac:dyDescent="0.35">
      <c r="A926" s="2" t="s">
        <v>139</v>
      </c>
      <c r="B926" s="2" t="s">
        <v>136</v>
      </c>
      <c r="C926" s="2" t="s">
        <v>63</v>
      </c>
      <c r="D926" s="107">
        <v>41791</v>
      </c>
      <c r="E926" s="2">
        <v>6</v>
      </c>
      <c r="F926" s="2" t="s">
        <v>19</v>
      </c>
      <c r="G926" s="2" t="s">
        <v>146</v>
      </c>
      <c r="H926" s="2" t="s">
        <v>133</v>
      </c>
      <c r="I926" s="2" t="s">
        <v>33</v>
      </c>
      <c r="J926" s="111">
        <v>191142.34907568261</v>
      </c>
      <c r="K926" s="109"/>
    </row>
    <row r="927" spans="1:11" x14ac:dyDescent="0.35">
      <c r="A927" s="2" t="s">
        <v>139</v>
      </c>
      <c r="B927" s="2" t="s">
        <v>136</v>
      </c>
      <c r="C927" s="2" t="s">
        <v>63</v>
      </c>
      <c r="D927" s="107">
        <v>41456</v>
      </c>
      <c r="E927" s="2">
        <v>7</v>
      </c>
      <c r="F927" s="2" t="s">
        <v>19</v>
      </c>
      <c r="G927" s="2" t="s">
        <v>134</v>
      </c>
      <c r="H927" s="2" t="s">
        <v>135</v>
      </c>
      <c r="I927" s="2" t="s">
        <v>33</v>
      </c>
      <c r="J927" s="111">
        <v>3067822.9919048399</v>
      </c>
      <c r="K927" s="109"/>
    </row>
    <row r="928" spans="1:11" x14ac:dyDescent="0.35">
      <c r="A928" s="2" t="s">
        <v>139</v>
      </c>
      <c r="B928" s="2" t="s">
        <v>136</v>
      </c>
      <c r="C928" s="2" t="s">
        <v>63</v>
      </c>
      <c r="D928" s="107">
        <v>41487</v>
      </c>
      <c r="E928" s="2">
        <v>8</v>
      </c>
      <c r="F928" s="2" t="s">
        <v>19</v>
      </c>
      <c r="G928" s="2" t="s">
        <v>134</v>
      </c>
      <c r="H928" s="2" t="s">
        <v>135</v>
      </c>
      <c r="I928" s="2" t="s">
        <v>33</v>
      </c>
      <c r="J928" s="111">
        <v>2455342.9186057192</v>
      </c>
      <c r="K928" s="109"/>
    </row>
    <row r="929" spans="1:11" x14ac:dyDescent="0.35">
      <c r="A929" s="2" t="s">
        <v>139</v>
      </c>
      <c r="B929" s="2" t="s">
        <v>136</v>
      </c>
      <c r="C929" s="2" t="s">
        <v>63</v>
      </c>
      <c r="D929" s="107">
        <v>41518</v>
      </c>
      <c r="E929" s="2">
        <v>9</v>
      </c>
      <c r="F929" s="2" t="s">
        <v>19</v>
      </c>
      <c r="G929" s="2" t="s">
        <v>134</v>
      </c>
      <c r="H929" s="2" t="s">
        <v>135</v>
      </c>
      <c r="I929" s="2" t="s">
        <v>33</v>
      </c>
      <c r="J929" s="111">
        <v>3390820.7358167996</v>
      </c>
      <c r="K929" s="109"/>
    </row>
    <row r="930" spans="1:11" x14ac:dyDescent="0.35">
      <c r="A930" s="2" t="s">
        <v>139</v>
      </c>
      <c r="B930" s="2" t="s">
        <v>136</v>
      </c>
      <c r="C930" s="2" t="s">
        <v>63</v>
      </c>
      <c r="D930" s="107">
        <v>41548</v>
      </c>
      <c r="E930" s="2">
        <v>10</v>
      </c>
      <c r="F930" s="2" t="s">
        <v>19</v>
      </c>
      <c r="G930" s="2" t="s">
        <v>134</v>
      </c>
      <c r="H930" s="2" t="s">
        <v>135</v>
      </c>
      <c r="I930" s="2" t="s">
        <v>33</v>
      </c>
      <c r="J930" s="111">
        <v>2725135.5537314997</v>
      </c>
      <c r="K930" s="109"/>
    </row>
    <row r="931" spans="1:11" x14ac:dyDescent="0.35">
      <c r="A931" s="2" t="s">
        <v>139</v>
      </c>
      <c r="B931" s="2" t="s">
        <v>136</v>
      </c>
      <c r="C931" s="2" t="s">
        <v>63</v>
      </c>
      <c r="D931" s="107">
        <v>41579</v>
      </c>
      <c r="E931" s="2">
        <v>11</v>
      </c>
      <c r="F931" s="2" t="s">
        <v>19</v>
      </c>
      <c r="G931" s="2" t="s">
        <v>134</v>
      </c>
      <c r="H931" s="2" t="s">
        <v>135</v>
      </c>
      <c r="I931" s="2" t="s">
        <v>33</v>
      </c>
      <c r="J931" s="111">
        <v>2517178.5408305251</v>
      </c>
      <c r="K931" s="109"/>
    </row>
    <row r="932" spans="1:11" x14ac:dyDescent="0.35">
      <c r="A932" s="2" t="s">
        <v>139</v>
      </c>
      <c r="B932" s="2" t="s">
        <v>136</v>
      </c>
      <c r="C932" s="2" t="s">
        <v>63</v>
      </c>
      <c r="D932" s="107">
        <v>41609</v>
      </c>
      <c r="E932" s="2">
        <v>12</v>
      </c>
      <c r="F932" s="2" t="s">
        <v>19</v>
      </c>
      <c r="G932" s="2" t="s">
        <v>134</v>
      </c>
      <c r="H932" s="2" t="s">
        <v>135</v>
      </c>
      <c r="I932" s="2" t="s">
        <v>33</v>
      </c>
      <c r="J932" s="111">
        <v>1767206.136907575</v>
      </c>
      <c r="K932" s="109"/>
    </row>
    <row r="933" spans="1:11" x14ac:dyDescent="0.35">
      <c r="A933" s="2" t="s">
        <v>139</v>
      </c>
      <c r="B933" s="2" t="s">
        <v>136</v>
      </c>
      <c r="C933" s="2" t="s">
        <v>63</v>
      </c>
      <c r="D933" s="107">
        <v>41640</v>
      </c>
      <c r="E933" s="2">
        <v>1</v>
      </c>
      <c r="F933" s="2" t="s">
        <v>19</v>
      </c>
      <c r="G933" s="2" t="s">
        <v>134</v>
      </c>
      <c r="H933" s="2" t="s">
        <v>135</v>
      </c>
      <c r="I933" s="2" t="s">
        <v>33</v>
      </c>
      <c r="J933" s="111">
        <v>1961436.6334718997</v>
      </c>
      <c r="K933" s="109"/>
    </row>
    <row r="934" spans="1:11" x14ac:dyDescent="0.35">
      <c r="A934" s="2" t="s">
        <v>139</v>
      </c>
      <c r="B934" s="2" t="s">
        <v>136</v>
      </c>
      <c r="C934" s="2" t="s">
        <v>63</v>
      </c>
      <c r="D934" s="107">
        <v>41671</v>
      </c>
      <c r="E934" s="2">
        <v>2</v>
      </c>
      <c r="F934" s="2" t="s">
        <v>19</v>
      </c>
      <c r="G934" s="2" t="s">
        <v>134</v>
      </c>
      <c r="H934" s="2" t="s">
        <v>135</v>
      </c>
      <c r="I934" s="2" t="s">
        <v>33</v>
      </c>
      <c r="J934" s="111">
        <v>1593530.5935860998</v>
      </c>
      <c r="K934" s="109"/>
    </row>
    <row r="935" spans="1:11" x14ac:dyDescent="0.35">
      <c r="A935" s="2" t="s">
        <v>139</v>
      </c>
      <c r="B935" s="2" t="s">
        <v>136</v>
      </c>
      <c r="C935" s="2" t="s">
        <v>63</v>
      </c>
      <c r="D935" s="107">
        <v>41699</v>
      </c>
      <c r="E935" s="2">
        <v>3</v>
      </c>
      <c r="F935" s="2" t="s">
        <v>19</v>
      </c>
      <c r="G935" s="2" t="s">
        <v>134</v>
      </c>
      <c r="H935" s="2" t="s">
        <v>135</v>
      </c>
      <c r="I935" s="2" t="s">
        <v>33</v>
      </c>
      <c r="J935" s="111">
        <v>2258113.7891461495</v>
      </c>
      <c r="K935" s="109"/>
    </row>
    <row r="936" spans="1:11" x14ac:dyDescent="0.35">
      <c r="A936" s="2" t="s">
        <v>139</v>
      </c>
      <c r="B936" s="2" t="s">
        <v>136</v>
      </c>
      <c r="C936" s="2" t="s">
        <v>63</v>
      </c>
      <c r="D936" s="107">
        <v>41730</v>
      </c>
      <c r="E936" s="2">
        <v>4</v>
      </c>
      <c r="F936" s="2" t="s">
        <v>19</v>
      </c>
      <c r="G936" s="2" t="s">
        <v>134</v>
      </c>
      <c r="H936" s="2" t="s">
        <v>135</v>
      </c>
      <c r="I936" s="2" t="s">
        <v>33</v>
      </c>
      <c r="J936" s="111">
        <v>1190031.30652068</v>
      </c>
      <c r="K936" s="109"/>
    </row>
    <row r="937" spans="1:11" x14ac:dyDescent="0.35">
      <c r="A937" s="2" t="s">
        <v>139</v>
      </c>
      <c r="B937" s="2" t="s">
        <v>136</v>
      </c>
      <c r="C937" s="2" t="s">
        <v>63</v>
      </c>
      <c r="D937" s="107">
        <v>41760</v>
      </c>
      <c r="E937" s="2">
        <v>5</v>
      </c>
      <c r="F937" s="2" t="s">
        <v>19</v>
      </c>
      <c r="G937" s="2" t="s">
        <v>134</v>
      </c>
      <c r="H937" s="2" t="s">
        <v>135</v>
      </c>
      <c r="I937" s="2" t="s">
        <v>33</v>
      </c>
      <c r="J937" s="111">
        <v>1572119.1696365993</v>
      </c>
      <c r="K937" s="109"/>
    </row>
    <row r="938" spans="1:11" x14ac:dyDescent="0.35">
      <c r="A938" s="2" t="s">
        <v>139</v>
      </c>
      <c r="B938" s="2" t="s">
        <v>136</v>
      </c>
      <c r="C938" s="2" t="s">
        <v>63</v>
      </c>
      <c r="D938" s="107">
        <v>41791</v>
      </c>
      <c r="E938" s="2">
        <v>6</v>
      </c>
      <c r="F938" s="2" t="s">
        <v>19</v>
      </c>
      <c r="G938" s="2" t="s">
        <v>134</v>
      </c>
      <c r="H938" s="2" t="s">
        <v>135</v>
      </c>
      <c r="I938" s="2" t="s">
        <v>33</v>
      </c>
      <c r="J938" s="111">
        <v>2829210.9406183348</v>
      </c>
      <c r="K938" s="109"/>
    </row>
    <row r="939" spans="1:11" x14ac:dyDescent="0.35">
      <c r="A939" s="2" t="s">
        <v>140</v>
      </c>
      <c r="B939" s="2" t="s">
        <v>141</v>
      </c>
      <c r="C939" s="2" t="s">
        <v>51</v>
      </c>
      <c r="D939" s="107">
        <v>41456</v>
      </c>
      <c r="E939" s="2">
        <v>6</v>
      </c>
      <c r="F939" s="2" t="s">
        <v>141</v>
      </c>
      <c r="G939" s="2" t="s">
        <v>141</v>
      </c>
      <c r="H939" s="2" t="s">
        <v>141</v>
      </c>
      <c r="I939" s="2" t="s">
        <v>144</v>
      </c>
      <c r="J939" s="9">
        <v>181.933291</v>
      </c>
    </row>
    <row r="940" spans="1:11" x14ac:dyDescent="0.35">
      <c r="A940" s="2" t="s">
        <v>140</v>
      </c>
      <c r="B940" s="2" t="s">
        <v>141</v>
      </c>
      <c r="C940" s="2" t="s">
        <v>51</v>
      </c>
      <c r="D940" s="107">
        <v>41487</v>
      </c>
      <c r="E940" s="2">
        <v>6</v>
      </c>
      <c r="F940" s="2" t="s">
        <v>141</v>
      </c>
      <c r="G940" s="2" t="s">
        <v>141</v>
      </c>
      <c r="H940" s="2" t="s">
        <v>141</v>
      </c>
      <c r="I940" s="2" t="s">
        <v>144</v>
      </c>
      <c r="J940" s="10">
        <v>187.44394299999999</v>
      </c>
    </row>
    <row r="941" spans="1:11" x14ac:dyDescent="0.35">
      <c r="A941" s="2" t="s">
        <v>140</v>
      </c>
      <c r="B941" s="2" t="s">
        <v>141</v>
      </c>
      <c r="C941" s="2" t="s">
        <v>51</v>
      </c>
      <c r="D941" s="107">
        <v>41518</v>
      </c>
      <c r="E941" s="2">
        <v>6</v>
      </c>
      <c r="F941" s="2" t="s">
        <v>141</v>
      </c>
      <c r="G941" s="2" t="s">
        <v>141</v>
      </c>
      <c r="H941" s="2" t="s">
        <v>141</v>
      </c>
      <c r="I941" s="2" t="s">
        <v>144</v>
      </c>
      <c r="J941" s="10">
        <v>184.77365699999999</v>
      </c>
    </row>
    <row r="942" spans="1:11" x14ac:dyDescent="0.35">
      <c r="A942" s="2" t="s">
        <v>140</v>
      </c>
      <c r="B942" s="2" t="s">
        <v>141</v>
      </c>
      <c r="C942" s="2" t="s">
        <v>51</v>
      </c>
      <c r="D942" s="107">
        <v>41548</v>
      </c>
      <c r="E942" s="2">
        <v>6</v>
      </c>
      <c r="F942" s="2" t="s">
        <v>141</v>
      </c>
      <c r="G942" s="2" t="s">
        <v>141</v>
      </c>
      <c r="H942" s="2" t="s">
        <v>141</v>
      </c>
      <c r="I942" s="2" t="s">
        <v>144</v>
      </c>
      <c r="J942" s="10">
        <v>191.54109299999999</v>
      </c>
    </row>
    <row r="943" spans="1:11" x14ac:dyDescent="0.35">
      <c r="A943" s="2" t="s">
        <v>140</v>
      </c>
      <c r="B943" s="2" t="s">
        <v>141</v>
      </c>
      <c r="C943" s="2" t="s">
        <v>51</v>
      </c>
      <c r="D943" s="107">
        <v>41579</v>
      </c>
      <c r="E943" s="2">
        <v>6</v>
      </c>
      <c r="F943" s="2" t="s">
        <v>141</v>
      </c>
      <c r="G943" s="2" t="s">
        <v>141</v>
      </c>
      <c r="H943" s="2" t="s">
        <v>141</v>
      </c>
      <c r="I943" s="2" t="s">
        <v>144</v>
      </c>
      <c r="J943" s="10">
        <v>98.096062000000003</v>
      </c>
    </row>
    <row r="944" spans="1:11" x14ac:dyDescent="0.35">
      <c r="A944" s="2" t="s">
        <v>140</v>
      </c>
      <c r="B944" s="2" t="s">
        <v>141</v>
      </c>
      <c r="C944" s="2" t="s">
        <v>51</v>
      </c>
      <c r="D944" s="107">
        <v>41609</v>
      </c>
      <c r="E944" s="2">
        <v>6</v>
      </c>
      <c r="F944" s="2" t="s">
        <v>141</v>
      </c>
      <c r="G944" s="2" t="s">
        <v>141</v>
      </c>
      <c r="H944" s="2" t="s">
        <v>141</v>
      </c>
      <c r="I944" s="2" t="s">
        <v>144</v>
      </c>
      <c r="J944" s="10">
        <v>185.30685299999999</v>
      </c>
    </row>
    <row r="945" spans="1:10" x14ac:dyDescent="0.35">
      <c r="A945" s="2" t="s">
        <v>140</v>
      </c>
      <c r="B945" s="2" t="s">
        <v>141</v>
      </c>
      <c r="C945" s="2" t="s">
        <v>51</v>
      </c>
      <c r="D945" s="107">
        <v>41640</v>
      </c>
      <c r="E945" s="2">
        <v>6</v>
      </c>
      <c r="F945" s="2" t="s">
        <v>141</v>
      </c>
      <c r="G945" s="2" t="s">
        <v>141</v>
      </c>
      <c r="H945" s="2" t="s">
        <v>141</v>
      </c>
      <c r="I945" s="2" t="s">
        <v>144</v>
      </c>
      <c r="J945" s="10">
        <v>186.90143900000001</v>
      </c>
    </row>
    <row r="946" spans="1:10" x14ac:dyDescent="0.35">
      <c r="A946" s="2" t="s">
        <v>140</v>
      </c>
      <c r="B946" s="2" t="s">
        <v>141</v>
      </c>
      <c r="C946" s="2" t="s">
        <v>51</v>
      </c>
      <c r="D946" s="107">
        <v>41671</v>
      </c>
      <c r="E946" s="2">
        <v>6</v>
      </c>
      <c r="F946" s="2" t="s">
        <v>141</v>
      </c>
      <c r="G946" s="2" t="s">
        <v>141</v>
      </c>
      <c r="H946" s="2" t="s">
        <v>141</v>
      </c>
      <c r="I946" s="2" t="s">
        <v>144</v>
      </c>
      <c r="J946" s="10">
        <v>158.58676500000001</v>
      </c>
    </row>
    <row r="947" spans="1:10" x14ac:dyDescent="0.35">
      <c r="A947" s="2" t="s">
        <v>140</v>
      </c>
      <c r="B947" s="2" t="s">
        <v>141</v>
      </c>
      <c r="C947" s="2" t="s">
        <v>51</v>
      </c>
      <c r="D947" s="107">
        <v>41699</v>
      </c>
      <c r="E947" s="2">
        <v>6</v>
      </c>
      <c r="F947" s="2" t="s">
        <v>141</v>
      </c>
      <c r="G947" s="2" t="s">
        <v>141</v>
      </c>
      <c r="H947" s="2" t="s">
        <v>141</v>
      </c>
      <c r="I947" s="2" t="s">
        <v>144</v>
      </c>
      <c r="J947" s="10">
        <v>191.40367599999999</v>
      </c>
    </row>
    <row r="948" spans="1:10" x14ac:dyDescent="0.35">
      <c r="A948" s="2" t="s">
        <v>140</v>
      </c>
      <c r="B948" s="2" t="s">
        <v>141</v>
      </c>
      <c r="C948" s="2" t="s">
        <v>51</v>
      </c>
      <c r="D948" s="107">
        <v>41730</v>
      </c>
      <c r="E948" s="2">
        <v>6</v>
      </c>
      <c r="F948" s="2" t="s">
        <v>141</v>
      </c>
      <c r="G948" s="2" t="s">
        <v>141</v>
      </c>
      <c r="H948" s="2" t="s">
        <v>141</v>
      </c>
      <c r="I948" s="2" t="s">
        <v>144</v>
      </c>
      <c r="J948" s="10">
        <v>171.057864</v>
      </c>
    </row>
    <row r="949" spans="1:10" x14ac:dyDescent="0.35">
      <c r="A949" s="2" t="s">
        <v>140</v>
      </c>
      <c r="B949" s="2" t="s">
        <v>141</v>
      </c>
      <c r="C949" s="2" t="s">
        <v>51</v>
      </c>
      <c r="D949" s="107">
        <v>41760</v>
      </c>
      <c r="E949" s="2">
        <v>6</v>
      </c>
      <c r="F949" s="2" t="s">
        <v>141</v>
      </c>
      <c r="G949" s="2" t="s">
        <v>141</v>
      </c>
      <c r="H949" s="2" t="s">
        <v>141</v>
      </c>
      <c r="I949" s="2" t="s">
        <v>144</v>
      </c>
      <c r="J949" s="10">
        <v>169.28699900000001</v>
      </c>
    </row>
    <row r="950" spans="1:10" x14ac:dyDescent="0.35">
      <c r="A950" s="2" t="s">
        <v>140</v>
      </c>
      <c r="B950" s="2" t="s">
        <v>141</v>
      </c>
      <c r="C950" s="2" t="s">
        <v>51</v>
      </c>
      <c r="D950" s="107">
        <v>41791</v>
      </c>
      <c r="E950" s="2">
        <v>6</v>
      </c>
      <c r="F950" s="2" t="s">
        <v>141</v>
      </c>
      <c r="G950" s="2" t="s">
        <v>141</v>
      </c>
      <c r="H950" s="2" t="s">
        <v>141</v>
      </c>
      <c r="I950" s="2" t="s">
        <v>144</v>
      </c>
      <c r="J950" s="10">
        <v>142.50871699999999</v>
      </c>
    </row>
    <row r="951" spans="1:10" x14ac:dyDescent="0.35">
      <c r="A951" s="2" t="s">
        <v>140</v>
      </c>
      <c r="B951" s="2" t="s">
        <v>141</v>
      </c>
      <c r="C951" s="2" t="s">
        <v>64</v>
      </c>
      <c r="D951" s="107">
        <v>41456</v>
      </c>
      <c r="E951" s="2">
        <v>6</v>
      </c>
      <c r="F951" s="2" t="s">
        <v>141</v>
      </c>
      <c r="G951" s="2" t="s">
        <v>141</v>
      </c>
      <c r="H951" s="2" t="s">
        <v>141</v>
      </c>
      <c r="I951" s="2" t="s">
        <v>144</v>
      </c>
      <c r="J951" s="9">
        <v>214.968999</v>
      </c>
    </row>
    <row r="952" spans="1:10" x14ac:dyDescent="0.35">
      <c r="A952" s="2" t="s">
        <v>140</v>
      </c>
      <c r="B952" s="2" t="s">
        <v>141</v>
      </c>
      <c r="C952" s="2" t="s">
        <v>64</v>
      </c>
      <c r="D952" s="107">
        <v>41487</v>
      </c>
      <c r="E952" s="2">
        <v>6</v>
      </c>
      <c r="F952" s="2" t="s">
        <v>141</v>
      </c>
      <c r="G952" s="2" t="s">
        <v>141</v>
      </c>
      <c r="H952" s="2" t="s">
        <v>141</v>
      </c>
      <c r="I952" s="2" t="s">
        <v>144</v>
      </c>
      <c r="J952" s="9">
        <v>228.199051</v>
      </c>
    </row>
    <row r="953" spans="1:10" x14ac:dyDescent="0.35">
      <c r="A953" s="2" t="s">
        <v>140</v>
      </c>
      <c r="B953" s="2" t="s">
        <v>141</v>
      </c>
      <c r="C953" s="2" t="s">
        <v>64</v>
      </c>
      <c r="D953" s="107">
        <v>41518</v>
      </c>
      <c r="E953" s="2">
        <v>6</v>
      </c>
      <c r="F953" s="2" t="s">
        <v>141</v>
      </c>
      <c r="G953" s="2" t="s">
        <v>141</v>
      </c>
      <c r="H953" s="2" t="s">
        <v>141</v>
      </c>
      <c r="I953" s="2" t="s">
        <v>144</v>
      </c>
      <c r="J953" s="9">
        <v>216.53646700000002</v>
      </c>
    </row>
    <row r="954" spans="1:10" x14ac:dyDescent="0.35">
      <c r="A954" s="2" t="s">
        <v>140</v>
      </c>
      <c r="B954" s="2" t="s">
        <v>141</v>
      </c>
      <c r="C954" s="2" t="s">
        <v>64</v>
      </c>
      <c r="D954" s="107">
        <v>41548</v>
      </c>
      <c r="E954" s="2">
        <v>6</v>
      </c>
      <c r="F954" s="2" t="s">
        <v>141</v>
      </c>
      <c r="G954" s="2" t="s">
        <v>141</v>
      </c>
      <c r="H954" s="2" t="s">
        <v>141</v>
      </c>
      <c r="I954" s="2" t="s">
        <v>144</v>
      </c>
      <c r="J954" s="9">
        <v>236.760276</v>
      </c>
    </row>
    <row r="955" spans="1:10" x14ac:dyDescent="0.35">
      <c r="A955" s="2" t="s">
        <v>140</v>
      </c>
      <c r="B955" s="2" t="s">
        <v>141</v>
      </c>
      <c r="C955" s="2" t="s">
        <v>64</v>
      </c>
      <c r="D955" s="107">
        <v>41579</v>
      </c>
      <c r="E955" s="2">
        <v>6</v>
      </c>
      <c r="F955" s="2" t="s">
        <v>141</v>
      </c>
      <c r="G955" s="2" t="s">
        <v>141</v>
      </c>
      <c r="H955" s="2" t="s">
        <v>141</v>
      </c>
      <c r="I955" s="2" t="s">
        <v>144</v>
      </c>
      <c r="J955" s="9">
        <v>232.052864</v>
      </c>
    </row>
    <row r="956" spans="1:10" x14ac:dyDescent="0.35">
      <c r="A956" s="2" t="s">
        <v>140</v>
      </c>
      <c r="B956" s="2" t="s">
        <v>141</v>
      </c>
      <c r="C956" s="2" t="s">
        <v>64</v>
      </c>
      <c r="D956" s="107">
        <v>41609</v>
      </c>
      <c r="E956" s="2">
        <v>6</v>
      </c>
      <c r="F956" s="2" t="s">
        <v>141</v>
      </c>
      <c r="G956" s="2" t="s">
        <v>141</v>
      </c>
      <c r="H956" s="2" t="s">
        <v>141</v>
      </c>
      <c r="I956" s="2" t="s">
        <v>144</v>
      </c>
      <c r="J956" s="9">
        <v>240.21016</v>
      </c>
    </row>
    <row r="957" spans="1:10" x14ac:dyDescent="0.35">
      <c r="A957" s="2" t="s">
        <v>140</v>
      </c>
      <c r="B957" s="2" t="s">
        <v>141</v>
      </c>
      <c r="C957" s="2" t="s">
        <v>64</v>
      </c>
      <c r="D957" s="107">
        <v>41640</v>
      </c>
      <c r="E957" s="2">
        <v>6</v>
      </c>
      <c r="F957" s="2" t="s">
        <v>141</v>
      </c>
      <c r="G957" s="2" t="s">
        <v>141</v>
      </c>
      <c r="H957" s="2" t="s">
        <v>141</v>
      </c>
      <c r="I957" s="2" t="s">
        <v>144</v>
      </c>
      <c r="J957" s="9">
        <v>288.160549</v>
      </c>
    </row>
    <row r="958" spans="1:10" x14ac:dyDescent="0.35">
      <c r="A958" s="2" t="s">
        <v>140</v>
      </c>
      <c r="B958" s="2" t="s">
        <v>141</v>
      </c>
      <c r="C958" s="2" t="s">
        <v>64</v>
      </c>
      <c r="D958" s="107">
        <v>41671</v>
      </c>
      <c r="E958" s="2">
        <v>6</v>
      </c>
      <c r="F958" s="2" t="s">
        <v>141</v>
      </c>
      <c r="G958" s="2" t="s">
        <v>141</v>
      </c>
      <c r="H958" s="2" t="s">
        <v>141</v>
      </c>
      <c r="I958" s="2" t="s">
        <v>144</v>
      </c>
      <c r="J958" s="9">
        <v>306.884524</v>
      </c>
    </row>
    <row r="959" spans="1:10" x14ac:dyDescent="0.35">
      <c r="A959" s="2" t="s">
        <v>140</v>
      </c>
      <c r="B959" s="2" t="s">
        <v>141</v>
      </c>
      <c r="C959" s="2" t="s">
        <v>64</v>
      </c>
      <c r="D959" s="107">
        <v>41699</v>
      </c>
      <c r="E959" s="2">
        <v>6</v>
      </c>
      <c r="F959" s="2" t="s">
        <v>141</v>
      </c>
      <c r="G959" s="2" t="s">
        <v>141</v>
      </c>
      <c r="H959" s="2" t="s">
        <v>141</v>
      </c>
      <c r="I959" s="2" t="s">
        <v>144</v>
      </c>
      <c r="J959" s="9">
        <v>367.65100600000005</v>
      </c>
    </row>
    <row r="960" spans="1:10" x14ac:dyDescent="0.35">
      <c r="A960" s="2" t="s">
        <v>140</v>
      </c>
      <c r="B960" s="2" t="s">
        <v>141</v>
      </c>
      <c r="C960" s="2" t="s">
        <v>64</v>
      </c>
      <c r="D960" s="107">
        <v>41730</v>
      </c>
      <c r="E960" s="2">
        <v>6</v>
      </c>
      <c r="F960" s="2" t="s">
        <v>141</v>
      </c>
      <c r="G960" s="2" t="s">
        <v>141</v>
      </c>
      <c r="H960" s="2" t="s">
        <v>141</v>
      </c>
      <c r="I960" s="2" t="s">
        <v>144</v>
      </c>
      <c r="J960" s="9">
        <v>351.99016599999999</v>
      </c>
    </row>
    <row r="961" spans="1:10" x14ac:dyDescent="0.35">
      <c r="A961" s="2" t="s">
        <v>140</v>
      </c>
      <c r="B961" s="2" t="s">
        <v>141</v>
      </c>
      <c r="C961" s="2" t="s">
        <v>64</v>
      </c>
      <c r="D961" s="107">
        <v>41760</v>
      </c>
      <c r="E961" s="2">
        <v>6</v>
      </c>
      <c r="F961" s="2" t="s">
        <v>141</v>
      </c>
      <c r="G961" s="2" t="s">
        <v>141</v>
      </c>
      <c r="H961" s="2" t="s">
        <v>141</v>
      </c>
      <c r="I961" s="2" t="s">
        <v>144</v>
      </c>
      <c r="J961" s="9">
        <v>362.822</v>
      </c>
    </row>
    <row r="962" spans="1:10" x14ac:dyDescent="0.35">
      <c r="A962" s="2" t="s">
        <v>140</v>
      </c>
      <c r="B962" s="2" t="s">
        <v>141</v>
      </c>
      <c r="C962" s="2" t="s">
        <v>64</v>
      </c>
      <c r="D962" s="107">
        <v>41791</v>
      </c>
      <c r="E962" s="2">
        <v>6</v>
      </c>
      <c r="F962" s="2" t="s">
        <v>141</v>
      </c>
      <c r="G962" s="2" t="s">
        <v>141</v>
      </c>
      <c r="H962" s="2" t="s">
        <v>141</v>
      </c>
      <c r="I962" s="2" t="s">
        <v>144</v>
      </c>
      <c r="J962" s="9">
        <v>260.31229999999999</v>
      </c>
    </row>
    <row r="963" spans="1:10" x14ac:dyDescent="0.35">
      <c r="A963" s="2" t="s">
        <v>140</v>
      </c>
      <c r="B963" s="2" t="s">
        <v>141</v>
      </c>
      <c r="C963" s="2" t="s">
        <v>63</v>
      </c>
      <c r="D963" s="107">
        <v>41456</v>
      </c>
      <c r="E963" s="2">
        <v>6</v>
      </c>
      <c r="F963" s="2" t="s">
        <v>141</v>
      </c>
      <c r="G963" s="2" t="s">
        <v>141</v>
      </c>
      <c r="H963" s="2" t="s">
        <v>141</v>
      </c>
      <c r="I963" s="2" t="s">
        <v>144</v>
      </c>
      <c r="J963" s="11">
        <v>250.24199099999998</v>
      </c>
    </row>
    <row r="964" spans="1:10" x14ac:dyDescent="0.35">
      <c r="A964" s="2" t="s">
        <v>140</v>
      </c>
      <c r="B964" s="2" t="s">
        <v>141</v>
      </c>
      <c r="C964" s="2" t="s">
        <v>63</v>
      </c>
      <c r="D964" s="107">
        <v>41487</v>
      </c>
      <c r="E964" s="2">
        <v>6</v>
      </c>
      <c r="F964" s="2" t="s">
        <v>141</v>
      </c>
      <c r="G964" s="2" t="s">
        <v>141</v>
      </c>
      <c r="H964" s="2" t="s">
        <v>141</v>
      </c>
      <c r="I964" s="2" t="s">
        <v>144</v>
      </c>
      <c r="J964" s="12">
        <v>206.740703</v>
      </c>
    </row>
    <row r="965" spans="1:10" x14ac:dyDescent="0.35">
      <c r="A965" s="2" t="s">
        <v>140</v>
      </c>
      <c r="B965" s="2" t="s">
        <v>141</v>
      </c>
      <c r="C965" s="2" t="s">
        <v>63</v>
      </c>
      <c r="D965" s="107">
        <v>41518</v>
      </c>
      <c r="E965" s="2">
        <v>6</v>
      </c>
      <c r="F965" s="2" t="s">
        <v>141</v>
      </c>
      <c r="G965" s="2" t="s">
        <v>141</v>
      </c>
      <c r="H965" s="2" t="s">
        <v>141</v>
      </c>
      <c r="I965" s="2" t="s">
        <v>144</v>
      </c>
      <c r="J965" s="12">
        <v>201.23546099999996</v>
      </c>
    </row>
    <row r="966" spans="1:10" x14ac:dyDescent="0.35">
      <c r="A966" s="2" t="s">
        <v>140</v>
      </c>
      <c r="B966" s="2" t="s">
        <v>141</v>
      </c>
      <c r="C966" s="2" t="s">
        <v>63</v>
      </c>
      <c r="D966" s="107">
        <v>41548</v>
      </c>
      <c r="E966" s="2">
        <v>6</v>
      </c>
      <c r="F966" s="2" t="s">
        <v>141</v>
      </c>
      <c r="G966" s="2" t="s">
        <v>141</v>
      </c>
      <c r="H966" s="2" t="s">
        <v>141</v>
      </c>
      <c r="I966" s="2" t="s">
        <v>144</v>
      </c>
      <c r="J966" s="12">
        <v>174.36956599999999</v>
      </c>
    </row>
    <row r="967" spans="1:10" x14ac:dyDescent="0.35">
      <c r="A967" s="2" t="s">
        <v>140</v>
      </c>
      <c r="B967" s="2" t="s">
        <v>141</v>
      </c>
      <c r="C967" s="2" t="s">
        <v>63</v>
      </c>
      <c r="D967" s="107">
        <v>41579</v>
      </c>
      <c r="E967" s="2">
        <v>6</v>
      </c>
      <c r="F967" s="2" t="s">
        <v>141</v>
      </c>
      <c r="G967" s="2" t="s">
        <v>141</v>
      </c>
      <c r="H967" s="2" t="s">
        <v>141</v>
      </c>
      <c r="I967" s="2" t="s">
        <v>144</v>
      </c>
      <c r="J967" s="12">
        <v>204.09105</v>
      </c>
    </row>
    <row r="968" spans="1:10" x14ac:dyDescent="0.35">
      <c r="A968" s="2" t="s">
        <v>140</v>
      </c>
      <c r="B968" s="2" t="s">
        <v>141</v>
      </c>
      <c r="C968" s="2" t="s">
        <v>63</v>
      </c>
      <c r="D968" s="107">
        <v>41609</v>
      </c>
      <c r="E968" s="2">
        <v>6</v>
      </c>
      <c r="F968" s="2" t="s">
        <v>141</v>
      </c>
      <c r="G968" s="2" t="s">
        <v>141</v>
      </c>
      <c r="H968" s="2" t="s">
        <v>141</v>
      </c>
      <c r="I968" s="2" t="s">
        <v>144</v>
      </c>
      <c r="J968" s="12">
        <v>146.35666599999999</v>
      </c>
    </row>
    <row r="969" spans="1:10" x14ac:dyDescent="0.35">
      <c r="A969" s="2" t="s">
        <v>140</v>
      </c>
      <c r="B969" s="2" t="s">
        <v>141</v>
      </c>
      <c r="C969" s="2" t="s">
        <v>63</v>
      </c>
      <c r="D969" s="107">
        <v>41640</v>
      </c>
      <c r="E969" s="2">
        <v>6</v>
      </c>
      <c r="F969" s="2" t="s">
        <v>141</v>
      </c>
      <c r="G969" s="2" t="s">
        <v>141</v>
      </c>
      <c r="H969" s="2" t="s">
        <v>141</v>
      </c>
      <c r="I969" s="2" t="s">
        <v>144</v>
      </c>
      <c r="J969" s="12">
        <v>204.20249700000002</v>
      </c>
    </row>
    <row r="970" spans="1:10" x14ac:dyDescent="0.35">
      <c r="A970" s="2" t="s">
        <v>140</v>
      </c>
      <c r="B970" s="2" t="s">
        <v>141</v>
      </c>
      <c r="C970" s="2" t="s">
        <v>63</v>
      </c>
      <c r="D970" s="107">
        <v>41671</v>
      </c>
      <c r="E970" s="2">
        <v>6</v>
      </c>
      <c r="F970" s="2" t="s">
        <v>141</v>
      </c>
      <c r="G970" s="2" t="s">
        <v>141</v>
      </c>
      <c r="H970" s="2" t="s">
        <v>141</v>
      </c>
      <c r="I970" s="2" t="s">
        <v>144</v>
      </c>
      <c r="J970" s="12">
        <v>217.43019900000002</v>
      </c>
    </row>
    <row r="971" spans="1:10" x14ac:dyDescent="0.35">
      <c r="A971" s="2" t="s">
        <v>140</v>
      </c>
      <c r="B971" s="2" t="s">
        <v>141</v>
      </c>
      <c r="C971" s="2" t="s">
        <v>63</v>
      </c>
      <c r="D971" s="107">
        <v>41699</v>
      </c>
      <c r="E971" s="2">
        <v>6</v>
      </c>
      <c r="F971" s="2" t="s">
        <v>141</v>
      </c>
      <c r="G971" s="2" t="s">
        <v>141</v>
      </c>
      <c r="H971" s="2" t="s">
        <v>141</v>
      </c>
      <c r="I971" s="2" t="s">
        <v>144</v>
      </c>
      <c r="J971" s="12">
        <v>230.98220000000001</v>
      </c>
    </row>
    <row r="972" spans="1:10" x14ac:dyDescent="0.35">
      <c r="A972" s="2" t="s">
        <v>140</v>
      </c>
      <c r="B972" s="2" t="s">
        <v>141</v>
      </c>
      <c r="C972" s="2" t="s">
        <v>63</v>
      </c>
      <c r="D972" s="107">
        <v>41730</v>
      </c>
      <c r="E972" s="2">
        <v>6</v>
      </c>
      <c r="F972" s="2" t="s">
        <v>141</v>
      </c>
      <c r="G972" s="2" t="s">
        <v>141</v>
      </c>
      <c r="H972" s="2" t="s">
        <v>141</v>
      </c>
      <c r="I972" s="2" t="s">
        <v>144</v>
      </c>
      <c r="J972" s="12">
        <v>236.441136</v>
      </c>
    </row>
    <row r="973" spans="1:10" x14ac:dyDescent="0.35">
      <c r="A973" s="2" t="s">
        <v>140</v>
      </c>
      <c r="B973" s="2" t="s">
        <v>141</v>
      </c>
      <c r="C973" s="2" t="s">
        <v>63</v>
      </c>
      <c r="D973" s="107">
        <v>41760</v>
      </c>
      <c r="E973" s="2">
        <v>6</v>
      </c>
      <c r="F973" s="2" t="s">
        <v>141</v>
      </c>
      <c r="G973" s="2" t="s">
        <v>141</v>
      </c>
      <c r="H973" s="2" t="s">
        <v>141</v>
      </c>
      <c r="I973" s="2" t="s">
        <v>144</v>
      </c>
      <c r="J973" s="12">
        <v>241.40736899999999</v>
      </c>
    </row>
    <row r="974" spans="1:10" x14ac:dyDescent="0.35">
      <c r="A974" s="2" t="s">
        <v>140</v>
      </c>
      <c r="B974" s="2" t="s">
        <v>141</v>
      </c>
      <c r="C974" s="2" t="s">
        <v>63</v>
      </c>
      <c r="D974" s="107">
        <v>41791</v>
      </c>
      <c r="E974" s="2">
        <v>6</v>
      </c>
      <c r="F974" s="2" t="s">
        <v>141</v>
      </c>
      <c r="G974" s="2" t="s">
        <v>141</v>
      </c>
      <c r="H974" s="2" t="s">
        <v>141</v>
      </c>
      <c r="I974" s="2" t="s">
        <v>144</v>
      </c>
      <c r="J974" s="12">
        <v>220.380334</v>
      </c>
    </row>
    <row r="975" spans="1:10" x14ac:dyDescent="0.35">
      <c r="A975" t="s">
        <v>143</v>
      </c>
      <c r="B975" t="s">
        <v>141</v>
      </c>
      <c r="C975" t="s">
        <v>51</v>
      </c>
      <c r="D975" s="113">
        <v>41456</v>
      </c>
      <c r="E975">
        <v>6</v>
      </c>
      <c r="F975" t="s">
        <v>141</v>
      </c>
      <c r="G975" t="s">
        <v>141</v>
      </c>
      <c r="H975" t="s">
        <v>141</v>
      </c>
      <c r="I975" s="2" t="s">
        <v>144</v>
      </c>
      <c r="J975" s="9">
        <v>171.933291</v>
      </c>
    </row>
    <row r="976" spans="1:10" x14ac:dyDescent="0.35">
      <c r="A976" t="s">
        <v>143</v>
      </c>
      <c r="B976" t="s">
        <v>141</v>
      </c>
      <c r="C976" t="s">
        <v>51</v>
      </c>
      <c r="D976" s="113">
        <v>41487</v>
      </c>
      <c r="E976">
        <v>6</v>
      </c>
      <c r="F976" t="s">
        <v>141</v>
      </c>
      <c r="G976" t="s">
        <v>141</v>
      </c>
      <c r="H976" t="s">
        <v>141</v>
      </c>
      <c r="I976" s="2" t="s">
        <v>144</v>
      </c>
      <c r="J976" s="10">
        <v>185.44394299999999</v>
      </c>
    </row>
    <row r="977" spans="1:10" x14ac:dyDescent="0.35">
      <c r="A977" t="s">
        <v>143</v>
      </c>
      <c r="B977" t="s">
        <v>141</v>
      </c>
      <c r="C977" t="s">
        <v>51</v>
      </c>
      <c r="D977" s="113">
        <v>41518</v>
      </c>
      <c r="E977">
        <v>6</v>
      </c>
      <c r="F977" t="s">
        <v>141</v>
      </c>
      <c r="G977" t="s">
        <v>141</v>
      </c>
      <c r="H977" t="s">
        <v>141</v>
      </c>
      <c r="I977" s="2" t="s">
        <v>144</v>
      </c>
      <c r="J977" s="10">
        <v>186.77365699999999</v>
      </c>
    </row>
    <row r="978" spans="1:10" x14ac:dyDescent="0.35">
      <c r="A978" t="s">
        <v>143</v>
      </c>
      <c r="B978" t="s">
        <v>141</v>
      </c>
      <c r="C978" t="s">
        <v>51</v>
      </c>
      <c r="D978" s="113">
        <v>41548</v>
      </c>
      <c r="E978">
        <v>6</v>
      </c>
      <c r="F978" t="s">
        <v>141</v>
      </c>
      <c r="G978" t="s">
        <v>141</v>
      </c>
      <c r="H978" t="s">
        <v>141</v>
      </c>
      <c r="I978" s="2" t="s">
        <v>144</v>
      </c>
      <c r="J978" s="10">
        <v>190.54109299999999</v>
      </c>
    </row>
    <row r="979" spans="1:10" x14ac:dyDescent="0.35">
      <c r="A979" t="s">
        <v>143</v>
      </c>
      <c r="B979" t="s">
        <v>141</v>
      </c>
      <c r="C979" t="s">
        <v>51</v>
      </c>
      <c r="D979" s="113">
        <v>41579</v>
      </c>
      <c r="E979">
        <v>6</v>
      </c>
      <c r="F979" t="s">
        <v>141</v>
      </c>
      <c r="G979" t="s">
        <v>141</v>
      </c>
      <c r="H979" t="s">
        <v>141</v>
      </c>
      <c r="I979" s="2" t="s">
        <v>144</v>
      </c>
      <c r="J979" s="10">
        <v>95.096062000000003</v>
      </c>
    </row>
    <row r="980" spans="1:10" x14ac:dyDescent="0.35">
      <c r="A980" t="s">
        <v>143</v>
      </c>
      <c r="B980" t="s">
        <v>141</v>
      </c>
      <c r="C980" t="s">
        <v>51</v>
      </c>
      <c r="D980" s="113">
        <v>41609</v>
      </c>
      <c r="E980">
        <v>6</v>
      </c>
      <c r="F980" t="s">
        <v>141</v>
      </c>
      <c r="G980" t="s">
        <v>141</v>
      </c>
      <c r="H980" t="s">
        <v>141</v>
      </c>
      <c r="I980" s="2" t="s">
        <v>144</v>
      </c>
      <c r="J980" s="10">
        <v>184.30685299999999</v>
      </c>
    </row>
    <row r="981" spans="1:10" x14ac:dyDescent="0.35">
      <c r="A981" t="s">
        <v>143</v>
      </c>
      <c r="B981" t="s">
        <v>141</v>
      </c>
      <c r="C981" t="s">
        <v>51</v>
      </c>
      <c r="D981" s="113">
        <v>41640</v>
      </c>
      <c r="E981">
        <v>6</v>
      </c>
      <c r="F981" t="s">
        <v>141</v>
      </c>
      <c r="G981" t="s">
        <v>141</v>
      </c>
      <c r="H981" t="s">
        <v>141</v>
      </c>
      <c r="I981" s="2" t="s">
        <v>144</v>
      </c>
      <c r="J981" s="10">
        <v>181.90143900000001</v>
      </c>
    </row>
    <row r="982" spans="1:10" x14ac:dyDescent="0.35">
      <c r="A982" t="s">
        <v>143</v>
      </c>
      <c r="B982" t="s">
        <v>141</v>
      </c>
      <c r="C982" t="s">
        <v>51</v>
      </c>
      <c r="D982" s="113">
        <v>41671</v>
      </c>
      <c r="E982">
        <v>6</v>
      </c>
      <c r="F982" t="s">
        <v>141</v>
      </c>
      <c r="G982" t="s">
        <v>141</v>
      </c>
      <c r="H982" t="s">
        <v>141</v>
      </c>
      <c r="I982" s="2" t="s">
        <v>144</v>
      </c>
      <c r="J982" s="10">
        <v>149.58676500000001</v>
      </c>
    </row>
    <row r="983" spans="1:10" x14ac:dyDescent="0.35">
      <c r="A983" t="s">
        <v>143</v>
      </c>
      <c r="B983" t="s">
        <v>141</v>
      </c>
      <c r="C983" t="s">
        <v>51</v>
      </c>
      <c r="D983" s="113">
        <v>41699</v>
      </c>
      <c r="E983">
        <v>6</v>
      </c>
      <c r="F983" t="s">
        <v>141</v>
      </c>
      <c r="G983" t="s">
        <v>141</v>
      </c>
      <c r="H983" t="s">
        <v>141</v>
      </c>
      <c r="I983" s="2" t="s">
        <v>144</v>
      </c>
      <c r="J983" s="10">
        <v>181.40367599999999</v>
      </c>
    </row>
    <row r="984" spans="1:10" x14ac:dyDescent="0.35">
      <c r="A984" t="s">
        <v>143</v>
      </c>
      <c r="B984" t="s">
        <v>141</v>
      </c>
      <c r="C984" t="s">
        <v>51</v>
      </c>
      <c r="D984" s="113">
        <v>41730</v>
      </c>
      <c r="E984">
        <v>6</v>
      </c>
      <c r="F984" t="s">
        <v>141</v>
      </c>
      <c r="G984" t="s">
        <v>141</v>
      </c>
      <c r="H984" t="s">
        <v>141</v>
      </c>
      <c r="I984" s="2" t="s">
        <v>144</v>
      </c>
      <c r="J984" s="10">
        <v>171.057864</v>
      </c>
    </row>
    <row r="985" spans="1:10" x14ac:dyDescent="0.35">
      <c r="A985" t="s">
        <v>143</v>
      </c>
      <c r="B985" t="s">
        <v>141</v>
      </c>
      <c r="C985" t="s">
        <v>51</v>
      </c>
      <c r="D985" s="113">
        <v>41760</v>
      </c>
      <c r="E985">
        <v>6</v>
      </c>
      <c r="F985" t="s">
        <v>141</v>
      </c>
      <c r="G985" t="s">
        <v>141</v>
      </c>
      <c r="H985" t="s">
        <v>141</v>
      </c>
      <c r="I985" s="2" t="s">
        <v>144</v>
      </c>
      <c r="J985" s="10">
        <v>165.28699900000001</v>
      </c>
    </row>
    <row r="986" spans="1:10" x14ac:dyDescent="0.35">
      <c r="A986" t="s">
        <v>143</v>
      </c>
      <c r="B986" t="s">
        <v>141</v>
      </c>
      <c r="C986" t="s">
        <v>51</v>
      </c>
      <c r="D986" s="113">
        <v>41791</v>
      </c>
      <c r="E986">
        <v>6</v>
      </c>
      <c r="F986" t="s">
        <v>141</v>
      </c>
      <c r="G986" t="s">
        <v>141</v>
      </c>
      <c r="H986" t="s">
        <v>141</v>
      </c>
      <c r="I986" s="2" t="s">
        <v>144</v>
      </c>
      <c r="J986" s="10">
        <v>149.50871699999999</v>
      </c>
    </row>
    <row r="987" spans="1:10" x14ac:dyDescent="0.35">
      <c r="A987" t="s">
        <v>143</v>
      </c>
      <c r="B987" t="s">
        <v>141</v>
      </c>
      <c r="C987" t="s">
        <v>64</v>
      </c>
      <c r="D987" s="113">
        <v>41456</v>
      </c>
      <c r="E987">
        <v>6</v>
      </c>
      <c r="F987" t="s">
        <v>141</v>
      </c>
      <c r="G987" t="s">
        <v>141</v>
      </c>
      <c r="H987" t="s">
        <v>141</v>
      </c>
      <c r="I987" s="2" t="s">
        <v>144</v>
      </c>
      <c r="J987" s="9">
        <v>211.968999</v>
      </c>
    </row>
    <row r="988" spans="1:10" x14ac:dyDescent="0.35">
      <c r="A988" t="s">
        <v>143</v>
      </c>
      <c r="B988" t="s">
        <v>141</v>
      </c>
      <c r="C988" t="s">
        <v>64</v>
      </c>
      <c r="D988" s="113">
        <v>41487</v>
      </c>
      <c r="E988">
        <v>6</v>
      </c>
      <c r="F988" t="s">
        <v>141</v>
      </c>
      <c r="G988" t="s">
        <v>141</v>
      </c>
      <c r="H988" t="s">
        <v>141</v>
      </c>
      <c r="I988" s="2" t="s">
        <v>144</v>
      </c>
      <c r="J988" s="9">
        <v>224.199051</v>
      </c>
    </row>
    <row r="989" spans="1:10" x14ac:dyDescent="0.35">
      <c r="A989" t="s">
        <v>143</v>
      </c>
      <c r="B989" t="s">
        <v>141</v>
      </c>
      <c r="C989" t="s">
        <v>64</v>
      </c>
      <c r="D989" s="113">
        <v>41518</v>
      </c>
      <c r="E989">
        <v>6</v>
      </c>
      <c r="F989" t="s">
        <v>141</v>
      </c>
      <c r="G989" t="s">
        <v>141</v>
      </c>
      <c r="H989" t="s">
        <v>141</v>
      </c>
      <c r="I989" s="2" t="s">
        <v>144</v>
      </c>
      <c r="J989" s="9">
        <v>220.53646699999999</v>
      </c>
    </row>
    <row r="990" spans="1:10" x14ac:dyDescent="0.35">
      <c r="A990" t="s">
        <v>143</v>
      </c>
      <c r="B990" t="s">
        <v>141</v>
      </c>
      <c r="C990" t="s">
        <v>64</v>
      </c>
      <c r="D990" s="113">
        <v>41548</v>
      </c>
      <c r="E990">
        <v>6</v>
      </c>
      <c r="F990" t="s">
        <v>141</v>
      </c>
      <c r="G990" t="s">
        <v>141</v>
      </c>
      <c r="H990" t="s">
        <v>141</v>
      </c>
      <c r="I990" s="2" t="s">
        <v>144</v>
      </c>
      <c r="J990" s="9">
        <v>306.76027599999998</v>
      </c>
    </row>
    <row r="991" spans="1:10" x14ac:dyDescent="0.35">
      <c r="A991" t="s">
        <v>143</v>
      </c>
      <c r="B991" t="s">
        <v>141</v>
      </c>
      <c r="C991" t="s">
        <v>64</v>
      </c>
      <c r="D991" s="113">
        <v>41579</v>
      </c>
      <c r="E991">
        <v>6</v>
      </c>
      <c r="F991" t="s">
        <v>141</v>
      </c>
      <c r="G991" t="s">
        <v>141</v>
      </c>
      <c r="H991" t="s">
        <v>141</v>
      </c>
      <c r="I991" s="2" t="s">
        <v>144</v>
      </c>
      <c r="J991" s="9">
        <v>260.052864</v>
      </c>
    </row>
    <row r="992" spans="1:10" x14ac:dyDescent="0.35">
      <c r="A992" t="s">
        <v>143</v>
      </c>
      <c r="B992" t="s">
        <v>141</v>
      </c>
      <c r="C992" t="s">
        <v>64</v>
      </c>
      <c r="D992" s="113">
        <v>41609</v>
      </c>
      <c r="E992">
        <v>6</v>
      </c>
      <c r="F992" t="s">
        <v>141</v>
      </c>
      <c r="G992" t="s">
        <v>141</v>
      </c>
      <c r="H992" t="s">
        <v>141</v>
      </c>
      <c r="I992" s="2" t="s">
        <v>144</v>
      </c>
      <c r="J992" s="9">
        <v>240.21016</v>
      </c>
    </row>
    <row r="993" spans="1:10" x14ac:dyDescent="0.35">
      <c r="A993" t="s">
        <v>143</v>
      </c>
      <c r="B993" t="s">
        <v>141</v>
      </c>
      <c r="C993" t="s">
        <v>64</v>
      </c>
      <c r="D993" s="113">
        <v>41640</v>
      </c>
      <c r="E993">
        <v>6</v>
      </c>
      <c r="F993" t="s">
        <v>141</v>
      </c>
      <c r="G993" t="s">
        <v>141</v>
      </c>
      <c r="H993" t="s">
        <v>141</v>
      </c>
      <c r="I993" s="2" t="s">
        <v>144</v>
      </c>
      <c r="J993" s="9">
        <v>258.160549</v>
      </c>
    </row>
    <row r="994" spans="1:10" x14ac:dyDescent="0.35">
      <c r="A994" t="s">
        <v>143</v>
      </c>
      <c r="B994" t="s">
        <v>141</v>
      </c>
      <c r="C994" t="s">
        <v>64</v>
      </c>
      <c r="D994" s="113">
        <v>41671</v>
      </c>
      <c r="E994">
        <v>6</v>
      </c>
      <c r="F994" t="s">
        <v>141</v>
      </c>
      <c r="G994" t="s">
        <v>141</v>
      </c>
      <c r="H994" t="s">
        <v>141</v>
      </c>
      <c r="I994" s="2" t="s">
        <v>144</v>
      </c>
      <c r="J994" s="9">
        <v>310.884524</v>
      </c>
    </row>
    <row r="995" spans="1:10" x14ac:dyDescent="0.35">
      <c r="A995" t="s">
        <v>143</v>
      </c>
      <c r="B995" t="s">
        <v>141</v>
      </c>
      <c r="C995" t="s">
        <v>64</v>
      </c>
      <c r="D995" s="113">
        <v>41699</v>
      </c>
      <c r="E995">
        <v>6</v>
      </c>
      <c r="F995" t="s">
        <v>141</v>
      </c>
      <c r="G995" t="s">
        <v>141</v>
      </c>
      <c r="H995" t="s">
        <v>141</v>
      </c>
      <c r="I995" s="2" t="s">
        <v>144</v>
      </c>
      <c r="J995" s="9">
        <v>347.651006</v>
      </c>
    </row>
    <row r="996" spans="1:10" x14ac:dyDescent="0.35">
      <c r="A996" t="s">
        <v>143</v>
      </c>
      <c r="B996" t="s">
        <v>141</v>
      </c>
      <c r="C996" t="s">
        <v>64</v>
      </c>
      <c r="D996" s="113">
        <v>41730</v>
      </c>
      <c r="E996">
        <v>6</v>
      </c>
      <c r="F996" t="s">
        <v>141</v>
      </c>
      <c r="G996" t="s">
        <v>141</v>
      </c>
      <c r="H996" t="s">
        <v>141</v>
      </c>
      <c r="I996" s="2" t="s">
        <v>144</v>
      </c>
      <c r="J996" s="9">
        <v>341.99016599999999</v>
      </c>
    </row>
    <row r="997" spans="1:10" x14ac:dyDescent="0.35">
      <c r="A997" t="s">
        <v>143</v>
      </c>
      <c r="B997" t="s">
        <v>141</v>
      </c>
      <c r="C997" t="s">
        <v>64</v>
      </c>
      <c r="D997" s="113">
        <v>41760</v>
      </c>
      <c r="E997">
        <v>6</v>
      </c>
      <c r="F997" t="s">
        <v>141</v>
      </c>
      <c r="G997" t="s">
        <v>141</v>
      </c>
      <c r="H997" t="s">
        <v>141</v>
      </c>
      <c r="I997" s="2" t="s">
        <v>144</v>
      </c>
      <c r="J997" s="9">
        <v>301.18512999999996</v>
      </c>
    </row>
    <row r="998" spans="1:10" x14ac:dyDescent="0.35">
      <c r="A998" t="s">
        <v>143</v>
      </c>
      <c r="B998" t="s">
        <v>141</v>
      </c>
      <c r="C998" t="s">
        <v>64</v>
      </c>
      <c r="D998" s="113">
        <v>41791</v>
      </c>
      <c r="E998">
        <v>6</v>
      </c>
      <c r="F998" t="s">
        <v>141</v>
      </c>
      <c r="G998" t="s">
        <v>141</v>
      </c>
      <c r="H998" t="s">
        <v>141</v>
      </c>
      <c r="I998" s="2" t="s">
        <v>144</v>
      </c>
      <c r="J998" s="9">
        <v>260.92</v>
      </c>
    </row>
    <row r="999" spans="1:10" x14ac:dyDescent="0.35">
      <c r="A999" t="s">
        <v>143</v>
      </c>
      <c r="B999" t="s">
        <v>141</v>
      </c>
      <c r="C999" t="s">
        <v>63</v>
      </c>
      <c r="D999" s="113">
        <v>41456</v>
      </c>
      <c r="E999">
        <v>6</v>
      </c>
      <c r="F999" t="s">
        <v>141</v>
      </c>
      <c r="G999" t="s">
        <v>141</v>
      </c>
      <c r="H999" t="s">
        <v>141</v>
      </c>
      <c r="I999" s="2" t="s">
        <v>144</v>
      </c>
      <c r="J999" s="11">
        <v>234.24199100000001</v>
      </c>
    </row>
    <row r="1000" spans="1:10" x14ac:dyDescent="0.35">
      <c r="A1000" t="s">
        <v>143</v>
      </c>
      <c r="B1000" t="s">
        <v>141</v>
      </c>
      <c r="C1000" t="s">
        <v>63</v>
      </c>
      <c r="D1000" s="113">
        <v>41487</v>
      </c>
      <c r="E1000">
        <v>6</v>
      </c>
      <c r="F1000" t="s">
        <v>141</v>
      </c>
      <c r="G1000" t="s">
        <v>141</v>
      </c>
      <c r="H1000" t="s">
        <v>141</v>
      </c>
      <c r="I1000" s="2" t="s">
        <v>144</v>
      </c>
      <c r="J1000" s="12">
        <v>203.740703</v>
      </c>
    </row>
    <row r="1001" spans="1:10" x14ac:dyDescent="0.35">
      <c r="A1001" t="s">
        <v>143</v>
      </c>
      <c r="B1001" t="s">
        <v>141</v>
      </c>
      <c r="C1001" t="s">
        <v>63</v>
      </c>
      <c r="D1001" s="113">
        <v>41518</v>
      </c>
      <c r="E1001">
        <v>6</v>
      </c>
      <c r="F1001" t="s">
        <v>141</v>
      </c>
      <c r="G1001" t="s">
        <v>141</v>
      </c>
      <c r="H1001" t="s">
        <v>141</v>
      </c>
      <c r="I1001" s="2" t="s">
        <v>144</v>
      </c>
      <c r="J1001" s="12">
        <v>192.23546099999999</v>
      </c>
    </row>
    <row r="1002" spans="1:10" x14ac:dyDescent="0.35">
      <c r="A1002" t="s">
        <v>143</v>
      </c>
      <c r="B1002" t="s">
        <v>141</v>
      </c>
      <c r="C1002" t="s">
        <v>63</v>
      </c>
      <c r="D1002" s="113">
        <v>41548</v>
      </c>
      <c r="E1002">
        <v>6</v>
      </c>
      <c r="F1002" t="s">
        <v>141</v>
      </c>
      <c r="G1002" t="s">
        <v>141</v>
      </c>
      <c r="H1002" t="s">
        <v>141</v>
      </c>
      <c r="I1002" s="2" t="s">
        <v>144</v>
      </c>
      <c r="J1002" s="12">
        <v>176.36956599999999</v>
      </c>
    </row>
    <row r="1003" spans="1:10" x14ac:dyDescent="0.35">
      <c r="A1003" t="s">
        <v>143</v>
      </c>
      <c r="B1003" t="s">
        <v>141</v>
      </c>
      <c r="C1003" t="s">
        <v>63</v>
      </c>
      <c r="D1003" s="113">
        <v>41579</v>
      </c>
      <c r="E1003">
        <v>6</v>
      </c>
      <c r="F1003" t="s">
        <v>141</v>
      </c>
      <c r="G1003" t="s">
        <v>141</v>
      </c>
      <c r="H1003" t="s">
        <v>141</v>
      </c>
      <c r="I1003" s="2" t="s">
        <v>144</v>
      </c>
      <c r="J1003" s="12">
        <v>206.09105</v>
      </c>
    </row>
    <row r="1004" spans="1:10" x14ac:dyDescent="0.35">
      <c r="A1004" t="s">
        <v>143</v>
      </c>
      <c r="B1004" t="s">
        <v>141</v>
      </c>
      <c r="C1004" t="s">
        <v>63</v>
      </c>
      <c r="D1004" s="113">
        <v>41609</v>
      </c>
      <c r="E1004">
        <v>6</v>
      </c>
      <c r="F1004" t="s">
        <v>141</v>
      </c>
      <c r="G1004" t="s">
        <v>141</v>
      </c>
      <c r="H1004" t="s">
        <v>141</v>
      </c>
      <c r="I1004" s="2" t="s">
        <v>144</v>
      </c>
      <c r="J1004" s="12">
        <v>141.32156660000001</v>
      </c>
    </row>
    <row r="1005" spans="1:10" x14ac:dyDescent="0.35">
      <c r="A1005" t="s">
        <v>143</v>
      </c>
      <c r="B1005" t="s">
        <v>141</v>
      </c>
      <c r="C1005" t="s">
        <v>63</v>
      </c>
      <c r="D1005" s="113">
        <v>41640</v>
      </c>
      <c r="E1005">
        <v>6</v>
      </c>
      <c r="F1005" t="s">
        <v>141</v>
      </c>
      <c r="G1005" t="s">
        <v>141</v>
      </c>
      <c r="H1005" t="s">
        <v>141</v>
      </c>
      <c r="I1005" s="2" t="s">
        <v>144</v>
      </c>
      <c r="J1005" s="12">
        <v>214.20249699999999</v>
      </c>
    </row>
    <row r="1006" spans="1:10" x14ac:dyDescent="0.35">
      <c r="A1006" t="s">
        <v>143</v>
      </c>
      <c r="B1006" t="s">
        <v>141</v>
      </c>
      <c r="C1006" t="s">
        <v>63</v>
      </c>
      <c r="D1006" s="113">
        <v>41671</v>
      </c>
      <c r="E1006">
        <v>6</v>
      </c>
      <c r="F1006" t="s">
        <v>141</v>
      </c>
      <c r="G1006" t="s">
        <v>141</v>
      </c>
      <c r="H1006" t="s">
        <v>141</v>
      </c>
      <c r="I1006" s="2" t="s">
        <v>144</v>
      </c>
      <c r="J1006" s="12">
        <v>211.43019899999999</v>
      </c>
    </row>
    <row r="1007" spans="1:10" x14ac:dyDescent="0.35">
      <c r="A1007" t="s">
        <v>143</v>
      </c>
      <c r="B1007" t="s">
        <v>141</v>
      </c>
      <c r="C1007" t="s">
        <v>63</v>
      </c>
      <c r="D1007" s="113">
        <v>41699</v>
      </c>
      <c r="E1007">
        <v>6</v>
      </c>
      <c r="F1007" t="s">
        <v>141</v>
      </c>
      <c r="G1007" t="s">
        <v>141</v>
      </c>
      <c r="H1007" t="s">
        <v>141</v>
      </c>
      <c r="I1007" s="2" t="s">
        <v>144</v>
      </c>
      <c r="J1007" s="12">
        <v>141.81421700000001</v>
      </c>
    </row>
    <row r="1008" spans="1:10" x14ac:dyDescent="0.35">
      <c r="A1008" t="s">
        <v>143</v>
      </c>
      <c r="B1008" t="s">
        <v>141</v>
      </c>
      <c r="C1008" t="s">
        <v>63</v>
      </c>
      <c r="D1008" s="113">
        <v>41730</v>
      </c>
      <c r="E1008">
        <v>6</v>
      </c>
      <c r="F1008" t="s">
        <v>141</v>
      </c>
      <c r="G1008" t="s">
        <v>141</v>
      </c>
      <c r="H1008" t="s">
        <v>141</v>
      </c>
      <c r="I1008" s="2" t="s">
        <v>144</v>
      </c>
      <c r="J1008" s="12">
        <v>118.441136</v>
      </c>
    </row>
    <row r="1009" spans="1:10" x14ac:dyDescent="0.35">
      <c r="A1009" t="s">
        <v>143</v>
      </c>
      <c r="B1009" t="s">
        <v>141</v>
      </c>
      <c r="C1009" t="s">
        <v>63</v>
      </c>
      <c r="D1009" s="113">
        <v>41760</v>
      </c>
      <c r="E1009">
        <v>6</v>
      </c>
      <c r="F1009" t="s">
        <v>141</v>
      </c>
      <c r="G1009" t="s">
        <v>141</v>
      </c>
      <c r="H1009" t="s">
        <v>141</v>
      </c>
      <c r="I1009" s="2" t="s">
        <v>144</v>
      </c>
      <c r="J1009" s="12">
        <v>116.407369</v>
      </c>
    </row>
    <row r="1010" spans="1:10" x14ac:dyDescent="0.35">
      <c r="A1010" t="s">
        <v>143</v>
      </c>
      <c r="B1010" t="s">
        <v>141</v>
      </c>
      <c r="C1010" t="s">
        <v>63</v>
      </c>
      <c r="D1010" s="113">
        <v>41791</v>
      </c>
      <c r="E1010">
        <v>6</v>
      </c>
      <c r="F1010" t="s">
        <v>141</v>
      </c>
      <c r="G1010" t="s">
        <v>141</v>
      </c>
      <c r="H1010" t="s">
        <v>141</v>
      </c>
      <c r="I1010" s="2" t="s">
        <v>144</v>
      </c>
      <c r="J1010" s="12">
        <v>140.38033399999998</v>
      </c>
    </row>
  </sheetData>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4"/>
  <sheetViews>
    <sheetView showGridLines="0" topLeftCell="A31" zoomScale="70" zoomScaleNormal="70" workbookViewId="0">
      <selection activeCell="P39" sqref="P39"/>
    </sheetView>
  </sheetViews>
  <sheetFormatPr defaultRowHeight="28" customHeight="1" x14ac:dyDescent="0.3"/>
  <cols>
    <col min="1" max="1" width="15.453125" style="79" customWidth="1"/>
    <col min="2" max="2" width="32.26953125" style="79" customWidth="1"/>
    <col min="3" max="3" width="25.36328125" style="79" bestFit="1" customWidth="1"/>
    <col min="4" max="4" width="22.08984375" style="79" customWidth="1"/>
    <col min="5" max="5" width="16.453125" style="79" bestFit="1" customWidth="1"/>
    <col min="6" max="10" width="14.54296875" style="79" bestFit="1" customWidth="1"/>
    <col min="11" max="11" width="15.26953125" style="79" bestFit="1" customWidth="1"/>
    <col min="12" max="12" width="14.54296875" style="79" bestFit="1" customWidth="1"/>
    <col min="13" max="13" width="15.26953125" style="79" bestFit="1" customWidth="1"/>
    <col min="14" max="16" width="14.54296875" style="79" bestFit="1" customWidth="1"/>
    <col min="17" max="17" width="18.36328125" style="79" customWidth="1"/>
    <col min="18" max="18" width="8.7265625" style="79"/>
    <col min="19" max="19" width="15.6328125" style="79" bestFit="1" customWidth="1"/>
    <col min="20" max="20" width="8.7265625" style="79"/>
    <col min="21" max="21" width="15.6328125" style="79" bestFit="1" customWidth="1"/>
    <col min="22" max="16384" width="8.7265625" style="79"/>
  </cols>
  <sheetData>
    <row r="1" spans="1:22" s="82" customFormat="1" ht="28" customHeight="1" x14ac:dyDescent="0.4">
      <c r="A1" s="81" t="s">
        <v>100</v>
      </c>
    </row>
    <row r="2" spans="1:22" s="2" customFormat="1" ht="28" customHeight="1" x14ac:dyDescent="0.25">
      <c r="A2" s="2" t="s">
        <v>92</v>
      </c>
    </row>
    <row r="3" spans="1:22" s="2" customFormat="1" ht="28" customHeight="1" x14ac:dyDescent="0.25">
      <c r="A3" s="2" t="s">
        <v>93</v>
      </c>
    </row>
    <row r="4" spans="1:22" s="2" customFormat="1" ht="28" customHeight="1" x14ac:dyDescent="0.25">
      <c r="A4" s="2" t="s">
        <v>94</v>
      </c>
    </row>
    <row r="5" spans="1:22" s="2" customFormat="1" ht="28" customHeight="1" x14ac:dyDescent="0.3">
      <c r="A5" s="1" t="s">
        <v>97</v>
      </c>
    </row>
    <row r="6" spans="1:22" s="2" customFormat="1" ht="28" customHeight="1" x14ac:dyDescent="0.25">
      <c r="A6" s="2" t="s">
        <v>95</v>
      </c>
    </row>
    <row r="7" spans="1:22" s="2" customFormat="1" ht="28" customHeight="1" x14ac:dyDescent="0.25">
      <c r="A7" s="2" t="s">
        <v>96</v>
      </c>
    </row>
    <row r="8" spans="1:22" s="83" customFormat="1" ht="40.5" customHeight="1" x14ac:dyDescent="0.35">
      <c r="A8" s="143" t="s">
        <v>98</v>
      </c>
      <c r="B8" s="144"/>
      <c r="C8" s="144"/>
      <c r="D8" s="144"/>
      <c r="E8" s="144"/>
      <c r="F8" s="144"/>
      <c r="G8" s="144"/>
      <c r="H8" s="144"/>
      <c r="I8" s="144"/>
      <c r="J8" s="144"/>
      <c r="K8" s="144"/>
      <c r="L8" s="144"/>
      <c r="M8" s="144"/>
      <c r="N8" s="144"/>
      <c r="O8" s="144"/>
      <c r="P8" s="144"/>
      <c r="Q8" s="144"/>
      <c r="R8" s="144"/>
      <c r="S8" s="144"/>
      <c r="T8" s="144"/>
      <c r="U8" s="144"/>
    </row>
    <row r="9" spans="1:22" s="83" customFormat="1" ht="47" customHeight="1" x14ac:dyDescent="0.35">
      <c r="A9" s="143" t="s">
        <v>189</v>
      </c>
      <c r="B9" s="140"/>
      <c r="C9" s="140"/>
      <c r="D9" s="140"/>
      <c r="E9" s="140"/>
      <c r="F9" s="140"/>
      <c r="G9" s="140"/>
      <c r="H9" s="140"/>
      <c r="I9" s="140"/>
      <c r="J9" s="140"/>
      <c r="K9" s="140"/>
      <c r="L9" s="140"/>
      <c r="M9" s="140"/>
      <c r="N9" s="140"/>
      <c r="O9" s="140"/>
      <c r="P9" s="140"/>
      <c r="Q9" s="140"/>
      <c r="R9" s="140"/>
      <c r="S9" s="140"/>
      <c r="T9" s="140"/>
      <c r="U9" s="140"/>
      <c r="V9" s="140"/>
    </row>
    <row r="10" spans="1:22" s="87" customFormat="1" ht="28" customHeight="1" x14ac:dyDescent="0.25">
      <c r="A10" s="85" t="s">
        <v>46</v>
      </c>
      <c r="B10" s="85" t="s">
        <v>99</v>
      </c>
      <c r="C10" s="85" t="s">
        <v>111</v>
      </c>
      <c r="D10" s="85" t="s">
        <v>112</v>
      </c>
      <c r="E10" s="86">
        <v>41456</v>
      </c>
      <c r="F10" s="86">
        <v>41487</v>
      </c>
      <c r="G10" s="86">
        <v>41518</v>
      </c>
      <c r="H10" s="86">
        <v>41548</v>
      </c>
      <c r="I10" s="86">
        <v>41579</v>
      </c>
      <c r="J10" s="86">
        <v>41609</v>
      </c>
      <c r="K10" s="86">
        <v>41640</v>
      </c>
      <c r="L10" s="86">
        <v>41671</v>
      </c>
      <c r="M10" s="86">
        <v>41699</v>
      </c>
      <c r="N10" s="86">
        <v>41730</v>
      </c>
      <c r="O10" s="86">
        <v>41760</v>
      </c>
      <c r="P10" s="86">
        <v>41791</v>
      </c>
    </row>
    <row r="11" spans="1:22" s="87" customFormat="1" ht="28" customHeight="1" x14ac:dyDescent="0.25">
      <c r="A11" s="85"/>
      <c r="B11" s="85"/>
      <c r="C11" s="85"/>
      <c r="D11" s="85"/>
      <c r="E11" s="89"/>
      <c r="F11" s="89"/>
      <c r="G11" s="89"/>
      <c r="H11" s="89"/>
      <c r="I11" s="89"/>
      <c r="J11" s="89"/>
      <c r="K11" s="89"/>
      <c r="L11" s="89"/>
      <c r="M11" s="89"/>
      <c r="N11" s="89"/>
      <c r="O11" s="89"/>
      <c r="P11" s="89"/>
      <c r="Q11" s="85" t="s">
        <v>21</v>
      </c>
    </row>
    <row r="12" spans="1:22" ht="28" customHeight="1" x14ac:dyDescent="0.3">
      <c r="A12" s="80" t="s">
        <v>51</v>
      </c>
      <c r="B12" s="80" t="s">
        <v>22</v>
      </c>
      <c r="C12" s="80" t="s">
        <v>102</v>
      </c>
      <c r="D12" s="80" t="s">
        <v>105</v>
      </c>
      <c r="E12" s="88">
        <f>SUMIFS('Data Repository Table'!$J:$J, 'Data Repository Table'!$A:$A, "Financial Actual", 'Data Repository Table'!$C:$C, 'Revenue Analysis'!$A12, 'Data Repository Table'!$B:$B, "Revenues", 'Data Repository Table'!$G:$G, 'Revenue Analysis'!$C12, 'Data Repository Table'!$H:$H, 'Revenue Analysis'!$D12, 'Data Repository Table'!$D:$D, 'Revenue Analysis'!E$10)</f>
        <v>1473589.0469999998</v>
      </c>
      <c r="F12" s="88">
        <f>SUMIFS('Data Repository Table'!$J:$J, 'Data Repository Table'!$A:$A, "Financial Actual", 'Data Repository Table'!$C:$C, 'Revenue Analysis'!$A12, 'Data Repository Table'!$B:$B, "Revenues", 'Data Repository Table'!$G:$G, 'Revenue Analysis'!$C12, 'Data Repository Table'!$H:$H, 'Revenue Analysis'!$D12, 'Data Repository Table'!$D:$D, 'Revenue Analysis'!F$10)</f>
        <v>1419296.1002499999</v>
      </c>
      <c r="G12" s="88">
        <f>SUMIFS('Data Repository Table'!$J:$J, 'Data Repository Table'!$A:$A, "Financial Actual", 'Data Repository Table'!$C:$C, 'Revenue Analysis'!$A12, 'Data Repository Table'!$B:$B, "Revenues", 'Data Repository Table'!$G:$G, 'Revenue Analysis'!$C12, 'Data Repository Table'!$H:$H, 'Revenue Analysis'!$D12, 'Data Repository Table'!$D:$D, 'Revenue Analysis'!G$10)</f>
        <v>1310673.21</v>
      </c>
      <c r="H12" s="88">
        <f>SUMIFS('Data Repository Table'!$J:$J, 'Data Repository Table'!$A:$A, "Financial Actual", 'Data Repository Table'!$C:$C, 'Revenue Analysis'!$A12, 'Data Repository Table'!$B:$B, "Revenues", 'Data Repository Table'!$G:$G, 'Revenue Analysis'!$C12, 'Data Repository Table'!$H:$H, 'Revenue Analysis'!$D12, 'Data Repository Table'!$D:$D, 'Revenue Analysis'!H$10)</f>
        <v>1301024.7319999998</v>
      </c>
      <c r="I12" s="88">
        <f>SUMIFS('Data Repository Table'!$J:$J, 'Data Repository Table'!$A:$A, "Financial Actual", 'Data Repository Table'!$C:$C, 'Revenue Analysis'!$A12, 'Data Repository Table'!$B:$B, "Revenues", 'Data Repository Table'!$G:$G, 'Revenue Analysis'!$C12, 'Data Repository Table'!$H:$H, 'Revenue Analysis'!$D12, 'Data Repository Table'!$D:$D, 'Revenue Analysis'!I$10)</f>
        <v>1373822.8629999999</v>
      </c>
      <c r="J12" s="88">
        <f>SUMIFS('Data Repository Table'!$J:$J, 'Data Repository Table'!$A:$A, "Financial Actual", 'Data Repository Table'!$C:$C, 'Revenue Analysis'!$A12, 'Data Repository Table'!$B:$B, "Revenues", 'Data Repository Table'!$G:$G, 'Revenue Analysis'!$C12, 'Data Repository Table'!$H:$H, 'Revenue Analysis'!$D12, 'Data Repository Table'!$D:$D, 'Revenue Analysis'!J$10)</f>
        <v>1340623.0372500001</v>
      </c>
      <c r="K12" s="88">
        <f>SUMIFS('Data Repository Table'!$J:$J, 'Data Repository Table'!$A:$A, "Financial Actual", 'Data Repository Table'!$C:$C, 'Revenue Analysis'!$A12, 'Data Repository Table'!$B:$B, "Revenues", 'Data Repository Table'!$G:$G, 'Revenue Analysis'!$C12, 'Data Repository Table'!$H:$H, 'Revenue Analysis'!$D12, 'Data Repository Table'!$D:$D, 'Revenue Analysis'!K$10)</f>
        <v>1948962.5522499997</v>
      </c>
      <c r="L12" s="88">
        <f>SUMIFS('Data Repository Table'!$J:$J, 'Data Repository Table'!$A:$A, "Financial Actual", 'Data Repository Table'!$C:$C, 'Revenue Analysis'!$A12, 'Data Repository Table'!$B:$B, "Revenues", 'Data Repository Table'!$G:$G, 'Revenue Analysis'!$C12, 'Data Repository Table'!$H:$H, 'Revenue Analysis'!$D12, 'Data Repository Table'!$D:$D, 'Revenue Analysis'!L$10)</f>
        <v>1725161.6969999999</v>
      </c>
      <c r="M12" s="88">
        <f>SUMIFS('Data Repository Table'!$J:$J, 'Data Repository Table'!$A:$A, "Financial Actual", 'Data Repository Table'!$C:$C, 'Revenue Analysis'!$A12, 'Data Repository Table'!$B:$B, "Revenues", 'Data Repository Table'!$G:$G, 'Revenue Analysis'!$C12, 'Data Repository Table'!$H:$H, 'Revenue Analysis'!$D12, 'Data Repository Table'!$D:$D, 'Revenue Analysis'!M$10)</f>
        <v>1818208.6194999998</v>
      </c>
      <c r="N12" s="88">
        <f>SUMIFS('Data Repository Table'!$J:$J, 'Data Repository Table'!$A:$A, "Financial Actual", 'Data Repository Table'!$C:$C, 'Revenue Analysis'!$A12, 'Data Repository Table'!$B:$B, "Revenues", 'Data Repository Table'!$G:$G, 'Revenue Analysis'!$C12, 'Data Repository Table'!$H:$H, 'Revenue Analysis'!$D12, 'Data Repository Table'!$D:$D, 'Revenue Analysis'!N$10)</f>
        <v>1328501.68325</v>
      </c>
      <c r="O12" s="88">
        <f>SUMIFS('Data Repository Table'!$J:$J, 'Data Repository Table'!$A:$A, "Financial Actual", 'Data Repository Table'!$C:$C, 'Revenue Analysis'!$A12, 'Data Repository Table'!$B:$B, "Revenues", 'Data Repository Table'!$G:$G, 'Revenue Analysis'!$C12, 'Data Repository Table'!$H:$H, 'Revenue Analysis'!$D12, 'Data Repository Table'!$D:$D, 'Revenue Analysis'!O$10)</f>
        <v>1344117.2814999998</v>
      </c>
      <c r="P12" s="88">
        <f>SUMIFS('Data Repository Table'!$J:$J, 'Data Repository Table'!$A:$A, "Financial Actual", 'Data Repository Table'!$C:$C, 'Revenue Analysis'!$A12, 'Data Repository Table'!$B:$B, "Revenues", 'Data Repository Table'!$G:$G, 'Revenue Analysis'!$C12, 'Data Repository Table'!$H:$H, 'Revenue Analysis'!$D12, 'Data Repository Table'!$D:$D, 'Revenue Analysis'!P$10)</f>
        <v>1291609.1335</v>
      </c>
      <c r="Q12" s="88">
        <f>SUM(E12:P12)</f>
        <v>17675589.956500001</v>
      </c>
    </row>
    <row r="13" spans="1:22" ht="28" customHeight="1" x14ac:dyDescent="0.3">
      <c r="A13" s="80" t="s">
        <v>51</v>
      </c>
      <c r="B13" s="80" t="s">
        <v>22</v>
      </c>
      <c r="C13" s="80" t="s">
        <v>102</v>
      </c>
      <c r="D13" s="80" t="s">
        <v>104</v>
      </c>
      <c r="E13" s="88">
        <f>SUMIFS('Data Repository Table'!$J:$J, 'Data Repository Table'!$A:$A, "Financial Actual", 'Data Repository Table'!$C:$C, 'Revenue Analysis'!$A13, 'Data Repository Table'!$B:$B, "Revenues", 'Data Repository Table'!$G:$G, 'Revenue Analysis'!$C13, 'Data Repository Table'!$H:$H, 'Revenue Analysis'!$D13, 'Data Repository Table'!$D:$D, 'Revenue Analysis'!E$10)</f>
        <v>1620947.9516999999</v>
      </c>
      <c r="F13" s="88">
        <f>SUMIFS('Data Repository Table'!$J:$J, 'Data Repository Table'!$A:$A, "Financial Actual", 'Data Repository Table'!$C:$C, 'Revenue Analysis'!$A13, 'Data Repository Table'!$B:$B, "Revenues", 'Data Repository Table'!$G:$G, 'Revenue Analysis'!$C13, 'Data Repository Table'!$H:$H, 'Revenue Analysis'!$D13, 'Data Repository Table'!$D:$D, 'Revenue Analysis'!F$10)</f>
        <v>1561225.710275</v>
      </c>
      <c r="G13" s="88">
        <f>SUMIFS('Data Repository Table'!$J:$J, 'Data Repository Table'!$A:$A, "Financial Actual", 'Data Repository Table'!$C:$C, 'Revenue Analysis'!$A13, 'Data Repository Table'!$B:$B, "Revenues", 'Data Repository Table'!$G:$G, 'Revenue Analysis'!$C13, 'Data Repository Table'!$H:$H, 'Revenue Analysis'!$D13, 'Data Repository Table'!$D:$D, 'Revenue Analysis'!G$10)</f>
        <v>1441740.531</v>
      </c>
      <c r="H13" s="88">
        <f>SUMIFS('Data Repository Table'!$J:$J, 'Data Repository Table'!$A:$A, "Financial Actual", 'Data Repository Table'!$C:$C, 'Revenue Analysis'!$A13, 'Data Repository Table'!$B:$B, "Revenues", 'Data Repository Table'!$G:$G, 'Revenue Analysis'!$C13, 'Data Repository Table'!$H:$H, 'Revenue Analysis'!$D13, 'Data Repository Table'!$D:$D, 'Revenue Analysis'!H$10)</f>
        <v>1431127.2052</v>
      </c>
      <c r="I13" s="88">
        <f>SUMIFS('Data Repository Table'!$J:$J, 'Data Repository Table'!$A:$A, "Financial Actual", 'Data Repository Table'!$C:$C, 'Revenue Analysis'!$A13, 'Data Repository Table'!$B:$B, "Revenues", 'Data Repository Table'!$G:$G, 'Revenue Analysis'!$C13, 'Data Repository Table'!$H:$H, 'Revenue Analysis'!$D13, 'Data Repository Table'!$D:$D, 'Revenue Analysis'!I$10)</f>
        <v>1511205.1492999999</v>
      </c>
      <c r="J13" s="88">
        <f>SUMIFS('Data Repository Table'!$J:$J, 'Data Repository Table'!$A:$A, "Financial Actual", 'Data Repository Table'!$C:$C, 'Revenue Analysis'!$A13, 'Data Repository Table'!$B:$B, "Revenues", 'Data Repository Table'!$G:$G, 'Revenue Analysis'!$C13, 'Data Repository Table'!$H:$H, 'Revenue Analysis'!$D13, 'Data Repository Table'!$D:$D, 'Revenue Analysis'!J$10)</f>
        <v>1474685.3409750003</v>
      </c>
      <c r="K13" s="88">
        <f>SUMIFS('Data Repository Table'!$J:$J, 'Data Repository Table'!$A:$A, "Financial Actual", 'Data Repository Table'!$C:$C, 'Revenue Analysis'!$A13, 'Data Repository Table'!$B:$B, "Revenues", 'Data Repository Table'!$G:$G, 'Revenue Analysis'!$C13, 'Data Repository Table'!$H:$H, 'Revenue Analysis'!$D13, 'Data Repository Table'!$D:$D, 'Revenue Analysis'!K$10)</f>
        <v>2143858.8074749997</v>
      </c>
      <c r="L13" s="88">
        <f>SUMIFS('Data Repository Table'!$J:$J, 'Data Repository Table'!$A:$A, "Financial Actual", 'Data Repository Table'!$C:$C, 'Revenue Analysis'!$A13, 'Data Repository Table'!$B:$B, "Revenues", 'Data Repository Table'!$G:$G, 'Revenue Analysis'!$C13, 'Data Repository Table'!$H:$H, 'Revenue Analysis'!$D13, 'Data Repository Table'!$D:$D, 'Revenue Analysis'!L$10)</f>
        <v>1897677.8667000001</v>
      </c>
      <c r="M13" s="88">
        <f>SUMIFS('Data Repository Table'!$J:$J, 'Data Repository Table'!$A:$A, "Financial Actual", 'Data Repository Table'!$C:$C, 'Revenue Analysis'!$A13, 'Data Repository Table'!$B:$B, "Revenues", 'Data Repository Table'!$G:$G, 'Revenue Analysis'!$C13, 'Data Repository Table'!$H:$H, 'Revenue Analysis'!$D13, 'Data Repository Table'!$D:$D, 'Revenue Analysis'!M$10)</f>
        <v>2000029.4814499998</v>
      </c>
      <c r="N13" s="88">
        <f>SUMIFS('Data Repository Table'!$J:$J, 'Data Repository Table'!$A:$A, "Financial Actual", 'Data Repository Table'!$C:$C, 'Revenue Analysis'!$A13, 'Data Repository Table'!$B:$B, "Revenues", 'Data Repository Table'!$G:$G, 'Revenue Analysis'!$C13, 'Data Repository Table'!$H:$H, 'Revenue Analysis'!$D13, 'Data Repository Table'!$D:$D, 'Revenue Analysis'!N$10)</f>
        <v>1461351.8515750002</v>
      </c>
      <c r="O13" s="88">
        <f>SUMIFS('Data Repository Table'!$J:$J, 'Data Repository Table'!$A:$A, "Financial Actual", 'Data Repository Table'!$C:$C, 'Revenue Analysis'!$A13, 'Data Repository Table'!$B:$B, "Revenues", 'Data Repository Table'!$G:$G, 'Revenue Analysis'!$C13, 'Data Repository Table'!$H:$H, 'Revenue Analysis'!$D13, 'Data Repository Table'!$D:$D, 'Revenue Analysis'!O$10)</f>
        <v>1478529.0096499999</v>
      </c>
      <c r="P13" s="88">
        <f>SUMIFS('Data Repository Table'!$J:$J, 'Data Repository Table'!$A:$A, "Financial Actual", 'Data Repository Table'!$C:$C, 'Revenue Analysis'!$A13, 'Data Repository Table'!$B:$B, "Revenues", 'Data Repository Table'!$G:$G, 'Revenue Analysis'!$C13, 'Data Repository Table'!$H:$H, 'Revenue Analysis'!$D13, 'Data Repository Table'!$D:$D, 'Revenue Analysis'!P$10)</f>
        <v>1420770.04685</v>
      </c>
      <c r="Q13" s="88">
        <f t="shared" ref="Q13:Q16" si="0">SUM(E13:P13)</f>
        <v>19443148.952149998</v>
      </c>
    </row>
    <row r="14" spans="1:22" ht="28" customHeight="1" x14ac:dyDescent="0.3">
      <c r="A14" s="80" t="s">
        <v>51</v>
      </c>
      <c r="B14" s="80" t="s">
        <v>22</v>
      </c>
      <c r="C14" s="80" t="s">
        <v>101</v>
      </c>
      <c r="D14" s="80" t="s">
        <v>105</v>
      </c>
      <c r="E14" s="88">
        <f>SUMIFS('Data Repository Table'!$J:$J, 'Data Repository Table'!$A:$A, "Financial Actual", 'Data Repository Table'!$C:$C, 'Revenue Analysis'!$A14, 'Data Repository Table'!$B:$B, "Revenues", 'Data Repository Table'!$G:$G, 'Revenue Analysis'!$C14, 'Data Repository Table'!$H:$H, 'Revenue Analysis'!$D14, 'Data Repository Table'!$D:$D, 'Revenue Analysis'!E$10)</f>
        <v>567331.78309499996</v>
      </c>
      <c r="F14" s="88">
        <f>SUMIFS('Data Repository Table'!$J:$J, 'Data Repository Table'!$A:$A, "Financial Actual", 'Data Repository Table'!$C:$C, 'Revenue Analysis'!$A14, 'Data Repository Table'!$B:$B, "Revenues", 'Data Repository Table'!$G:$G, 'Revenue Analysis'!$C14, 'Data Repository Table'!$H:$H, 'Revenue Analysis'!$D14, 'Data Repository Table'!$D:$D, 'Revenue Analysis'!F$10)</f>
        <v>546428.99859624996</v>
      </c>
      <c r="G14" s="88">
        <f>SUMIFS('Data Repository Table'!$J:$J, 'Data Repository Table'!$A:$A, "Financial Actual", 'Data Repository Table'!$C:$C, 'Revenue Analysis'!$A14, 'Data Repository Table'!$B:$B, "Revenues", 'Data Repository Table'!$G:$G, 'Revenue Analysis'!$C14, 'Data Repository Table'!$H:$H, 'Revenue Analysis'!$D14, 'Data Repository Table'!$D:$D, 'Revenue Analysis'!G$10)</f>
        <v>504609.18584999995</v>
      </c>
      <c r="H14" s="88">
        <f>SUMIFS('Data Repository Table'!$J:$J, 'Data Repository Table'!$A:$A, "Financial Actual", 'Data Repository Table'!$C:$C, 'Revenue Analysis'!$A14, 'Data Repository Table'!$B:$B, "Revenues", 'Data Repository Table'!$G:$G, 'Revenue Analysis'!$C14, 'Data Repository Table'!$H:$H, 'Revenue Analysis'!$D14, 'Data Repository Table'!$D:$D, 'Revenue Analysis'!H$10)</f>
        <v>500894.52181999997</v>
      </c>
      <c r="I14" s="88">
        <f>SUMIFS('Data Repository Table'!$J:$J, 'Data Repository Table'!$A:$A, "Financial Actual", 'Data Repository Table'!$C:$C, 'Revenue Analysis'!$A14, 'Data Repository Table'!$B:$B, "Revenues", 'Data Repository Table'!$G:$G, 'Revenue Analysis'!$C14, 'Data Repository Table'!$H:$H, 'Revenue Analysis'!$D14, 'Data Repository Table'!$D:$D, 'Revenue Analysis'!I$10)</f>
        <v>528921.80225499999</v>
      </c>
      <c r="J14" s="88">
        <f>SUMIFS('Data Repository Table'!$J:$J, 'Data Repository Table'!$A:$A, "Financial Actual", 'Data Repository Table'!$C:$C, 'Revenue Analysis'!$A14, 'Data Repository Table'!$B:$B, "Revenues", 'Data Repository Table'!$G:$G, 'Revenue Analysis'!$C14, 'Data Repository Table'!$H:$H, 'Revenue Analysis'!$D14, 'Data Repository Table'!$D:$D, 'Revenue Analysis'!J$10)</f>
        <v>516139.86934125004</v>
      </c>
      <c r="K14" s="88">
        <f>SUMIFS('Data Repository Table'!$J:$J, 'Data Repository Table'!$A:$A, "Financial Actual", 'Data Repository Table'!$C:$C, 'Revenue Analysis'!$A14, 'Data Repository Table'!$B:$B, "Revenues", 'Data Repository Table'!$G:$G, 'Revenue Analysis'!$C14, 'Data Repository Table'!$H:$H, 'Revenue Analysis'!$D14, 'Data Repository Table'!$D:$D, 'Revenue Analysis'!K$10)</f>
        <v>750350.5826162498</v>
      </c>
      <c r="L14" s="88">
        <f>SUMIFS('Data Repository Table'!$J:$J, 'Data Repository Table'!$A:$A, "Financial Actual", 'Data Repository Table'!$C:$C, 'Revenue Analysis'!$A14, 'Data Repository Table'!$B:$B, "Revenues", 'Data Repository Table'!$G:$G, 'Revenue Analysis'!$C14, 'Data Repository Table'!$H:$H, 'Revenue Analysis'!$D14, 'Data Repository Table'!$D:$D, 'Revenue Analysis'!L$10)</f>
        <v>664187.25334499998</v>
      </c>
      <c r="M14" s="88">
        <f>SUMIFS('Data Repository Table'!$J:$J, 'Data Repository Table'!$A:$A, "Financial Actual", 'Data Repository Table'!$C:$C, 'Revenue Analysis'!$A14, 'Data Repository Table'!$B:$B, "Revenues", 'Data Repository Table'!$G:$G, 'Revenue Analysis'!$C14, 'Data Repository Table'!$H:$H, 'Revenue Analysis'!$D14, 'Data Repository Table'!$D:$D, 'Revenue Analysis'!M$10)</f>
        <v>700010.31850749988</v>
      </c>
      <c r="N14" s="88">
        <f>SUMIFS('Data Repository Table'!$J:$J, 'Data Repository Table'!$A:$A, "Financial Actual", 'Data Repository Table'!$C:$C, 'Revenue Analysis'!$A14, 'Data Repository Table'!$B:$B, "Revenues", 'Data Repository Table'!$G:$G, 'Revenue Analysis'!$C14, 'Data Repository Table'!$H:$H, 'Revenue Analysis'!$D14, 'Data Repository Table'!$D:$D, 'Revenue Analysis'!N$10)</f>
        <v>511473.14805125003</v>
      </c>
      <c r="O14" s="88">
        <f>SUMIFS('Data Repository Table'!$J:$J, 'Data Repository Table'!$A:$A, "Financial Actual", 'Data Repository Table'!$C:$C, 'Revenue Analysis'!$A14, 'Data Repository Table'!$B:$B, "Revenues", 'Data Repository Table'!$G:$G, 'Revenue Analysis'!$C14, 'Data Repository Table'!$H:$H, 'Revenue Analysis'!$D14, 'Data Repository Table'!$D:$D, 'Revenue Analysis'!O$10)</f>
        <v>517485.15337749996</v>
      </c>
      <c r="P14" s="88">
        <f>SUMIFS('Data Repository Table'!$J:$J, 'Data Repository Table'!$A:$A, "Financial Actual", 'Data Repository Table'!$C:$C, 'Revenue Analysis'!$A14, 'Data Repository Table'!$B:$B, "Revenues", 'Data Repository Table'!$G:$G, 'Revenue Analysis'!$C14, 'Data Repository Table'!$H:$H, 'Revenue Analysis'!$D14, 'Data Repository Table'!$D:$D, 'Revenue Analysis'!P$10)</f>
        <v>497269.5163975</v>
      </c>
      <c r="Q14" s="88">
        <f t="shared" si="0"/>
        <v>6805102.1332524996</v>
      </c>
    </row>
    <row r="15" spans="1:22" ht="28" customHeight="1" x14ac:dyDescent="0.3">
      <c r="A15" s="80" t="s">
        <v>51</v>
      </c>
      <c r="B15" s="80" t="s">
        <v>22</v>
      </c>
      <c r="C15" s="80" t="s">
        <v>101</v>
      </c>
      <c r="D15" s="80" t="s">
        <v>104</v>
      </c>
      <c r="E15" s="88">
        <f>SUMIFS('Data Repository Table'!$J:$J, 'Data Repository Table'!$A:$A, "Financial Actual", 'Data Repository Table'!$C:$C, 'Revenue Analysis'!$A15, 'Data Repository Table'!$B:$B, "Revenues", 'Data Repository Table'!$G:$G, 'Revenue Analysis'!$C15, 'Data Repository Table'!$H:$H, 'Revenue Analysis'!$D15, 'Data Repository Table'!$D:$D, 'Revenue Analysis'!E$10)</f>
        <v>955954.05451507494</v>
      </c>
      <c r="F15" s="88">
        <f>SUMIFS('Data Repository Table'!$J:$J, 'Data Repository Table'!$A:$A, "Financial Actual", 'Data Repository Table'!$C:$C, 'Revenue Analysis'!$A15, 'Data Repository Table'!$B:$B, "Revenues", 'Data Repository Table'!$G:$G, 'Revenue Analysis'!$C15, 'Data Repository Table'!$H:$H, 'Revenue Analysis'!$D15, 'Data Repository Table'!$D:$D, 'Revenue Analysis'!F$10)</f>
        <v>920732.86263468117</v>
      </c>
      <c r="G15" s="88">
        <f>SUMIFS('Data Repository Table'!$J:$J, 'Data Repository Table'!$A:$A, "Financial Actual", 'Data Repository Table'!$C:$C, 'Revenue Analysis'!$A15, 'Data Repository Table'!$B:$B, "Revenues", 'Data Repository Table'!$G:$G, 'Revenue Analysis'!$C15, 'Data Repository Table'!$H:$H, 'Revenue Analysis'!$D15, 'Data Repository Table'!$D:$D, 'Revenue Analysis'!G$10)</f>
        <v>850266.47815724998</v>
      </c>
      <c r="H15" s="88">
        <f>SUMIFS('Data Repository Table'!$J:$J, 'Data Repository Table'!$A:$A, "Financial Actual", 'Data Repository Table'!$C:$C, 'Revenue Analysis'!$A15, 'Data Repository Table'!$B:$B, "Revenues", 'Data Repository Table'!$G:$G, 'Revenue Analysis'!$C15, 'Data Repository Table'!$H:$H, 'Revenue Analysis'!$D15, 'Data Repository Table'!$D:$D, 'Revenue Analysis'!H$10)</f>
        <v>844007.26926670002</v>
      </c>
      <c r="I15" s="88">
        <f>SUMIFS('Data Repository Table'!$J:$J, 'Data Repository Table'!$A:$A, "Financial Actual", 'Data Repository Table'!$C:$C, 'Revenue Analysis'!$A15, 'Data Repository Table'!$B:$B, "Revenues", 'Data Repository Table'!$G:$G, 'Revenue Analysis'!$C15, 'Data Repository Table'!$H:$H, 'Revenue Analysis'!$D15, 'Data Repository Table'!$D:$D, 'Revenue Analysis'!I$10)</f>
        <v>891233.23679967504</v>
      </c>
      <c r="J15" s="88">
        <f>SUMIFS('Data Repository Table'!$J:$J, 'Data Repository Table'!$A:$A, "Financial Actual", 'Data Repository Table'!$C:$C, 'Revenue Analysis'!$A15, 'Data Repository Table'!$B:$B, "Revenues", 'Data Repository Table'!$G:$G, 'Revenue Analysis'!$C15, 'Data Repository Table'!$H:$H, 'Revenue Analysis'!$D15, 'Data Repository Table'!$D:$D, 'Revenue Analysis'!J$10)</f>
        <v>869695.6798400064</v>
      </c>
      <c r="K15" s="88">
        <f>SUMIFS('Data Repository Table'!$J:$J, 'Data Repository Table'!$A:$A, "Financial Actual", 'Data Repository Table'!$C:$C, 'Revenue Analysis'!$A15, 'Data Repository Table'!$B:$B, "Revenues", 'Data Repository Table'!$G:$G, 'Revenue Analysis'!$C15, 'Data Repository Table'!$H:$H, 'Revenue Analysis'!$D15, 'Data Repository Table'!$D:$D, 'Revenue Analysis'!K$10)</f>
        <v>1264340.7317083809</v>
      </c>
      <c r="L15" s="88">
        <f>SUMIFS('Data Repository Table'!$J:$J, 'Data Repository Table'!$A:$A, "Financial Actual", 'Data Repository Table'!$C:$C, 'Revenue Analysis'!$A15, 'Data Repository Table'!$B:$B, "Revenues", 'Data Repository Table'!$G:$G, 'Revenue Analysis'!$C15, 'Data Repository Table'!$H:$H, 'Revenue Analysis'!$D15, 'Data Repository Table'!$D:$D, 'Revenue Analysis'!L$10)</f>
        <v>1119155.521886325</v>
      </c>
      <c r="M15" s="88">
        <f>SUMIFS('Data Repository Table'!$J:$J, 'Data Repository Table'!$A:$A, "Financial Actual", 'Data Repository Table'!$C:$C, 'Revenue Analysis'!$A15, 'Data Repository Table'!$B:$B, "Revenues", 'Data Repository Table'!$G:$G, 'Revenue Analysis'!$C15, 'Data Repository Table'!$H:$H, 'Revenue Analysis'!$D15, 'Data Repository Table'!$D:$D, 'Revenue Analysis'!M$10)</f>
        <v>1179517.3866851374</v>
      </c>
      <c r="N15" s="88">
        <f>SUMIFS('Data Repository Table'!$J:$J, 'Data Repository Table'!$A:$A, "Financial Actual", 'Data Repository Table'!$C:$C, 'Revenue Analysis'!$A15, 'Data Repository Table'!$B:$B, "Revenues", 'Data Repository Table'!$G:$G, 'Revenue Analysis'!$C15, 'Data Repository Table'!$H:$H, 'Revenue Analysis'!$D15, 'Data Repository Table'!$D:$D, 'Revenue Analysis'!N$10)</f>
        <v>861832.25446635636</v>
      </c>
      <c r="O15" s="88">
        <f>SUMIFS('Data Repository Table'!$J:$J, 'Data Repository Table'!$A:$A, "Financial Actual", 'Data Repository Table'!$C:$C, 'Revenue Analysis'!$A15, 'Data Repository Table'!$B:$B, "Revenues", 'Data Repository Table'!$G:$G, 'Revenue Analysis'!$C15, 'Data Repository Table'!$H:$H, 'Revenue Analysis'!$D15, 'Data Repository Table'!$D:$D, 'Revenue Analysis'!O$10)</f>
        <v>871962.48344108742</v>
      </c>
      <c r="P15" s="88">
        <f>SUMIFS('Data Repository Table'!$J:$J, 'Data Repository Table'!$A:$A, "Financial Actual", 'Data Repository Table'!$C:$C, 'Revenue Analysis'!$A15, 'Data Repository Table'!$B:$B, "Revenues", 'Data Repository Table'!$G:$G, 'Revenue Analysis'!$C15, 'Data Repository Table'!$H:$H, 'Revenue Analysis'!$D15, 'Data Repository Table'!$D:$D, 'Revenue Analysis'!P$10)</f>
        <v>837899.13512978749</v>
      </c>
      <c r="Q15" s="88">
        <f t="shared" si="0"/>
        <v>11466597.094530459</v>
      </c>
    </row>
    <row r="16" spans="1:22" ht="28" customHeight="1" x14ac:dyDescent="0.3">
      <c r="A16" s="80" t="s">
        <v>51</v>
      </c>
      <c r="B16" s="80" t="s">
        <v>22</v>
      </c>
      <c r="C16" s="80" t="s">
        <v>103</v>
      </c>
      <c r="D16" s="80" t="s">
        <v>105</v>
      </c>
      <c r="E16" s="88">
        <f>SUMIFS('Data Repository Table'!$J:$J, 'Data Repository Table'!$A:$A, "Financial Actual", 'Data Repository Table'!$C:$C, 'Revenue Analysis'!$A16, 'Data Repository Table'!$B:$B, "Revenues", 'Data Repository Table'!$G:$G, 'Revenue Analysis'!$C16, 'Data Repository Table'!$H:$H, 'Revenue Analysis'!$D16, 'Data Repository Table'!$D:$D, 'Revenue Analysis'!E$10)</f>
        <v>1296758.36136</v>
      </c>
      <c r="F16" s="88">
        <f>SUMIFS('Data Repository Table'!$J:$J, 'Data Repository Table'!$A:$A, "Financial Actual", 'Data Repository Table'!$C:$C, 'Revenue Analysis'!$A16, 'Data Repository Table'!$B:$B, "Revenues", 'Data Repository Table'!$G:$G, 'Revenue Analysis'!$C16, 'Data Repository Table'!$H:$H, 'Revenue Analysis'!$D16, 'Data Repository Table'!$D:$D, 'Revenue Analysis'!F$10)</f>
        <v>1248980.56822</v>
      </c>
      <c r="G16" s="88">
        <f>SUMIFS('Data Repository Table'!$J:$J, 'Data Repository Table'!$A:$A, "Financial Actual", 'Data Repository Table'!$C:$C, 'Revenue Analysis'!$A16, 'Data Repository Table'!$B:$B, "Revenues", 'Data Repository Table'!$G:$G, 'Revenue Analysis'!$C16, 'Data Repository Table'!$H:$H, 'Revenue Analysis'!$D16, 'Data Repository Table'!$D:$D, 'Revenue Analysis'!G$10)</f>
        <v>1153392.4247999999</v>
      </c>
      <c r="H16" s="88">
        <f>SUMIFS('Data Repository Table'!$J:$J, 'Data Repository Table'!$A:$A, "Financial Actual", 'Data Repository Table'!$C:$C, 'Revenue Analysis'!$A16, 'Data Repository Table'!$B:$B, "Revenues", 'Data Repository Table'!$G:$G, 'Revenue Analysis'!$C16, 'Data Repository Table'!$H:$H, 'Revenue Analysis'!$D16, 'Data Repository Table'!$D:$D, 'Revenue Analysis'!H$10)</f>
        <v>1144901.76416</v>
      </c>
      <c r="I16" s="88">
        <f>SUMIFS('Data Repository Table'!$J:$J, 'Data Repository Table'!$A:$A, "Financial Actual", 'Data Repository Table'!$C:$C, 'Revenue Analysis'!$A16, 'Data Repository Table'!$B:$B, "Revenues", 'Data Repository Table'!$G:$G, 'Revenue Analysis'!$C16, 'Data Repository Table'!$H:$H, 'Revenue Analysis'!$D16, 'Data Repository Table'!$D:$D, 'Revenue Analysis'!I$10)</f>
        <v>1208964.11944</v>
      </c>
      <c r="J16" s="88">
        <f>SUMIFS('Data Repository Table'!$J:$J, 'Data Repository Table'!$A:$A, "Financial Actual", 'Data Repository Table'!$C:$C, 'Revenue Analysis'!$A16, 'Data Repository Table'!$B:$B, "Revenues", 'Data Repository Table'!$G:$G, 'Revenue Analysis'!$C16, 'Data Repository Table'!$H:$H, 'Revenue Analysis'!$D16, 'Data Repository Table'!$D:$D, 'Revenue Analysis'!J$10)</f>
        <v>1179748.2727800002</v>
      </c>
      <c r="K16" s="88">
        <f>SUMIFS('Data Repository Table'!$J:$J, 'Data Repository Table'!$A:$A, "Financial Actual", 'Data Repository Table'!$C:$C, 'Revenue Analysis'!$A16, 'Data Repository Table'!$B:$B, "Revenues", 'Data Repository Table'!$G:$G, 'Revenue Analysis'!$C16, 'Data Repository Table'!$H:$H, 'Revenue Analysis'!$D16, 'Data Repository Table'!$D:$D, 'Revenue Analysis'!K$10)</f>
        <v>1715087.0459799999</v>
      </c>
      <c r="L16" s="88">
        <f>SUMIFS('Data Repository Table'!$J:$J, 'Data Repository Table'!$A:$A, "Financial Actual", 'Data Repository Table'!$C:$C, 'Revenue Analysis'!$A16, 'Data Repository Table'!$B:$B, "Revenues", 'Data Repository Table'!$G:$G, 'Revenue Analysis'!$C16, 'Data Repository Table'!$H:$H, 'Revenue Analysis'!$D16, 'Data Repository Table'!$D:$D, 'Revenue Analysis'!L$10)</f>
        <v>1518142.2933600002</v>
      </c>
      <c r="M16" s="88">
        <f>SUMIFS('Data Repository Table'!$J:$J, 'Data Repository Table'!$A:$A, "Financial Actual", 'Data Repository Table'!$C:$C, 'Revenue Analysis'!$A16, 'Data Repository Table'!$B:$B, "Revenues", 'Data Repository Table'!$G:$G, 'Revenue Analysis'!$C16, 'Data Repository Table'!$H:$H, 'Revenue Analysis'!$D16, 'Data Repository Table'!$D:$D, 'Revenue Analysis'!M$10)</f>
        <v>1600023.58516</v>
      </c>
      <c r="N16" s="88">
        <f>SUMIFS('Data Repository Table'!$J:$J, 'Data Repository Table'!$A:$A, "Financial Actual", 'Data Repository Table'!$C:$C, 'Revenue Analysis'!$A16, 'Data Repository Table'!$B:$B, "Revenues", 'Data Repository Table'!$G:$G, 'Revenue Analysis'!$C16, 'Data Repository Table'!$H:$H, 'Revenue Analysis'!$D16, 'Data Repository Table'!$D:$D, 'Revenue Analysis'!N$10)</f>
        <v>1169081.4812600003</v>
      </c>
      <c r="O16" s="88">
        <f>SUMIFS('Data Repository Table'!$J:$J, 'Data Repository Table'!$A:$A, "Financial Actual", 'Data Repository Table'!$C:$C, 'Revenue Analysis'!$A16, 'Data Repository Table'!$B:$B, "Revenues", 'Data Repository Table'!$G:$G, 'Revenue Analysis'!$C16, 'Data Repository Table'!$H:$H, 'Revenue Analysis'!$D16, 'Data Repository Table'!$D:$D, 'Revenue Analysis'!O$10)</f>
        <v>1182823.2077200001</v>
      </c>
      <c r="P16" s="88">
        <f>SUMIFS('Data Repository Table'!$J:$J, 'Data Repository Table'!$A:$A, "Financial Actual", 'Data Repository Table'!$C:$C, 'Revenue Analysis'!$A16, 'Data Repository Table'!$B:$B, "Revenues", 'Data Repository Table'!$G:$G, 'Revenue Analysis'!$C16, 'Data Repository Table'!$H:$H, 'Revenue Analysis'!$D16, 'Data Repository Table'!$D:$D, 'Revenue Analysis'!P$10)</f>
        <v>1136616.0374800002</v>
      </c>
      <c r="Q16" s="88">
        <f t="shared" si="0"/>
        <v>15554519.161720002</v>
      </c>
    </row>
    <row r="17" spans="1:22" s="84" customFormat="1" ht="28" customHeight="1" x14ac:dyDescent="0.3">
      <c r="A17" s="87"/>
      <c r="B17" s="87"/>
      <c r="C17" s="87"/>
      <c r="D17" s="87"/>
      <c r="E17" s="88"/>
      <c r="F17" s="88"/>
      <c r="G17" s="88"/>
      <c r="H17" s="88"/>
      <c r="I17" s="88"/>
      <c r="J17" s="88"/>
      <c r="K17" s="88"/>
      <c r="L17" s="88"/>
      <c r="M17" s="88"/>
      <c r="N17" s="88"/>
      <c r="O17" s="88"/>
      <c r="P17" s="88"/>
      <c r="Q17" s="164">
        <f>SUM(Q12:Q16)</f>
        <v>70944957.298152968</v>
      </c>
    </row>
    <row r="18" spans="1:22" ht="28" customHeight="1" x14ac:dyDescent="0.3">
      <c r="A18" s="80" t="s">
        <v>64</v>
      </c>
      <c r="B18" s="80" t="s">
        <v>22</v>
      </c>
      <c r="C18" s="80" t="s">
        <v>102</v>
      </c>
      <c r="D18" s="80" t="s">
        <v>105</v>
      </c>
      <c r="E18" s="88">
        <f>SUMIFS('Data Repository Table'!$J:$J, 'Data Repository Table'!$A:$A, "Financial Actual", 'Data Repository Table'!$C:$C, 'Revenue Analysis'!$A18, 'Data Repository Table'!$B:$B, "Revenues", 'Data Repository Table'!$G:$G, 'Revenue Analysis'!$C18, 'Data Repository Table'!$H:$H, 'Revenue Analysis'!$D18, 'Data Repository Table'!$D:$D, 'Revenue Analysis'!E$10)</f>
        <v>2406673.7462499999</v>
      </c>
      <c r="F18" s="88">
        <f>SUMIFS('Data Repository Table'!$J:$J, 'Data Repository Table'!$A:$A, "Financial Actual", 'Data Repository Table'!$C:$C, 'Revenue Analysis'!$A18, 'Data Repository Table'!$B:$B, "Revenues", 'Data Repository Table'!$G:$G, 'Revenue Analysis'!$C18, 'Data Repository Table'!$H:$H, 'Revenue Analysis'!$D18, 'Data Repository Table'!$D:$D, 'Revenue Analysis'!F$10)</f>
        <v>2028377.0049999999</v>
      </c>
      <c r="G18" s="88">
        <f>SUMIFS('Data Repository Table'!$J:$J, 'Data Repository Table'!$A:$A, "Financial Actual", 'Data Repository Table'!$C:$C, 'Revenue Analysis'!$A18, 'Data Repository Table'!$B:$B, "Revenues", 'Data Repository Table'!$G:$G, 'Revenue Analysis'!$C18, 'Data Repository Table'!$H:$H, 'Revenue Analysis'!$D18, 'Data Repository Table'!$D:$D, 'Revenue Analysis'!G$10)</f>
        <v>2241097.23875</v>
      </c>
      <c r="H18" s="88">
        <f>SUMIFS('Data Repository Table'!$J:$J, 'Data Repository Table'!$A:$A, "Financial Actual", 'Data Repository Table'!$C:$C, 'Revenue Analysis'!$A18, 'Data Repository Table'!$B:$B, "Revenues", 'Data Repository Table'!$G:$G, 'Revenue Analysis'!$C18, 'Data Repository Table'!$H:$H, 'Revenue Analysis'!$D18, 'Data Repository Table'!$D:$D, 'Revenue Analysis'!H$10)</f>
        <v>2104393.5099999998</v>
      </c>
      <c r="I18" s="88">
        <f>SUMIFS('Data Repository Table'!$J:$J, 'Data Repository Table'!$A:$A, "Financial Actual", 'Data Repository Table'!$C:$C, 'Revenue Analysis'!$A18, 'Data Repository Table'!$B:$B, "Revenues", 'Data Repository Table'!$G:$G, 'Revenue Analysis'!$C18, 'Data Repository Table'!$H:$H, 'Revenue Analysis'!$D18, 'Data Repository Table'!$D:$D, 'Revenue Analysis'!I$10)</f>
        <v>1921236.2224999999</v>
      </c>
      <c r="J18" s="88">
        <f>SUMIFS('Data Repository Table'!$J:$J, 'Data Repository Table'!$A:$A, "Financial Actual", 'Data Repository Table'!$C:$C, 'Revenue Analysis'!$A18, 'Data Repository Table'!$B:$B, "Revenues", 'Data Repository Table'!$G:$G, 'Revenue Analysis'!$C18, 'Data Repository Table'!$H:$H, 'Revenue Analysis'!$D18, 'Data Repository Table'!$D:$D, 'Revenue Analysis'!J$10)</f>
        <v>2161522.17</v>
      </c>
      <c r="K18" s="88">
        <f>SUMIFS('Data Repository Table'!$J:$J, 'Data Repository Table'!$A:$A, "Financial Actual", 'Data Repository Table'!$C:$C, 'Revenue Analysis'!$A18, 'Data Repository Table'!$B:$B, "Revenues", 'Data Repository Table'!$G:$G, 'Revenue Analysis'!$C18, 'Data Repository Table'!$H:$H, 'Revenue Analysis'!$D18, 'Data Repository Table'!$D:$D, 'Revenue Analysis'!K$10)</f>
        <v>3104730.2250000001</v>
      </c>
      <c r="L18" s="88">
        <f>SUMIFS('Data Repository Table'!$J:$J, 'Data Repository Table'!$A:$A, "Financial Actual", 'Data Repository Table'!$C:$C, 'Revenue Analysis'!$A18, 'Data Repository Table'!$B:$B, "Revenues", 'Data Repository Table'!$G:$G, 'Revenue Analysis'!$C18, 'Data Repository Table'!$H:$H, 'Revenue Analysis'!$D18, 'Data Repository Table'!$D:$D, 'Revenue Analysis'!L$10)</f>
        <v>2116798.7124999999</v>
      </c>
      <c r="M18" s="88">
        <f>SUMIFS('Data Repository Table'!$J:$J, 'Data Repository Table'!$A:$A, "Financial Actual", 'Data Repository Table'!$C:$C, 'Revenue Analysis'!$A18, 'Data Repository Table'!$B:$B, "Revenues", 'Data Repository Table'!$G:$G, 'Revenue Analysis'!$C18, 'Data Repository Table'!$H:$H, 'Revenue Analysis'!$D18, 'Data Repository Table'!$D:$D, 'Revenue Analysis'!M$10)</f>
        <v>2728427.88625</v>
      </c>
      <c r="N18" s="88">
        <f>SUMIFS('Data Repository Table'!$J:$J, 'Data Repository Table'!$A:$A, "Financial Actual", 'Data Repository Table'!$C:$C, 'Revenue Analysis'!$A18, 'Data Repository Table'!$B:$B, "Revenues", 'Data Repository Table'!$G:$G, 'Revenue Analysis'!$C18, 'Data Repository Table'!$H:$H, 'Revenue Analysis'!$D18, 'Data Repository Table'!$D:$D, 'Revenue Analysis'!N$10)</f>
        <v>2259504.8675000002</v>
      </c>
      <c r="O18" s="88">
        <f>SUMIFS('Data Repository Table'!$J:$J, 'Data Repository Table'!$A:$A, "Financial Actual", 'Data Repository Table'!$C:$C, 'Revenue Analysis'!$A18, 'Data Repository Table'!$B:$B, "Revenues", 'Data Repository Table'!$G:$G, 'Revenue Analysis'!$C18, 'Data Repository Table'!$H:$H, 'Revenue Analysis'!$D18, 'Data Repository Table'!$D:$D, 'Revenue Analysis'!O$10)</f>
        <v>2031569.2350000001</v>
      </c>
      <c r="P18" s="88">
        <f>SUMIFS('Data Repository Table'!$J:$J, 'Data Repository Table'!$A:$A, "Financial Actual", 'Data Repository Table'!$C:$C, 'Revenue Analysis'!$A18, 'Data Repository Table'!$B:$B, "Revenues", 'Data Repository Table'!$G:$G, 'Revenue Analysis'!$C18, 'Data Repository Table'!$H:$H, 'Revenue Analysis'!$D18, 'Data Repository Table'!$D:$D, 'Revenue Analysis'!P$10)</f>
        <v>2245023.2324999999</v>
      </c>
      <c r="Q18" s="88">
        <f>SUM(E18:P18)</f>
        <v>27349354.051249996</v>
      </c>
    </row>
    <row r="19" spans="1:22" ht="28" customHeight="1" x14ac:dyDescent="0.3">
      <c r="A19" s="80" t="s">
        <v>64</v>
      </c>
      <c r="B19" s="80" t="s">
        <v>22</v>
      </c>
      <c r="C19" s="80" t="s">
        <v>102</v>
      </c>
      <c r="D19" s="80" t="s">
        <v>104</v>
      </c>
      <c r="E19" s="88">
        <f>SUMIFS('Data Repository Table'!$J:$J, 'Data Repository Table'!$A:$A, "Financial Actual", 'Data Repository Table'!$C:$C, 'Revenue Analysis'!$A19, 'Data Repository Table'!$B:$B, "Revenues", 'Data Repository Table'!$G:$G, 'Revenue Analysis'!$C19, 'Data Repository Table'!$H:$H, 'Revenue Analysis'!$D19, 'Data Repository Table'!$D:$D, 'Revenue Analysis'!E$10)</f>
        <v>4813347.4924999997</v>
      </c>
      <c r="F19" s="88">
        <f>SUMIFS('Data Repository Table'!$J:$J, 'Data Repository Table'!$A:$A, "Financial Actual", 'Data Repository Table'!$C:$C, 'Revenue Analysis'!$A19, 'Data Repository Table'!$B:$B, "Revenues", 'Data Repository Table'!$G:$G, 'Revenue Analysis'!$C19, 'Data Repository Table'!$H:$H, 'Revenue Analysis'!$D19, 'Data Repository Table'!$D:$D, 'Revenue Analysis'!F$10)</f>
        <v>4056754.01</v>
      </c>
      <c r="G19" s="88">
        <f>SUMIFS('Data Repository Table'!$J:$J, 'Data Repository Table'!$A:$A, "Financial Actual", 'Data Repository Table'!$C:$C, 'Revenue Analysis'!$A19, 'Data Repository Table'!$B:$B, "Revenues", 'Data Repository Table'!$G:$G, 'Revenue Analysis'!$C19, 'Data Repository Table'!$H:$H, 'Revenue Analysis'!$D19, 'Data Repository Table'!$D:$D, 'Revenue Analysis'!G$10)</f>
        <v>4482194.4775</v>
      </c>
      <c r="H19" s="88">
        <f>SUMIFS('Data Repository Table'!$J:$J, 'Data Repository Table'!$A:$A, "Financial Actual", 'Data Repository Table'!$C:$C, 'Revenue Analysis'!$A19, 'Data Repository Table'!$B:$B, "Revenues", 'Data Repository Table'!$G:$G, 'Revenue Analysis'!$C19, 'Data Repository Table'!$H:$H, 'Revenue Analysis'!$D19, 'Data Repository Table'!$D:$D, 'Revenue Analysis'!H$10)</f>
        <v>4208787.0199999996</v>
      </c>
      <c r="I19" s="88">
        <f>SUMIFS('Data Repository Table'!$J:$J, 'Data Repository Table'!$A:$A, "Financial Actual", 'Data Repository Table'!$C:$C, 'Revenue Analysis'!$A19, 'Data Repository Table'!$B:$B, "Revenues", 'Data Repository Table'!$G:$G, 'Revenue Analysis'!$C19, 'Data Repository Table'!$H:$H, 'Revenue Analysis'!$D19, 'Data Repository Table'!$D:$D, 'Revenue Analysis'!I$10)</f>
        <v>3842472.4449999998</v>
      </c>
      <c r="J19" s="88">
        <f>SUMIFS('Data Repository Table'!$J:$J, 'Data Repository Table'!$A:$A, "Financial Actual", 'Data Repository Table'!$C:$C, 'Revenue Analysis'!$A19, 'Data Repository Table'!$B:$B, "Revenues", 'Data Repository Table'!$G:$G, 'Revenue Analysis'!$C19, 'Data Repository Table'!$H:$H, 'Revenue Analysis'!$D19, 'Data Repository Table'!$D:$D, 'Revenue Analysis'!J$10)</f>
        <v>4323044.34</v>
      </c>
      <c r="K19" s="88">
        <f>SUMIFS('Data Repository Table'!$J:$J, 'Data Repository Table'!$A:$A, "Financial Actual", 'Data Repository Table'!$C:$C, 'Revenue Analysis'!$A19, 'Data Repository Table'!$B:$B, "Revenues", 'Data Repository Table'!$G:$G, 'Revenue Analysis'!$C19, 'Data Repository Table'!$H:$H, 'Revenue Analysis'!$D19, 'Data Repository Table'!$D:$D, 'Revenue Analysis'!K$10)</f>
        <v>6209460.4500000002</v>
      </c>
      <c r="L19" s="88">
        <f>SUMIFS('Data Repository Table'!$J:$J, 'Data Repository Table'!$A:$A, "Financial Actual", 'Data Repository Table'!$C:$C, 'Revenue Analysis'!$A19, 'Data Repository Table'!$B:$B, "Revenues", 'Data Repository Table'!$G:$G, 'Revenue Analysis'!$C19, 'Data Repository Table'!$H:$H, 'Revenue Analysis'!$D19, 'Data Repository Table'!$D:$D, 'Revenue Analysis'!L$10)</f>
        <v>4633597.4249999998</v>
      </c>
      <c r="M19" s="88">
        <f>SUMIFS('Data Repository Table'!$J:$J, 'Data Repository Table'!$A:$A, "Financial Actual", 'Data Repository Table'!$C:$C, 'Revenue Analysis'!$A19, 'Data Repository Table'!$B:$B, "Revenues", 'Data Repository Table'!$G:$G, 'Revenue Analysis'!$C19, 'Data Repository Table'!$H:$H, 'Revenue Analysis'!$D19, 'Data Repository Table'!$D:$D, 'Revenue Analysis'!M$10)</f>
        <v>5456855.7725</v>
      </c>
      <c r="N19" s="88">
        <f>SUMIFS('Data Repository Table'!$J:$J, 'Data Repository Table'!$A:$A, "Financial Actual", 'Data Repository Table'!$C:$C, 'Revenue Analysis'!$A19, 'Data Repository Table'!$B:$B, "Revenues", 'Data Repository Table'!$G:$G, 'Revenue Analysis'!$C19, 'Data Repository Table'!$H:$H, 'Revenue Analysis'!$D19, 'Data Repository Table'!$D:$D, 'Revenue Analysis'!N$10)</f>
        <v>4519009.7350000003</v>
      </c>
      <c r="O19" s="88">
        <f>SUMIFS('Data Repository Table'!$J:$J, 'Data Repository Table'!$A:$A, "Financial Actual", 'Data Repository Table'!$C:$C, 'Revenue Analysis'!$A19, 'Data Repository Table'!$B:$B, "Revenues", 'Data Repository Table'!$G:$G, 'Revenue Analysis'!$C19, 'Data Repository Table'!$H:$H, 'Revenue Analysis'!$D19, 'Data Repository Table'!$D:$D, 'Revenue Analysis'!O$10)</f>
        <v>4063138.47</v>
      </c>
      <c r="P19" s="88">
        <f>SUMIFS('Data Repository Table'!$J:$J, 'Data Repository Table'!$A:$A, "Financial Actual", 'Data Repository Table'!$C:$C, 'Revenue Analysis'!$A19, 'Data Repository Table'!$B:$B, "Revenues", 'Data Repository Table'!$G:$G, 'Revenue Analysis'!$C19, 'Data Repository Table'!$H:$H, 'Revenue Analysis'!$D19, 'Data Repository Table'!$D:$D, 'Revenue Analysis'!P$10)</f>
        <v>4490046.4649999999</v>
      </c>
      <c r="Q19" s="88">
        <f t="shared" ref="Q19:Q22" si="1">SUM(E19:P19)</f>
        <v>55098708.102499992</v>
      </c>
    </row>
    <row r="20" spans="1:22" ht="28" customHeight="1" x14ac:dyDescent="0.3">
      <c r="A20" s="80" t="s">
        <v>64</v>
      </c>
      <c r="B20" s="80" t="s">
        <v>22</v>
      </c>
      <c r="C20" s="80" t="s">
        <v>101</v>
      </c>
      <c r="D20" s="80" t="s">
        <v>105</v>
      </c>
      <c r="E20" s="88">
        <f>SUMIFS('Data Repository Table'!$J:$J, 'Data Repository Table'!$A:$A, "Financial Actual", 'Data Repository Table'!$C:$C, 'Revenue Analysis'!$A20, 'Data Repository Table'!$B:$B, "Revenues", 'Data Repository Table'!$G:$G, 'Revenue Analysis'!$C20, 'Data Repository Table'!$H:$H, 'Revenue Analysis'!$D20, 'Data Repository Table'!$D:$D, 'Revenue Analysis'!E$10)</f>
        <v>2117872.8966999999</v>
      </c>
      <c r="F20" s="88">
        <f>SUMIFS('Data Repository Table'!$J:$J, 'Data Repository Table'!$A:$A, "Financial Actual", 'Data Repository Table'!$C:$C, 'Revenue Analysis'!$A20, 'Data Repository Table'!$B:$B, "Revenues", 'Data Repository Table'!$G:$G, 'Revenue Analysis'!$C20, 'Data Repository Table'!$H:$H, 'Revenue Analysis'!$D20, 'Data Repository Table'!$D:$D, 'Revenue Analysis'!F$10)</f>
        <v>1784971.7644</v>
      </c>
      <c r="G20" s="88">
        <f>SUMIFS('Data Repository Table'!$J:$J, 'Data Repository Table'!$A:$A, "Financial Actual", 'Data Repository Table'!$C:$C, 'Revenue Analysis'!$A20, 'Data Repository Table'!$B:$B, "Revenues", 'Data Repository Table'!$G:$G, 'Revenue Analysis'!$C20, 'Data Repository Table'!$H:$H, 'Revenue Analysis'!$D20, 'Data Repository Table'!$D:$D, 'Revenue Analysis'!G$10)</f>
        <v>1972165.5701000001</v>
      </c>
      <c r="H20" s="88">
        <f>SUMIFS('Data Repository Table'!$J:$J, 'Data Repository Table'!$A:$A, "Financial Actual", 'Data Repository Table'!$C:$C, 'Revenue Analysis'!$A20, 'Data Repository Table'!$B:$B, "Revenues", 'Data Repository Table'!$G:$G, 'Revenue Analysis'!$C20, 'Data Repository Table'!$H:$H, 'Revenue Analysis'!$D20, 'Data Repository Table'!$D:$D, 'Revenue Analysis'!H$10)</f>
        <v>1851866.2887999997</v>
      </c>
      <c r="I20" s="88">
        <f>SUMIFS('Data Repository Table'!$J:$J, 'Data Repository Table'!$A:$A, "Financial Actual", 'Data Repository Table'!$C:$C, 'Revenue Analysis'!$A20, 'Data Repository Table'!$B:$B, "Revenues", 'Data Repository Table'!$G:$G, 'Revenue Analysis'!$C20, 'Data Repository Table'!$H:$H, 'Revenue Analysis'!$D20, 'Data Repository Table'!$D:$D, 'Revenue Analysis'!I$10)</f>
        <v>1690687.8758</v>
      </c>
      <c r="J20" s="88">
        <f>SUMIFS('Data Repository Table'!$J:$J, 'Data Repository Table'!$A:$A, "Financial Actual", 'Data Repository Table'!$C:$C, 'Revenue Analysis'!$A20, 'Data Repository Table'!$B:$B, "Revenues", 'Data Repository Table'!$G:$G, 'Revenue Analysis'!$C20, 'Data Repository Table'!$H:$H, 'Revenue Analysis'!$D20, 'Data Repository Table'!$D:$D, 'Revenue Analysis'!J$10)</f>
        <v>1902139.5096</v>
      </c>
      <c r="K20" s="88">
        <f>SUMIFS('Data Repository Table'!$J:$J, 'Data Repository Table'!$A:$A, "Financial Actual", 'Data Repository Table'!$C:$C, 'Revenue Analysis'!$A20, 'Data Repository Table'!$B:$B, "Revenues", 'Data Repository Table'!$G:$G, 'Revenue Analysis'!$C20, 'Data Repository Table'!$H:$H, 'Revenue Analysis'!$D20, 'Data Repository Table'!$D:$D, 'Revenue Analysis'!K$10)</f>
        <v>2732162.5980000002</v>
      </c>
      <c r="L20" s="88">
        <f>SUMIFS('Data Repository Table'!$J:$J, 'Data Repository Table'!$A:$A, "Financial Actual", 'Data Repository Table'!$C:$C, 'Revenue Analysis'!$A20, 'Data Repository Table'!$B:$B, "Revenues", 'Data Repository Table'!$G:$G, 'Revenue Analysis'!$C20, 'Data Repository Table'!$H:$H, 'Revenue Analysis'!$D20, 'Data Repository Table'!$D:$D, 'Revenue Analysis'!L$10)</f>
        <v>2478782.8670000001</v>
      </c>
      <c r="M20" s="88">
        <f>SUMIFS('Data Repository Table'!$J:$J, 'Data Repository Table'!$A:$A, "Financial Actual", 'Data Repository Table'!$C:$C, 'Revenue Analysis'!$A20, 'Data Repository Table'!$B:$B, "Revenues", 'Data Repository Table'!$G:$G, 'Revenue Analysis'!$C20, 'Data Repository Table'!$H:$H, 'Revenue Analysis'!$D20, 'Data Repository Table'!$D:$D, 'Revenue Analysis'!M$10)</f>
        <v>2401016.5399000002</v>
      </c>
      <c r="N20" s="88">
        <f>SUMIFS('Data Repository Table'!$J:$J, 'Data Repository Table'!$A:$A, "Financial Actual", 'Data Repository Table'!$C:$C, 'Revenue Analysis'!$A20, 'Data Repository Table'!$B:$B, "Revenues", 'Data Repository Table'!$G:$G, 'Revenue Analysis'!$C20, 'Data Repository Table'!$H:$H, 'Revenue Analysis'!$D20, 'Data Repository Table'!$D:$D, 'Revenue Analysis'!N$10)</f>
        <v>1988364.2834000001</v>
      </c>
      <c r="O20" s="88">
        <f>SUMIFS('Data Repository Table'!$J:$J, 'Data Repository Table'!$A:$A, "Financial Actual", 'Data Repository Table'!$C:$C, 'Revenue Analysis'!$A20, 'Data Repository Table'!$B:$B, "Revenues", 'Data Repository Table'!$G:$G, 'Revenue Analysis'!$C20, 'Data Repository Table'!$H:$H, 'Revenue Analysis'!$D20, 'Data Repository Table'!$D:$D, 'Revenue Analysis'!O$10)</f>
        <v>1787780.9268</v>
      </c>
      <c r="P20" s="88">
        <f>SUMIFS('Data Repository Table'!$J:$J, 'Data Repository Table'!$A:$A, "Financial Actual", 'Data Repository Table'!$C:$C, 'Revenue Analysis'!$A20, 'Data Repository Table'!$B:$B, "Revenues", 'Data Repository Table'!$G:$G, 'Revenue Analysis'!$C20, 'Data Repository Table'!$H:$H, 'Revenue Analysis'!$D20, 'Data Repository Table'!$D:$D, 'Revenue Analysis'!P$10)</f>
        <v>1975620.4446</v>
      </c>
      <c r="Q20" s="88">
        <f t="shared" si="1"/>
        <v>24683431.565100003</v>
      </c>
    </row>
    <row r="21" spans="1:22" ht="28" customHeight="1" x14ac:dyDescent="0.3">
      <c r="A21" s="80" t="s">
        <v>64</v>
      </c>
      <c r="B21" s="80" t="s">
        <v>22</v>
      </c>
      <c r="C21" s="80" t="s">
        <v>101</v>
      </c>
      <c r="D21" s="80" t="s">
        <v>104</v>
      </c>
      <c r="E21" s="88">
        <f>SUMIFS('Data Repository Table'!$J:$J, 'Data Repository Table'!$A:$A, "Financial Actual", 'Data Repository Table'!$C:$C, 'Revenue Analysis'!$A21, 'Data Repository Table'!$B:$B, "Revenues", 'Data Repository Table'!$G:$G, 'Revenue Analysis'!$C21, 'Data Repository Table'!$H:$H, 'Revenue Analysis'!$D21, 'Data Repository Table'!$D:$D, 'Revenue Analysis'!E$10)</f>
        <v>3850677.9939999999</v>
      </c>
      <c r="F21" s="88">
        <f>SUMIFS('Data Repository Table'!$J:$J, 'Data Repository Table'!$A:$A, "Financial Actual", 'Data Repository Table'!$C:$C, 'Revenue Analysis'!$A21, 'Data Repository Table'!$B:$B, "Revenues", 'Data Repository Table'!$G:$G, 'Revenue Analysis'!$C21, 'Data Repository Table'!$H:$H, 'Revenue Analysis'!$D21, 'Data Repository Table'!$D:$D, 'Revenue Analysis'!F$10)</f>
        <v>3245403.2080000001</v>
      </c>
      <c r="G21" s="88">
        <f>SUMIFS('Data Repository Table'!$J:$J, 'Data Repository Table'!$A:$A, "Financial Actual", 'Data Repository Table'!$C:$C, 'Revenue Analysis'!$A21, 'Data Repository Table'!$B:$B, "Revenues", 'Data Repository Table'!$G:$G, 'Revenue Analysis'!$C21, 'Data Repository Table'!$H:$H, 'Revenue Analysis'!$D21, 'Data Repository Table'!$D:$D, 'Revenue Analysis'!G$10)</f>
        <v>3585755.5820000004</v>
      </c>
      <c r="H21" s="88">
        <f>SUMIFS('Data Repository Table'!$J:$J, 'Data Repository Table'!$A:$A, "Financial Actual", 'Data Repository Table'!$C:$C, 'Revenue Analysis'!$A21, 'Data Repository Table'!$B:$B, "Revenues", 'Data Repository Table'!$G:$G, 'Revenue Analysis'!$C21, 'Data Repository Table'!$H:$H, 'Revenue Analysis'!$D21, 'Data Repository Table'!$D:$D, 'Revenue Analysis'!H$10)</f>
        <v>3367029.6159999999</v>
      </c>
      <c r="I21" s="88">
        <f>SUMIFS('Data Repository Table'!$J:$J, 'Data Repository Table'!$A:$A, "Financial Actual", 'Data Repository Table'!$C:$C, 'Revenue Analysis'!$A21, 'Data Repository Table'!$B:$B, "Revenues", 'Data Repository Table'!$G:$G, 'Revenue Analysis'!$C21, 'Data Repository Table'!$H:$H, 'Revenue Analysis'!$D21, 'Data Repository Table'!$D:$D, 'Revenue Analysis'!I$10)</f>
        <v>3073977.9560000002</v>
      </c>
      <c r="J21" s="88">
        <f>SUMIFS('Data Repository Table'!$J:$J, 'Data Repository Table'!$A:$A, "Financial Actual", 'Data Repository Table'!$C:$C, 'Revenue Analysis'!$A21, 'Data Repository Table'!$B:$B, "Revenues", 'Data Repository Table'!$G:$G, 'Revenue Analysis'!$C21, 'Data Repository Table'!$H:$H, 'Revenue Analysis'!$D21, 'Data Repository Table'!$D:$D, 'Revenue Analysis'!J$10)</f>
        <v>3458435.4720000001</v>
      </c>
      <c r="K21" s="88">
        <f>SUMIFS('Data Repository Table'!$J:$J, 'Data Repository Table'!$A:$A, "Financial Actual", 'Data Repository Table'!$C:$C, 'Revenue Analysis'!$A21, 'Data Repository Table'!$B:$B, "Revenues", 'Data Repository Table'!$G:$G, 'Revenue Analysis'!$C21, 'Data Repository Table'!$H:$H, 'Revenue Analysis'!$D21, 'Data Repository Table'!$D:$D, 'Revenue Analysis'!K$10)</f>
        <v>4967568.3600000003</v>
      </c>
      <c r="L21" s="88">
        <f>SUMIFS('Data Repository Table'!$J:$J, 'Data Repository Table'!$A:$A, "Financial Actual", 'Data Repository Table'!$C:$C, 'Revenue Analysis'!$A21, 'Data Repository Table'!$B:$B, "Revenues", 'Data Repository Table'!$G:$G, 'Revenue Analysis'!$C21, 'Data Repository Table'!$H:$H, 'Revenue Analysis'!$D21, 'Data Repository Table'!$D:$D, 'Revenue Analysis'!L$10)</f>
        <v>4506877.9400000004</v>
      </c>
      <c r="M21" s="88">
        <f>SUMIFS('Data Repository Table'!$J:$J, 'Data Repository Table'!$A:$A, "Financial Actual", 'Data Repository Table'!$C:$C, 'Revenue Analysis'!$A21, 'Data Repository Table'!$B:$B, "Revenues", 'Data Repository Table'!$G:$G, 'Revenue Analysis'!$C21, 'Data Repository Table'!$H:$H, 'Revenue Analysis'!$D21, 'Data Repository Table'!$D:$D, 'Revenue Analysis'!M$10)</f>
        <v>4365484.6179999998</v>
      </c>
      <c r="N21" s="88">
        <f>SUMIFS('Data Repository Table'!$J:$J, 'Data Repository Table'!$A:$A, "Financial Actual", 'Data Repository Table'!$C:$C, 'Revenue Analysis'!$A21, 'Data Repository Table'!$B:$B, "Revenues", 'Data Repository Table'!$G:$G, 'Revenue Analysis'!$C21, 'Data Repository Table'!$H:$H, 'Revenue Analysis'!$D21, 'Data Repository Table'!$D:$D, 'Revenue Analysis'!N$10)</f>
        <v>4615207.7879999997</v>
      </c>
      <c r="O21" s="88">
        <f>SUMIFS('Data Repository Table'!$J:$J, 'Data Repository Table'!$A:$A, "Financial Actual", 'Data Repository Table'!$C:$C, 'Revenue Analysis'!$A21, 'Data Repository Table'!$B:$B, "Revenues", 'Data Repository Table'!$G:$G, 'Revenue Analysis'!$C21, 'Data Repository Table'!$H:$H, 'Revenue Analysis'!$D21, 'Data Repository Table'!$D:$D, 'Revenue Analysis'!O$10)</f>
        <v>3250510.7760000005</v>
      </c>
      <c r="P21" s="88">
        <f>SUMIFS('Data Repository Table'!$J:$J, 'Data Repository Table'!$A:$A, "Financial Actual", 'Data Repository Table'!$C:$C, 'Revenue Analysis'!$A21, 'Data Repository Table'!$B:$B, "Revenues", 'Data Repository Table'!$G:$G, 'Revenue Analysis'!$C21, 'Data Repository Table'!$H:$H, 'Revenue Analysis'!$D21, 'Data Repository Table'!$D:$D, 'Revenue Analysis'!P$10)</f>
        <v>3592037.1720000003</v>
      </c>
      <c r="Q21" s="88">
        <f t="shared" si="1"/>
        <v>45878966.482000001</v>
      </c>
    </row>
    <row r="22" spans="1:22" ht="28" customHeight="1" x14ac:dyDescent="0.3">
      <c r="A22" s="80" t="s">
        <v>64</v>
      </c>
      <c r="B22" s="80" t="s">
        <v>22</v>
      </c>
      <c r="C22" s="80" t="s">
        <v>103</v>
      </c>
      <c r="D22" s="80" t="s">
        <v>105</v>
      </c>
      <c r="E22" s="88">
        <f>SUMIFS('Data Repository Table'!$J:$J, 'Data Repository Table'!$A:$A, "Financial Actual", 'Data Repository Table'!$C:$C, 'Revenue Analysis'!$A22, 'Data Repository Table'!$B:$B, "Revenues", 'Data Repository Table'!$G:$G, 'Revenue Analysis'!$C22, 'Data Repository Table'!$H:$H, 'Revenue Analysis'!$D22, 'Data Repository Table'!$D:$D, 'Revenue Analysis'!E$10)</f>
        <v>4139478.8435499985</v>
      </c>
      <c r="F22" s="88">
        <f>SUMIFS('Data Repository Table'!$J:$J, 'Data Repository Table'!$A:$A, "Financial Actual", 'Data Repository Table'!$C:$C, 'Revenue Analysis'!$A22, 'Data Repository Table'!$B:$B, "Revenues", 'Data Repository Table'!$G:$G, 'Revenue Analysis'!$C22, 'Data Repository Table'!$H:$H, 'Revenue Analysis'!$D22, 'Data Repository Table'!$D:$D, 'Revenue Analysis'!F$10)</f>
        <v>3488808.4485999988</v>
      </c>
      <c r="G22" s="88">
        <f>SUMIFS('Data Repository Table'!$J:$J, 'Data Repository Table'!$A:$A, "Financial Actual", 'Data Repository Table'!$C:$C, 'Revenue Analysis'!$A22, 'Data Repository Table'!$B:$B, "Revenues", 'Data Repository Table'!$G:$G, 'Revenue Analysis'!$C22, 'Data Repository Table'!$H:$H, 'Revenue Analysis'!$D22, 'Data Repository Table'!$D:$D, 'Revenue Analysis'!G$10)</f>
        <v>3854687.2506499989</v>
      </c>
      <c r="H22" s="88">
        <f>SUMIFS('Data Repository Table'!$J:$J, 'Data Repository Table'!$A:$A, "Financial Actual", 'Data Repository Table'!$C:$C, 'Revenue Analysis'!$A22, 'Data Repository Table'!$B:$B, "Revenues", 'Data Repository Table'!$G:$G, 'Revenue Analysis'!$C22, 'Data Repository Table'!$H:$H, 'Revenue Analysis'!$D22, 'Data Repository Table'!$D:$D, 'Revenue Analysis'!H$10)</f>
        <v>3619556.8371999986</v>
      </c>
      <c r="I22" s="88">
        <f>SUMIFS('Data Repository Table'!$J:$J, 'Data Repository Table'!$A:$A, "Financial Actual", 'Data Repository Table'!$C:$C, 'Revenue Analysis'!$A22, 'Data Repository Table'!$B:$B, "Revenues", 'Data Repository Table'!$G:$G, 'Revenue Analysis'!$C22, 'Data Repository Table'!$H:$H, 'Revenue Analysis'!$D22, 'Data Repository Table'!$D:$D, 'Revenue Analysis'!I$10)</f>
        <v>3304526.302699999</v>
      </c>
      <c r="J22" s="88">
        <f>SUMIFS('Data Repository Table'!$J:$J, 'Data Repository Table'!$A:$A, "Financial Actual", 'Data Repository Table'!$C:$C, 'Revenue Analysis'!$A22, 'Data Repository Table'!$B:$B, "Revenues", 'Data Repository Table'!$G:$G, 'Revenue Analysis'!$C22, 'Data Repository Table'!$H:$H, 'Revenue Analysis'!$D22, 'Data Repository Table'!$D:$D, 'Revenue Analysis'!J$10)</f>
        <v>3717818.1323999991</v>
      </c>
      <c r="K22" s="88">
        <f>SUMIFS('Data Repository Table'!$J:$J, 'Data Repository Table'!$A:$A, "Financial Actual", 'Data Repository Table'!$C:$C, 'Revenue Analysis'!$A22, 'Data Repository Table'!$B:$B, "Revenues", 'Data Repository Table'!$G:$G, 'Revenue Analysis'!$C22, 'Data Repository Table'!$H:$H, 'Revenue Analysis'!$D22, 'Data Repository Table'!$D:$D, 'Revenue Analysis'!K$10)</f>
        <v>5340135.9869999988</v>
      </c>
      <c r="L22" s="88">
        <f>SUMIFS('Data Repository Table'!$J:$J, 'Data Repository Table'!$A:$A, "Financial Actual", 'Data Repository Table'!$C:$C, 'Revenue Analysis'!$A22, 'Data Repository Table'!$B:$B, "Revenues", 'Data Repository Table'!$G:$G, 'Revenue Analysis'!$C22, 'Data Repository Table'!$H:$H, 'Revenue Analysis'!$D22, 'Data Repository Table'!$D:$D, 'Revenue Analysis'!L$10)</f>
        <v>4844893.7854999984</v>
      </c>
      <c r="M22" s="88">
        <f>SUMIFS('Data Repository Table'!$J:$J, 'Data Repository Table'!$A:$A, "Financial Actual", 'Data Repository Table'!$C:$C, 'Revenue Analysis'!$A22, 'Data Repository Table'!$B:$B, "Revenues", 'Data Repository Table'!$G:$G, 'Revenue Analysis'!$C22, 'Data Repository Table'!$H:$H, 'Revenue Analysis'!$D22, 'Data Repository Table'!$D:$D, 'Revenue Analysis'!M$10)</f>
        <v>4692895.9643499991</v>
      </c>
      <c r="N22" s="88">
        <f>SUMIFS('Data Repository Table'!$J:$J, 'Data Repository Table'!$A:$A, "Financial Actual", 'Data Repository Table'!$C:$C, 'Revenue Analysis'!$A22, 'Data Repository Table'!$B:$B, "Revenues", 'Data Repository Table'!$G:$G, 'Revenue Analysis'!$C22, 'Data Repository Table'!$H:$H, 'Revenue Analysis'!$D22, 'Data Repository Table'!$D:$D, 'Revenue Analysis'!N$10)</f>
        <v>4886348.3721000003</v>
      </c>
      <c r="O22" s="88">
        <f>SUMIFS('Data Repository Table'!$J:$J, 'Data Repository Table'!$A:$A, "Financial Actual", 'Data Repository Table'!$C:$C, 'Revenue Analysis'!$A22, 'Data Repository Table'!$B:$B, "Revenues", 'Data Repository Table'!$G:$G, 'Revenue Analysis'!$C22, 'Data Repository Table'!$H:$H, 'Revenue Analysis'!$D22, 'Data Repository Table'!$D:$D, 'Revenue Analysis'!O$10)</f>
        <v>3494299.084199999</v>
      </c>
      <c r="P22" s="88">
        <f>SUMIFS('Data Repository Table'!$J:$J, 'Data Repository Table'!$A:$A, "Financial Actual", 'Data Repository Table'!$C:$C, 'Revenue Analysis'!$A22, 'Data Repository Table'!$B:$B, "Revenues", 'Data Repository Table'!$G:$G, 'Revenue Analysis'!$C22, 'Data Repository Table'!$H:$H, 'Revenue Analysis'!$D22, 'Data Repository Table'!$D:$D, 'Revenue Analysis'!P$10)</f>
        <v>3861439.9598999987</v>
      </c>
      <c r="Q22" s="88">
        <f t="shared" si="1"/>
        <v>49244888.96814999</v>
      </c>
    </row>
    <row r="23" spans="1:22" s="84" customFormat="1" ht="28" customHeight="1" x14ac:dyDescent="0.3">
      <c r="A23" s="87"/>
      <c r="B23" s="87"/>
      <c r="C23" s="87"/>
      <c r="D23" s="87"/>
      <c r="E23" s="88"/>
      <c r="F23" s="88"/>
      <c r="G23" s="88"/>
      <c r="H23" s="88"/>
      <c r="I23" s="88"/>
      <c r="J23" s="88"/>
      <c r="K23" s="88"/>
      <c r="L23" s="88"/>
      <c r="M23" s="88"/>
      <c r="N23" s="88"/>
      <c r="O23" s="88"/>
      <c r="P23" s="88"/>
      <c r="Q23" s="164">
        <f>SUM(Q18:Q22)</f>
        <v>202255349.16899997</v>
      </c>
    </row>
    <row r="24" spans="1:22" ht="28" customHeight="1" x14ac:dyDescent="0.3">
      <c r="A24" s="80" t="s">
        <v>63</v>
      </c>
      <c r="B24" s="80" t="s">
        <v>22</v>
      </c>
      <c r="C24" s="80" t="s">
        <v>102</v>
      </c>
      <c r="D24" s="80" t="s">
        <v>105</v>
      </c>
      <c r="E24" s="88">
        <f>SUMIFS('Data Repository Table'!$J:$J, 'Data Repository Table'!$A:$A, "Financial Actual", 'Data Repository Table'!$C:$C, 'Revenue Analysis'!$A24, 'Data Repository Table'!$B:$B, "Revenues", 'Data Repository Table'!$G:$G, 'Revenue Analysis'!$C24, 'Data Repository Table'!$H:$H, 'Revenue Analysis'!$D24, 'Data Repository Table'!$D:$D, 'Revenue Analysis'!E$10)</f>
        <v>1766228.7212499999</v>
      </c>
      <c r="F24" s="88">
        <f>SUMIFS('Data Repository Table'!$J:$J, 'Data Repository Table'!$A:$A, "Financial Actual", 'Data Repository Table'!$C:$C, 'Revenue Analysis'!$A24, 'Data Repository Table'!$B:$B, "Revenues", 'Data Repository Table'!$G:$G, 'Revenue Analysis'!$C24, 'Data Repository Table'!$H:$H, 'Revenue Analysis'!$D24, 'Data Repository Table'!$D:$D, 'Revenue Analysis'!F$10)</f>
        <v>1951422.76125</v>
      </c>
      <c r="G24" s="88">
        <f>SUMIFS('Data Repository Table'!$J:$J, 'Data Repository Table'!$A:$A, "Financial Actual", 'Data Repository Table'!$C:$C, 'Revenue Analysis'!$A24, 'Data Repository Table'!$B:$B, "Revenues", 'Data Repository Table'!$G:$G, 'Revenue Analysis'!$C24, 'Data Repository Table'!$H:$H, 'Revenue Analysis'!$D24, 'Data Repository Table'!$D:$D, 'Revenue Analysis'!G$10)</f>
        <v>1699371.23875</v>
      </c>
      <c r="H24" s="88">
        <f>SUMIFS('Data Repository Table'!$J:$J, 'Data Repository Table'!$A:$A, "Financial Actual", 'Data Repository Table'!$C:$C, 'Revenue Analysis'!$A24, 'Data Repository Table'!$B:$B, "Revenues", 'Data Repository Table'!$G:$G, 'Revenue Analysis'!$C24, 'Data Repository Table'!$H:$H, 'Revenue Analysis'!$D24, 'Data Repository Table'!$D:$D, 'Revenue Analysis'!H$10)</f>
        <v>1502189.2037500001</v>
      </c>
      <c r="I24" s="88">
        <f>SUMIFS('Data Repository Table'!$J:$J, 'Data Repository Table'!$A:$A, "Financial Actual", 'Data Repository Table'!$C:$C, 'Revenue Analysis'!$A24, 'Data Repository Table'!$B:$B, "Revenues", 'Data Repository Table'!$G:$G, 'Revenue Analysis'!$C24, 'Data Repository Table'!$H:$H, 'Revenue Analysis'!$D24, 'Data Repository Table'!$D:$D, 'Revenue Analysis'!I$10)</f>
        <v>1650239.5062500001</v>
      </c>
      <c r="J24" s="88">
        <f>SUMIFS('Data Repository Table'!$J:$J, 'Data Repository Table'!$A:$A, "Financial Actual", 'Data Repository Table'!$C:$C, 'Revenue Analysis'!$A24, 'Data Repository Table'!$B:$B, "Revenues", 'Data Repository Table'!$G:$G, 'Revenue Analysis'!$C24, 'Data Repository Table'!$H:$H, 'Revenue Analysis'!$D24, 'Data Repository Table'!$D:$D, 'Revenue Analysis'!J$10)</f>
        <v>1406546.085</v>
      </c>
      <c r="K24" s="88">
        <f>SUMIFS('Data Repository Table'!$J:$J, 'Data Repository Table'!$A:$A, "Financial Actual", 'Data Repository Table'!$C:$C, 'Revenue Analysis'!$A24, 'Data Repository Table'!$B:$B, "Revenues", 'Data Repository Table'!$G:$G, 'Revenue Analysis'!$C24, 'Data Repository Table'!$H:$H, 'Revenue Analysis'!$D24, 'Data Repository Table'!$D:$D, 'Revenue Analysis'!K$10)</f>
        <v>2151540.1949999998</v>
      </c>
      <c r="L24" s="88">
        <f>SUMIFS('Data Repository Table'!$J:$J, 'Data Repository Table'!$A:$A, "Financial Actual", 'Data Repository Table'!$C:$C, 'Revenue Analysis'!$A24, 'Data Repository Table'!$B:$B, "Revenues", 'Data Repository Table'!$G:$G, 'Revenue Analysis'!$C24, 'Data Repository Table'!$H:$H, 'Revenue Analysis'!$D24, 'Data Repository Table'!$D:$D, 'Revenue Analysis'!L$10)</f>
        <v>2191228.2262499998</v>
      </c>
      <c r="M24" s="88">
        <f>SUMIFS('Data Repository Table'!$J:$J, 'Data Repository Table'!$A:$A, "Financial Actual", 'Data Repository Table'!$C:$C, 'Revenue Analysis'!$A24, 'Data Repository Table'!$B:$B, "Revenues", 'Data Repository Table'!$G:$G, 'Revenue Analysis'!$C24, 'Data Repository Table'!$H:$H, 'Revenue Analysis'!$D24, 'Data Repository Table'!$D:$D, 'Revenue Analysis'!M$10)</f>
        <v>1965526.61625</v>
      </c>
      <c r="N24" s="88">
        <f>SUMIFS('Data Repository Table'!$J:$J, 'Data Repository Table'!$A:$A, "Financial Actual", 'Data Repository Table'!$C:$C, 'Revenue Analysis'!$A24, 'Data Repository Table'!$B:$B, "Revenues", 'Data Repository Table'!$G:$G, 'Revenue Analysis'!$C24, 'Data Repository Table'!$H:$H, 'Revenue Analysis'!$D24, 'Data Repository Table'!$D:$D, 'Revenue Analysis'!N$10)</f>
        <v>2084911.36</v>
      </c>
      <c r="O24" s="88">
        <f>SUMIFS('Data Repository Table'!$J:$J, 'Data Repository Table'!$A:$A, "Financial Actual", 'Data Repository Table'!$C:$C, 'Revenue Analysis'!$A24, 'Data Repository Table'!$B:$B, "Revenues", 'Data Repository Table'!$G:$G, 'Revenue Analysis'!$C24, 'Data Repository Table'!$H:$H, 'Revenue Analysis'!$D24, 'Data Repository Table'!$D:$D, 'Revenue Analysis'!O$10)</f>
        <v>2053699.35375</v>
      </c>
      <c r="P24" s="88">
        <f>SUMIFS('Data Repository Table'!$J:$J, 'Data Repository Table'!$A:$A, "Financial Actual", 'Data Repository Table'!$C:$C, 'Revenue Analysis'!$A24, 'Data Repository Table'!$B:$B, "Revenues", 'Data Repository Table'!$G:$G, 'Revenue Analysis'!$C24, 'Data Repository Table'!$H:$H, 'Revenue Analysis'!$D24, 'Data Repository Table'!$D:$D, 'Revenue Analysis'!P$10)</f>
        <v>2197266.9237500001</v>
      </c>
      <c r="Q24" s="88">
        <f>SUM(E24:P24)</f>
        <v>22620170.191250004</v>
      </c>
    </row>
    <row r="25" spans="1:22" ht="28" customHeight="1" x14ac:dyDescent="0.3">
      <c r="A25" s="80" t="s">
        <v>63</v>
      </c>
      <c r="B25" s="80" t="s">
        <v>22</v>
      </c>
      <c r="C25" s="80" t="s">
        <v>102</v>
      </c>
      <c r="D25" s="80" t="s">
        <v>104</v>
      </c>
      <c r="E25" s="88">
        <f>SUMIFS('Data Repository Table'!$J:$J, 'Data Repository Table'!$A:$A, "Financial Actual", 'Data Repository Table'!$C:$C, 'Revenue Analysis'!$A25, 'Data Repository Table'!$B:$B, "Revenues", 'Data Repository Table'!$G:$G, 'Revenue Analysis'!$C25, 'Data Repository Table'!$H:$H, 'Revenue Analysis'!$D25, 'Data Repository Table'!$D:$D, 'Revenue Analysis'!E$10)</f>
        <v>3532457.4424999999</v>
      </c>
      <c r="F25" s="88">
        <f>SUMIFS('Data Repository Table'!$J:$J, 'Data Repository Table'!$A:$A, "Financial Actual", 'Data Repository Table'!$C:$C, 'Revenue Analysis'!$A25, 'Data Repository Table'!$B:$B, "Revenues", 'Data Repository Table'!$G:$G, 'Revenue Analysis'!$C25, 'Data Repository Table'!$H:$H, 'Revenue Analysis'!$D25, 'Data Repository Table'!$D:$D, 'Revenue Analysis'!F$10)</f>
        <v>3902845.5225</v>
      </c>
      <c r="G25" s="88">
        <f>SUMIFS('Data Repository Table'!$J:$J, 'Data Repository Table'!$A:$A, "Financial Actual", 'Data Repository Table'!$C:$C, 'Revenue Analysis'!$A25, 'Data Repository Table'!$B:$B, "Revenues", 'Data Repository Table'!$G:$G, 'Revenue Analysis'!$C25, 'Data Repository Table'!$H:$H, 'Revenue Analysis'!$D25, 'Data Repository Table'!$D:$D, 'Revenue Analysis'!G$10)</f>
        <v>3398742.4775</v>
      </c>
      <c r="H25" s="88">
        <f>SUMIFS('Data Repository Table'!$J:$J, 'Data Repository Table'!$A:$A, "Financial Actual", 'Data Repository Table'!$C:$C, 'Revenue Analysis'!$A25, 'Data Repository Table'!$B:$B, "Revenues", 'Data Repository Table'!$G:$G, 'Revenue Analysis'!$C25, 'Data Repository Table'!$H:$H, 'Revenue Analysis'!$D25, 'Data Repository Table'!$D:$D, 'Revenue Analysis'!H$10)</f>
        <v>3004378.4075000002</v>
      </c>
      <c r="I25" s="88">
        <f>SUMIFS('Data Repository Table'!$J:$J, 'Data Repository Table'!$A:$A, "Financial Actual", 'Data Repository Table'!$C:$C, 'Revenue Analysis'!$A25, 'Data Repository Table'!$B:$B, "Revenues", 'Data Repository Table'!$G:$G, 'Revenue Analysis'!$C25, 'Data Repository Table'!$H:$H, 'Revenue Analysis'!$D25, 'Data Repository Table'!$D:$D, 'Revenue Analysis'!I$10)</f>
        <v>3300479.0125000002</v>
      </c>
      <c r="J25" s="88">
        <f>SUMIFS('Data Repository Table'!$J:$J, 'Data Repository Table'!$A:$A, "Financial Actual", 'Data Repository Table'!$C:$C, 'Revenue Analysis'!$A25, 'Data Repository Table'!$B:$B, "Revenues", 'Data Repository Table'!$G:$G, 'Revenue Analysis'!$C25, 'Data Repository Table'!$H:$H, 'Revenue Analysis'!$D25, 'Data Repository Table'!$D:$D, 'Revenue Analysis'!J$10)</f>
        <v>2813092.17</v>
      </c>
      <c r="K25" s="88">
        <f>SUMIFS('Data Repository Table'!$J:$J, 'Data Repository Table'!$A:$A, "Financial Actual", 'Data Repository Table'!$C:$C, 'Revenue Analysis'!$A25, 'Data Repository Table'!$B:$B, "Revenues", 'Data Repository Table'!$G:$G, 'Revenue Analysis'!$C25, 'Data Repository Table'!$H:$H, 'Revenue Analysis'!$D25, 'Data Repository Table'!$D:$D, 'Revenue Analysis'!K$10)</f>
        <v>4303080.3899999997</v>
      </c>
      <c r="L25" s="88">
        <f>SUMIFS('Data Repository Table'!$J:$J, 'Data Repository Table'!$A:$A, "Financial Actual", 'Data Repository Table'!$C:$C, 'Revenue Analysis'!$A25, 'Data Repository Table'!$B:$B, "Revenues", 'Data Repository Table'!$G:$G, 'Revenue Analysis'!$C25, 'Data Repository Table'!$H:$H, 'Revenue Analysis'!$D25, 'Data Repository Table'!$D:$D, 'Revenue Analysis'!L$10)</f>
        <v>4382456.4524999997</v>
      </c>
      <c r="M25" s="88">
        <f>SUMIFS('Data Repository Table'!$J:$J, 'Data Repository Table'!$A:$A, "Financial Actual", 'Data Repository Table'!$C:$C, 'Revenue Analysis'!$A25, 'Data Repository Table'!$B:$B, "Revenues", 'Data Repository Table'!$G:$G, 'Revenue Analysis'!$C25, 'Data Repository Table'!$H:$H, 'Revenue Analysis'!$D25, 'Data Repository Table'!$D:$D, 'Revenue Analysis'!M$10)</f>
        <v>3931053.2324999999</v>
      </c>
      <c r="N25" s="88">
        <f>SUMIFS('Data Repository Table'!$J:$J, 'Data Repository Table'!$A:$A, "Financial Actual", 'Data Repository Table'!$C:$C, 'Revenue Analysis'!$A25, 'Data Repository Table'!$B:$B, "Revenues", 'Data Repository Table'!$G:$G, 'Revenue Analysis'!$C25, 'Data Repository Table'!$H:$H, 'Revenue Analysis'!$D25, 'Data Repository Table'!$D:$D, 'Revenue Analysis'!N$10)</f>
        <v>4169822.72</v>
      </c>
      <c r="O25" s="88">
        <f>SUMIFS('Data Repository Table'!$J:$J, 'Data Repository Table'!$A:$A, "Financial Actual", 'Data Repository Table'!$C:$C, 'Revenue Analysis'!$A25, 'Data Repository Table'!$B:$B, "Revenues", 'Data Repository Table'!$G:$G, 'Revenue Analysis'!$C25, 'Data Repository Table'!$H:$H, 'Revenue Analysis'!$D25, 'Data Repository Table'!$D:$D, 'Revenue Analysis'!O$10)</f>
        <v>4107398.7075</v>
      </c>
      <c r="P25" s="88">
        <f>SUMIFS('Data Repository Table'!$J:$J, 'Data Repository Table'!$A:$A, "Financial Actual", 'Data Repository Table'!$C:$C, 'Revenue Analysis'!$A25, 'Data Repository Table'!$B:$B, "Revenues", 'Data Repository Table'!$G:$G, 'Revenue Analysis'!$C25, 'Data Repository Table'!$H:$H, 'Revenue Analysis'!$D25, 'Data Repository Table'!$D:$D, 'Revenue Analysis'!P$10)</f>
        <v>4394533.8475000001</v>
      </c>
      <c r="Q25" s="88">
        <f t="shared" ref="Q25:Q28" si="2">SUM(E25:P25)</f>
        <v>45240340.382500008</v>
      </c>
    </row>
    <row r="26" spans="1:22" ht="28" customHeight="1" x14ac:dyDescent="0.3">
      <c r="A26" s="80" t="s">
        <v>63</v>
      </c>
      <c r="B26" s="80" t="s">
        <v>22</v>
      </c>
      <c r="C26" s="80" t="s">
        <v>101</v>
      </c>
      <c r="D26" s="80" t="s">
        <v>105</v>
      </c>
      <c r="E26" s="88">
        <f>SUMIFS('Data Repository Table'!$J:$J, 'Data Repository Table'!$A:$A, "Financial Actual", 'Data Repository Table'!$C:$C, 'Revenue Analysis'!$A26, 'Data Repository Table'!$B:$B, "Revenues", 'Data Repository Table'!$G:$G, 'Revenue Analysis'!$C26, 'Data Repository Table'!$H:$H, 'Revenue Analysis'!$D26, 'Data Repository Table'!$D:$D, 'Revenue Analysis'!E$10)</f>
        <v>1554281.2747</v>
      </c>
      <c r="F26" s="88">
        <f>SUMIFS('Data Repository Table'!$J:$J, 'Data Repository Table'!$A:$A, "Financial Actual", 'Data Repository Table'!$C:$C, 'Revenue Analysis'!$A26, 'Data Repository Table'!$B:$B, "Revenues", 'Data Repository Table'!$G:$G, 'Revenue Analysis'!$C26, 'Data Repository Table'!$H:$H, 'Revenue Analysis'!$D26, 'Data Repository Table'!$D:$D, 'Revenue Analysis'!F$10)</f>
        <v>1717252.0299</v>
      </c>
      <c r="G26" s="88">
        <f>SUMIFS('Data Repository Table'!$J:$J, 'Data Repository Table'!$A:$A, "Financial Actual", 'Data Repository Table'!$C:$C, 'Revenue Analysis'!$A26, 'Data Repository Table'!$B:$B, "Revenues", 'Data Repository Table'!$G:$G, 'Revenue Analysis'!$C26, 'Data Repository Table'!$H:$H, 'Revenue Analysis'!$D26, 'Data Repository Table'!$D:$D, 'Revenue Analysis'!G$10)</f>
        <v>1495446.6901</v>
      </c>
      <c r="H26" s="88">
        <f>SUMIFS('Data Repository Table'!$J:$J, 'Data Repository Table'!$A:$A, "Financial Actual", 'Data Repository Table'!$C:$C, 'Revenue Analysis'!$A26, 'Data Repository Table'!$B:$B, "Revenues", 'Data Repository Table'!$G:$G, 'Revenue Analysis'!$C26, 'Data Repository Table'!$H:$H, 'Revenue Analysis'!$D26, 'Data Repository Table'!$D:$D, 'Revenue Analysis'!H$10)</f>
        <v>1321926.4993</v>
      </c>
      <c r="I26" s="88">
        <f>SUMIFS('Data Repository Table'!$J:$J, 'Data Repository Table'!$A:$A, "Financial Actual", 'Data Repository Table'!$C:$C, 'Revenue Analysis'!$A26, 'Data Repository Table'!$B:$B, "Revenues", 'Data Repository Table'!$G:$G, 'Revenue Analysis'!$C26, 'Data Repository Table'!$H:$H, 'Revenue Analysis'!$D26, 'Data Repository Table'!$D:$D, 'Revenue Analysis'!I$10)</f>
        <v>1452210.7655</v>
      </c>
      <c r="J26" s="88">
        <f>SUMIFS('Data Repository Table'!$J:$J, 'Data Repository Table'!$A:$A, "Financial Actual", 'Data Repository Table'!$C:$C, 'Revenue Analysis'!$A26, 'Data Repository Table'!$B:$B, "Revenues", 'Data Repository Table'!$G:$G, 'Revenue Analysis'!$C26, 'Data Repository Table'!$H:$H, 'Revenue Analysis'!$D26, 'Data Repository Table'!$D:$D, 'Revenue Analysis'!J$10)</f>
        <v>1237760.5548</v>
      </c>
      <c r="K26" s="88">
        <f>SUMIFS('Data Repository Table'!$J:$J, 'Data Repository Table'!$A:$A, "Financial Actual", 'Data Repository Table'!$C:$C, 'Revenue Analysis'!$A26, 'Data Repository Table'!$B:$B, "Revenues", 'Data Repository Table'!$G:$G, 'Revenue Analysis'!$C26, 'Data Repository Table'!$H:$H, 'Revenue Analysis'!$D26, 'Data Repository Table'!$D:$D, 'Revenue Analysis'!K$10)</f>
        <v>1893355.3716</v>
      </c>
      <c r="L26" s="88">
        <f>SUMIFS('Data Repository Table'!$J:$J, 'Data Repository Table'!$A:$A, "Financial Actual", 'Data Repository Table'!$C:$C, 'Revenue Analysis'!$A26, 'Data Repository Table'!$B:$B, "Revenues", 'Data Repository Table'!$G:$G, 'Revenue Analysis'!$C26, 'Data Repository Table'!$H:$H, 'Revenue Analysis'!$D26, 'Data Repository Table'!$D:$D, 'Revenue Analysis'!L$10)</f>
        <v>1928280.8390999998</v>
      </c>
      <c r="M26" s="88">
        <f>SUMIFS('Data Repository Table'!$J:$J, 'Data Repository Table'!$A:$A, "Financial Actual", 'Data Repository Table'!$C:$C, 'Revenue Analysis'!$A26, 'Data Repository Table'!$B:$B, "Revenues", 'Data Repository Table'!$G:$G, 'Revenue Analysis'!$C26, 'Data Repository Table'!$H:$H, 'Revenue Analysis'!$D26, 'Data Repository Table'!$D:$D, 'Revenue Analysis'!M$10)</f>
        <v>1729663.4223</v>
      </c>
      <c r="N26" s="88">
        <f>SUMIFS('Data Repository Table'!$J:$J, 'Data Repository Table'!$A:$A, "Financial Actual", 'Data Repository Table'!$C:$C, 'Revenue Analysis'!$A26, 'Data Repository Table'!$B:$B, "Revenues", 'Data Repository Table'!$G:$G, 'Revenue Analysis'!$C26, 'Data Repository Table'!$H:$H, 'Revenue Analysis'!$D26, 'Data Repository Table'!$D:$D, 'Revenue Analysis'!N$10)</f>
        <v>1834721.9968000001</v>
      </c>
      <c r="O26" s="88">
        <f>SUMIFS('Data Repository Table'!$J:$J, 'Data Repository Table'!$A:$A, "Financial Actual", 'Data Repository Table'!$C:$C, 'Revenue Analysis'!$A26, 'Data Repository Table'!$B:$B, "Revenues", 'Data Repository Table'!$G:$G, 'Revenue Analysis'!$C26, 'Data Repository Table'!$H:$H, 'Revenue Analysis'!$D26, 'Data Repository Table'!$D:$D, 'Revenue Analysis'!O$10)</f>
        <v>1807255.4313000001</v>
      </c>
      <c r="P26" s="88">
        <f>SUMIFS('Data Repository Table'!$J:$J, 'Data Repository Table'!$A:$A, "Financial Actual", 'Data Repository Table'!$C:$C, 'Revenue Analysis'!$A26, 'Data Repository Table'!$B:$B, "Revenues", 'Data Repository Table'!$G:$G, 'Revenue Analysis'!$C26, 'Data Repository Table'!$H:$H, 'Revenue Analysis'!$D26, 'Data Repository Table'!$D:$D, 'Revenue Analysis'!P$10)</f>
        <v>1933594.8929000001</v>
      </c>
      <c r="Q26" s="88">
        <f t="shared" si="2"/>
        <v>19905749.768300001</v>
      </c>
    </row>
    <row r="27" spans="1:22" ht="28" customHeight="1" x14ac:dyDescent="0.3">
      <c r="A27" s="80" t="s">
        <v>63</v>
      </c>
      <c r="B27" s="80" t="s">
        <v>22</v>
      </c>
      <c r="C27" s="80" t="s">
        <v>101</v>
      </c>
      <c r="D27" s="80" t="s">
        <v>104</v>
      </c>
      <c r="E27" s="88">
        <f>SUMIFS('Data Repository Table'!$J:$J, 'Data Repository Table'!$A:$A, "Financial Actual", 'Data Repository Table'!$C:$C, 'Revenue Analysis'!$A27, 'Data Repository Table'!$B:$B, "Revenues", 'Data Repository Table'!$G:$G, 'Revenue Analysis'!$C27, 'Data Repository Table'!$H:$H, 'Revenue Analysis'!$D27, 'Data Repository Table'!$D:$D, 'Revenue Analysis'!E$10)</f>
        <v>2825965.9539999999</v>
      </c>
      <c r="F27" s="88">
        <f>SUMIFS('Data Repository Table'!$J:$J, 'Data Repository Table'!$A:$A, "Financial Actual", 'Data Repository Table'!$C:$C, 'Revenue Analysis'!$A27, 'Data Repository Table'!$B:$B, "Revenues", 'Data Repository Table'!$G:$G, 'Revenue Analysis'!$C27, 'Data Repository Table'!$H:$H, 'Revenue Analysis'!$D27, 'Data Repository Table'!$D:$D, 'Revenue Analysis'!F$10)</f>
        <v>2122276.4180000001</v>
      </c>
      <c r="G27" s="88">
        <f>SUMIFS('Data Repository Table'!$J:$J, 'Data Repository Table'!$A:$A, "Financial Actual", 'Data Repository Table'!$C:$C, 'Revenue Analysis'!$A27, 'Data Repository Table'!$B:$B, "Revenues", 'Data Repository Table'!$G:$G, 'Revenue Analysis'!$C27, 'Data Repository Table'!$H:$H, 'Revenue Analysis'!$D27, 'Data Repository Table'!$D:$D, 'Revenue Analysis'!G$10)</f>
        <v>3718993.9819999998</v>
      </c>
      <c r="H27" s="88">
        <f>SUMIFS('Data Repository Table'!$J:$J, 'Data Repository Table'!$A:$A, "Financial Actual", 'Data Repository Table'!$C:$C, 'Revenue Analysis'!$A27, 'Data Repository Table'!$B:$B, "Revenues", 'Data Repository Table'!$G:$G, 'Revenue Analysis'!$C27, 'Data Repository Table'!$H:$H, 'Revenue Analysis'!$D27, 'Data Repository Table'!$D:$D, 'Revenue Analysis'!H$10)</f>
        <v>3403502.7259999998</v>
      </c>
      <c r="I27" s="88">
        <f>SUMIFS('Data Repository Table'!$J:$J, 'Data Repository Table'!$A:$A, "Financial Actual", 'Data Repository Table'!$C:$C, 'Revenue Analysis'!$A27, 'Data Repository Table'!$B:$B, "Revenues", 'Data Repository Table'!$G:$G, 'Revenue Analysis'!$C27, 'Data Repository Table'!$H:$H, 'Revenue Analysis'!$D27, 'Data Repository Table'!$D:$D, 'Revenue Analysis'!I$10)</f>
        <v>2640383.2100000004</v>
      </c>
      <c r="J27" s="88">
        <f>SUMIFS('Data Repository Table'!$J:$J, 'Data Repository Table'!$A:$A, "Financial Actual", 'Data Repository Table'!$C:$C, 'Revenue Analysis'!$A27, 'Data Repository Table'!$B:$B, "Revenues", 'Data Repository Table'!$G:$G, 'Revenue Analysis'!$C27, 'Data Repository Table'!$H:$H, 'Revenue Analysis'!$D27, 'Data Repository Table'!$D:$D, 'Revenue Analysis'!J$10)</f>
        <v>3250473.736</v>
      </c>
      <c r="K27" s="88">
        <f>SUMIFS('Data Repository Table'!$J:$J, 'Data Repository Table'!$A:$A, "Financial Actual", 'Data Repository Table'!$C:$C, 'Revenue Analysis'!$A27, 'Data Repository Table'!$B:$B, "Revenues", 'Data Repository Table'!$G:$G, 'Revenue Analysis'!$C27, 'Data Repository Table'!$H:$H, 'Revenue Analysis'!$D27, 'Data Repository Table'!$D:$D, 'Revenue Analysis'!K$10)</f>
        <v>3442464.3119999999</v>
      </c>
      <c r="L27" s="88">
        <f>SUMIFS('Data Repository Table'!$J:$J, 'Data Repository Table'!$A:$A, "Financial Actual", 'Data Repository Table'!$C:$C, 'Revenue Analysis'!$A27, 'Data Repository Table'!$B:$B, "Revenues", 'Data Repository Table'!$G:$G, 'Revenue Analysis'!$C27, 'Data Repository Table'!$H:$H, 'Revenue Analysis'!$D27, 'Data Repository Table'!$D:$D, 'Revenue Analysis'!L$10)</f>
        <v>3505965.162</v>
      </c>
      <c r="M27" s="88">
        <f>SUMIFS('Data Repository Table'!$J:$J, 'Data Repository Table'!$A:$A, "Financial Actual", 'Data Repository Table'!$C:$C, 'Revenue Analysis'!$A27, 'Data Repository Table'!$B:$B, "Revenues", 'Data Repository Table'!$G:$G, 'Revenue Analysis'!$C27, 'Data Repository Table'!$H:$H, 'Revenue Analysis'!$D27, 'Data Repository Table'!$D:$D, 'Revenue Analysis'!M$10)</f>
        <v>3144842.5860000001</v>
      </c>
      <c r="N27" s="88">
        <f>SUMIFS('Data Repository Table'!$J:$J, 'Data Repository Table'!$A:$A, "Financial Actual", 'Data Repository Table'!$C:$C, 'Revenue Analysis'!$A27, 'Data Repository Table'!$B:$B, "Revenues", 'Data Repository Table'!$G:$G, 'Revenue Analysis'!$C27, 'Data Repository Table'!$H:$H, 'Revenue Analysis'!$D27, 'Data Repository Table'!$D:$D, 'Revenue Analysis'!N$10)</f>
        <v>3335858.1760000004</v>
      </c>
      <c r="O27" s="88">
        <f>SUMIFS('Data Repository Table'!$J:$J, 'Data Repository Table'!$A:$A, "Financial Actual", 'Data Repository Table'!$C:$C, 'Revenue Analysis'!$A27, 'Data Repository Table'!$B:$B, "Revenues", 'Data Repository Table'!$G:$G, 'Revenue Analysis'!$C27, 'Data Repository Table'!$H:$H, 'Revenue Analysis'!$D27, 'Data Repository Table'!$D:$D, 'Revenue Analysis'!O$10)</f>
        <v>3285918.966</v>
      </c>
      <c r="P27" s="88">
        <f>SUMIFS('Data Repository Table'!$J:$J, 'Data Repository Table'!$A:$A, "Financial Actual", 'Data Repository Table'!$C:$C, 'Revenue Analysis'!$A27, 'Data Repository Table'!$B:$B, "Revenues", 'Data Repository Table'!$G:$G, 'Revenue Analysis'!$C27, 'Data Repository Table'!$H:$H, 'Revenue Analysis'!$D27, 'Data Repository Table'!$D:$D, 'Revenue Analysis'!P$10)</f>
        <v>3515627.0780000002</v>
      </c>
      <c r="Q27" s="88">
        <f t="shared" si="2"/>
        <v>38192272.306000002</v>
      </c>
    </row>
    <row r="28" spans="1:22" ht="28" customHeight="1" x14ac:dyDescent="0.3">
      <c r="A28" s="80" t="s">
        <v>63</v>
      </c>
      <c r="B28" s="80" t="s">
        <v>22</v>
      </c>
      <c r="C28" s="80" t="s">
        <v>103</v>
      </c>
      <c r="D28" s="80" t="s">
        <v>105</v>
      </c>
      <c r="E28" s="88">
        <f>SUMIFS('Data Repository Table'!$J:$J, 'Data Repository Table'!$A:$A, "Financial Actual", 'Data Repository Table'!$C:$C, 'Revenue Analysis'!$A28, 'Data Repository Table'!$B:$B, "Revenues", 'Data Repository Table'!$G:$G, 'Revenue Analysis'!$C28, 'Data Repository Table'!$H:$H, 'Revenue Analysis'!$D28, 'Data Repository Table'!$D:$D, 'Revenue Analysis'!E$10)</f>
        <v>3037913.400549999</v>
      </c>
      <c r="F28" s="88">
        <f>SUMIFS('Data Repository Table'!$J:$J, 'Data Repository Table'!$A:$A, "Financial Actual", 'Data Repository Table'!$C:$C, 'Revenue Analysis'!$A28, 'Data Repository Table'!$B:$B, "Revenues", 'Data Repository Table'!$G:$G, 'Revenue Analysis'!$C28, 'Data Repository Table'!$H:$H, 'Revenue Analysis'!$D28, 'Data Repository Table'!$D:$D, 'Revenue Analysis'!F$10)</f>
        <v>3356447.1493499991</v>
      </c>
      <c r="G28" s="88">
        <f>SUMIFS('Data Repository Table'!$J:$J, 'Data Repository Table'!$A:$A, "Financial Actual", 'Data Repository Table'!$C:$C, 'Revenue Analysis'!$A28, 'Data Repository Table'!$B:$B, "Revenues", 'Data Repository Table'!$G:$G, 'Revenue Analysis'!$C28, 'Data Repository Table'!$H:$H, 'Revenue Analysis'!$D28, 'Data Repository Table'!$D:$D, 'Revenue Analysis'!G$10)</f>
        <v>2922918.5306499992</v>
      </c>
      <c r="H28" s="88">
        <f>SUMIFS('Data Repository Table'!$J:$J, 'Data Repository Table'!$A:$A, "Financial Actual", 'Data Repository Table'!$C:$C, 'Revenue Analysis'!$A28, 'Data Repository Table'!$B:$B, "Revenues", 'Data Repository Table'!$G:$G, 'Revenue Analysis'!$C28, 'Data Repository Table'!$H:$H, 'Revenue Analysis'!$D28, 'Data Repository Table'!$D:$D, 'Revenue Analysis'!H$10)</f>
        <v>2583765.4304499994</v>
      </c>
      <c r="I28" s="88">
        <f>SUMIFS('Data Repository Table'!$J:$J, 'Data Repository Table'!$A:$A, "Financial Actual", 'Data Repository Table'!$C:$C, 'Revenue Analysis'!$A28, 'Data Repository Table'!$B:$B, "Revenues", 'Data Repository Table'!$G:$G, 'Revenue Analysis'!$C28, 'Data Repository Table'!$H:$H, 'Revenue Analysis'!$D28, 'Data Repository Table'!$D:$D, 'Revenue Analysis'!I$10)</f>
        <v>2838411.9507499994</v>
      </c>
      <c r="J28" s="88">
        <f>SUMIFS('Data Repository Table'!$J:$J, 'Data Repository Table'!$A:$A, "Financial Actual", 'Data Repository Table'!$C:$C, 'Revenue Analysis'!$A28, 'Data Repository Table'!$B:$B, "Revenues", 'Data Repository Table'!$G:$G, 'Revenue Analysis'!$C28, 'Data Repository Table'!$H:$H, 'Revenue Analysis'!$D28, 'Data Repository Table'!$D:$D, 'Revenue Analysis'!J$10)</f>
        <v>2419259.2661999995</v>
      </c>
      <c r="K28" s="88">
        <f>SUMIFS('Data Repository Table'!$J:$J, 'Data Repository Table'!$A:$A, "Financial Actual", 'Data Repository Table'!$C:$C, 'Revenue Analysis'!$A28, 'Data Repository Table'!$B:$B, "Revenues", 'Data Repository Table'!$G:$G, 'Revenue Analysis'!$C28, 'Data Repository Table'!$H:$H, 'Revenue Analysis'!$D28, 'Data Repository Table'!$D:$D, 'Revenue Analysis'!K$10)</f>
        <v>3700649.1353999986</v>
      </c>
      <c r="L28" s="88">
        <f>SUMIFS('Data Repository Table'!$J:$J, 'Data Repository Table'!$A:$A, "Financial Actual", 'Data Repository Table'!$C:$C, 'Revenue Analysis'!$A28, 'Data Repository Table'!$B:$B, "Revenues", 'Data Repository Table'!$G:$G, 'Revenue Analysis'!$C28, 'Data Repository Table'!$H:$H, 'Revenue Analysis'!$D28, 'Data Repository Table'!$D:$D, 'Revenue Analysis'!L$10)</f>
        <v>3768912.5491499985</v>
      </c>
      <c r="M28" s="88">
        <f>SUMIFS('Data Repository Table'!$J:$J, 'Data Repository Table'!$A:$A, "Financial Actual", 'Data Repository Table'!$C:$C, 'Revenue Analysis'!$A28, 'Data Repository Table'!$B:$B, "Revenues", 'Data Repository Table'!$G:$G, 'Revenue Analysis'!$C28, 'Data Repository Table'!$H:$H, 'Revenue Analysis'!$D28, 'Data Repository Table'!$D:$D, 'Revenue Analysis'!M$10)</f>
        <v>3380705.7799499989</v>
      </c>
      <c r="N28" s="88">
        <f>SUMIFS('Data Repository Table'!$J:$J, 'Data Repository Table'!$A:$A, "Financial Actual", 'Data Repository Table'!$C:$C, 'Revenue Analysis'!$A28, 'Data Repository Table'!$B:$B, "Revenues", 'Data Repository Table'!$G:$G, 'Revenue Analysis'!$C28, 'Data Repository Table'!$H:$H, 'Revenue Analysis'!$D28, 'Data Repository Table'!$D:$D, 'Revenue Analysis'!N$10)</f>
        <v>3586047.5391999991</v>
      </c>
      <c r="O28" s="88">
        <f>SUMIFS('Data Repository Table'!$J:$J, 'Data Repository Table'!$A:$A, "Financial Actual", 'Data Repository Table'!$C:$C, 'Revenue Analysis'!$A28, 'Data Repository Table'!$B:$B, "Revenues", 'Data Repository Table'!$G:$G, 'Revenue Analysis'!$C28, 'Data Repository Table'!$H:$H, 'Revenue Analysis'!$D28, 'Data Repository Table'!$D:$D, 'Revenue Analysis'!O$10)</f>
        <v>3032362.88845</v>
      </c>
      <c r="P28" s="88">
        <f>SUMIFS('Data Repository Table'!$J:$J, 'Data Repository Table'!$A:$A, "Financial Actual", 'Data Repository Table'!$C:$C, 'Revenue Analysis'!$A28, 'Data Repository Table'!$B:$B, "Revenues", 'Data Repository Table'!$G:$G, 'Revenue Analysis'!$C28, 'Data Repository Table'!$H:$H, 'Revenue Analysis'!$D28, 'Data Repository Table'!$D:$D, 'Revenue Analysis'!P$10)</f>
        <v>3079299.10885</v>
      </c>
      <c r="Q28" s="88">
        <f t="shared" si="2"/>
        <v>37706692.728949994</v>
      </c>
    </row>
    <row r="29" spans="1:22" ht="28" customHeight="1" x14ac:dyDescent="0.3">
      <c r="Q29" s="88">
        <f>SUM(Q24:Q28)</f>
        <v>163665225.377</v>
      </c>
    </row>
    <row r="30" spans="1:22" s="92" customFormat="1" ht="40.5" customHeight="1" x14ac:dyDescent="0.35">
      <c r="A30" s="143" t="s">
        <v>109</v>
      </c>
      <c r="B30" s="144"/>
      <c r="C30" s="144"/>
      <c r="D30" s="144"/>
      <c r="E30" s="144"/>
      <c r="F30" s="144"/>
      <c r="G30" s="144"/>
      <c r="H30" s="144"/>
      <c r="I30" s="144"/>
      <c r="J30" s="144"/>
      <c r="K30" s="144"/>
      <c r="L30" s="144"/>
      <c r="M30" s="144"/>
      <c r="N30" s="144"/>
      <c r="O30" s="144"/>
      <c r="P30" s="144"/>
      <c r="Q30" s="144"/>
      <c r="R30" s="144"/>
      <c r="S30" s="144"/>
      <c r="T30" s="144"/>
      <c r="U30" s="144"/>
      <c r="V30" s="83"/>
    </row>
    <row r="31" spans="1:22" s="92" customFormat="1" ht="28" customHeight="1" x14ac:dyDescent="0.35">
      <c r="A31" s="143" t="s">
        <v>113</v>
      </c>
      <c r="B31" s="145"/>
      <c r="C31" s="145"/>
      <c r="D31" s="145"/>
      <c r="E31" s="145"/>
      <c r="F31" s="145"/>
      <c r="G31" s="145"/>
      <c r="H31" s="145"/>
      <c r="I31" s="145"/>
      <c r="J31" s="145"/>
      <c r="K31" s="145"/>
      <c r="L31" s="145"/>
      <c r="M31" s="145"/>
      <c r="N31" s="145"/>
      <c r="O31" s="145"/>
      <c r="P31" s="145"/>
      <c r="Q31" s="145"/>
      <c r="R31" s="145"/>
      <c r="S31" s="145"/>
      <c r="T31" s="145"/>
      <c r="U31" s="145"/>
      <c r="V31" s="145"/>
    </row>
    <row r="32" spans="1:22" s="84" customFormat="1" ht="28" customHeight="1" x14ac:dyDescent="0.3">
      <c r="A32" s="85" t="s">
        <v>46</v>
      </c>
      <c r="B32" s="85" t="s">
        <v>99</v>
      </c>
      <c r="C32" s="85" t="s">
        <v>111</v>
      </c>
      <c r="E32" s="86">
        <v>41456</v>
      </c>
      <c r="F32" s="86">
        <v>41487</v>
      </c>
      <c r="G32" s="86">
        <v>41518</v>
      </c>
      <c r="H32" s="86">
        <v>41548</v>
      </c>
      <c r="I32" s="86">
        <v>41579</v>
      </c>
      <c r="J32" s="86">
        <v>41609</v>
      </c>
      <c r="K32" s="86">
        <v>41640</v>
      </c>
      <c r="L32" s="86">
        <v>41671</v>
      </c>
      <c r="M32" s="86">
        <v>41699</v>
      </c>
      <c r="N32" s="86">
        <v>41730</v>
      </c>
      <c r="O32" s="86">
        <v>41760</v>
      </c>
      <c r="P32" s="86">
        <v>41791</v>
      </c>
    </row>
    <row r="33" spans="1:21" s="84" customFormat="1" ht="28" customHeight="1" x14ac:dyDescent="0.3">
      <c r="A33" s="85"/>
      <c r="B33" s="85"/>
      <c r="C33" s="85"/>
      <c r="Q33" s="94" t="s">
        <v>21</v>
      </c>
    </row>
    <row r="34" spans="1:21" ht="28" customHeight="1" x14ac:dyDescent="0.3">
      <c r="A34" s="80" t="s">
        <v>51</v>
      </c>
      <c r="B34" s="80" t="s">
        <v>22</v>
      </c>
      <c r="C34" s="80" t="s">
        <v>102</v>
      </c>
      <c r="E34" s="88">
        <f>SUMIFS('Data Repository Table'!$J:$J, 'Data Repository Table'!$A:$A, "Financial Actual", 'Data Repository Table'!$C:$C, 'Revenue Analysis'!$A34, 'Data Repository Table'!$B:$B, "Revenues", 'Data Repository Table'!$G:$G, 'Revenue Analysis'!$C34, 'Data Repository Table'!$D:$D, 'Revenue Analysis'!E$32)</f>
        <v>3094536.9986999994</v>
      </c>
      <c r="F34" s="88">
        <f>SUMIFS('Data Repository Table'!$J:$J, 'Data Repository Table'!$A:$A, "Financial Actual", 'Data Repository Table'!$C:$C, 'Revenue Analysis'!$A34, 'Data Repository Table'!$B:$B, "Revenues", 'Data Repository Table'!$G:$G, 'Revenue Analysis'!$C34, 'Data Repository Table'!$D:$D, 'Revenue Analysis'!F$32)</f>
        <v>2980521.8105250001</v>
      </c>
      <c r="G34" s="88">
        <f>SUMIFS('Data Repository Table'!$J:$J, 'Data Repository Table'!$A:$A, "Financial Actual", 'Data Repository Table'!$C:$C, 'Revenue Analysis'!$A34, 'Data Repository Table'!$B:$B, "Revenues", 'Data Repository Table'!$G:$G, 'Revenue Analysis'!$C34, 'Data Repository Table'!$D:$D, 'Revenue Analysis'!G$32)</f>
        <v>2752413.7409999999</v>
      </c>
      <c r="H34" s="88">
        <f>SUMIFS('Data Repository Table'!$J:$J, 'Data Repository Table'!$A:$A, "Financial Actual", 'Data Repository Table'!$C:$C, 'Revenue Analysis'!$A34, 'Data Repository Table'!$B:$B, "Revenues", 'Data Repository Table'!$G:$G, 'Revenue Analysis'!$C34, 'Data Repository Table'!$D:$D, 'Revenue Analysis'!H$32)</f>
        <v>2732151.9371999996</v>
      </c>
      <c r="I34" s="88">
        <f>SUMIFS('Data Repository Table'!$J:$J, 'Data Repository Table'!$A:$A, "Financial Actual", 'Data Repository Table'!$C:$C, 'Revenue Analysis'!$A34, 'Data Repository Table'!$B:$B, "Revenues", 'Data Repository Table'!$G:$G, 'Revenue Analysis'!$C34, 'Data Repository Table'!$D:$D, 'Revenue Analysis'!I$32)</f>
        <v>2885028.0122999996</v>
      </c>
      <c r="J34" s="88">
        <f>SUMIFS('Data Repository Table'!$J:$J, 'Data Repository Table'!$A:$A, "Financial Actual", 'Data Repository Table'!$C:$C, 'Revenue Analysis'!$A34, 'Data Repository Table'!$B:$B, "Revenues", 'Data Repository Table'!$G:$G, 'Revenue Analysis'!$C34, 'Data Repository Table'!$D:$D, 'Revenue Analysis'!J$32)</f>
        <v>2815308.3782250006</v>
      </c>
      <c r="K34" s="88">
        <f>SUMIFS('Data Repository Table'!$J:$J, 'Data Repository Table'!$A:$A, "Financial Actual", 'Data Repository Table'!$C:$C, 'Revenue Analysis'!$A34, 'Data Repository Table'!$B:$B, "Revenues", 'Data Repository Table'!$G:$G, 'Revenue Analysis'!$C34, 'Data Repository Table'!$D:$D, 'Revenue Analysis'!K$32)</f>
        <v>4092821.3597249994</v>
      </c>
      <c r="L34" s="88">
        <f>SUMIFS('Data Repository Table'!$J:$J, 'Data Repository Table'!$A:$A, "Financial Actual", 'Data Repository Table'!$C:$C, 'Revenue Analysis'!$A34, 'Data Repository Table'!$B:$B, "Revenues", 'Data Repository Table'!$G:$G, 'Revenue Analysis'!$C34, 'Data Repository Table'!$D:$D, 'Revenue Analysis'!L$32)</f>
        <v>3622839.5636999998</v>
      </c>
      <c r="M34" s="88">
        <f>SUMIFS('Data Repository Table'!$J:$J, 'Data Repository Table'!$A:$A, "Financial Actual", 'Data Repository Table'!$C:$C, 'Revenue Analysis'!$A34, 'Data Repository Table'!$B:$B, "Revenues", 'Data Repository Table'!$G:$G, 'Revenue Analysis'!$C34, 'Data Repository Table'!$D:$D, 'Revenue Analysis'!M$32)</f>
        <v>3818238.1009499999</v>
      </c>
      <c r="N34" s="88">
        <f>SUMIFS('Data Repository Table'!$J:$J, 'Data Repository Table'!$A:$A, "Financial Actual", 'Data Repository Table'!$C:$C, 'Revenue Analysis'!$A34, 'Data Repository Table'!$B:$B, "Revenues", 'Data Repository Table'!$G:$G, 'Revenue Analysis'!$C34, 'Data Repository Table'!$D:$D, 'Revenue Analysis'!N$32)</f>
        <v>2789853.534825</v>
      </c>
      <c r="O34" s="88">
        <f>SUMIFS('Data Repository Table'!$J:$J, 'Data Repository Table'!$A:$A, "Financial Actual", 'Data Repository Table'!$C:$C, 'Revenue Analysis'!$A34, 'Data Repository Table'!$B:$B, "Revenues", 'Data Repository Table'!$G:$G, 'Revenue Analysis'!$C34, 'Data Repository Table'!$D:$D, 'Revenue Analysis'!O$32)</f>
        <v>2822646.2911499999</v>
      </c>
      <c r="P34" s="88">
        <f>SUMIFS('Data Repository Table'!$J:$J, 'Data Repository Table'!$A:$A, "Financial Actual", 'Data Repository Table'!$C:$C, 'Revenue Analysis'!$A34, 'Data Repository Table'!$B:$B, "Revenues", 'Data Repository Table'!$G:$G, 'Revenue Analysis'!$C34, 'Data Repository Table'!$D:$D, 'Revenue Analysis'!P$32)</f>
        <v>2712379.18035</v>
      </c>
      <c r="Q34" s="88">
        <f>SUM(E34:P34)</f>
        <v>37118738.908649988</v>
      </c>
    </row>
    <row r="35" spans="1:21" ht="28" customHeight="1" x14ac:dyDescent="0.3">
      <c r="A35" s="80" t="s">
        <v>51</v>
      </c>
      <c r="B35" s="80" t="s">
        <v>22</v>
      </c>
      <c r="C35" s="80" t="s">
        <v>101</v>
      </c>
      <c r="E35" s="88">
        <f>SUMIFS('Data Repository Table'!$J:$J, 'Data Repository Table'!$A:$A, "Financial Actual", 'Data Repository Table'!$C:$C, 'Revenue Analysis'!$A35, 'Data Repository Table'!$B:$B, "Revenues", 'Data Repository Table'!$G:$G, 'Revenue Analysis'!$C35, 'Data Repository Table'!$D:$D, 'Revenue Analysis'!E$32)</f>
        <v>1523285.8376100748</v>
      </c>
      <c r="F35" s="88">
        <f>SUMIFS('Data Repository Table'!$J:$J, 'Data Repository Table'!$A:$A, "Financial Actual", 'Data Repository Table'!$C:$C, 'Revenue Analysis'!$A35, 'Data Repository Table'!$B:$B, "Revenues", 'Data Repository Table'!$G:$G, 'Revenue Analysis'!$C35, 'Data Repository Table'!$D:$D, 'Revenue Analysis'!F$32)</f>
        <v>1467161.8612309312</v>
      </c>
      <c r="G35" s="88">
        <f>SUMIFS('Data Repository Table'!$J:$J, 'Data Repository Table'!$A:$A, "Financial Actual", 'Data Repository Table'!$C:$C, 'Revenue Analysis'!$A35, 'Data Repository Table'!$B:$B, "Revenues", 'Data Repository Table'!$G:$G, 'Revenue Analysis'!$C35, 'Data Repository Table'!$D:$D, 'Revenue Analysis'!G$32)</f>
        <v>1354875.66400725</v>
      </c>
      <c r="H35" s="88">
        <f>SUMIFS('Data Repository Table'!$J:$J, 'Data Repository Table'!$A:$A, "Financial Actual", 'Data Repository Table'!$C:$C, 'Revenue Analysis'!$A35, 'Data Repository Table'!$B:$B, "Revenues", 'Data Repository Table'!$G:$G, 'Revenue Analysis'!$C35, 'Data Repository Table'!$D:$D, 'Revenue Analysis'!H$32)</f>
        <v>1344901.7910867</v>
      </c>
      <c r="I35" s="88">
        <f>SUMIFS('Data Repository Table'!$J:$J, 'Data Repository Table'!$A:$A, "Financial Actual", 'Data Repository Table'!$C:$C, 'Revenue Analysis'!$A35, 'Data Repository Table'!$B:$B, "Revenues", 'Data Repository Table'!$G:$G, 'Revenue Analysis'!$C35, 'Data Repository Table'!$D:$D, 'Revenue Analysis'!I$32)</f>
        <v>1420155.039054675</v>
      </c>
      <c r="J35" s="88">
        <f>SUMIFS('Data Repository Table'!$J:$J, 'Data Repository Table'!$A:$A, "Financial Actual", 'Data Repository Table'!$C:$C, 'Revenue Analysis'!$A35, 'Data Repository Table'!$B:$B, "Revenues", 'Data Repository Table'!$G:$G, 'Revenue Analysis'!$C35, 'Data Repository Table'!$D:$D, 'Revenue Analysis'!J$32)</f>
        <v>1385835.5491812564</v>
      </c>
      <c r="K35" s="88">
        <f>SUMIFS('Data Repository Table'!$J:$J, 'Data Repository Table'!$A:$A, "Financial Actual", 'Data Repository Table'!$C:$C, 'Revenue Analysis'!$A35, 'Data Repository Table'!$B:$B, "Revenues", 'Data Repository Table'!$G:$G, 'Revenue Analysis'!$C35, 'Data Repository Table'!$D:$D, 'Revenue Analysis'!K$32)</f>
        <v>2014691.3143246307</v>
      </c>
      <c r="L35" s="88">
        <f>SUMIFS('Data Repository Table'!$J:$J, 'Data Repository Table'!$A:$A, "Financial Actual", 'Data Repository Table'!$C:$C, 'Revenue Analysis'!$A35, 'Data Repository Table'!$B:$B, "Revenues", 'Data Repository Table'!$G:$G, 'Revenue Analysis'!$C35, 'Data Repository Table'!$D:$D, 'Revenue Analysis'!L$32)</f>
        <v>1783342.7752313251</v>
      </c>
      <c r="M35" s="88">
        <f>SUMIFS('Data Repository Table'!$J:$J, 'Data Repository Table'!$A:$A, "Financial Actual", 'Data Repository Table'!$C:$C, 'Revenue Analysis'!$A35, 'Data Repository Table'!$B:$B, "Revenues", 'Data Repository Table'!$G:$G, 'Revenue Analysis'!$C35, 'Data Repository Table'!$D:$D, 'Revenue Analysis'!M$32)</f>
        <v>1879527.7051926372</v>
      </c>
      <c r="N35" s="88">
        <f>SUMIFS('Data Repository Table'!$J:$J, 'Data Repository Table'!$A:$A, "Financial Actual", 'Data Repository Table'!$C:$C, 'Revenue Analysis'!$A35, 'Data Repository Table'!$B:$B, "Revenues", 'Data Repository Table'!$G:$G, 'Revenue Analysis'!$C35, 'Data Repository Table'!$D:$D, 'Revenue Analysis'!N$32)</f>
        <v>1373305.4025176065</v>
      </c>
      <c r="O35" s="88">
        <f>SUMIFS('Data Repository Table'!$J:$J, 'Data Repository Table'!$A:$A, "Financial Actual", 'Data Repository Table'!$C:$C, 'Revenue Analysis'!$A35, 'Data Repository Table'!$B:$B, "Revenues", 'Data Repository Table'!$G:$G, 'Revenue Analysis'!$C35, 'Data Repository Table'!$D:$D, 'Revenue Analysis'!O$32)</f>
        <v>1389447.6368185873</v>
      </c>
      <c r="P35" s="88">
        <f>SUMIFS('Data Repository Table'!$J:$J, 'Data Repository Table'!$A:$A, "Financial Actual", 'Data Repository Table'!$C:$C, 'Revenue Analysis'!$A35, 'Data Repository Table'!$B:$B, "Revenues", 'Data Repository Table'!$G:$G, 'Revenue Analysis'!$C35, 'Data Repository Table'!$D:$D, 'Revenue Analysis'!P$32)</f>
        <v>1335168.6515272874</v>
      </c>
      <c r="Q35" s="88">
        <f t="shared" ref="Q35:Q42" si="3">SUM(E35:P35)</f>
        <v>18271699.227782957</v>
      </c>
    </row>
    <row r="36" spans="1:21" ht="28" customHeight="1" x14ac:dyDescent="0.3">
      <c r="A36" s="80" t="s">
        <v>51</v>
      </c>
      <c r="B36" s="80" t="s">
        <v>22</v>
      </c>
      <c r="C36" s="80" t="s">
        <v>103</v>
      </c>
      <c r="E36" s="88">
        <f>SUMIFS('Data Repository Table'!$J:$J, 'Data Repository Table'!$A:$A, "Financial Actual", 'Data Repository Table'!$C:$C, 'Revenue Analysis'!$A36, 'Data Repository Table'!$B:$B, "Revenues", 'Data Repository Table'!$G:$G, 'Revenue Analysis'!$C36, 'Data Repository Table'!$D:$D, 'Revenue Analysis'!E$32)</f>
        <v>1296758.36136</v>
      </c>
      <c r="F36" s="88">
        <f>SUMIFS('Data Repository Table'!$J:$J, 'Data Repository Table'!$A:$A, "Financial Actual", 'Data Repository Table'!$C:$C, 'Revenue Analysis'!$A36, 'Data Repository Table'!$B:$B, "Revenues", 'Data Repository Table'!$G:$G, 'Revenue Analysis'!$C36, 'Data Repository Table'!$D:$D, 'Revenue Analysis'!F$32)</f>
        <v>1248980.56822</v>
      </c>
      <c r="G36" s="88">
        <f>SUMIFS('Data Repository Table'!$J:$J, 'Data Repository Table'!$A:$A, "Financial Actual", 'Data Repository Table'!$C:$C, 'Revenue Analysis'!$A36, 'Data Repository Table'!$B:$B, "Revenues", 'Data Repository Table'!$G:$G, 'Revenue Analysis'!$C36, 'Data Repository Table'!$D:$D, 'Revenue Analysis'!G$32)</f>
        <v>1153392.4247999999</v>
      </c>
      <c r="H36" s="88">
        <f>SUMIFS('Data Repository Table'!$J:$J, 'Data Repository Table'!$A:$A, "Financial Actual", 'Data Repository Table'!$C:$C, 'Revenue Analysis'!$A36, 'Data Repository Table'!$B:$B, "Revenues", 'Data Repository Table'!$G:$G, 'Revenue Analysis'!$C36, 'Data Repository Table'!$D:$D, 'Revenue Analysis'!H$32)</f>
        <v>1144901.76416</v>
      </c>
      <c r="I36" s="88">
        <f>SUMIFS('Data Repository Table'!$J:$J, 'Data Repository Table'!$A:$A, "Financial Actual", 'Data Repository Table'!$C:$C, 'Revenue Analysis'!$A36, 'Data Repository Table'!$B:$B, "Revenues", 'Data Repository Table'!$G:$G, 'Revenue Analysis'!$C36, 'Data Repository Table'!$D:$D, 'Revenue Analysis'!I$32)</f>
        <v>1208964.11944</v>
      </c>
      <c r="J36" s="88">
        <f>SUMIFS('Data Repository Table'!$J:$J, 'Data Repository Table'!$A:$A, "Financial Actual", 'Data Repository Table'!$C:$C, 'Revenue Analysis'!$A36, 'Data Repository Table'!$B:$B, "Revenues", 'Data Repository Table'!$G:$G, 'Revenue Analysis'!$C36, 'Data Repository Table'!$D:$D, 'Revenue Analysis'!J$32)</f>
        <v>1179748.2727800002</v>
      </c>
      <c r="K36" s="88">
        <f>SUMIFS('Data Repository Table'!$J:$J, 'Data Repository Table'!$A:$A, "Financial Actual", 'Data Repository Table'!$C:$C, 'Revenue Analysis'!$A36, 'Data Repository Table'!$B:$B, "Revenues", 'Data Repository Table'!$G:$G, 'Revenue Analysis'!$C36, 'Data Repository Table'!$D:$D, 'Revenue Analysis'!K$32)</f>
        <v>1715087.0459799999</v>
      </c>
      <c r="L36" s="88">
        <f>SUMIFS('Data Repository Table'!$J:$J, 'Data Repository Table'!$A:$A, "Financial Actual", 'Data Repository Table'!$C:$C, 'Revenue Analysis'!$A36, 'Data Repository Table'!$B:$B, "Revenues", 'Data Repository Table'!$G:$G, 'Revenue Analysis'!$C36, 'Data Repository Table'!$D:$D, 'Revenue Analysis'!L$32)</f>
        <v>1518142.2933600002</v>
      </c>
      <c r="M36" s="88">
        <f>SUMIFS('Data Repository Table'!$J:$J, 'Data Repository Table'!$A:$A, "Financial Actual", 'Data Repository Table'!$C:$C, 'Revenue Analysis'!$A36, 'Data Repository Table'!$B:$B, "Revenues", 'Data Repository Table'!$G:$G, 'Revenue Analysis'!$C36, 'Data Repository Table'!$D:$D, 'Revenue Analysis'!M$32)</f>
        <v>1600023.58516</v>
      </c>
      <c r="N36" s="88">
        <f>SUMIFS('Data Repository Table'!$J:$J, 'Data Repository Table'!$A:$A, "Financial Actual", 'Data Repository Table'!$C:$C, 'Revenue Analysis'!$A36, 'Data Repository Table'!$B:$B, "Revenues", 'Data Repository Table'!$G:$G, 'Revenue Analysis'!$C36, 'Data Repository Table'!$D:$D, 'Revenue Analysis'!N$32)</f>
        <v>1169081.4812600003</v>
      </c>
      <c r="O36" s="88">
        <f>SUMIFS('Data Repository Table'!$J:$J, 'Data Repository Table'!$A:$A, "Financial Actual", 'Data Repository Table'!$C:$C, 'Revenue Analysis'!$A36, 'Data Repository Table'!$B:$B, "Revenues", 'Data Repository Table'!$G:$G, 'Revenue Analysis'!$C36, 'Data Repository Table'!$D:$D, 'Revenue Analysis'!O$32)</f>
        <v>1182823.2077200001</v>
      </c>
      <c r="P36" s="88">
        <f>SUMIFS('Data Repository Table'!$J:$J, 'Data Repository Table'!$A:$A, "Financial Actual", 'Data Repository Table'!$C:$C, 'Revenue Analysis'!$A36, 'Data Repository Table'!$B:$B, "Revenues", 'Data Repository Table'!$G:$G, 'Revenue Analysis'!$C36, 'Data Repository Table'!$D:$D, 'Revenue Analysis'!P$32)</f>
        <v>1136616.0374800002</v>
      </c>
      <c r="Q36" s="88">
        <f t="shared" si="3"/>
        <v>15554519.161720002</v>
      </c>
      <c r="S36" s="88">
        <f>SUM(Q34:Q36)</f>
        <v>70944957.298152953</v>
      </c>
    </row>
    <row r="37" spans="1:21" ht="28" customHeight="1" x14ac:dyDescent="0.3">
      <c r="A37" s="80" t="s">
        <v>64</v>
      </c>
      <c r="B37" s="80" t="s">
        <v>22</v>
      </c>
      <c r="C37" s="80" t="s">
        <v>102</v>
      </c>
      <c r="E37" s="88">
        <f>SUMIFS('Data Repository Table'!$J:$J, 'Data Repository Table'!$A:$A, "Financial Actual", 'Data Repository Table'!$C:$C, 'Revenue Analysis'!$A37, 'Data Repository Table'!$B:$B, "Revenues", 'Data Repository Table'!$G:$G, 'Revenue Analysis'!$C37, 'Data Repository Table'!$D:$D, 'Revenue Analysis'!E$32)</f>
        <v>7220021.2387499996</v>
      </c>
      <c r="F37" s="88">
        <f>SUMIFS('Data Repository Table'!$J:$J, 'Data Repository Table'!$A:$A, "Financial Actual", 'Data Repository Table'!$C:$C, 'Revenue Analysis'!$A37, 'Data Repository Table'!$B:$B, "Revenues", 'Data Repository Table'!$G:$G, 'Revenue Analysis'!$C37, 'Data Repository Table'!$D:$D, 'Revenue Analysis'!F$32)</f>
        <v>6085131.0149999997</v>
      </c>
      <c r="G37" s="88">
        <f>SUMIFS('Data Repository Table'!$J:$J, 'Data Repository Table'!$A:$A, "Financial Actual", 'Data Repository Table'!$C:$C, 'Revenue Analysis'!$A37, 'Data Repository Table'!$B:$B, "Revenues", 'Data Repository Table'!$G:$G, 'Revenue Analysis'!$C37, 'Data Repository Table'!$D:$D, 'Revenue Analysis'!G$32)</f>
        <v>6723291.7162500005</v>
      </c>
      <c r="H37" s="88">
        <f>SUMIFS('Data Repository Table'!$J:$J, 'Data Repository Table'!$A:$A, "Financial Actual", 'Data Repository Table'!$C:$C, 'Revenue Analysis'!$A37, 'Data Repository Table'!$B:$B, "Revenues", 'Data Repository Table'!$G:$G, 'Revenue Analysis'!$C37, 'Data Repository Table'!$D:$D, 'Revenue Analysis'!H$32)</f>
        <v>6313180.5299999993</v>
      </c>
      <c r="I37" s="88">
        <f>SUMIFS('Data Repository Table'!$J:$J, 'Data Repository Table'!$A:$A, "Financial Actual", 'Data Repository Table'!$C:$C, 'Revenue Analysis'!$A37, 'Data Repository Table'!$B:$B, "Revenues", 'Data Repository Table'!$G:$G, 'Revenue Analysis'!$C37, 'Data Repository Table'!$D:$D, 'Revenue Analysis'!I$32)</f>
        <v>5763708.6674999995</v>
      </c>
      <c r="J37" s="88">
        <f>SUMIFS('Data Repository Table'!$J:$J, 'Data Repository Table'!$A:$A, "Financial Actual", 'Data Repository Table'!$C:$C, 'Revenue Analysis'!$A37, 'Data Repository Table'!$B:$B, "Revenues", 'Data Repository Table'!$G:$G, 'Revenue Analysis'!$C37, 'Data Repository Table'!$D:$D, 'Revenue Analysis'!J$32)</f>
        <v>6484566.5099999998</v>
      </c>
      <c r="K37" s="88">
        <f>SUMIFS('Data Repository Table'!$J:$J, 'Data Repository Table'!$A:$A, "Financial Actual", 'Data Repository Table'!$C:$C, 'Revenue Analysis'!$A37, 'Data Repository Table'!$B:$B, "Revenues", 'Data Repository Table'!$G:$G, 'Revenue Analysis'!$C37, 'Data Repository Table'!$D:$D, 'Revenue Analysis'!K$32)</f>
        <v>9314190.6750000007</v>
      </c>
      <c r="L37" s="88">
        <f>SUMIFS('Data Repository Table'!$J:$J, 'Data Repository Table'!$A:$A, "Financial Actual", 'Data Repository Table'!$C:$C, 'Revenue Analysis'!$A37, 'Data Repository Table'!$B:$B, "Revenues", 'Data Repository Table'!$G:$G, 'Revenue Analysis'!$C37, 'Data Repository Table'!$D:$D, 'Revenue Analysis'!L$32)</f>
        <v>6750396.1374999993</v>
      </c>
      <c r="M37" s="88">
        <f>SUMIFS('Data Repository Table'!$J:$J, 'Data Repository Table'!$A:$A, "Financial Actual", 'Data Repository Table'!$C:$C, 'Revenue Analysis'!$A37, 'Data Repository Table'!$B:$B, "Revenues", 'Data Repository Table'!$G:$G, 'Revenue Analysis'!$C37, 'Data Repository Table'!$D:$D, 'Revenue Analysis'!M$32)</f>
        <v>8185283.6587499995</v>
      </c>
      <c r="N37" s="88">
        <f>SUMIFS('Data Repository Table'!$J:$J, 'Data Repository Table'!$A:$A, "Financial Actual", 'Data Repository Table'!$C:$C, 'Revenue Analysis'!$A37, 'Data Repository Table'!$B:$B, "Revenues", 'Data Repository Table'!$G:$G, 'Revenue Analysis'!$C37, 'Data Repository Table'!$D:$D, 'Revenue Analysis'!N$32)</f>
        <v>6778514.602500001</v>
      </c>
      <c r="O37" s="88">
        <f>SUMIFS('Data Repository Table'!$J:$J, 'Data Repository Table'!$A:$A, "Financial Actual", 'Data Repository Table'!$C:$C, 'Revenue Analysis'!$A37, 'Data Repository Table'!$B:$B, "Revenues", 'Data Repository Table'!$G:$G, 'Revenue Analysis'!$C37, 'Data Repository Table'!$D:$D, 'Revenue Analysis'!O$32)</f>
        <v>6094707.7050000001</v>
      </c>
      <c r="P37" s="88">
        <f>SUMIFS('Data Repository Table'!$J:$J, 'Data Repository Table'!$A:$A, "Financial Actual", 'Data Repository Table'!$C:$C, 'Revenue Analysis'!$A37, 'Data Repository Table'!$B:$B, "Revenues", 'Data Repository Table'!$G:$G, 'Revenue Analysis'!$C37, 'Data Repository Table'!$D:$D, 'Revenue Analysis'!P$32)</f>
        <v>6735069.6974999998</v>
      </c>
      <c r="Q37" s="88">
        <f t="shared" si="3"/>
        <v>82448062.153750017</v>
      </c>
    </row>
    <row r="38" spans="1:21" ht="28" customHeight="1" x14ac:dyDescent="0.3">
      <c r="A38" s="80" t="s">
        <v>64</v>
      </c>
      <c r="B38" s="80" t="s">
        <v>22</v>
      </c>
      <c r="C38" s="80" t="s">
        <v>101</v>
      </c>
      <c r="E38" s="88">
        <f>SUMIFS('Data Repository Table'!$J:$J, 'Data Repository Table'!$A:$A, "Financial Actual", 'Data Repository Table'!$C:$C, 'Revenue Analysis'!$A38, 'Data Repository Table'!$B:$B, "Revenues", 'Data Repository Table'!$G:$G, 'Revenue Analysis'!$C38, 'Data Repository Table'!$D:$D, 'Revenue Analysis'!E$32)</f>
        <v>5968550.8906999994</v>
      </c>
      <c r="F38" s="88">
        <f>SUMIFS('Data Repository Table'!$J:$J, 'Data Repository Table'!$A:$A, "Financial Actual", 'Data Repository Table'!$C:$C, 'Revenue Analysis'!$A38, 'Data Repository Table'!$B:$B, "Revenues", 'Data Repository Table'!$G:$G, 'Revenue Analysis'!$C38, 'Data Repository Table'!$D:$D, 'Revenue Analysis'!F$32)</f>
        <v>5030374.9724000003</v>
      </c>
      <c r="G38" s="88">
        <f>SUMIFS('Data Repository Table'!$J:$J, 'Data Repository Table'!$A:$A, "Financial Actual", 'Data Repository Table'!$C:$C, 'Revenue Analysis'!$A38, 'Data Repository Table'!$B:$B, "Revenues", 'Data Repository Table'!$G:$G, 'Revenue Analysis'!$C38, 'Data Repository Table'!$D:$D, 'Revenue Analysis'!G$32)</f>
        <v>5557921.1521000005</v>
      </c>
      <c r="H38" s="88">
        <f>SUMIFS('Data Repository Table'!$J:$J, 'Data Repository Table'!$A:$A, "Financial Actual", 'Data Repository Table'!$C:$C, 'Revenue Analysis'!$A38, 'Data Repository Table'!$B:$B, "Revenues", 'Data Repository Table'!$G:$G, 'Revenue Analysis'!$C38, 'Data Repository Table'!$D:$D, 'Revenue Analysis'!H$32)</f>
        <v>5218895.9047999997</v>
      </c>
      <c r="I38" s="88">
        <f>SUMIFS('Data Repository Table'!$J:$J, 'Data Repository Table'!$A:$A, "Financial Actual", 'Data Repository Table'!$C:$C, 'Revenue Analysis'!$A38, 'Data Repository Table'!$B:$B, "Revenues", 'Data Repository Table'!$G:$G, 'Revenue Analysis'!$C38, 'Data Repository Table'!$D:$D, 'Revenue Analysis'!I$32)</f>
        <v>4764665.8318000007</v>
      </c>
      <c r="J38" s="88">
        <f>SUMIFS('Data Repository Table'!$J:$J, 'Data Repository Table'!$A:$A, "Financial Actual", 'Data Repository Table'!$C:$C, 'Revenue Analysis'!$A38, 'Data Repository Table'!$B:$B, "Revenues", 'Data Repository Table'!$G:$G, 'Revenue Analysis'!$C38, 'Data Repository Table'!$D:$D, 'Revenue Analysis'!J$32)</f>
        <v>5360574.9815999996</v>
      </c>
      <c r="K38" s="88">
        <f>SUMIFS('Data Repository Table'!$J:$J, 'Data Repository Table'!$A:$A, "Financial Actual", 'Data Repository Table'!$C:$C, 'Revenue Analysis'!$A38, 'Data Repository Table'!$B:$B, "Revenues", 'Data Repository Table'!$G:$G, 'Revenue Analysis'!$C38, 'Data Repository Table'!$D:$D, 'Revenue Analysis'!K$32)</f>
        <v>7699730.9580000006</v>
      </c>
      <c r="L38" s="88">
        <f>SUMIFS('Data Repository Table'!$J:$J, 'Data Repository Table'!$A:$A, "Financial Actual", 'Data Repository Table'!$C:$C, 'Revenue Analysis'!$A38, 'Data Repository Table'!$B:$B, "Revenues", 'Data Repository Table'!$G:$G, 'Revenue Analysis'!$C38, 'Data Repository Table'!$D:$D, 'Revenue Analysis'!L$32)</f>
        <v>6985660.807</v>
      </c>
      <c r="M38" s="88">
        <f>SUMIFS('Data Repository Table'!$J:$J, 'Data Repository Table'!$A:$A, "Financial Actual", 'Data Repository Table'!$C:$C, 'Revenue Analysis'!$A38, 'Data Repository Table'!$B:$B, "Revenues", 'Data Repository Table'!$G:$G, 'Revenue Analysis'!$C38, 'Data Repository Table'!$D:$D, 'Revenue Analysis'!M$32)</f>
        <v>6766501.1579</v>
      </c>
      <c r="N38" s="88">
        <f>SUMIFS('Data Repository Table'!$J:$J, 'Data Repository Table'!$A:$A, "Financial Actual", 'Data Repository Table'!$C:$C, 'Revenue Analysis'!$A38, 'Data Repository Table'!$B:$B, "Revenues", 'Data Repository Table'!$G:$G, 'Revenue Analysis'!$C38, 'Data Repository Table'!$D:$D, 'Revenue Analysis'!N$32)</f>
        <v>6603572.0713999998</v>
      </c>
      <c r="O38" s="88">
        <f>SUMIFS('Data Repository Table'!$J:$J, 'Data Repository Table'!$A:$A, "Financial Actual", 'Data Repository Table'!$C:$C, 'Revenue Analysis'!$A38, 'Data Repository Table'!$B:$B, "Revenues", 'Data Repository Table'!$G:$G, 'Revenue Analysis'!$C38, 'Data Repository Table'!$D:$D, 'Revenue Analysis'!O$32)</f>
        <v>5038291.7028000001</v>
      </c>
      <c r="P38" s="88">
        <f>SUMIFS('Data Repository Table'!$J:$J, 'Data Repository Table'!$A:$A, "Financial Actual", 'Data Repository Table'!$C:$C, 'Revenue Analysis'!$A38, 'Data Repository Table'!$B:$B, "Revenues", 'Data Repository Table'!$G:$G, 'Revenue Analysis'!$C38, 'Data Repository Table'!$D:$D, 'Revenue Analysis'!P$32)</f>
        <v>5567657.6166000003</v>
      </c>
      <c r="Q38" s="88">
        <f t="shared" si="3"/>
        <v>70562398.047100008</v>
      </c>
    </row>
    <row r="39" spans="1:21" ht="28" customHeight="1" x14ac:dyDescent="0.3">
      <c r="A39" s="80" t="s">
        <v>64</v>
      </c>
      <c r="B39" s="80" t="s">
        <v>22</v>
      </c>
      <c r="C39" s="80" t="s">
        <v>103</v>
      </c>
      <c r="E39" s="88">
        <f>SUMIFS('Data Repository Table'!$J:$J, 'Data Repository Table'!$A:$A, "Financial Actual", 'Data Repository Table'!$C:$C, 'Revenue Analysis'!$A39, 'Data Repository Table'!$B:$B, "Revenues", 'Data Repository Table'!$G:$G, 'Revenue Analysis'!$C39, 'Data Repository Table'!$D:$D, 'Revenue Analysis'!E$32)</f>
        <v>4139478.8435499985</v>
      </c>
      <c r="F39" s="88">
        <f>SUMIFS('Data Repository Table'!$J:$J, 'Data Repository Table'!$A:$A, "Financial Actual", 'Data Repository Table'!$C:$C, 'Revenue Analysis'!$A39, 'Data Repository Table'!$B:$B, "Revenues", 'Data Repository Table'!$G:$G, 'Revenue Analysis'!$C39, 'Data Repository Table'!$D:$D, 'Revenue Analysis'!F$32)</f>
        <v>3488808.4485999988</v>
      </c>
      <c r="G39" s="88">
        <f>SUMIFS('Data Repository Table'!$J:$J, 'Data Repository Table'!$A:$A, "Financial Actual", 'Data Repository Table'!$C:$C, 'Revenue Analysis'!$A39, 'Data Repository Table'!$B:$B, "Revenues", 'Data Repository Table'!$G:$G, 'Revenue Analysis'!$C39, 'Data Repository Table'!$D:$D, 'Revenue Analysis'!G$32)</f>
        <v>3854687.2506499989</v>
      </c>
      <c r="H39" s="88">
        <f>SUMIFS('Data Repository Table'!$J:$J, 'Data Repository Table'!$A:$A, "Financial Actual", 'Data Repository Table'!$C:$C, 'Revenue Analysis'!$A39, 'Data Repository Table'!$B:$B, "Revenues", 'Data Repository Table'!$G:$G, 'Revenue Analysis'!$C39, 'Data Repository Table'!$D:$D, 'Revenue Analysis'!H$32)</f>
        <v>3619556.8371999986</v>
      </c>
      <c r="I39" s="88">
        <f>SUMIFS('Data Repository Table'!$J:$J, 'Data Repository Table'!$A:$A, "Financial Actual", 'Data Repository Table'!$C:$C, 'Revenue Analysis'!$A39, 'Data Repository Table'!$B:$B, "Revenues", 'Data Repository Table'!$G:$G, 'Revenue Analysis'!$C39, 'Data Repository Table'!$D:$D, 'Revenue Analysis'!I$32)</f>
        <v>3304526.302699999</v>
      </c>
      <c r="J39" s="88">
        <f>SUMIFS('Data Repository Table'!$J:$J, 'Data Repository Table'!$A:$A, "Financial Actual", 'Data Repository Table'!$C:$C, 'Revenue Analysis'!$A39, 'Data Repository Table'!$B:$B, "Revenues", 'Data Repository Table'!$G:$G, 'Revenue Analysis'!$C39, 'Data Repository Table'!$D:$D, 'Revenue Analysis'!J$32)</f>
        <v>3717818.1323999991</v>
      </c>
      <c r="K39" s="88">
        <f>SUMIFS('Data Repository Table'!$J:$J, 'Data Repository Table'!$A:$A, "Financial Actual", 'Data Repository Table'!$C:$C, 'Revenue Analysis'!$A39, 'Data Repository Table'!$B:$B, "Revenues", 'Data Repository Table'!$G:$G, 'Revenue Analysis'!$C39, 'Data Repository Table'!$D:$D, 'Revenue Analysis'!K$32)</f>
        <v>5340135.9869999988</v>
      </c>
      <c r="L39" s="88">
        <f>SUMIFS('Data Repository Table'!$J:$J, 'Data Repository Table'!$A:$A, "Financial Actual", 'Data Repository Table'!$C:$C, 'Revenue Analysis'!$A39, 'Data Repository Table'!$B:$B, "Revenues", 'Data Repository Table'!$G:$G, 'Revenue Analysis'!$C39, 'Data Repository Table'!$D:$D, 'Revenue Analysis'!L$32)</f>
        <v>4844893.7854999984</v>
      </c>
      <c r="M39" s="88">
        <f>SUMIFS('Data Repository Table'!$J:$J, 'Data Repository Table'!$A:$A, "Financial Actual", 'Data Repository Table'!$C:$C, 'Revenue Analysis'!$A39, 'Data Repository Table'!$B:$B, "Revenues", 'Data Repository Table'!$G:$G, 'Revenue Analysis'!$C39, 'Data Repository Table'!$D:$D, 'Revenue Analysis'!M$32)</f>
        <v>4692895.9643499991</v>
      </c>
      <c r="N39" s="88">
        <f>SUMIFS('Data Repository Table'!$J:$J, 'Data Repository Table'!$A:$A, "Financial Actual", 'Data Repository Table'!$C:$C, 'Revenue Analysis'!$A39, 'Data Repository Table'!$B:$B, "Revenues", 'Data Repository Table'!$G:$G, 'Revenue Analysis'!$C39, 'Data Repository Table'!$D:$D, 'Revenue Analysis'!N$32)</f>
        <v>4886348.3721000003</v>
      </c>
      <c r="O39" s="88">
        <f>SUMIFS('Data Repository Table'!$J:$J, 'Data Repository Table'!$A:$A, "Financial Actual", 'Data Repository Table'!$C:$C, 'Revenue Analysis'!$A39, 'Data Repository Table'!$B:$B, "Revenues", 'Data Repository Table'!$G:$G, 'Revenue Analysis'!$C39, 'Data Repository Table'!$D:$D, 'Revenue Analysis'!O$32)</f>
        <v>3494299.084199999</v>
      </c>
      <c r="P39" s="88">
        <f>SUMIFS('Data Repository Table'!$J:$J, 'Data Repository Table'!$A:$A, "Financial Actual", 'Data Repository Table'!$C:$C, 'Revenue Analysis'!$A39, 'Data Repository Table'!$B:$B, "Revenues", 'Data Repository Table'!$G:$G, 'Revenue Analysis'!$C39, 'Data Repository Table'!$D:$D, 'Revenue Analysis'!P$32)</f>
        <v>3861439.9598999987</v>
      </c>
      <c r="Q39" s="88">
        <f t="shared" si="3"/>
        <v>49244888.96814999</v>
      </c>
      <c r="S39" s="88">
        <f>SUM(Q37:Q39)</f>
        <v>202255349.169</v>
      </c>
    </row>
    <row r="40" spans="1:21" ht="28" customHeight="1" x14ac:dyDescent="0.3">
      <c r="A40" s="80" t="s">
        <v>63</v>
      </c>
      <c r="B40" s="80" t="s">
        <v>22</v>
      </c>
      <c r="C40" s="80" t="s">
        <v>102</v>
      </c>
      <c r="E40" s="88">
        <f>SUMIFS('Data Repository Table'!$J:$J, 'Data Repository Table'!$A:$A, "Financial Actual", 'Data Repository Table'!$C:$C, 'Revenue Analysis'!$A40, 'Data Repository Table'!$B:$B, "Revenues", 'Data Repository Table'!$G:$G, 'Revenue Analysis'!$C40, 'Data Repository Table'!$D:$D, 'Revenue Analysis'!E$32)</f>
        <v>5298686.1637500003</v>
      </c>
      <c r="F40" s="88">
        <f>SUMIFS('Data Repository Table'!$J:$J, 'Data Repository Table'!$A:$A, "Financial Actual", 'Data Repository Table'!$C:$C, 'Revenue Analysis'!$A40, 'Data Repository Table'!$B:$B, "Revenues", 'Data Repository Table'!$G:$G, 'Revenue Analysis'!$C40, 'Data Repository Table'!$D:$D, 'Revenue Analysis'!F$32)</f>
        <v>5854268.2837499995</v>
      </c>
      <c r="G40" s="88">
        <f>SUMIFS('Data Repository Table'!$J:$J, 'Data Repository Table'!$A:$A, "Financial Actual", 'Data Repository Table'!$C:$C, 'Revenue Analysis'!$A40, 'Data Repository Table'!$B:$B, "Revenues", 'Data Repository Table'!$G:$G, 'Revenue Analysis'!$C40, 'Data Repository Table'!$D:$D, 'Revenue Analysis'!G$32)</f>
        <v>5098113.7162500005</v>
      </c>
      <c r="H40" s="88">
        <f>SUMIFS('Data Repository Table'!$J:$J, 'Data Repository Table'!$A:$A, "Financial Actual", 'Data Repository Table'!$C:$C, 'Revenue Analysis'!$A40, 'Data Repository Table'!$B:$B, "Revenues", 'Data Repository Table'!$G:$G, 'Revenue Analysis'!$C40, 'Data Repository Table'!$D:$D, 'Revenue Analysis'!H$32)</f>
        <v>4506567.6112500001</v>
      </c>
      <c r="I40" s="88">
        <f>SUMIFS('Data Repository Table'!$J:$J, 'Data Repository Table'!$A:$A, "Financial Actual", 'Data Repository Table'!$C:$C, 'Revenue Analysis'!$A40, 'Data Repository Table'!$B:$B, "Revenues", 'Data Repository Table'!$G:$G, 'Revenue Analysis'!$C40, 'Data Repository Table'!$D:$D, 'Revenue Analysis'!I$32)</f>
        <v>4950718.5187500007</v>
      </c>
      <c r="J40" s="88">
        <f>SUMIFS('Data Repository Table'!$J:$J, 'Data Repository Table'!$A:$A, "Financial Actual", 'Data Repository Table'!$C:$C, 'Revenue Analysis'!$A40, 'Data Repository Table'!$B:$B, "Revenues", 'Data Repository Table'!$G:$G, 'Revenue Analysis'!$C40, 'Data Repository Table'!$D:$D, 'Revenue Analysis'!J$32)</f>
        <v>4219638.2549999999</v>
      </c>
      <c r="K40" s="88">
        <f>SUMIFS('Data Repository Table'!$J:$J, 'Data Repository Table'!$A:$A, "Financial Actual", 'Data Repository Table'!$C:$C, 'Revenue Analysis'!$A40, 'Data Repository Table'!$B:$B, "Revenues", 'Data Repository Table'!$G:$G, 'Revenue Analysis'!$C40, 'Data Repository Table'!$D:$D, 'Revenue Analysis'!K$32)</f>
        <v>6454620.584999999</v>
      </c>
      <c r="L40" s="88">
        <f>SUMIFS('Data Repository Table'!$J:$J, 'Data Repository Table'!$A:$A, "Financial Actual", 'Data Repository Table'!$C:$C, 'Revenue Analysis'!$A40, 'Data Repository Table'!$B:$B, "Revenues", 'Data Repository Table'!$G:$G, 'Revenue Analysis'!$C40, 'Data Repository Table'!$D:$D, 'Revenue Analysis'!L$32)</f>
        <v>6573684.678749999</v>
      </c>
      <c r="M40" s="88">
        <f>SUMIFS('Data Repository Table'!$J:$J, 'Data Repository Table'!$A:$A, "Financial Actual", 'Data Repository Table'!$C:$C, 'Revenue Analysis'!$A40, 'Data Repository Table'!$B:$B, "Revenues", 'Data Repository Table'!$G:$G, 'Revenue Analysis'!$C40, 'Data Repository Table'!$D:$D, 'Revenue Analysis'!M$32)</f>
        <v>5896579.8487499999</v>
      </c>
      <c r="N40" s="88">
        <f>SUMIFS('Data Repository Table'!$J:$J, 'Data Repository Table'!$A:$A, "Financial Actual", 'Data Repository Table'!$C:$C, 'Revenue Analysis'!$A40, 'Data Repository Table'!$B:$B, "Revenues", 'Data Repository Table'!$G:$G, 'Revenue Analysis'!$C40, 'Data Repository Table'!$D:$D, 'Revenue Analysis'!N$32)</f>
        <v>6254734.0800000001</v>
      </c>
      <c r="O40" s="88">
        <f>SUMIFS('Data Repository Table'!$J:$J, 'Data Repository Table'!$A:$A, "Financial Actual", 'Data Repository Table'!$C:$C, 'Revenue Analysis'!$A40, 'Data Repository Table'!$B:$B, "Revenues", 'Data Repository Table'!$G:$G, 'Revenue Analysis'!$C40, 'Data Repository Table'!$D:$D, 'Revenue Analysis'!O$32)</f>
        <v>6161098.0612500003</v>
      </c>
      <c r="P40" s="88">
        <f>SUMIFS('Data Repository Table'!$J:$J, 'Data Repository Table'!$A:$A, "Financial Actual", 'Data Repository Table'!$C:$C, 'Revenue Analysis'!$A40, 'Data Repository Table'!$B:$B, "Revenues", 'Data Repository Table'!$G:$G, 'Revenue Analysis'!$C40, 'Data Repository Table'!$D:$D, 'Revenue Analysis'!P$32)</f>
        <v>6591800.7712500002</v>
      </c>
      <c r="Q40" s="88">
        <f t="shared" si="3"/>
        <v>67860510.573750004</v>
      </c>
    </row>
    <row r="41" spans="1:21" ht="28" customHeight="1" x14ac:dyDescent="0.3">
      <c r="A41" s="80" t="s">
        <v>63</v>
      </c>
      <c r="B41" s="80" t="s">
        <v>22</v>
      </c>
      <c r="C41" s="80" t="s">
        <v>101</v>
      </c>
      <c r="E41" s="88">
        <f>SUMIFS('Data Repository Table'!$J:$J, 'Data Repository Table'!$A:$A, "Financial Actual", 'Data Repository Table'!$C:$C, 'Revenue Analysis'!$A41, 'Data Repository Table'!$B:$B, "Revenues", 'Data Repository Table'!$G:$G, 'Revenue Analysis'!$C41, 'Data Repository Table'!$D:$D, 'Revenue Analysis'!E$32)</f>
        <v>4380247.2286999999</v>
      </c>
      <c r="F41" s="88">
        <f>SUMIFS('Data Repository Table'!$J:$J, 'Data Repository Table'!$A:$A, "Financial Actual", 'Data Repository Table'!$C:$C, 'Revenue Analysis'!$A41, 'Data Repository Table'!$B:$B, "Revenues", 'Data Repository Table'!$G:$G, 'Revenue Analysis'!$C41, 'Data Repository Table'!$D:$D, 'Revenue Analysis'!F$32)</f>
        <v>3839528.4479</v>
      </c>
      <c r="G41" s="88">
        <f>SUMIFS('Data Repository Table'!$J:$J, 'Data Repository Table'!$A:$A, "Financial Actual", 'Data Repository Table'!$C:$C, 'Revenue Analysis'!$A41, 'Data Repository Table'!$B:$B, "Revenues", 'Data Repository Table'!$G:$G, 'Revenue Analysis'!$C41, 'Data Repository Table'!$D:$D, 'Revenue Analysis'!G$32)</f>
        <v>5214440.6721000001</v>
      </c>
      <c r="H41" s="88">
        <f>SUMIFS('Data Repository Table'!$J:$J, 'Data Repository Table'!$A:$A, "Financial Actual", 'Data Repository Table'!$C:$C, 'Revenue Analysis'!$A41, 'Data Repository Table'!$B:$B, "Revenues", 'Data Repository Table'!$G:$G, 'Revenue Analysis'!$C41, 'Data Repository Table'!$D:$D, 'Revenue Analysis'!H$32)</f>
        <v>4725429.2253</v>
      </c>
      <c r="I41" s="88">
        <f>SUMIFS('Data Repository Table'!$J:$J, 'Data Repository Table'!$A:$A, "Financial Actual", 'Data Repository Table'!$C:$C, 'Revenue Analysis'!$A41, 'Data Repository Table'!$B:$B, "Revenues", 'Data Repository Table'!$G:$G, 'Revenue Analysis'!$C41, 'Data Repository Table'!$D:$D, 'Revenue Analysis'!I$32)</f>
        <v>4092593.9755000006</v>
      </c>
      <c r="J41" s="88">
        <f>SUMIFS('Data Repository Table'!$J:$J, 'Data Repository Table'!$A:$A, "Financial Actual", 'Data Repository Table'!$C:$C, 'Revenue Analysis'!$A41, 'Data Repository Table'!$B:$B, "Revenues", 'Data Repository Table'!$G:$G, 'Revenue Analysis'!$C41, 'Data Repository Table'!$D:$D, 'Revenue Analysis'!J$32)</f>
        <v>4488234.2907999996</v>
      </c>
      <c r="K41" s="88">
        <f>SUMIFS('Data Repository Table'!$J:$J, 'Data Repository Table'!$A:$A, "Financial Actual", 'Data Repository Table'!$C:$C, 'Revenue Analysis'!$A41, 'Data Repository Table'!$B:$B, "Revenues", 'Data Repository Table'!$G:$G, 'Revenue Analysis'!$C41, 'Data Repository Table'!$D:$D, 'Revenue Analysis'!K$32)</f>
        <v>5335819.6836000001</v>
      </c>
      <c r="L41" s="88">
        <f>SUMIFS('Data Repository Table'!$J:$J, 'Data Repository Table'!$A:$A, "Financial Actual", 'Data Repository Table'!$C:$C, 'Revenue Analysis'!$A41, 'Data Repository Table'!$B:$B, "Revenues", 'Data Repository Table'!$G:$G, 'Revenue Analysis'!$C41, 'Data Repository Table'!$D:$D, 'Revenue Analysis'!L$32)</f>
        <v>5434246.0011</v>
      </c>
      <c r="M41" s="88">
        <f>SUMIFS('Data Repository Table'!$J:$J, 'Data Repository Table'!$A:$A, "Financial Actual", 'Data Repository Table'!$C:$C, 'Revenue Analysis'!$A41, 'Data Repository Table'!$B:$B, "Revenues", 'Data Repository Table'!$G:$G, 'Revenue Analysis'!$C41, 'Data Repository Table'!$D:$D, 'Revenue Analysis'!M$32)</f>
        <v>4874506.0082999999</v>
      </c>
      <c r="N41" s="88">
        <f>SUMIFS('Data Repository Table'!$J:$J, 'Data Repository Table'!$A:$A, "Financial Actual", 'Data Repository Table'!$C:$C, 'Revenue Analysis'!$A41, 'Data Repository Table'!$B:$B, "Revenues", 'Data Repository Table'!$G:$G, 'Revenue Analysis'!$C41, 'Data Repository Table'!$D:$D, 'Revenue Analysis'!N$32)</f>
        <v>5170580.1728000008</v>
      </c>
      <c r="O41" s="88">
        <f>SUMIFS('Data Repository Table'!$J:$J, 'Data Repository Table'!$A:$A, "Financial Actual", 'Data Repository Table'!$C:$C, 'Revenue Analysis'!$A41, 'Data Repository Table'!$B:$B, "Revenues", 'Data Repository Table'!$G:$G, 'Revenue Analysis'!$C41, 'Data Repository Table'!$D:$D, 'Revenue Analysis'!O$32)</f>
        <v>5093174.3973000003</v>
      </c>
      <c r="P41" s="88">
        <f>SUMIFS('Data Repository Table'!$J:$J, 'Data Repository Table'!$A:$A, "Financial Actual", 'Data Repository Table'!$C:$C, 'Revenue Analysis'!$A41, 'Data Repository Table'!$B:$B, "Revenues", 'Data Repository Table'!$G:$G, 'Revenue Analysis'!$C41, 'Data Repository Table'!$D:$D, 'Revenue Analysis'!P$32)</f>
        <v>5449221.9709000001</v>
      </c>
      <c r="Q41" s="88">
        <f t="shared" si="3"/>
        <v>58098022.074299999</v>
      </c>
    </row>
    <row r="42" spans="1:21" ht="28" customHeight="1" x14ac:dyDescent="0.3">
      <c r="A42" s="80" t="s">
        <v>63</v>
      </c>
      <c r="B42" s="80" t="s">
        <v>22</v>
      </c>
      <c r="C42" s="80" t="s">
        <v>103</v>
      </c>
      <c r="E42" s="88">
        <f>SUMIFS('Data Repository Table'!$J:$J, 'Data Repository Table'!$A:$A, "Financial Actual", 'Data Repository Table'!$C:$C, 'Revenue Analysis'!$A42, 'Data Repository Table'!$B:$B, "Revenues", 'Data Repository Table'!$G:$G, 'Revenue Analysis'!$C42, 'Data Repository Table'!$D:$D, 'Revenue Analysis'!E$32)</f>
        <v>3037913.400549999</v>
      </c>
      <c r="F42" s="88">
        <f>SUMIFS('Data Repository Table'!$J:$J, 'Data Repository Table'!$A:$A, "Financial Actual", 'Data Repository Table'!$C:$C, 'Revenue Analysis'!$A42, 'Data Repository Table'!$B:$B, "Revenues", 'Data Repository Table'!$G:$G, 'Revenue Analysis'!$C42, 'Data Repository Table'!$D:$D, 'Revenue Analysis'!F$32)</f>
        <v>3356447.1493499991</v>
      </c>
      <c r="G42" s="88">
        <f>SUMIFS('Data Repository Table'!$J:$J, 'Data Repository Table'!$A:$A, "Financial Actual", 'Data Repository Table'!$C:$C, 'Revenue Analysis'!$A42, 'Data Repository Table'!$B:$B, "Revenues", 'Data Repository Table'!$G:$G, 'Revenue Analysis'!$C42, 'Data Repository Table'!$D:$D, 'Revenue Analysis'!G$32)</f>
        <v>2922918.5306499992</v>
      </c>
      <c r="H42" s="88">
        <f>SUMIFS('Data Repository Table'!$J:$J, 'Data Repository Table'!$A:$A, "Financial Actual", 'Data Repository Table'!$C:$C, 'Revenue Analysis'!$A42, 'Data Repository Table'!$B:$B, "Revenues", 'Data Repository Table'!$G:$G, 'Revenue Analysis'!$C42, 'Data Repository Table'!$D:$D, 'Revenue Analysis'!H$32)</f>
        <v>2583765.4304499994</v>
      </c>
      <c r="I42" s="88">
        <f>SUMIFS('Data Repository Table'!$J:$J, 'Data Repository Table'!$A:$A, "Financial Actual", 'Data Repository Table'!$C:$C, 'Revenue Analysis'!$A42, 'Data Repository Table'!$B:$B, "Revenues", 'Data Repository Table'!$G:$G, 'Revenue Analysis'!$C42, 'Data Repository Table'!$D:$D, 'Revenue Analysis'!I$32)</f>
        <v>2838411.9507499994</v>
      </c>
      <c r="J42" s="88">
        <f>SUMIFS('Data Repository Table'!$J:$J, 'Data Repository Table'!$A:$A, "Financial Actual", 'Data Repository Table'!$C:$C, 'Revenue Analysis'!$A42, 'Data Repository Table'!$B:$B, "Revenues", 'Data Repository Table'!$G:$G, 'Revenue Analysis'!$C42, 'Data Repository Table'!$D:$D, 'Revenue Analysis'!J$32)</f>
        <v>2419259.2661999995</v>
      </c>
      <c r="K42" s="88">
        <f>SUMIFS('Data Repository Table'!$J:$J, 'Data Repository Table'!$A:$A, "Financial Actual", 'Data Repository Table'!$C:$C, 'Revenue Analysis'!$A42, 'Data Repository Table'!$B:$B, "Revenues", 'Data Repository Table'!$G:$G, 'Revenue Analysis'!$C42, 'Data Repository Table'!$D:$D, 'Revenue Analysis'!K$32)</f>
        <v>3700649.1353999986</v>
      </c>
      <c r="L42" s="88">
        <f>SUMIFS('Data Repository Table'!$J:$J, 'Data Repository Table'!$A:$A, "Financial Actual", 'Data Repository Table'!$C:$C, 'Revenue Analysis'!$A42, 'Data Repository Table'!$B:$B, "Revenues", 'Data Repository Table'!$G:$G, 'Revenue Analysis'!$C42, 'Data Repository Table'!$D:$D, 'Revenue Analysis'!L$32)</f>
        <v>3768912.5491499985</v>
      </c>
      <c r="M42" s="88">
        <f>SUMIFS('Data Repository Table'!$J:$J, 'Data Repository Table'!$A:$A, "Financial Actual", 'Data Repository Table'!$C:$C, 'Revenue Analysis'!$A42, 'Data Repository Table'!$B:$B, "Revenues", 'Data Repository Table'!$G:$G, 'Revenue Analysis'!$C42, 'Data Repository Table'!$D:$D, 'Revenue Analysis'!M$32)</f>
        <v>3380705.7799499989</v>
      </c>
      <c r="N42" s="88">
        <f>SUMIFS('Data Repository Table'!$J:$J, 'Data Repository Table'!$A:$A, "Financial Actual", 'Data Repository Table'!$C:$C, 'Revenue Analysis'!$A42, 'Data Repository Table'!$B:$B, "Revenues", 'Data Repository Table'!$G:$G, 'Revenue Analysis'!$C42, 'Data Repository Table'!$D:$D, 'Revenue Analysis'!N$32)</f>
        <v>3586047.5391999991</v>
      </c>
      <c r="O42" s="88">
        <f>SUMIFS('Data Repository Table'!$J:$J, 'Data Repository Table'!$A:$A, "Financial Actual", 'Data Repository Table'!$C:$C, 'Revenue Analysis'!$A42, 'Data Repository Table'!$B:$B, "Revenues", 'Data Repository Table'!$G:$G, 'Revenue Analysis'!$C42, 'Data Repository Table'!$D:$D, 'Revenue Analysis'!O$32)</f>
        <v>3032362.88845</v>
      </c>
      <c r="P42" s="88">
        <f>SUMIFS('Data Repository Table'!$J:$J, 'Data Repository Table'!$A:$A, "Financial Actual", 'Data Repository Table'!$C:$C, 'Revenue Analysis'!$A42, 'Data Repository Table'!$B:$B, "Revenues", 'Data Repository Table'!$G:$G, 'Revenue Analysis'!$C42, 'Data Repository Table'!$D:$D, 'Revenue Analysis'!P$32)</f>
        <v>3079299.10885</v>
      </c>
      <c r="Q42" s="88">
        <f t="shared" si="3"/>
        <v>37706692.728949994</v>
      </c>
      <c r="S42" s="88">
        <f>SUM(Q40:Q42)</f>
        <v>163665225.377</v>
      </c>
      <c r="U42" s="88">
        <f>SUM(S36,S39,S42)</f>
        <v>436865531.84415293</v>
      </c>
    </row>
    <row r="55" spans="1:21" ht="132.5" customHeight="1" x14ac:dyDescent="0.3">
      <c r="A55" s="143" t="s">
        <v>175</v>
      </c>
      <c r="B55" s="143"/>
      <c r="C55" s="143"/>
      <c r="D55" s="143"/>
      <c r="E55" s="143"/>
      <c r="F55" s="143"/>
      <c r="G55" s="143"/>
      <c r="H55" s="143"/>
      <c r="I55" s="143"/>
      <c r="J55" s="143"/>
      <c r="K55" s="143"/>
      <c r="L55" s="143"/>
      <c r="M55" s="143"/>
      <c r="N55" s="143"/>
      <c r="O55" s="143"/>
      <c r="P55" s="143"/>
      <c r="Q55" s="143"/>
      <c r="R55" s="143"/>
      <c r="S55" s="143"/>
      <c r="T55" s="143"/>
      <c r="U55" s="143"/>
    </row>
    <row r="56" spans="1:21" ht="28" customHeight="1" x14ac:dyDescent="0.3">
      <c r="A56" s="2"/>
      <c r="B56" s="95" t="s">
        <v>102</v>
      </c>
      <c r="C56" s="95" t="s">
        <v>101</v>
      </c>
      <c r="D56" s="95" t="s">
        <v>103</v>
      </c>
      <c r="E56" s="95" t="s">
        <v>21</v>
      </c>
    </row>
    <row r="57" spans="1:21" ht="28" customHeight="1" x14ac:dyDescent="0.3">
      <c r="A57" s="1" t="s">
        <v>51</v>
      </c>
      <c r="B57" s="19">
        <f>SUMIFS('Data Repository Table'!$J:$J, 'Data Repository Table'!$A:$A, "Financial Actual", 'Data Repository Table'!$C:$C, 'Revenue Analysis'!$A57, 'Data Repository Table'!$B:$B, "Revenues", 'Data Repository Table'!$G:$G, 'Revenue Analysis'!B$56)</f>
        <v>37118738.908650003</v>
      </c>
      <c r="C57" s="19">
        <f>SUMIFS('Data Repository Table'!$J:$J, 'Data Repository Table'!$A:$A, "Financial Actual", 'Data Repository Table'!$C:$C, 'Revenue Analysis'!$A57, 'Data Repository Table'!$B:$B, "Revenues", 'Data Repository Table'!$G:$G, 'Revenue Analysis'!C$56)</f>
        <v>18271699.227782961</v>
      </c>
      <c r="D57" s="19">
        <f>SUMIFS('Data Repository Table'!$J:$J, 'Data Repository Table'!$A:$A, "Financial Actual", 'Data Repository Table'!$C:$C, 'Revenue Analysis'!$A57, 'Data Repository Table'!$B:$B, "Revenues", 'Data Repository Table'!$G:$G, 'Revenue Analysis'!D$56)</f>
        <v>15554519.161720002</v>
      </c>
      <c r="E57" s="88">
        <f>SUM(B57:D57)</f>
        <v>70944957.298152968</v>
      </c>
    </row>
    <row r="58" spans="1:21" ht="28" customHeight="1" x14ac:dyDescent="0.3">
      <c r="A58" s="1" t="s">
        <v>64</v>
      </c>
      <c r="B58" s="19">
        <f>SUMIFS('Data Repository Table'!$J:$J, 'Data Repository Table'!$A:$A, "Financial Actual", 'Data Repository Table'!$C:$C, 'Revenue Analysis'!$A58, 'Data Repository Table'!$B:$B, "Revenues", 'Data Repository Table'!$G:$G, 'Revenue Analysis'!B$56)</f>
        <v>82448062.153749987</v>
      </c>
      <c r="C58" s="19">
        <f>SUMIFS('Data Repository Table'!$J:$J, 'Data Repository Table'!$A:$A, "Financial Actual", 'Data Repository Table'!$C:$C, 'Revenue Analysis'!$A58, 'Data Repository Table'!$B:$B, "Revenues", 'Data Repository Table'!$G:$G, 'Revenue Analysis'!C$56)</f>
        <v>70562398.047100008</v>
      </c>
      <c r="D58" s="19">
        <f>SUMIFS('Data Repository Table'!$J:$J, 'Data Repository Table'!$A:$A, "Financial Actual", 'Data Repository Table'!$C:$C, 'Revenue Analysis'!$A58, 'Data Repository Table'!$B:$B, "Revenues", 'Data Repository Table'!$G:$G, 'Revenue Analysis'!D$56)</f>
        <v>49244888.96814999</v>
      </c>
      <c r="E58" s="88">
        <f t="shared" ref="E58:E59" si="4">SUM(B58:D58)</f>
        <v>202255349.169</v>
      </c>
    </row>
    <row r="59" spans="1:21" ht="28" customHeight="1" x14ac:dyDescent="0.3">
      <c r="A59" s="1" t="s">
        <v>63</v>
      </c>
      <c r="B59" s="19">
        <f>SUMIFS('Data Repository Table'!$J:$J, 'Data Repository Table'!$A:$A, "Financial Actual", 'Data Repository Table'!$C:$C, 'Revenue Analysis'!$A59, 'Data Repository Table'!$B:$B, "Revenues", 'Data Repository Table'!$G:$G, 'Revenue Analysis'!B$56)</f>
        <v>67860510.573750019</v>
      </c>
      <c r="C59" s="19">
        <f>SUMIFS('Data Repository Table'!$J:$J, 'Data Repository Table'!$A:$A, "Financial Actual", 'Data Repository Table'!$C:$C, 'Revenue Analysis'!$A59, 'Data Repository Table'!$B:$B, "Revenues", 'Data Repository Table'!$G:$G, 'Revenue Analysis'!C$56)</f>
        <v>58098022.074300006</v>
      </c>
      <c r="D59" s="19">
        <f>SUMIFS('Data Repository Table'!$J:$J, 'Data Repository Table'!$A:$A, "Financial Actual", 'Data Repository Table'!$C:$C, 'Revenue Analysis'!$A59, 'Data Repository Table'!$B:$B, "Revenues", 'Data Repository Table'!$G:$G, 'Revenue Analysis'!D$56)</f>
        <v>37706692.728949994</v>
      </c>
      <c r="E59" s="88">
        <f t="shared" si="4"/>
        <v>163665225.37700003</v>
      </c>
    </row>
    <row r="60" spans="1:21" ht="28" customHeight="1" x14ac:dyDescent="0.3">
      <c r="A60" s="80"/>
      <c r="B60" s="88">
        <f>SUM(B57:B59)</f>
        <v>187427311.63615</v>
      </c>
      <c r="C60" s="88">
        <f>SUM(C57:C59)</f>
        <v>146932119.34918296</v>
      </c>
      <c r="D60" s="88">
        <f>SUM(D57:D59)</f>
        <v>102506100.85881999</v>
      </c>
    </row>
    <row r="61" spans="1:21" ht="28" customHeight="1" x14ac:dyDescent="0.3">
      <c r="A61" s="2"/>
      <c r="B61" s="95" t="s">
        <v>102</v>
      </c>
      <c r="C61" s="95" t="s">
        <v>101</v>
      </c>
      <c r="D61" s="95" t="s">
        <v>103</v>
      </c>
      <c r="E61" s="95" t="s">
        <v>21</v>
      </c>
    </row>
    <row r="62" spans="1:21" ht="28" customHeight="1" x14ac:dyDescent="0.3">
      <c r="A62" s="1" t="s">
        <v>51</v>
      </c>
      <c r="B62" s="97">
        <f>B57/E57</f>
        <v>0.52320475368890496</v>
      </c>
      <c r="C62" s="97">
        <f>C57/E57</f>
        <v>0.25754754000336344</v>
      </c>
      <c r="D62" s="97">
        <f>D57/E57</f>
        <v>0.2192477063077316</v>
      </c>
      <c r="E62" s="96">
        <f>SUM(B62:D62)</f>
        <v>1</v>
      </c>
    </row>
    <row r="63" spans="1:21" ht="28" customHeight="1" x14ac:dyDescent="0.3">
      <c r="A63" s="1" t="s">
        <v>64</v>
      </c>
      <c r="B63" s="97">
        <f>B58/E58</f>
        <v>0.40764341953130867</v>
      </c>
      <c r="C63" s="97">
        <f>C58/E58</f>
        <v>0.34887778413286691</v>
      </c>
      <c r="D63" s="97">
        <f>D58/E58</f>
        <v>0.24347879633582434</v>
      </c>
      <c r="E63" s="96">
        <f t="shared" ref="E63:E64" si="5">SUM(B63:D63)</f>
        <v>0.99999999999999989</v>
      </c>
    </row>
    <row r="64" spans="1:21" ht="28" customHeight="1" x14ac:dyDescent="0.3">
      <c r="A64" s="1" t="s">
        <v>63</v>
      </c>
      <c r="B64" s="97">
        <f>B59/E59</f>
        <v>0.41462998885337127</v>
      </c>
      <c r="C64" s="97">
        <f>C59/E59</f>
        <v>0.35498085766522613</v>
      </c>
      <c r="D64" s="97">
        <f>D59/E59</f>
        <v>0.23038915348140251</v>
      </c>
      <c r="E64" s="96">
        <f t="shared" si="5"/>
        <v>0.99999999999999989</v>
      </c>
    </row>
  </sheetData>
  <mergeCells count="5">
    <mergeCell ref="A55:U55"/>
    <mergeCell ref="A8:U8"/>
    <mergeCell ref="A9:V9"/>
    <mergeCell ref="A30:U30"/>
    <mergeCell ref="A31:V31"/>
  </mergeCells>
  <conditionalFormatting sqref="E12:P28">
    <cfRule type="colorScale" priority="4">
      <colorScale>
        <cfvo type="min"/>
        <cfvo type="percentile" val="50"/>
        <cfvo type="max"/>
        <color rgb="FFF8696B"/>
        <color rgb="FFFCFCFF"/>
        <color rgb="FF5A8AC6"/>
      </colorScale>
    </cfRule>
  </conditionalFormatting>
  <conditionalFormatting sqref="E34:P42">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topLeftCell="A99" zoomScale="80" zoomScaleNormal="80" workbookViewId="0">
      <selection activeCell="H124" sqref="H124"/>
    </sheetView>
  </sheetViews>
  <sheetFormatPr defaultRowHeight="14.5" x14ac:dyDescent="0.35"/>
  <cols>
    <col min="1" max="1" width="13.6328125" customWidth="1"/>
    <col min="2" max="2" width="12.81640625" customWidth="1"/>
    <col min="3" max="3" width="33.08984375" bestFit="1" customWidth="1"/>
    <col min="4" max="4" width="21.36328125" bestFit="1" customWidth="1"/>
    <col min="5" max="5" width="21.36328125" customWidth="1"/>
    <col min="6" max="17" width="13.453125" style="2" bestFit="1" customWidth="1"/>
    <col min="18" max="18" width="14.54296875" style="2" bestFit="1" customWidth="1"/>
    <col min="20" max="20" width="16.453125" bestFit="1" customWidth="1"/>
  </cols>
  <sheetData>
    <row r="1" spans="1:23" ht="18" x14ac:dyDescent="0.4">
      <c r="A1" s="81" t="s">
        <v>117</v>
      </c>
      <c r="B1" s="82"/>
    </row>
    <row r="2" spans="1:23" x14ac:dyDescent="0.35">
      <c r="A2" s="2" t="s">
        <v>118</v>
      </c>
      <c r="B2" s="2"/>
    </row>
    <row r="3" spans="1:23" x14ac:dyDescent="0.35">
      <c r="A3" s="2" t="s">
        <v>119</v>
      </c>
      <c r="B3" s="2"/>
    </row>
    <row r="4" spans="1:23" ht="57" customHeight="1" x14ac:dyDescent="0.35">
      <c r="A4" s="148" t="s">
        <v>120</v>
      </c>
      <c r="B4" s="140"/>
      <c r="C4" s="140"/>
      <c r="D4" s="140"/>
      <c r="E4" s="140"/>
      <c r="F4" s="140"/>
      <c r="G4" s="140"/>
      <c r="H4" s="140"/>
      <c r="I4" s="140"/>
      <c r="J4" s="140"/>
      <c r="K4" s="140"/>
      <c r="L4" s="140"/>
      <c r="M4" s="140"/>
      <c r="N4" s="140"/>
      <c r="O4" s="140"/>
      <c r="P4" s="140"/>
      <c r="Q4" s="140"/>
      <c r="R4" s="140"/>
      <c r="S4" s="140"/>
      <c r="T4" s="140"/>
    </row>
    <row r="5" spans="1:23" x14ac:dyDescent="0.35">
      <c r="A5" s="1"/>
      <c r="B5" s="2"/>
    </row>
    <row r="6" spans="1:23" x14ac:dyDescent="0.35">
      <c r="A6" s="2" t="s">
        <v>121</v>
      </c>
      <c r="B6" s="2"/>
    </row>
    <row r="7" spans="1:23" x14ac:dyDescent="0.35">
      <c r="A7" s="2" t="s">
        <v>122</v>
      </c>
      <c r="B7" s="2"/>
    </row>
    <row r="8" spans="1:23" x14ac:dyDescent="0.35">
      <c r="A8" s="2" t="s">
        <v>96</v>
      </c>
    </row>
    <row r="10" spans="1:23" ht="60" customHeight="1" x14ac:dyDescent="0.35">
      <c r="A10" s="149" t="s">
        <v>159</v>
      </c>
      <c r="B10" s="150"/>
      <c r="C10" s="150"/>
      <c r="D10" s="150"/>
      <c r="E10" s="150"/>
      <c r="F10" s="150"/>
      <c r="G10" s="150"/>
      <c r="H10" s="150"/>
      <c r="I10" s="150"/>
      <c r="J10" s="150"/>
      <c r="K10" s="150"/>
      <c r="L10" s="150"/>
      <c r="M10" s="150"/>
      <c r="N10" s="150"/>
      <c r="O10" s="150"/>
      <c r="P10" s="150"/>
      <c r="Q10" s="150"/>
      <c r="R10" s="150"/>
      <c r="S10" s="150"/>
      <c r="T10" s="150"/>
      <c r="U10" s="150"/>
      <c r="V10" s="150"/>
      <c r="W10" s="102"/>
    </row>
    <row r="11" spans="1:23" x14ac:dyDescent="0.35">
      <c r="A11" s="149" t="s">
        <v>110</v>
      </c>
      <c r="B11" s="147"/>
      <c r="C11" s="147"/>
      <c r="D11" s="147"/>
      <c r="E11" s="147"/>
      <c r="F11" s="147"/>
      <c r="G11" s="147"/>
      <c r="H11" s="147"/>
      <c r="I11" s="147"/>
      <c r="J11" s="147"/>
      <c r="K11" s="147"/>
      <c r="L11" s="147"/>
      <c r="M11" s="147"/>
      <c r="N11" s="147"/>
      <c r="O11" s="147"/>
      <c r="P11" s="147"/>
      <c r="Q11" s="147"/>
      <c r="R11" s="147"/>
      <c r="S11" s="147"/>
      <c r="T11" s="147"/>
      <c r="U11" s="147"/>
      <c r="V11" s="147"/>
      <c r="W11" s="147"/>
    </row>
    <row r="12" spans="1:23" x14ac:dyDescent="0.35">
      <c r="A12" s="85" t="s">
        <v>46</v>
      </c>
      <c r="B12" s="85" t="s">
        <v>99</v>
      </c>
      <c r="C12" s="85" t="s">
        <v>19</v>
      </c>
      <c r="D12" s="85" t="s">
        <v>20</v>
      </c>
      <c r="E12" s="85"/>
      <c r="F12" s="98">
        <v>41456</v>
      </c>
      <c r="G12" s="98">
        <v>41487</v>
      </c>
      <c r="H12" s="98">
        <v>41518</v>
      </c>
      <c r="I12" s="98">
        <v>41548</v>
      </c>
      <c r="J12" s="98">
        <v>41579</v>
      </c>
      <c r="K12" s="98">
        <v>41609</v>
      </c>
      <c r="L12" s="98">
        <v>41640</v>
      </c>
      <c r="M12" s="98">
        <v>41671</v>
      </c>
      <c r="N12" s="98">
        <v>41699</v>
      </c>
      <c r="O12" s="98">
        <v>41730</v>
      </c>
      <c r="P12" s="98">
        <v>41760</v>
      </c>
      <c r="Q12" s="98">
        <v>41791</v>
      </c>
      <c r="R12" s="101" t="s">
        <v>21</v>
      </c>
      <c r="S12" s="87"/>
      <c r="T12" s="87"/>
      <c r="U12" s="87"/>
      <c r="V12" s="87"/>
      <c r="W12" s="87"/>
    </row>
    <row r="13" spans="1:23" x14ac:dyDescent="0.35">
      <c r="A13" s="85"/>
      <c r="B13" s="85"/>
      <c r="C13" s="85"/>
      <c r="D13" s="85"/>
      <c r="E13" s="85"/>
      <c r="F13" s="100"/>
      <c r="G13" s="100"/>
      <c r="H13" s="100"/>
      <c r="I13" s="100"/>
      <c r="J13" s="100"/>
      <c r="K13" s="100"/>
      <c r="L13" s="100"/>
      <c r="M13" s="100"/>
      <c r="N13" s="100"/>
      <c r="O13" s="100"/>
      <c r="P13" s="100"/>
      <c r="Q13" s="100"/>
      <c r="R13" s="101"/>
      <c r="S13" s="87"/>
      <c r="T13" s="87"/>
      <c r="U13" s="87"/>
      <c r="V13" s="87"/>
      <c r="W13" s="87"/>
    </row>
    <row r="14" spans="1:23" x14ac:dyDescent="0.35">
      <c r="A14" s="85"/>
      <c r="B14" s="85"/>
      <c r="C14" s="85"/>
      <c r="D14" s="85"/>
      <c r="E14" s="85"/>
      <c r="F14" s="100"/>
      <c r="G14" s="100"/>
      <c r="H14" s="100"/>
      <c r="I14" s="100"/>
      <c r="J14" s="100"/>
      <c r="K14" s="100"/>
      <c r="L14" s="100"/>
      <c r="M14" s="100"/>
      <c r="N14" s="100"/>
      <c r="O14" s="100"/>
      <c r="P14" s="100"/>
      <c r="Q14" s="100"/>
      <c r="R14" s="114"/>
      <c r="S14" s="87"/>
      <c r="T14" s="87"/>
      <c r="U14" s="87"/>
      <c r="V14" s="87"/>
      <c r="W14" s="87"/>
    </row>
    <row r="15" spans="1:23" x14ac:dyDescent="0.35">
      <c r="A15" s="80" t="s">
        <v>51</v>
      </c>
      <c r="B15" s="80" t="s">
        <v>136</v>
      </c>
      <c r="C15" s="80" t="s">
        <v>123</v>
      </c>
      <c r="D15" s="80" t="s">
        <v>126</v>
      </c>
      <c r="E15" s="103"/>
      <c r="F15" s="19">
        <f>SUMIFS('Data Repository Table'!$J:$J, 'Data Repository Table'!$A:$A, "Financial Actual", 'Data Repository Table'!$C:$C, 'Expenses Analysis'!$A15, 'Data Repository Table'!$B:$B, "Expenses", 'Data Repository Table'!$G:$G, 'Expenses Analysis'!$C15, 'Data Repository Table'!$H:$H, 'Expenses Analysis'!$D15, 'Data Repository Table'!$D:$D, 'Expenses Analysis'!F$12)</f>
        <v>593751.84077137313</v>
      </c>
      <c r="G15" s="19">
        <f>SUMIFS('Data Repository Table'!$J:$J, 'Data Repository Table'!$A:$A, "Financial Actual", 'Data Repository Table'!$C:$C, 'Expenses Analysis'!$A15, 'Data Repository Table'!$B:$B, "Expenses", 'Data Repository Table'!$G:$G, 'Expenses Analysis'!$C15, 'Data Repository Table'!$H:$H, 'Expenses Analysis'!$D15, 'Data Repository Table'!$D:$D, 'Expenses Analysis'!G$12)</f>
        <v>820393.03401412489</v>
      </c>
      <c r="H15" s="19">
        <f>SUMIFS('Data Repository Table'!$J:$J, 'Data Repository Table'!$A:$A, "Financial Actual", 'Data Repository Table'!$C:$C, 'Expenses Analysis'!$A15, 'Data Repository Table'!$B:$B, "Expenses", 'Data Repository Table'!$G:$G, 'Expenses Analysis'!$C15, 'Data Repository Table'!$H:$H, 'Expenses Analysis'!$D15, 'Data Repository Table'!$D:$D, 'Expenses Analysis'!H$12)</f>
        <v>642291.58212862327</v>
      </c>
      <c r="I15" s="19">
        <f>SUMIFS('Data Repository Table'!$J:$J, 'Data Repository Table'!$A:$A, "Financial Actual", 'Data Repository Table'!$C:$C, 'Expenses Analysis'!$A15, 'Data Repository Table'!$B:$B, "Expenses", 'Data Repository Table'!$G:$G, 'Expenses Analysis'!$C15, 'Data Repository Table'!$H:$H, 'Expenses Analysis'!$D15, 'Data Repository Table'!$D:$D, 'Expenses Analysis'!I$12)</f>
        <v>609639.97288837493</v>
      </c>
      <c r="J15" s="19">
        <f>SUMIFS('Data Repository Table'!$J:$J, 'Data Repository Table'!$A:$A, "Financial Actual", 'Data Repository Table'!$C:$C, 'Expenses Analysis'!$A15, 'Data Repository Table'!$B:$B, "Expenses", 'Data Repository Table'!$G:$G, 'Expenses Analysis'!$C15, 'Data Repository Table'!$H:$H, 'Expenses Analysis'!$D15, 'Data Repository Table'!$D:$D, 'Expenses Analysis'!J$12)</f>
        <v>626073.16897124995</v>
      </c>
      <c r="K15" s="19">
        <f>SUMIFS('Data Repository Table'!$J:$J, 'Data Repository Table'!$A:$A, "Financial Actual", 'Data Repository Table'!$C:$C, 'Expenses Analysis'!$A15, 'Data Repository Table'!$B:$B, "Expenses", 'Data Repository Table'!$G:$G, 'Expenses Analysis'!$C15, 'Data Repository Table'!$H:$H, 'Expenses Analysis'!$D15, 'Data Repository Table'!$D:$D, 'Expenses Analysis'!K$12)</f>
        <v>602153.37789750006</v>
      </c>
      <c r="L15" s="19">
        <f>SUMIFS('Data Repository Table'!$J:$J, 'Data Repository Table'!$A:$A, "Financial Actual", 'Data Repository Table'!$C:$C, 'Expenses Analysis'!$A15, 'Data Repository Table'!$B:$B, "Expenses", 'Data Repository Table'!$G:$G, 'Expenses Analysis'!$C15, 'Data Repository Table'!$H:$H, 'Expenses Analysis'!$D15, 'Data Repository Table'!$D:$D, 'Expenses Analysis'!L$12)</f>
        <v>1146143.9846999997</v>
      </c>
      <c r="M15" s="19">
        <f>SUMIFS('Data Repository Table'!$J:$J, 'Data Repository Table'!$A:$A, "Financial Actual", 'Data Repository Table'!$C:$C, 'Expenses Analysis'!$A15, 'Data Repository Table'!$B:$B, "Expenses", 'Data Repository Table'!$G:$G, 'Expenses Analysis'!$C15, 'Data Repository Table'!$H:$H, 'Expenses Analysis'!$D15, 'Data Repository Table'!$D:$D, 'Expenses Analysis'!M$12)</f>
        <v>964931.83751249989</v>
      </c>
      <c r="N15" s="19">
        <f>SUMIFS('Data Repository Table'!$J:$J, 'Data Repository Table'!$A:$A, "Financial Actual", 'Data Repository Table'!$C:$C, 'Expenses Analysis'!$A15, 'Data Repository Table'!$B:$B, "Expenses", 'Data Repository Table'!$G:$G, 'Expenses Analysis'!$C15, 'Data Repository Table'!$H:$H, 'Expenses Analysis'!$D15, 'Data Repository Table'!$D:$D, 'Expenses Analysis'!N$12)</f>
        <v>962733.95790000004</v>
      </c>
      <c r="O15" s="19">
        <f>SUMIFS('Data Repository Table'!$J:$J, 'Data Repository Table'!$A:$A, "Financial Actual", 'Data Repository Table'!$C:$C, 'Expenses Analysis'!$A15, 'Data Repository Table'!$B:$B, "Expenses", 'Data Repository Table'!$G:$G, 'Expenses Analysis'!$C15, 'Data Repository Table'!$H:$H, 'Expenses Analysis'!$D15, 'Data Repository Table'!$D:$D, 'Expenses Analysis'!O$12)</f>
        <v>964825.21760624985</v>
      </c>
      <c r="P15" s="19">
        <f>SUMIFS('Data Repository Table'!$J:$J, 'Data Repository Table'!$A:$A, "Financial Actual", 'Data Repository Table'!$C:$C, 'Expenses Analysis'!$A15, 'Data Repository Table'!$B:$B, "Expenses", 'Data Repository Table'!$G:$G, 'Expenses Analysis'!$C15, 'Data Repository Table'!$H:$H, 'Expenses Analysis'!$D15, 'Data Repository Table'!$D:$D, 'Expenses Analysis'!P$12)</f>
        <v>1024534.78359375</v>
      </c>
      <c r="Q15" s="19">
        <f>SUMIFS('Data Repository Table'!$J:$J, 'Data Repository Table'!$A:$A, "Financial Actual", 'Data Repository Table'!$C:$C, 'Expenses Analysis'!$A15, 'Data Repository Table'!$B:$B, "Expenses", 'Data Repository Table'!$G:$G, 'Expenses Analysis'!$C15, 'Data Repository Table'!$H:$H, 'Expenses Analysis'!$D15, 'Data Repository Table'!$D:$D, 'Expenses Analysis'!Q$12)</f>
        <v>1168045.22566875</v>
      </c>
      <c r="R15" s="19">
        <f>SUM(F15:Q15)</f>
        <v>10125517.983652497</v>
      </c>
      <c r="S15" s="79"/>
      <c r="T15" s="79"/>
      <c r="U15" s="79"/>
      <c r="V15" s="79"/>
      <c r="W15" s="79"/>
    </row>
    <row r="16" spans="1:23" x14ac:dyDescent="0.35">
      <c r="A16" s="80" t="s">
        <v>51</v>
      </c>
      <c r="B16" s="80" t="s">
        <v>136</v>
      </c>
      <c r="C16" s="80" t="s">
        <v>127</v>
      </c>
      <c r="D16" s="80" t="s">
        <v>128</v>
      </c>
      <c r="E16" s="103"/>
      <c r="F16" s="19">
        <f>SUMIFS('Data Repository Table'!$J:$J, 'Data Repository Table'!$A:$A, "Financial Actual", 'Data Repository Table'!$C:$C, 'Expenses Analysis'!$A16, 'Data Repository Table'!$B:$B, "Expenses", 'Data Repository Table'!$G:$G, 'Expenses Analysis'!$C16, 'Data Repository Table'!$H:$H, 'Expenses Analysis'!$D16, 'Data Repository Table'!$D:$D, 'Expenses Analysis'!F$12)</f>
        <v>276807.38497499918</v>
      </c>
      <c r="G16" s="19">
        <f>SUMIFS('Data Repository Table'!$J:$J, 'Data Repository Table'!$A:$A, "Financial Actual", 'Data Repository Table'!$C:$C, 'Expenses Analysis'!$A16, 'Data Repository Table'!$B:$B, "Expenses", 'Data Repository Table'!$G:$G, 'Expenses Analysis'!$C16, 'Data Repository Table'!$H:$H, 'Expenses Analysis'!$D16, 'Data Repository Table'!$D:$D, 'Expenses Analysis'!G$12)</f>
        <v>382467.614925</v>
      </c>
      <c r="H16" s="19">
        <f>SUMIFS('Data Repository Table'!$J:$J, 'Data Repository Table'!$A:$A, "Financial Actual", 'Data Repository Table'!$C:$C, 'Expenses Analysis'!$A16, 'Data Repository Table'!$B:$B, "Expenses", 'Data Repository Table'!$G:$G, 'Expenses Analysis'!$C16, 'Data Repository Table'!$H:$H, 'Expenses Analysis'!$D16, 'Data Repository Table'!$D:$D, 'Expenses Analysis'!H$12)</f>
        <v>299436.63502499921</v>
      </c>
      <c r="I16" s="19">
        <f>SUMIFS('Data Repository Table'!$J:$J, 'Data Repository Table'!$A:$A, "Financial Actual", 'Data Repository Table'!$C:$C, 'Expenses Analysis'!$A16, 'Data Repository Table'!$B:$B, "Expenses", 'Data Repository Table'!$G:$G, 'Expenses Analysis'!$C16, 'Data Repository Table'!$H:$H, 'Expenses Analysis'!$D16, 'Data Repository Table'!$D:$D, 'Expenses Analysis'!I$12)</f>
        <v>284214.43957499997</v>
      </c>
      <c r="J16" s="19">
        <f>SUMIFS('Data Repository Table'!$J:$J, 'Data Repository Table'!$A:$A, "Financial Actual", 'Data Repository Table'!$C:$C, 'Expenses Analysis'!$A16, 'Data Repository Table'!$B:$B, "Expenses", 'Data Repository Table'!$G:$G, 'Expenses Analysis'!$C16, 'Data Repository Table'!$H:$H, 'Expenses Analysis'!$D16, 'Data Repository Table'!$D:$D, 'Expenses Analysis'!J$12)</f>
        <v>291875.60325000004</v>
      </c>
      <c r="K16" s="19">
        <f>SUMIFS('Data Repository Table'!$J:$J, 'Data Repository Table'!$A:$A, "Financial Actual", 'Data Repository Table'!$C:$C, 'Expenses Analysis'!$A16, 'Data Repository Table'!$B:$B, "Expenses", 'Data Repository Table'!$G:$G, 'Expenses Analysis'!$C16, 'Data Repository Table'!$H:$H, 'Expenses Analysis'!$D16, 'Data Repository Table'!$D:$D, 'Expenses Analysis'!K$12)</f>
        <v>280724.18550000002</v>
      </c>
      <c r="L16" s="19">
        <f>SUMIFS('Data Repository Table'!$J:$J, 'Data Repository Table'!$A:$A, "Financial Actual", 'Data Repository Table'!$C:$C, 'Expenses Analysis'!$A16, 'Data Repository Table'!$B:$B, "Expenses", 'Data Repository Table'!$G:$G, 'Expenses Analysis'!$C16, 'Data Repository Table'!$H:$H, 'Expenses Analysis'!$D16, 'Data Repository Table'!$D:$D, 'Expenses Analysis'!L$12)</f>
        <v>534332.85999999987</v>
      </c>
      <c r="M16" s="19">
        <f>SUMIFS('Data Repository Table'!$J:$J, 'Data Repository Table'!$A:$A, "Financial Actual", 'Data Repository Table'!$C:$C, 'Expenses Analysis'!$A16, 'Data Repository Table'!$B:$B, "Expenses", 'Data Repository Table'!$G:$G, 'Expenses Analysis'!$C16, 'Data Repository Table'!$H:$H, 'Expenses Analysis'!$D16, 'Data Repository Table'!$D:$D, 'Expenses Analysis'!M$12)</f>
        <v>449851.67249999999</v>
      </c>
      <c r="N16" s="19">
        <f>SUMIFS('Data Repository Table'!$J:$J, 'Data Repository Table'!$A:$A, "Financial Actual", 'Data Repository Table'!$C:$C, 'Expenses Analysis'!$A16, 'Data Repository Table'!$B:$B, "Expenses", 'Data Repository Table'!$G:$G, 'Expenses Analysis'!$C16, 'Data Repository Table'!$H:$H, 'Expenses Analysis'!$D16, 'Data Repository Table'!$D:$D, 'Expenses Analysis'!N$12)</f>
        <v>448827.02</v>
      </c>
      <c r="O16" s="19">
        <f>SUMIFS('Data Repository Table'!$J:$J, 'Data Repository Table'!$A:$A, "Financial Actual", 'Data Repository Table'!$C:$C, 'Expenses Analysis'!$A16, 'Data Repository Table'!$B:$B, "Expenses", 'Data Repository Table'!$G:$G, 'Expenses Analysis'!$C16, 'Data Repository Table'!$H:$H, 'Expenses Analysis'!$D16, 'Data Repository Table'!$D:$D, 'Expenses Analysis'!O$12)</f>
        <v>449801.96625</v>
      </c>
      <c r="P16" s="19">
        <f>SUMIFS('Data Repository Table'!$J:$J, 'Data Repository Table'!$A:$A, "Financial Actual", 'Data Repository Table'!$C:$C, 'Expenses Analysis'!$A16, 'Data Repository Table'!$B:$B, "Expenses", 'Data Repository Table'!$G:$G, 'Expenses Analysis'!$C16, 'Data Repository Table'!$H:$H, 'Expenses Analysis'!$D16, 'Data Repository Table'!$D:$D, 'Expenses Analysis'!P$12)</f>
        <v>477638.59375</v>
      </c>
      <c r="Q16" s="19">
        <f>SUMIFS('Data Repository Table'!$J:$J, 'Data Repository Table'!$A:$A, "Financial Actual", 'Data Repository Table'!$C:$C, 'Expenses Analysis'!$A16, 'Data Repository Table'!$B:$B, "Expenses", 'Data Repository Table'!$G:$G, 'Expenses Analysis'!$C16, 'Data Repository Table'!$H:$H, 'Expenses Analysis'!$D16, 'Data Repository Table'!$D:$D, 'Expenses Analysis'!Q$12)</f>
        <v>544543.22875000001</v>
      </c>
      <c r="R16" s="19">
        <f t="shared" ref="R16:R22" si="0">SUM(F16:Q16)</f>
        <v>4720521.2044999981</v>
      </c>
      <c r="S16" s="79"/>
      <c r="T16" s="79"/>
      <c r="U16" s="79"/>
      <c r="V16" s="79"/>
      <c r="W16" s="79"/>
    </row>
    <row r="17" spans="1:23" x14ac:dyDescent="0.35">
      <c r="A17" s="80" t="s">
        <v>51</v>
      </c>
      <c r="B17" s="80" t="s">
        <v>136</v>
      </c>
      <c r="C17" s="80" t="s">
        <v>127</v>
      </c>
      <c r="D17" s="80" t="s">
        <v>129</v>
      </c>
      <c r="E17" s="103"/>
      <c r="F17" s="19">
        <f>SUMIFS('Data Repository Table'!$J:$J, 'Data Repository Table'!$A:$A, "Financial Actual", 'Data Repository Table'!$C:$C, 'Expenses Analysis'!$A17, 'Data Repository Table'!$B:$B, "Expenses", 'Data Repository Table'!$G:$G, 'Expenses Analysis'!$C17, 'Data Repository Table'!$H:$H, 'Expenses Analysis'!$D17, 'Data Repository Table'!$D:$D, 'Expenses Analysis'!F$12)</f>
        <v>415211.07746249868</v>
      </c>
      <c r="G17" s="19">
        <f>SUMIFS('Data Repository Table'!$J:$J, 'Data Repository Table'!$A:$A, "Financial Actual", 'Data Repository Table'!$C:$C, 'Expenses Analysis'!$A17, 'Data Repository Table'!$B:$B, "Expenses", 'Data Repository Table'!$G:$G, 'Expenses Analysis'!$C17, 'Data Repository Table'!$H:$H, 'Expenses Analysis'!$D17, 'Data Repository Table'!$D:$D, 'Expenses Analysis'!G$12)</f>
        <v>573701.42238750006</v>
      </c>
      <c r="H17" s="19">
        <f>SUMIFS('Data Repository Table'!$J:$J, 'Data Repository Table'!$A:$A, "Financial Actual", 'Data Repository Table'!$C:$C, 'Expenses Analysis'!$A17, 'Data Repository Table'!$B:$B, "Expenses", 'Data Repository Table'!$G:$G, 'Expenses Analysis'!$C17, 'Data Repository Table'!$H:$H, 'Expenses Analysis'!$D17, 'Data Repository Table'!$D:$D, 'Expenses Analysis'!H$12)</f>
        <v>449154.95253749873</v>
      </c>
      <c r="I17" s="19">
        <f>SUMIFS('Data Repository Table'!$J:$J, 'Data Repository Table'!$A:$A, "Financial Actual", 'Data Repository Table'!$C:$C, 'Expenses Analysis'!$A17, 'Data Repository Table'!$B:$B, "Expenses", 'Data Repository Table'!$G:$G, 'Expenses Analysis'!$C17, 'Data Repository Table'!$H:$H, 'Expenses Analysis'!$D17, 'Data Repository Table'!$D:$D, 'Expenses Analysis'!I$12)</f>
        <v>426321.65936249989</v>
      </c>
      <c r="J17" s="19">
        <f>SUMIFS('Data Repository Table'!$J:$J, 'Data Repository Table'!$A:$A, "Financial Actual", 'Data Repository Table'!$C:$C, 'Expenses Analysis'!$A17, 'Data Repository Table'!$B:$B, "Expenses", 'Data Repository Table'!$G:$G, 'Expenses Analysis'!$C17, 'Data Repository Table'!$H:$H, 'Expenses Analysis'!$D17, 'Data Repository Table'!$D:$D, 'Expenses Analysis'!J$12)</f>
        <v>437813.40487499995</v>
      </c>
      <c r="K17" s="19">
        <f>SUMIFS('Data Repository Table'!$J:$J, 'Data Repository Table'!$A:$A, "Financial Actual", 'Data Repository Table'!$C:$C, 'Expenses Analysis'!$A17, 'Data Repository Table'!$B:$B, "Expenses", 'Data Repository Table'!$G:$G, 'Expenses Analysis'!$C17, 'Data Repository Table'!$H:$H, 'Expenses Analysis'!$D17, 'Data Repository Table'!$D:$D, 'Expenses Analysis'!K$12)</f>
        <v>421086.27824999997</v>
      </c>
      <c r="L17" s="19">
        <f>SUMIFS('Data Repository Table'!$J:$J, 'Data Repository Table'!$A:$A, "Financial Actual", 'Data Repository Table'!$C:$C, 'Expenses Analysis'!$A17, 'Data Repository Table'!$B:$B, "Expenses", 'Data Repository Table'!$G:$G, 'Expenses Analysis'!$C17, 'Data Repository Table'!$H:$H, 'Expenses Analysis'!$D17, 'Data Repository Table'!$D:$D, 'Expenses Analysis'!L$12)</f>
        <v>801499.2899999998</v>
      </c>
      <c r="M17" s="19">
        <f>SUMIFS('Data Repository Table'!$J:$J, 'Data Repository Table'!$A:$A, "Financial Actual", 'Data Repository Table'!$C:$C, 'Expenses Analysis'!$A17, 'Data Repository Table'!$B:$B, "Expenses", 'Data Repository Table'!$G:$G, 'Expenses Analysis'!$C17, 'Data Repository Table'!$H:$H, 'Expenses Analysis'!$D17, 'Data Repository Table'!$D:$D, 'Expenses Analysis'!M$12)</f>
        <v>674777.50874999992</v>
      </c>
      <c r="N17" s="19">
        <f>SUMIFS('Data Repository Table'!$J:$J, 'Data Repository Table'!$A:$A, "Financial Actual", 'Data Repository Table'!$C:$C, 'Expenses Analysis'!$A17, 'Data Repository Table'!$B:$B, "Expenses", 'Data Repository Table'!$G:$G, 'Expenses Analysis'!$C17, 'Data Repository Table'!$H:$H, 'Expenses Analysis'!$D17, 'Data Repository Table'!$D:$D, 'Expenses Analysis'!N$12)</f>
        <v>673240.53</v>
      </c>
      <c r="O17" s="19">
        <f>SUMIFS('Data Repository Table'!$J:$J, 'Data Repository Table'!$A:$A, "Financial Actual", 'Data Repository Table'!$C:$C, 'Expenses Analysis'!$A17, 'Data Repository Table'!$B:$B, "Expenses", 'Data Repository Table'!$G:$G, 'Expenses Analysis'!$C17, 'Data Repository Table'!$H:$H, 'Expenses Analysis'!$D17, 'Data Repository Table'!$D:$D, 'Expenses Analysis'!O$12)</f>
        <v>674702.94937499997</v>
      </c>
      <c r="P17" s="19">
        <f>SUMIFS('Data Repository Table'!$J:$J, 'Data Repository Table'!$A:$A, "Financial Actual", 'Data Repository Table'!$C:$C, 'Expenses Analysis'!$A17, 'Data Repository Table'!$B:$B, "Expenses", 'Data Repository Table'!$G:$G, 'Expenses Analysis'!$C17, 'Data Repository Table'!$H:$H, 'Expenses Analysis'!$D17, 'Data Repository Table'!$D:$D, 'Expenses Analysis'!P$12)</f>
        <v>716457.890625</v>
      </c>
      <c r="Q17" s="19">
        <f>SUMIFS('Data Repository Table'!$J:$J, 'Data Repository Table'!$A:$A, "Financial Actual", 'Data Repository Table'!$C:$C, 'Expenses Analysis'!$A17, 'Data Repository Table'!$B:$B, "Expenses", 'Data Repository Table'!$G:$G, 'Expenses Analysis'!$C17, 'Data Repository Table'!$H:$H, 'Expenses Analysis'!$D17, 'Data Repository Table'!$D:$D, 'Expenses Analysis'!Q$12)</f>
        <v>816814.8431249999</v>
      </c>
      <c r="R17" s="19">
        <f t="shared" si="0"/>
        <v>7080781.8067499967</v>
      </c>
      <c r="S17" s="79"/>
      <c r="T17" s="79"/>
      <c r="U17" s="79"/>
      <c r="V17" s="79"/>
      <c r="W17" s="79"/>
    </row>
    <row r="18" spans="1:23" x14ac:dyDescent="0.35">
      <c r="A18" s="80" t="s">
        <v>51</v>
      </c>
      <c r="B18" s="80" t="s">
        <v>136</v>
      </c>
      <c r="C18" s="80" t="s">
        <v>146</v>
      </c>
      <c r="D18" s="80" t="s">
        <v>130</v>
      </c>
      <c r="E18" s="103"/>
      <c r="F18" s="19">
        <f>SUMIFS('Data Repository Table'!$J:$J, 'Data Repository Table'!$A:$A, "Financial Actual", 'Data Repository Table'!$C:$C, 'Expenses Analysis'!$A18, 'Data Repository Table'!$B:$B, "Expenses", 'Data Repository Table'!$G:$G, 'Expenses Analysis'!$C18, 'Data Repository Table'!$H:$H, 'Expenses Analysis'!$D18, 'Data Repository Table'!$D:$D, 'Expenses Analysis'!F$12)</f>
        <v>360688.41072499886</v>
      </c>
      <c r="G18" s="19">
        <f>SUMIFS('Data Repository Table'!$J:$J, 'Data Repository Table'!$A:$A, "Financial Actual", 'Data Repository Table'!$C:$C, 'Expenses Analysis'!$A18, 'Data Repository Table'!$B:$B, "Expenses", 'Data Repository Table'!$G:$G, 'Expenses Analysis'!$C18, 'Data Repository Table'!$H:$H, 'Expenses Analysis'!$D18, 'Data Repository Table'!$D:$D, 'Expenses Analysis'!G$12)</f>
        <v>498366.89217499993</v>
      </c>
      <c r="H18" s="19">
        <f>SUMIFS('Data Repository Table'!$J:$J, 'Data Repository Table'!$A:$A, "Financial Actual", 'Data Repository Table'!$C:$C, 'Expenses Analysis'!$A18, 'Data Repository Table'!$B:$B, "Expenses", 'Data Repository Table'!$G:$G, 'Expenses Analysis'!$C18, 'Data Repository Table'!$H:$H, 'Expenses Analysis'!$D18, 'Data Repository Table'!$D:$D, 'Expenses Analysis'!H$12)</f>
        <v>390175.00927499885</v>
      </c>
      <c r="I18" s="19">
        <f>SUMIFS('Data Repository Table'!$J:$J, 'Data Repository Table'!$A:$A, "Financial Actual", 'Data Repository Table'!$C:$C, 'Expenses Analysis'!$A18, 'Data Repository Table'!$B:$B, "Expenses", 'Data Repository Table'!$G:$G, 'Expenses Analysis'!$C18, 'Data Repository Table'!$H:$H, 'Expenses Analysis'!$D18, 'Data Repository Table'!$D:$D, 'Expenses Analysis'!I$12)</f>
        <v>370340.02732499992</v>
      </c>
      <c r="J18" s="19">
        <f>SUMIFS('Data Repository Table'!$J:$J, 'Data Repository Table'!$A:$A, "Financial Actual", 'Data Repository Table'!$C:$C, 'Expenses Analysis'!$A18, 'Data Repository Table'!$B:$B, "Expenses", 'Data Repository Table'!$G:$G, 'Expenses Analysis'!$C18, 'Data Repository Table'!$H:$H, 'Expenses Analysis'!$D18, 'Data Repository Table'!$D:$D, 'Expenses Analysis'!J$12)</f>
        <v>380322.75574999995</v>
      </c>
      <c r="K18" s="19">
        <f>SUMIFS('Data Repository Table'!$J:$J, 'Data Repository Table'!$A:$A, "Financial Actual", 'Data Repository Table'!$C:$C, 'Expenses Analysis'!$A18, 'Data Repository Table'!$B:$B, "Expenses", 'Data Repository Table'!$G:$G, 'Expenses Analysis'!$C18, 'Data Repository Table'!$H:$H, 'Expenses Analysis'!$D18, 'Data Repository Table'!$D:$D, 'Expenses Analysis'!K$12)</f>
        <v>365792.12049999996</v>
      </c>
      <c r="L18" s="19">
        <f>SUMIFS('Data Repository Table'!$J:$J, 'Data Repository Table'!$A:$A, "Financial Actual", 'Data Repository Table'!$C:$C, 'Expenses Analysis'!$A18, 'Data Repository Table'!$B:$B, "Expenses", 'Data Repository Table'!$G:$G, 'Expenses Analysis'!$C18, 'Data Repository Table'!$H:$H, 'Expenses Analysis'!$D18, 'Data Repository Table'!$D:$D, 'Expenses Analysis'!L$12)</f>
        <v>459526.25959999987</v>
      </c>
      <c r="M18" s="19">
        <f>SUMIFS('Data Repository Table'!$J:$J, 'Data Repository Table'!$A:$A, "Financial Actual", 'Data Repository Table'!$C:$C, 'Expenses Analysis'!$A18, 'Data Repository Table'!$B:$B, "Expenses", 'Data Repository Table'!$G:$G, 'Expenses Analysis'!$C18, 'Data Repository Table'!$H:$H, 'Expenses Analysis'!$D18, 'Data Repository Table'!$D:$D, 'Expenses Analysis'!M$12)</f>
        <v>386872.43834999995</v>
      </c>
      <c r="N18" s="19">
        <f>SUMIFS('Data Repository Table'!$J:$J, 'Data Repository Table'!$A:$A, "Financial Actual", 'Data Repository Table'!$C:$C, 'Expenses Analysis'!$A18, 'Data Repository Table'!$B:$B, "Expenses", 'Data Repository Table'!$G:$G, 'Expenses Analysis'!$C18, 'Data Repository Table'!$H:$H, 'Expenses Analysis'!$D18, 'Data Repository Table'!$D:$D, 'Expenses Analysis'!N$12)</f>
        <v>385991.23719999997</v>
      </c>
      <c r="O18" s="19">
        <f>SUMIFS('Data Repository Table'!$J:$J, 'Data Repository Table'!$A:$A, "Financial Actual", 'Data Repository Table'!$C:$C, 'Expenses Analysis'!$A18, 'Data Repository Table'!$B:$B, "Expenses", 'Data Repository Table'!$G:$G, 'Expenses Analysis'!$C18, 'Data Repository Table'!$H:$H, 'Expenses Analysis'!$D18, 'Data Repository Table'!$D:$D, 'Expenses Analysis'!O$12)</f>
        <v>386829.69097499992</v>
      </c>
      <c r="P18" s="19">
        <f>SUMIFS('Data Repository Table'!$J:$J, 'Data Repository Table'!$A:$A, "Financial Actual", 'Data Repository Table'!$C:$C, 'Expenses Analysis'!$A18, 'Data Repository Table'!$B:$B, "Expenses", 'Data Repository Table'!$G:$G, 'Expenses Analysis'!$C18, 'Data Repository Table'!$H:$H, 'Expenses Analysis'!$D18, 'Data Repository Table'!$D:$D, 'Expenses Analysis'!P$12)</f>
        <v>410769.19062499999</v>
      </c>
      <c r="Q18" s="19">
        <f>SUMIFS('Data Repository Table'!$J:$J, 'Data Repository Table'!$A:$A, "Financial Actual", 'Data Repository Table'!$C:$C, 'Expenses Analysis'!$A18, 'Data Repository Table'!$B:$B, "Expenses", 'Data Repository Table'!$G:$G, 'Expenses Analysis'!$C18, 'Data Repository Table'!$H:$H, 'Expenses Analysis'!$D18, 'Data Repository Table'!$D:$D, 'Expenses Analysis'!Q$12)</f>
        <v>468307.17672499991</v>
      </c>
      <c r="R18" s="19">
        <f t="shared" si="0"/>
        <v>4863981.2092249971</v>
      </c>
      <c r="S18" s="79"/>
      <c r="T18" s="79"/>
      <c r="U18" s="79"/>
      <c r="V18" s="79"/>
      <c r="W18" s="79"/>
    </row>
    <row r="19" spans="1:23" x14ac:dyDescent="0.35">
      <c r="A19" s="80" t="s">
        <v>51</v>
      </c>
      <c r="B19" s="80" t="s">
        <v>136</v>
      </c>
      <c r="C19" s="80" t="s">
        <v>146</v>
      </c>
      <c r="D19" s="80" t="s">
        <v>131</v>
      </c>
      <c r="E19" s="103"/>
      <c r="F19" s="19">
        <f>SUMIFS('Data Repository Table'!$J:$J, 'Data Repository Table'!$A:$A, "Financial Actual", 'Data Repository Table'!$C:$C, 'Expenses Analysis'!$A19, 'Data Repository Table'!$B:$B, "Expenses", 'Data Repository Table'!$G:$G, 'Expenses Analysis'!$C19, 'Data Repository Table'!$H:$H, 'Expenses Analysis'!$D19, 'Data Repository Table'!$D:$D, 'Expenses Analysis'!F$12)</f>
        <v>226478.76952499934</v>
      </c>
      <c r="G19" s="19">
        <f>SUMIFS('Data Repository Table'!$J:$J, 'Data Repository Table'!$A:$A, "Financial Actual", 'Data Repository Table'!$C:$C, 'Expenses Analysis'!$A19, 'Data Repository Table'!$B:$B, "Expenses", 'Data Repository Table'!$G:$G, 'Expenses Analysis'!$C19, 'Data Repository Table'!$H:$H, 'Expenses Analysis'!$D19, 'Data Repository Table'!$D:$D, 'Expenses Analysis'!G$12)</f>
        <v>312928.04857500002</v>
      </c>
      <c r="H19" s="19">
        <f>SUMIFS('Data Repository Table'!$J:$J, 'Data Repository Table'!$A:$A, "Financial Actual", 'Data Repository Table'!$C:$C, 'Expenses Analysis'!$A19, 'Data Repository Table'!$B:$B, "Expenses", 'Data Repository Table'!$G:$G, 'Expenses Analysis'!$C19, 'Data Repository Table'!$H:$H, 'Expenses Analysis'!$D19, 'Data Repository Table'!$D:$D, 'Expenses Analysis'!H$12)</f>
        <v>244993.61047499935</v>
      </c>
      <c r="I19" s="19">
        <f>SUMIFS('Data Repository Table'!$J:$J, 'Data Repository Table'!$A:$A, "Financial Actual", 'Data Repository Table'!$C:$C, 'Expenses Analysis'!$A19, 'Data Repository Table'!$B:$B, "Expenses", 'Data Repository Table'!$G:$G, 'Expenses Analysis'!$C19, 'Data Repository Table'!$H:$H, 'Expenses Analysis'!$D19, 'Data Repository Table'!$D:$D, 'Expenses Analysis'!I$12)</f>
        <v>232539.08692499998</v>
      </c>
      <c r="J19" s="19">
        <f>SUMIFS('Data Repository Table'!$J:$J, 'Data Repository Table'!$A:$A, "Financial Actual", 'Data Repository Table'!$C:$C, 'Expenses Analysis'!$A19, 'Data Repository Table'!$B:$B, "Expenses", 'Data Repository Table'!$G:$G, 'Expenses Analysis'!$C19, 'Data Repository Table'!$H:$H, 'Expenses Analysis'!$D19, 'Data Repository Table'!$D:$D, 'Expenses Analysis'!J$12)</f>
        <v>238807.31175000002</v>
      </c>
      <c r="K19" s="19">
        <f>SUMIFS('Data Repository Table'!$J:$J, 'Data Repository Table'!$A:$A, "Financial Actual", 'Data Repository Table'!$C:$C, 'Expenses Analysis'!$A19, 'Data Repository Table'!$B:$B, "Expenses", 'Data Repository Table'!$G:$G, 'Expenses Analysis'!$C19, 'Data Repository Table'!$H:$H, 'Expenses Analysis'!$D19, 'Data Repository Table'!$D:$D, 'Expenses Analysis'!K$12)</f>
        <v>229683.42450000002</v>
      </c>
      <c r="L19" s="19">
        <f>SUMIFS('Data Repository Table'!$J:$J, 'Data Repository Table'!$A:$A, "Financial Actual", 'Data Repository Table'!$C:$C, 'Expenses Analysis'!$A19, 'Data Repository Table'!$B:$B, "Expenses", 'Data Repository Table'!$G:$G, 'Expenses Analysis'!$C19, 'Data Repository Table'!$H:$H, 'Expenses Analysis'!$D19, 'Data Repository Table'!$D:$D, 'Expenses Analysis'!L$12)</f>
        <v>288539.74439999997</v>
      </c>
      <c r="M19" s="19">
        <f>SUMIFS('Data Repository Table'!$J:$J, 'Data Repository Table'!$A:$A, "Financial Actual", 'Data Repository Table'!$C:$C, 'Expenses Analysis'!$A19, 'Data Repository Table'!$B:$B, "Expenses", 'Data Repository Table'!$G:$G, 'Expenses Analysis'!$C19, 'Data Repository Table'!$H:$H, 'Expenses Analysis'!$D19, 'Data Repository Table'!$D:$D, 'Expenses Analysis'!M$12)</f>
        <v>242919.90315</v>
      </c>
      <c r="N19" s="19">
        <f>SUMIFS('Data Repository Table'!$J:$J, 'Data Repository Table'!$A:$A, "Financial Actual", 'Data Repository Table'!$C:$C, 'Expenses Analysis'!$A19, 'Data Repository Table'!$B:$B, "Expenses", 'Data Repository Table'!$G:$G, 'Expenses Analysis'!$C19, 'Data Repository Table'!$H:$H, 'Expenses Analysis'!$D19, 'Data Repository Table'!$D:$D, 'Expenses Analysis'!N$12)</f>
        <v>242366.59080000003</v>
      </c>
      <c r="O19" s="19">
        <f>SUMIFS('Data Repository Table'!$J:$J, 'Data Repository Table'!$A:$A, "Financial Actual", 'Data Repository Table'!$C:$C, 'Expenses Analysis'!$A19, 'Data Repository Table'!$B:$B, "Expenses", 'Data Repository Table'!$G:$G, 'Expenses Analysis'!$C19, 'Data Repository Table'!$H:$H, 'Expenses Analysis'!$D19, 'Data Repository Table'!$D:$D, 'Expenses Analysis'!O$12)</f>
        <v>242893.06177500001</v>
      </c>
      <c r="P19" s="19">
        <f>SUMIFS('Data Repository Table'!$J:$J, 'Data Repository Table'!$A:$A, "Financial Actual", 'Data Repository Table'!$C:$C, 'Expenses Analysis'!$A19, 'Data Repository Table'!$B:$B, "Expenses", 'Data Repository Table'!$G:$G, 'Expenses Analysis'!$C19, 'Data Repository Table'!$H:$H, 'Expenses Analysis'!$D19, 'Data Repository Table'!$D:$D, 'Expenses Analysis'!P$12)</f>
        <v>257924.84062500004</v>
      </c>
      <c r="Q19" s="19">
        <f>SUMIFS('Data Repository Table'!$J:$J, 'Data Repository Table'!$A:$A, "Financial Actual", 'Data Repository Table'!$C:$C, 'Expenses Analysis'!$A19, 'Data Repository Table'!$B:$B, "Expenses", 'Data Repository Table'!$G:$G, 'Expenses Analysis'!$C19, 'Data Repository Table'!$H:$H, 'Expenses Analysis'!$D19, 'Data Repository Table'!$D:$D, 'Expenses Analysis'!Q$12)</f>
        <v>294053.34352500003</v>
      </c>
      <c r="R19" s="19">
        <f t="shared" si="0"/>
        <v>3054127.7360249986</v>
      </c>
      <c r="S19" s="79"/>
      <c r="T19" s="79"/>
      <c r="U19" s="79"/>
      <c r="V19" s="79"/>
      <c r="W19" s="79"/>
    </row>
    <row r="20" spans="1:23" x14ac:dyDescent="0.35">
      <c r="A20" s="80" t="s">
        <v>51</v>
      </c>
      <c r="B20" s="80" t="s">
        <v>136</v>
      </c>
      <c r="C20" s="80" t="s">
        <v>146</v>
      </c>
      <c r="D20" s="80" t="s">
        <v>132</v>
      </c>
      <c r="E20" s="103"/>
      <c r="F20" s="19">
        <f>SUMIFS('Data Repository Table'!$J:$J, 'Data Repository Table'!$A:$A, "Financial Actual", 'Data Repository Table'!$C:$C, 'Expenses Analysis'!$A20, 'Data Repository Table'!$B:$B, "Expenses", 'Data Repository Table'!$G:$G, 'Expenses Analysis'!$C20, 'Data Repository Table'!$H:$H, 'Expenses Analysis'!$D20, 'Data Repository Table'!$D:$D, 'Expenses Analysis'!F$12)</f>
        <v>255837.1285374992</v>
      </c>
      <c r="G20" s="19">
        <f>SUMIFS('Data Repository Table'!$J:$J, 'Data Repository Table'!$A:$A, "Financial Actual", 'Data Repository Table'!$C:$C, 'Expenses Analysis'!$A20, 'Data Repository Table'!$B:$B, "Expenses", 'Data Repository Table'!$G:$G, 'Expenses Analysis'!$C20, 'Data Repository Table'!$H:$H, 'Expenses Analysis'!$D20, 'Data Repository Table'!$D:$D, 'Expenses Analysis'!G$12)</f>
        <v>353492.79561249999</v>
      </c>
      <c r="H20" s="19">
        <f>SUMIFS('Data Repository Table'!$J:$J, 'Data Repository Table'!$A:$A, "Financial Actual", 'Data Repository Table'!$C:$C, 'Expenses Analysis'!$A20, 'Data Repository Table'!$B:$B, "Expenses", 'Data Repository Table'!$G:$G, 'Expenses Analysis'!$C20, 'Data Repository Table'!$H:$H, 'Expenses Analysis'!$D20, 'Data Repository Table'!$D:$D, 'Expenses Analysis'!H$12)</f>
        <v>276752.04146249924</v>
      </c>
      <c r="I20" s="19">
        <f>SUMIFS('Data Repository Table'!$J:$J, 'Data Repository Table'!$A:$A, "Financial Actual", 'Data Repository Table'!$C:$C, 'Expenses Analysis'!$A20, 'Data Repository Table'!$B:$B, "Expenses", 'Data Repository Table'!$G:$G, 'Expenses Analysis'!$C20, 'Data Repository Table'!$H:$H, 'Expenses Analysis'!$D20, 'Data Repository Table'!$D:$D, 'Expenses Analysis'!I$12)</f>
        <v>262683.04263749992</v>
      </c>
      <c r="J20" s="19">
        <f>SUMIFS('Data Repository Table'!$J:$J, 'Data Repository Table'!$A:$A, "Financial Actual", 'Data Repository Table'!$C:$C, 'Expenses Analysis'!$A20, 'Data Repository Table'!$B:$B, "Expenses", 'Data Repository Table'!$G:$G, 'Expenses Analysis'!$C20, 'Data Repository Table'!$H:$H, 'Expenses Analysis'!$D20, 'Data Repository Table'!$D:$D, 'Expenses Analysis'!J$12)</f>
        <v>269763.81512500002</v>
      </c>
      <c r="K20" s="19">
        <f>SUMIFS('Data Repository Table'!$J:$J, 'Data Repository Table'!$A:$A, "Financial Actual", 'Data Repository Table'!$C:$C, 'Expenses Analysis'!$A20, 'Data Repository Table'!$B:$B, "Expenses", 'Data Repository Table'!$G:$G, 'Expenses Analysis'!$C20, 'Data Repository Table'!$H:$H, 'Expenses Analysis'!$D20, 'Data Repository Table'!$D:$D, 'Expenses Analysis'!K$12)</f>
        <v>259457.20175000001</v>
      </c>
      <c r="L20" s="19">
        <f>SUMIFS('Data Repository Table'!$J:$J, 'Data Repository Table'!$A:$A, "Financial Actual", 'Data Repository Table'!$C:$C, 'Expenses Analysis'!$A20, 'Data Repository Table'!$B:$B, "Expenses", 'Data Repository Table'!$G:$G, 'Expenses Analysis'!$C20, 'Data Repository Table'!$H:$H, 'Expenses Analysis'!$D20, 'Data Repository Table'!$D:$D, 'Expenses Analysis'!L$12)</f>
        <v>325943.04459999991</v>
      </c>
      <c r="M20" s="19">
        <f>SUMIFS('Data Repository Table'!$J:$J, 'Data Repository Table'!$A:$A, "Financial Actual", 'Data Repository Table'!$C:$C, 'Expenses Analysis'!$A20, 'Data Repository Table'!$B:$B, "Expenses", 'Data Repository Table'!$G:$G, 'Expenses Analysis'!$C20, 'Data Repository Table'!$H:$H, 'Expenses Analysis'!$D20, 'Data Repository Table'!$D:$D, 'Expenses Analysis'!M$12)</f>
        <v>274409.52022499999</v>
      </c>
      <c r="N20" s="19">
        <f>SUMIFS('Data Repository Table'!$J:$J, 'Data Repository Table'!$A:$A, "Financial Actual", 'Data Repository Table'!$C:$C, 'Expenses Analysis'!$A20, 'Data Repository Table'!$B:$B, "Expenses", 'Data Repository Table'!$G:$G, 'Expenses Analysis'!$C20, 'Data Repository Table'!$H:$H, 'Expenses Analysis'!$D20, 'Data Repository Table'!$D:$D, 'Expenses Analysis'!N$12)</f>
        <v>273784.48220000003</v>
      </c>
      <c r="O20" s="19">
        <f>SUMIFS('Data Repository Table'!$J:$J, 'Data Repository Table'!$A:$A, "Financial Actual", 'Data Repository Table'!$C:$C, 'Expenses Analysis'!$A20, 'Data Repository Table'!$B:$B, "Expenses", 'Data Repository Table'!$G:$G, 'Expenses Analysis'!$C20, 'Data Repository Table'!$H:$H, 'Expenses Analysis'!$D20, 'Data Repository Table'!$D:$D, 'Expenses Analysis'!O$12)</f>
        <v>274379.19941249996</v>
      </c>
      <c r="P20" s="19">
        <f>SUMIFS('Data Repository Table'!$J:$J, 'Data Repository Table'!$A:$A, "Financial Actual", 'Data Repository Table'!$C:$C, 'Expenses Analysis'!$A20, 'Data Repository Table'!$B:$B, "Expenses", 'Data Repository Table'!$G:$G, 'Expenses Analysis'!$C20, 'Data Repository Table'!$H:$H, 'Expenses Analysis'!$D20, 'Data Repository Table'!$D:$D, 'Expenses Analysis'!P$12)</f>
        <v>291359.54218749999</v>
      </c>
      <c r="Q20" s="19">
        <f>SUMIFS('Data Repository Table'!$J:$J, 'Data Repository Table'!$A:$A, "Financial Actual", 'Data Repository Table'!$C:$C, 'Expenses Analysis'!$A20, 'Data Repository Table'!$B:$B, "Expenses", 'Data Repository Table'!$G:$G, 'Expenses Analysis'!$C20, 'Data Repository Table'!$H:$H, 'Expenses Analysis'!$D20, 'Data Repository Table'!$D:$D, 'Expenses Analysis'!Q$12)</f>
        <v>332171.36953749997</v>
      </c>
      <c r="R20" s="19">
        <f t="shared" si="0"/>
        <v>3450033.1832874976</v>
      </c>
      <c r="S20" s="79"/>
      <c r="T20" s="79"/>
      <c r="U20" s="79"/>
      <c r="V20" s="79"/>
      <c r="W20" s="79"/>
    </row>
    <row r="21" spans="1:23" x14ac:dyDescent="0.35">
      <c r="A21" s="80" t="s">
        <v>51</v>
      </c>
      <c r="B21" s="80" t="s">
        <v>136</v>
      </c>
      <c r="C21" s="80" t="s">
        <v>146</v>
      </c>
      <c r="D21" s="80" t="s">
        <v>133</v>
      </c>
      <c r="E21" s="103"/>
      <c r="F21" s="19">
        <f>SUMIFS('Data Repository Table'!$J:$J, 'Data Repository Table'!$A:$A, "Financial Actual", 'Data Repository Table'!$C:$C, 'Expenses Analysis'!$A21, 'Data Repository Table'!$B:$B, "Expenses", 'Data Repository Table'!$G:$G, 'Expenses Analysis'!$C21, 'Data Repository Table'!$H:$H, 'Expenses Analysis'!$D21, 'Data Repository Table'!$D:$D, 'Expenses Analysis'!F$12)</f>
        <v>176150.15407499947</v>
      </c>
      <c r="G21" s="19">
        <f>SUMIFS('Data Repository Table'!$J:$J, 'Data Repository Table'!$A:$A, "Financial Actual", 'Data Repository Table'!$C:$C, 'Expenses Analysis'!$A21, 'Data Repository Table'!$B:$B, "Expenses", 'Data Repository Table'!$G:$G, 'Expenses Analysis'!$C21, 'Data Repository Table'!$H:$H, 'Expenses Analysis'!$D21, 'Data Repository Table'!$D:$D, 'Expenses Analysis'!G$12)</f>
        <v>243388.48222500001</v>
      </c>
      <c r="H21" s="19">
        <f>SUMIFS('Data Repository Table'!$J:$J, 'Data Repository Table'!$A:$A, "Financial Actual", 'Data Repository Table'!$C:$C, 'Expenses Analysis'!$A21, 'Data Repository Table'!$B:$B, "Expenses", 'Data Repository Table'!$G:$G, 'Expenses Analysis'!$C21, 'Data Repository Table'!$H:$H, 'Expenses Analysis'!$D21, 'Data Repository Table'!$D:$D, 'Expenses Analysis'!H$12)</f>
        <v>190550.58592499947</v>
      </c>
      <c r="I21" s="19">
        <f>SUMIFS('Data Repository Table'!$J:$J, 'Data Repository Table'!$A:$A, "Financial Actual", 'Data Repository Table'!$C:$C, 'Expenses Analysis'!$A21, 'Data Repository Table'!$B:$B, "Expenses", 'Data Repository Table'!$G:$G, 'Expenses Analysis'!$C21, 'Data Repository Table'!$H:$H, 'Expenses Analysis'!$D21, 'Data Repository Table'!$D:$D, 'Expenses Analysis'!I$12)</f>
        <v>180863.73427499997</v>
      </c>
      <c r="J21" s="19">
        <f>SUMIFS('Data Repository Table'!$J:$J, 'Data Repository Table'!$A:$A, "Financial Actual", 'Data Repository Table'!$C:$C, 'Expenses Analysis'!$A21, 'Data Repository Table'!$B:$B, "Expenses", 'Data Repository Table'!$G:$G, 'Expenses Analysis'!$C21, 'Data Repository Table'!$H:$H, 'Expenses Analysis'!$D21, 'Data Repository Table'!$D:$D, 'Expenses Analysis'!J$12)</f>
        <v>185739.02025</v>
      </c>
      <c r="K21" s="19">
        <f>SUMIFS('Data Repository Table'!$J:$J, 'Data Repository Table'!$A:$A, "Financial Actual", 'Data Repository Table'!$C:$C, 'Expenses Analysis'!$A21, 'Data Repository Table'!$B:$B, "Expenses", 'Data Repository Table'!$G:$G, 'Expenses Analysis'!$C21, 'Data Repository Table'!$H:$H, 'Expenses Analysis'!$D21, 'Data Repository Table'!$D:$D, 'Expenses Analysis'!K$12)</f>
        <v>178642.66350000002</v>
      </c>
      <c r="L21" s="19">
        <f>SUMIFS('Data Repository Table'!$J:$J, 'Data Repository Table'!$A:$A, "Financial Actual", 'Data Repository Table'!$C:$C, 'Expenses Analysis'!$A21, 'Data Repository Table'!$B:$B, "Expenses", 'Data Repository Table'!$G:$G, 'Expenses Analysis'!$C21, 'Data Repository Table'!$H:$H, 'Expenses Analysis'!$D21, 'Data Repository Table'!$D:$D, 'Expenses Analysis'!L$12)</f>
        <v>224419.80119999996</v>
      </c>
      <c r="M21" s="19">
        <f>SUMIFS('Data Repository Table'!$J:$J, 'Data Repository Table'!$A:$A, "Financial Actual", 'Data Repository Table'!$C:$C, 'Expenses Analysis'!$A21, 'Data Repository Table'!$B:$B, "Expenses", 'Data Repository Table'!$G:$G, 'Expenses Analysis'!$C21, 'Data Repository Table'!$H:$H, 'Expenses Analysis'!$D21, 'Data Repository Table'!$D:$D, 'Expenses Analysis'!M$12)</f>
        <v>188937.70244999998</v>
      </c>
      <c r="N21" s="19">
        <f>SUMIFS('Data Repository Table'!$J:$J, 'Data Repository Table'!$A:$A, "Financial Actual", 'Data Repository Table'!$C:$C, 'Expenses Analysis'!$A21, 'Data Repository Table'!$B:$B, "Expenses", 'Data Repository Table'!$G:$G, 'Expenses Analysis'!$C21, 'Data Repository Table'!$H:$H, 'Expenses Analysis'!$D21, 'Data Repository Table'!$D:$D, 'Expenses Analysis'!N$12)</f>
        <v>188507.34840000002</v>
      </c>
      <c r="O21" s="19">
        <f>SUMIFS('Data Repository Table'!$J:$J, 'Data Repository Table'!$A:$A, "Financial Actual", 'Data Repository Table'!$C:$C, 'Expenses Analysis'!$A21, 'Data Repository Table'!$B:$B, "Expenses", 'Data Repository Table'!$G:$G, 'Expenses Analysis'!$C21, 'Data Repository Table'!$H:$H, 'Expenses Analysis'!$D21, 'Data Repository Table'!$D:$D, 'Expenses Analysis'!O$12)</f>
        <v>188916.82582500001</v>
      </c>
      <c r="P21" s="19">
        <f>SUMIFS('Data Repository Table'!$J:$J, 'Data Repository Table'!$A:$A, "Financial Actual", 'Data Repository Table'!$C:$C, 'Expenses Analysis'!$A21, 'Data Repository Table'!$B:$B, "Expenses", 'Data Repository Table'!$G:$G, 'Expenses Analysis'!$C21, 'Data Repository Table'!$H:$H, 'Expenses Analysis'!$D21, 'Data Repository Table'!$D:$D, 'Expenses Analysis'!P$12)</f>
        <v>200608.20937500001</v>
      </c>
      <c r="Q21" s="19">
        <f>SUMIFS('Data Repository Table'!$J:$J, 'Data Repository Table'!$A:$A, "Financial Actual", 'Data Repository Table'!$C:$C, 'Expenses Analysis'!$A21, 'Data Repository Table'!$B:$B, "Expenses", 'Data Repository Table'!$G:$G, 'Expenses Analysis'!$C21, 'Data Repository Table'!$H:$H, 'Expenses Analysis'!$D21, 'Data Repository Table'!$D:$D, 'Expenses Analysis'!Q$12)</f>
        <v>228708.15607500001</v>
      </c>
      <c r="R21" s="19">
        <f t="shared" si="0"/>
        <v>2375432.6835749988</v>
      </c>
      <c r="S21" s="79"/>
      <c r="T21" s="79"/>
      <c r="U21" s="79"/>
      <c r="V21" s="79"/>
      <c r="W21" s="79"/>
    </row>
    <row r="22" spans="1:23" ht="15" thickBot="1" x14ac:dyDescent="0.4">
      <c r="A22" s="80" t="s">
        <v>51</v>
      </c>
      <c r="B22" s="80" t="s">
        <v>136</v>
      </c>
      <c r="C22" s="80" t="s">
        <v>134</v>
      </c>
      <c r="D22" s="80" t="s">
        <v>135</v>
      </c>
      <c r="E22" s="104"/>
      <c r="F22" s="19">
        <f>SUMIFS('Data Repository Table'!$J:$J, 'Data Repository Table'!$A:$A, "Financial Actual", 'Data Repository Table'!$C:$C, 'Expenses Analysis'!$A22, 'Data Repository Table'!$B:$B, "Expenses", 'Data Repository Table'!$G:$G, 'Expenses Analysis'!$C22, 'Data Repository Table'!$H:$H, 'Expenses Analysis'!$D22, 'Data Repository Table'!$D:$D, 'Expenses Analysis'!F$12)</f>
        <v>1153364.1040624965</v>
      </c>
      <c r="G22" s="19">
        <f>SUMIFS('Data Repository Table'!$J:$J, 'Data Repository Table'!$A:$A, "Financial Actual", 'Data Repository Table'!$C:$C, 'Expenses Analysis'!$A22, 'Data Repository Table'!$B:$B, "Expenses", 'Data Repository Table'!$G:$G, 'Expenses Analysis'!$C22, 'Data Repository Table'!$H:$H, 'Expenses Analysis'!$D22, 'Data Repository Table'!$D:$D, 'Expenses Analysis'!G$12)</f>
        <v>1593615.0621875001</v>
      </c>
      <c r="H22" s="19">
        <f>SUMIFS('Data Repository Table'!$J:$J, 'Data Repository Table'!$A:$A, "Financial Actual", 'Data Repository Table'!$C:$C, 'Expenses Analysis'!$A22, 'Data Repository Table'!$B:$B, "Expenses", 'Data Repository Table'!$G:$G, 'Expenses Analysis'!$C22, 'Data Repository Table'!$H:$H, 'Expenses Analysis'!$D22, 'Data Repository Table'!$D:$D, 'Expenses Analysis'!H$12)</f>
        <v>1247652.6459374966</v>
      </c>
      <c r="I22" s="19">
        <f>SUMIFS('Data Repository Table'!$J:$J, 'Data Repository Table'!$A:$A, "Financial Actual", 'Data Repository Table'!$C:$C, 'Expenses Analysis'!$A22, 'Data Repository Table'!$B:$B, "Expenses", 'Data Repository Table'!$G:$G, 'Expenses Analysis'!$C22, 'Data Repository Table'!$H:$H, 'Expenses Analysis'!$D22, 'Data Repository Table'!$D:$D, 'Expenses Analysis'!I$12)</f>
        <v>1184226.8315625</v>
      </c>
      <c r="J22" s="19">
        <f>SUMIFS('Data Repository Table'!$J:$J, 'Data Repository Table'!$A:$A, "Financial Actual", 'Data Repository Table'!$C:$C, 'Expenses Analysis'!$A22, 'Data Repository Table'!$B:$B, "Expenses", 'Data Repository Table'!$G:$G, 'Expenses Analysis'!$C22, 'Data Repository Table'!$H:$H, 'Expenses Analysis'!$D22, 'Data Repository Table'!$D:$D, 'Expenses Analysis'!J$12)</f>
        <v>1216148.346875</v>
      </c>
      <c r="K22" s="19">
        <f>SUMIFS('Data Repository Table'!$J:$J, 'Data Repository Table'!$A:$A, "Financial Actual", 'Data Repository Table'!$C:$C, 'Expenses Analysis'!$A22, 'Data Repository Table'!$B:$B, "Expenses", 'Data Repository Table'!$G:$G, 'Expenses Analysis'!$C22, 'Data Repository Table'!$H:$H, 'Expenses Analysis'!$D22, 'Data Repository Table'!$D:$D, 'Expenses Analysis'!K$12)</f>
        <v>1169684.1062500002</v>
      </c>
      <c r="L22" s="19">
        <f>SUMIFS('Data Repository Table'!$J:$J, 'Data Repository Table'!$A:$A, "Financial Actual", 'Data Repository Table'!$C:$C, 'Expenses Analysis'!$A22, 'Data Repository Table'!$B:$B, "Expenses", 'Data Repository Table'!$G:$G, 'Expenses Analysis'!$C22, 'Data Repository Table'!$H:$H, 'Expenses Analysis'!$D22, 'Data Repository Table'!$D:$D, 'Expenses Analysis'!L$12)</f>
        <v>1469415.3649999998</v>
      </c>
      <c r="M22" s="19">
        <f>SUMIFS('Data Repository Table'!$J:$J, 'Data Repository Table'!$A:$A, "Financial Actual", 'Data Repository Table'!$C:$C, 'Expenses Analysis'!$A22, 'Data Repository Table'!$B:$B, "Expenses", 'Data Repository Table'!$G:$G, 'Expenses Analysis'!$C22, 'Data Repository Table'!$H:$H, 'Expenses Analysis'!$D22, 'Data Repository Table'!$D:$D, 'Expenses Analysis'!M$12)</f>
        <v>1237092.099375</v>
      </c>
      <c r="N22" s="19">
        <f>SUMIFS('Data Repository Table'!$J:$J, 'Data Repository Table'!$A:$A, "Financial Actual", 'Data Repository Table'!$C:$C, 'Expenses Analysis'!$A22, 'Data Repository Table'!$B:$B, "Expenses", 'Data Repository Table'!$G:$G, 'Expenses Analysis'!$C22, 'Data Repository Table'!$H:$H, 'Expenses Analysis'!$D22, 'Data Repository Table'!$D:$D, 'Expenses Analysis'!N$12)</f>
        <v>1234274.3050000002</v>
      </c>
      <c r="O22" s="19">
        <f>SUMIFS('Data Repository Table'!$J:$J, 'Data Repository Table'!$A:$A, "Financial Actual", 'Data Repository Table'!$C:$C, 'Expenses Analysis'!$A22, 'Data Repository Table'!$B:$B, "Expenses", 'Data Repository Table'!$G:$G, 'Expenses Analysis'!$C22, 'Data Repository Table'!$H:$H, 'Expenses Analysis'!$D22, 'Data Repository Table'!$D:$D, 'Expenses Analysis'!O$12)</f>
        <v>1236955.4071875</v>
      </c>
      <c r="P22" s="19">
        <f>SUMIFS('Data Repository Table'!$J:$J, 'Data Repository Table'!$A:$A, "Financial Actual", 'Data Repository Table'!$C:$C, 'Expenses Analysis'!$A22, 'Data Repository Table'!$B:$B, "Expenses", 'Data Repository Table'!$G:$G, 'Expenses Analysis'!$C22, 'Data Repository Table'!$H:$H, 'Expenses Analysis'!$D22, 'Data Repository Table'!$D:$D, 'Expenses Analysis'!P$12)</f>
        <v>1313506.1328125</v>
      </c>
      <c r="Q22" s="19">
        <f>SUMIFS('Data Repository Table'!$J:$J, 'Data Repository Table'!$A:$A, "Financial Actual", 'Data Repository Table'!$C:$C, 'Expenses Analysis'!$A22, 'Data Repository Table'!$B:$B, "Expenses", 'Data Repository Table'!$G:$G, 'Expenses Analysis'!$C22, 'Data Repository Table'!$H:$H, 'Expenses Analysis'!$D22, 'Data Repository Table'!$D:$D, 'Expenses Analysis'!Q$12)</f>
        <v>1497493.8790625001</v>
      </c>
      <c r="R22" s="19">
        <f t="shared" si="0"/>
        <v>15553428.285312492</v>
      </c>
      <c r="S22" s="79"/>
      <c r="T22" s="79"/>
      <c r="U22" s="79"/>
      <c r="V22" s="79"/>
      <c r="W22" s="79"/>
    </row>
    <row r="23" spans="1:23" s="117" customFormat="1" ht="15.5" thickTop="1" thickBot="1" x14ac:dyDescent="0.4">
      <c r="A23" s="132" t="s">
        <v>21</v>
      </c>
      <c r="B23" s="132"/>
      <c r="C23" s="132"/>
      <c r="D23" s="115" t="s">
        <v>21</v>
      </c>
      <c r="E23" s="132"/>
      <c r="F23" s="19"/>
      <c r="G23" s="19"/>
      <c r="H23" s="19"/>
      <c r="I23" s="19"/>
      <c r="J23" s="19"/>
      <c r="K23" s="19"/>
      <c r="L23" s="19"/>
      <c r="M23" s="19"/>
      <c r="N23" s="19"/>
      <c r="O23" s="19"/>
      <c r="P23" s="19"/>
      <c r="Q23" s="19"/>
      <c r="R23" s="43">
        <f t="shared" ref="R23" si="1">SUM(R15:R22)</f>
        <v>51223824.092327476</v>
      </c>
      <c r="S23" s="116"/>
      <c r="T23" s="116"/>
      <c r="U23" s="116"/>
      <c r="V23" s="116"/>
      <c r="W23" s="116"/>
    </row>
    <row r="24" spans="1:23" ht="15" thickTop="1" x14ac:dyDescent="0.35">
      <c r="A24" s="87"/>
      <c r="B24" s="87"/>
      <c r="C24" s="87"/>
      <c r="D24" s="87"/>
      <c r="E24" s="87"/>
      <c r="F24" s="19"/>
      <c r="G24" s="19"/>
      <c r="H24" s="19"/>
      <c r="I24" s="19"/>
      <c r="J24" s="19"/>
      <c r="K24" s="19"/>
      <c r="L24" s="19"/>
      <c r="M24" s="19"/>
      <c r="N24" s="19"/>
      <c r="O24" s="19"/>
      <c r="P24" s="19"/>
      <c r="Q24" s="19"/>
      <c r="R24" s="101"/>
      <c r="S24" s="84"/>
      <c r="T24" s="84"/>
      <c r="U24" s="84"/>
      <c r="V24" s="84"/>
      <c r="W24" s="84"/>
    </row>
    <row r="25" spans="1:23" x14ac:dyDescent="0.35">
      <c r="A25" s="80" t="s">
        <v>64</v>
      </c>
      <c r="B25" s="80" t="s">
        <v>136</v>
      </c>
      <c r="C25" s="80" t="s">
        <v>123</v>
      </c>
      <c r="D25" s="80" t="s">
        <v>126</v>
      </c>
      <c r="E25" s="103"/>
      <c r="F25" s="19">
        <f>SUMIFS('Data Repository Table'!$J:$J, 'Data Repository Table'!$A:$A, "Financial Actual", 'Data Repository Table'!$C:$C, 'Expenses Analysis'!$A25, 'Data Repository Table'!$B:$B, "Expenses", 'Data Repository Table'!$G:$G, 'Expenses Analysis'!$C25, 'Data Repository Table'!$H:$H, 'Expenses Analysis'!$D25, 'Data Repository Table'!$D:$D, 'Expenses Analysis'!F$12)</f>
        <v>2533034.5131168002</v>
      </c>
      <c r="G25" s="19">
        <f>SUMIFS('Data Repository Table'!$J:$J, 'Data Repository Table'!$A:$A, "Financial Actual", 'Data Repository Table'!$C:$C, 'Expenses Analysis'!$A25, 'Data Repository Table'!$B:$B, "Expenses", 'Data Repository Table'!$G:$G, 'Expenses Analysis'!$C25, 'Data Repository Table'!$H:$H, 'Expenses Analysis'!$D25, 'Data Repository Table'!$D:$D, 'Expenses Analysis'!G$12)</f>
        <v>3051574.1625600001</v>
      </c>
      <c r="H25" s="19">
        <f>SUMIFS('Data Repository Table'!$J:$J, 'Data Repository Table'!$A:$A, "Financial Actual", 'Data Repository Table'!$C:$C, 'Expenses Analysis'!$A25, 'Data Repository Table'!$B:$B, "Expenses", 'Data Repository Table'!$G:$G, 'Expenses Analysis'!$C25, 'Data Repository Table'!$H:$H, 'Expenses Analysis'!$D25, 'Data Repository Table'!$D:$D, 'Expenses Analysis'!H$12)</f>
        <v>3084202.7580672004</v>
      </c>
      <c r="I25" s="19">
        <f>SUMIFS('Data Repository Table'!$J:$J, 'Data Repository Table'!$A:$A, "Financial Actual", 'Data Repository Table'!$C:$C, 'Expenses Analysis'!$A25, 'Data Repository Table'!$B:$B, "Expenses", 'Data Repository Table'!$G:$G, 'Expenses Analysis'!$C25, 'Data Repository Table'!$H:$H, 'Expenses Analysis'!$D25, 'Data Repository Table'!$D:$D, 'Expenses Analysis'!I$12)</f>
        <v>4135202.765971201</v>
      </c>
      <c r="J25" s="19">
        <f>SUMIFS('Data Repository Table'!$J:$J, 'Data Repository Table'!$A:$A, "Financial Actual", 'Data Repository Table'!$C:$C, 'Expenses Analysis'!$A25, 'Data Repository Table'!$B:$B, "Expenses", 'Data Repository Table'!$G:$G, 'Expenses Analysis'!$C25, 'Data Repository Table'!$H:$H, 'Expenses Analysis'!$D25, 'Data Repository Table'!$D:$D, 'Expenses Analysis'!J$12)</f>
        <v>4473275.8948415993</v>
      </c>
      <c r="K25" s="19">
        <f>SUMIFS('Data Repository Table'!$J:$J, 'Data Repository Table'!$A:$A, "Financial Actual", 'Data Repository Table'!$C:$C, 'Expenses Analysis'!$A25, 'Data Repository Table'!$B:$B, "Expenses", 'Data Repository Table'!$G:$G, 'Expenses Analysis'!$C25, 'Data Repository Table'!$H:$H, 'Expenses Analysis'!$D25, 'Data Repository Table'!$D:$D, 'Expenses Analysis'!K$12)</f>
        <v>3464957.9260800011</v>
      </c>
      <c r="L25" s="19">
        <f>SUMIFS('Data Repository Table'!$J:$J, 'Data Repository Table'!$A:$A, "Financial Actual", 'Data Repository Table'!$C:$C, 'Expenses Analysis'!$A25, 'Data Repository Table'!$B:$B, "Expenses", 'Data Repository Table'!$G:$G, 'Expenses Analysis'!$C25, 'Data Repository Table'!$H:$H, 'Expenses Analysis'!$D25, 'Data Repository Table'!$D:$D, 'Expenses Analysis'!L$12)</f>
        <v>4049642.8266000003</v>
      </c>
      <c r="M25" s="19">
        <f>SUMIFS('Data Repository Table'!$J:$J, 'Data Repository Table'!$A:$A, "Financial Actual", 'Data Repository Table'!$C:$C, 'Expenses Analysis'!$A25, 'Data Repository Table'!$B:$B, "Expenses", 'Data Repository Table'!$G:$G, 'Expenses Analysis'!$C25, 'Data Repository Table'!$H:$H, 'Expenses Analysis'!$D25, 'Data Repository Table'!$D:$D, 'Expenses Analysis'!M$12)</f>
        <v>4767948.2214000002</v>
      </c>
      <c r="N25" s="19">
        <f>SUMIFS('Data Repository Table'!$J:$J, 'Data Repository Table'!$A:$A, "Financial Actual", 'Data Repository Table'!$C:$C, 'Expenses Analysis'!$A25, 'Data Repository Table'!$B:$B, "Expenses", 'Data Repository Table'!$G:$G, 'Expenses Analysis'!$C25, 'Data Repository Table'!$H:$H, 'Expenses Analysis'!$D25, 'Data Repository Table'!$D:$D, 'Expenses Analysis'!N$12)</f>
        <v>4346722.8083999995</v>
      </c>
      <c r="O25" s="19">
        <f>SUMIFS('Data Repository Table'!$J:$J, 'Data Repository Table'!$A:$A, "Financial Actual", 'Data Repository Table'!$C:$C, 'Expenses Analysis'!$A25, 'Data Repository Table'!$B:$B, "Expenses", 'Data Repository Table'!$G:$G, 'Expenses Analysis'!$C25, 'Data Repository Table'!$H:$H, 'Expenses Analysis'!$D25, 'Data Repository Table'!$D:$D, 'Expenses Analysis'!O$12)</f>
        <v>4671541.1274000006</v>
      </c>
      <c r="P25" s="19">
        <f>SUMIFS('Data Repository Table'!$J:$J, 'Data Repository Table'!$A:$A, "Financial Actual", 'Data Repository Table'!$C:$C, 'Expenses Analysis'!$A25, 'Data Repository Table'!$B:$B, "Expenses", 'Data Repository Table'!$G:$G, 'Expenses Analysis'!$C25, 'Data Repository Table'!$H:$H, 'Expenses Analysis'!$D25, 'Data Repository Table'!$D:$D, 'Expenses Analysis'!P$12)</f>
        <v>5478104.6040000012</v>
      </c>
      <c r="Q25" s="19">
        <f>SUMIFS('Data Repository Table'!$J:$J, 'Data Repository Table'!$A:$A, "Financial Actual", 'Data Repository Table'!$C:$C, 'Expenses Analysis'!$A25, 'Data Repository Table'!$B:$B, "Expenses", 'Data Repository Table'!$G:$G, 'Expenses Analysis'!$C25, 'Data Repository Table'!$H:$H, 'Expenses Analysis'!$D25, 'Data Repository Table'!$D:$D, 'Expenses Analysis'!Q$12)</f>
        <v>2269805.1667200001</v>
      </c>
      <c r="R25" s="19">
        <f>SUM(F25:Q25)</f>
        <v>46326012.775156811</v>
      </c>
      <c r="S25" s="79"/>
      <c r="T25" s="79"/>
      <c r="U25" s="79"/>
      <c r="V25" s="79"/>
      <c r="W25" s="79"/>
    </row>
    <row r="26" spans="1:23" x14ac:dyDescent="0.35">
      <c r="A26" s="80" t="s">
        <v>64</v>
      </c>
      <c r="B26" s="80" t="s">
        <v>136</v>
      </c>
      <c r="C26" s="80" t="s">
        <v>127</v>
      </c>
      <c r="D26" s="80" t="s">
        <v>128</v>
      </c>
      <c r="E26" s="103"/>
      <c r="F26" s="19">
        <f>SUMIFS('Data Repository Table'!$J:$J, 'Data Repository Table'!$A:$A, "Financial Actual", 'Data Repository Table'!$C:$C, 'Expenses Analysis'!$A26, 'Data Repository Table'!$B:$B, "Expenses", 'Data Repository Table'!$G:$G, 'Expenses Analysis'!$C26, 'Data Repository Table'!$H:$H, 'Expenses Analysis'!$D26, 'Data Repository Table'!$D:$D, 'Expenses Analysis'!F$12)</f>
        <v>1266517.2565584001</v>
      </c>
      <c r="G26" s="19">
        <f>SUMIFS('Data Repository Table'!$J:$J, 'Data Repository Table'!$A:$A, "Financial Actual", 'Data Repository Table'!$C:$C, 'Expenses Analysis'!$A26, 'Data Repository Table'!$B:$B, "Expenses", 'Data Repository Table'!$G:$G, 'Expenses Analysis'!$C26, 'Data Repository Table'!$H:$H, 'Expenses Analysis'!$D26, 'Data Repository Table'!$D:$D, 'Expenses Analysis'!G$12)</f>
        <v>1525787.08128</v>
      </c>
      <c r="H26" s="19">
        <f>SUMIFS('Data Repository Table'!$J:$J, 'Data Repository Table'!$A:$A, "Financial Actual", 'Data Repository Table'!$C:$C, 'Expenses Analysis'!$A26, 'Data Repository Table'!$B:$B, "Expenses", 'Data Repository Table'!$G:$G, 'Expenses Analysis'!$C26, 'Data Repository Table'!$H:$H, 'Expenses Analysis'!$D26, 'Data Repository Table'!$D:$D, 'Expenses Analysis'!H$12)</f>
        <v>1542101.3790336002</v>
      </c>
      <c r="I26" s="19">
        <f>SUMIFS('Data Repository Table'!$J:$J, 'Data Repository Table'!$A:$A, "Financial Actual", 'Data Repository Table'!$C:$C, 'Expenses Analysis'!$A26, 'Data Repository Table'!$B:$B, "Expenses", 'Data Repository Table'!$G:$G, 'Expenses Analysis'!$C26, 'Data Repository Table'!$H:$H, 'Expenses Analysis'!$D26, 'Data Repository Table'!$D:$D, 'Expenses Analysis'!I$12)</f>
        <v>2067601.3829856005</v>
      </c>
      <c r="J26" s="19">
        <f>SUMIFS('Data Repository Table'!$J:$J, 'Data Repository Table'!$A:$A, "Financial Actual", 'Data Repository Table'!$C:$C, 'Expenses Analysis'!$A26, 'Data Repository Table'!$B:$B, "Expenses", 'Data Repository Table'!$G:$G, 'Expenses Analysis'!$C26, 'Data Repository Table'!$H:$H, 'Expenses Analysis'!$D26, 'Data Repository Table'!$D:$D, 'Expenses Analysis'!J$12)</f>
        <v>2236637.9474207996</v>
      </c>
      <c r="K26" s="19">
        <f>SUMIFS('Data Repository Table'!$J:$J, 'Data Repository Table'!$A:$A, "Financial Actual", 'Data Repository Table'!$C:$C, 'Expenses Analysis'!$A26, 'Data Repository Table'!$B:$B, "Expenses", 'Data Repository Table'!$G:$G, 'Expenses Analysis'!$C26, 'Data Repository Table'!$H:$H, 'Expenses Analysis'!$D26, 'Data Repository Table'!$D:$D, 'Expenses Analysis'!K$12)</f>
        <v>1732478.9630400005</v>
      </c>
      <c r="L26" s="19">
        <f>SUMIFS('Data Repository Table'!$J:$J, 'Data Repository Table'!$A:$A, "Financial Actual", 'Data Repository Table'!$C:$C, 'Expenses Analysis'!$A26, 'Data Repository Table'!$B:$B, "Expenses", 'Data Repository Table'!$G:$G, 'Expenses Analysis'!$C26, 'Data Repository Table'!$H:$H, 'Expenses Analysis'!$D26, 'Data Repository Table'!$D:$D, 'Expenses Analysis'!L$12)</f>
        <v>2024821.4133000001</v>
      </c>
      <c r="M26" s="19">
        <f>SUMIFS('Data Repository Table'!$J:$J, 'Data Repository Table'!$A:$A, "Financial Actual", 'Data Repository Table'!$C:$C, 'Expenses Analysis'!$A26, 'Data Repository Table'!$B:$B, "Expenses", 'Data Repository Table'!$G:$G, 'Expenses Analysis'!$C26, 'Data Repository Table'!$H:$H, 'Expenses Analysis'!$D26, 'Data Repository Table'!$D:$D, 'Expenses Analysis'!M$12)</f>
        <v>2383974.1107000001</v>
      </c>
      <c r="N26" s="19">
        <f>SUMIFS('Data Repository Table'!$J:$J, 'Data Repository Table'!$A:$A, "Financial Actual", 'Data Repository Table'!$C:$C, 'Expenses Analysis'!$A26, 'Data Repository Table'!$B:$B, "Expenses", 'Data Repository Table'!$G:$G, 'Expenses Analysis'!$C26, 'Data Repository Table'!$H:$H, 'Expenses Analysis'!$D26, 'Data Repository Table'!$D:$D, 'Expenses Analysis'!N$12)</f>
        <v>2173361.4041999998</v>
      </c>
      <c r="O26" s="19">
        <f>SUMIFS('Data Repository Table'!$J:$J, 'Data Repository Table'!$A:$A, "Financial Actual", 'Data Repository Table'!$C:$C, 'Expenses Analysis'!$A26, 'Data Repository Table'!$B:$B, "Expenses", 'Data Repository Table'!$G:$G, 'Expenses Analysis'!$C26, 'Data Repository Table'!$H:$H, 'Expenses Analysis'!$D26, 'Data Repository Table'!$D:$D, 'Expenses Analysis'!O$12)</f>
        <v>2335770.5637000003</v>
      </c>
      <c r="P26" s="19">
        <f>SUMIFS('Data Repository Table'!$J:$J, 'Data Repository Table'!$A:$A, "Financial Actual", 'Data Repository Table'!$C:$C, 'Expenses Analysis'!$A26, 'Data Repository Table'!$B:$B, "Expenses", 'Data Repository Table'!$G:$G, 'Expenses Analysis'!$C26, 'Data Repository Table'!$H:$H, 'Expenses Analysis'!$D26, 'Data Repository Table'!$D:$D, 'Expenses Analysis'!P$12)</f>
        <v>2739052.3020000006</v>
      </c>
      <c r="Q26" s="19">
        <f>SUMIFS('Data Repository Table'!$J:$J, 'Data Repository Table'!$A:$A, "Financial Actual", 'Data Repository Table'!$C:$C, 'Expenses Analysis'!$A26, 'Data Repository Table'!$B:$B, "Expenses", 'Data Repository Table'!$G:$G, 'Expenses Analysis'!$C26, 'Data Repository Table'!$H:$H, 'Expenses Analysis'!$D26, 'Data Repository Table'!$D:$D, 'Expenses Analysis'!Q$12)</f>
        <v>1134902.58336</v>
      </c>
      <c r="R26" s="19">
        <f t="shared" ref="R26:R32" si="2">SUM(F26:Q26)</f>
        <v>23163006.387578405</v>
      </c>
      <c r="S26" s="79"/>
      <c r="T26" s="79"/>
      <c r="U26" s="79"/>
      <c r="V26" s="79"/>
      <c r="W26" s="79"/>
    </row>
    <row r="27" spans="1:23" x14ac:dyDescent="0.35">
      <c r="A27" s="80" t="s">
        <v>64</v>
      </c>
      <c r="B27" s="80" t="s">
        <v>136</v>
      </c>
      <c r="C27" s="80" t="s">
        <v>127</v>
      </c>
      <c r="D27" s="80" t="s">
        <v>129</v>
      </c>
      <c r="E27" s="103"/>
      <c r="F27" s="19">
        <f>SUMIFS('Data Repository Table'!$J:$J, 'Data Repository Table'!$A:$A, "Financial Actual", 'Data Repository Table'!$C:$C, 'Expenses Analysis'!$A27, 'Data Repository Table'!$B:$B, "Expenses", 'Data Repository Table'!$G:$G, 'Expenses Analysis'!$C27, 'Data Repository Table'!$H:$H, 'Expenses Analysis'!$D27, 'Data Repository Table'!$D:$D, 'Expenses Analysis'!F$12)</f>
        <v>1055431.0471320001</v>
      </c>
      <c r="G27" s="19">
        <f>SUMIFS('Data Repository Table'!$J:$J, 'Data Repository Table'!$A:$A, "Financial Actual", 'Data Repository Table'!$C:$C, 'Expenses Analysis'!$A27, 'Data Repository Table'!$B:$B, "Expenses", 'Data Repository Table'!$G:$G, 'Expenses Analysis'!$C27, 'Data Repository Table'!$H:$H, 'Expenses Analysis'!$D27, 'Data Repository Table'!$D:$D, 'Expenses Analysis'!G$12)</f>
        <v>1271489.2344000002</v>
      </c>
      <c r="H27" s="19">
        <f>SUMIFS('Data Repository Table'!$J:$J, 'Data Repository Table'!$A:$A, "Financial Actual", 'Data Repository Table'!$C:$C, 'Expenses Analysis'!$A27, 'Data Repository Table'!$B:$B, "Expenses", 'Data Repository Table'!$G:$G, 'Expenses Analysis'!$C27, 'Data Repository Table'!$H:$H, 'Expenses Analysis'!$D27, 'Data Repository Table'!$D:$D, 'Expenses Analysis'!H$12)</f>
        <v>1285084.4825280001</v>
      </c>
      <c r="I27" s="19">
        <f>SUMIFS('Data Repository Table'!$J:$J, 'Data Repository Table'!$A:$A, "Financial Actual", 'Data Repository Table'!$C:$C, 'Expenses Analysis'!$A27, 'Data Repository Table'!$B:$B, "Expenses", 'Data Repository Table'!$G:$G, 'Expenses Analysis'!$C27, 'Data Repository Table'!$H:$H, 'Expenses Analysis'!$D27, 'Data Repository Table'!$D:$D, 'Expenses Analysis'!I$12)</f>
        <v>1723001.1524880002</v>
      </c>
      <c r="J27" s="19">
        <f>SUMIFS('Data Repository Table'!$J:$J, 'Data Repository Table'!$A:$A, "Financial Actual", 'Data Repository Table'!$C:$C, 'Expenses Analysis'!$A27, 'Data Repository Table'!$B:$B, "Expenses", 'Data Repository Table'!$G:$G, 'Expenses Analysis'!$C27, 'Data Repository Table'!$H:$H, 'Expenses Analysis'!$D27, 'Data Repository Table'!$D:$D, 'Expenses Analysis'!J$12)</f>
        <v>1863864.9561839998</v>
      </c>
      <c r="K27" s="19">
        <f>SUMIFS('Data Repository Table'!$J:$J, 'Data Repository Table'!$A:$A, "Financial Actual", 'Data Repository Table'!$C:$C, 'Expenses Analysis'!$A27, 'Data Repository Table'!$B:$B, "Expenses", 'Data Repository Table'!$G:$G, 'Expenses Analysis'!$C27, 'Data Repository Table'!$H:$H, 'Expenses Analysis'!$D27, 'Data Repository Table'!$D:$D, 'Expenses Analysis'!K$12)</f>
        <v>1443732.4692000004</v>
      </c>
      <c r="L27" s="19">
        <f>SUMIFS('Data Repository Table'!$J:$J, 'Data Repository Table'!$A:$A, "Financial Actual", 'Data Repository Table'!$C:$C, 'Expenses Analysis'!$A27, 'Data Repository Table'!$B:$B, "Expenses", 'Data Repository Table'!$G:$G, 'Expenses Analysis'!$C27, 'Data Repository Table'!$H:$H, 'Expenses Analysis'!$D27, 'Data Repository Table'!$D:$D, 'Expenses Analysis'!L$12)</f>
        <v>1687351.1777500003</v>
      </c>
      <c r="M27" s="19">
        <f>SUMIFS('Data Repository Table'!$J:$J, 'Data Repository Table'!$A:$A, "Financial Actual", 'Data Repository Table'!$C:$C, 'Expenses Analysis'!$A27, 'Data Repository Table'!$B:$B, "Expenses", 'Data Repository Table'!$G:$G, 'Expenses Analysis'!$C27, 'Data Repository Table'!$H:$H, 'Expenses Analysis'!$D27, 'Data Repository Table'!$D:$D, 'Expenses Analysis'!M$12)</f>
        <v>1986645.0922500002</v>
      </c>
      <c r="N27" s="19">
        <f>SUMIFS('Data Repository Table'!$J:$J, 'Data Repository Table'!$A:$A, "Financial Actual", 'Data Repository Table'!$C:$C, 'Expenses Analysis'!$A27, 'Data Repository Table'!$B:$B, "Expenses", 'Data Repository Table'!$G:$G, 'Expenses Analysis'!$C27, 'Data Repository Table'!$H:$H, 'Expenses Analysis'!$D27, 'Data Repository Table'!$D:$D, 'Expenses Analysis'!N$12)</f>
        <v>1811134.5035000001</v>
      </c>
      <c r="O27" s="19">
        <f>SUMIFS('Data Repository Table'!$J:$J, 'Data Repository Table'!$A:$A, "Financial Actual", 'Data Repository Table'!$C:$C, 'Expenses Analysis'!$A27, 'Data Repository Table'!$B:$B, "Expenses", 'Data Repository Table'!$G:$G, 'Expenses Analysis'!$C27, 'Data Repository Table'!$H:$H, 'Expenses Analysis'!$D27, 'Data Repository Table'!$D:$D, 'Expenses Analysis'!O$12)</f>
        <v>1946475.4697500004</v>
      </c>
      <c r="P27" s="19">
        <f>SUMIFS('Data Repository Table'!$J:$J, 'Data Repository Table'!$A:$A, "Financial Actual", 'Data Repository Table'!$C:$C, 'Expenses Analysis'!$A27, 'Data Repository Table'!$B:$B, "Expenses", 'Data Repository Table'!$G:$G, 'Expenses Analysis'!$C27, 'Data Repository Table'!$H:$H, 'Expenses Analysis'!$D27, 'Data Repository Table'!$D:$D, 'Expenses Analysis'!P$12)</f>
        <v>2282543.5850000004</v>
      </c>
      <c r="Q27" s="19">
        <f>SUMIFS('Data Repository Table'!$J:$J, 'Data Repository Table'!$A:$A, "Financial Actual", 'Data Repository Table'!$C:$C, 'Expenses Analysis'!$A27, 'Data Repository Table'!$B:$B, "Expenses", 'Data Repository Table'!$G:$G, 'Expenses Analysis'!$C27, 'Data Repository Table'!$H:$H, 'Expenses Analysis'!$D27, 'Data Repository Table'!$D:$D, 'Expenses Analysis'!Q$12)</f>
        <v>945752.15280000004</v>
      </c>
      <c r="R27" s="19">
        <f t="shared" si="2"/>
        <v>19302505.322982002</v>
      </c>
      <c r="S27" s="79"/>
      <c r="T27" s="79"/>
      <c r="U27" s="79"/>
      <c r="V27" s="79"/>
      <c r="W27" s="79"/>
    </row>
    <row r="28" spans="1:23" x14ac:dyDescent="0.35">
      <c r="A28" s="80" t="s">
        <v>64</v>
      </c>
      <c r="B28" s="80" t="s">
        <v>136</v>
      </c>
      <c r="C28" s="80" t="s">
        <v>146</v>
      </c>
      <c r="D28" s="80" t="s">
        <v>130</v>
      </c>
      <c r="E28" s="103"/>
      <c r="F28" s="19">
        <f>SUMIFS('Data Repository Table'!$J:$J, 'Data Repository Table'!$A:$A, "Financial Actual", 'Data Repository Table'!$C:$C, 'Expenses Analysis'!$A28, 'Data Repository Table'!$B:$B, "Expenses", 'Data Repository Table'!$G:$G, 'Expenses Analysis'!$C28, 'Data Repository Table'!$H:$H, 'Expenses Analysis'!$D28, 'Data Repository Table'!$D:$D, 'Expenses Analysis'!F$12)</f>
        <v>996326.908492608</v>
      </c>
      <c r="G28" s="19">
        <f>SUMIFS('Data Repository Table'!$J:$J, 'Data Repository Table'!$A:$A, "Financial Actual", 'Data Repository Table'!$C:$C, 'Expenses Analysis'!$A28, 'Data Repository Table'!$B:$B, "Expenses", 'Data Repository Table'!$G:$G, 'Expenses Analysis'!$C28, 'Data Repository Table'!$H:$H, 'Expenses Analysis'!$D28, 'Data Repository Table'!$D:$D, 'Expenses Analysis'!G$12)</f>
        <v>1200285.8372736</v>
      </c>
      <c r="H28" s="19">
        <f>SUMIFS('Data Repository Table'!$J:$J, 'Data Repository Table'!$A:$A, "Financial Actual", 'Data Repository Table'!$C:$C, 'Expenses Analysis'!$A28, 'Data Repository Table'!$B:$B, "Expenses", 'Data Repository Table'!$G:$G, 'Expenses Analysis'!$C28, 'Data Repository Table'!$H:$H, 'Expenses Analysis'!$D28, 'Data Repository Table'!$D:$D, 'Expenses Analysis'!H$12)</f>
        <v>1213119.7515064322</v>
      </c>
      <c r="I28" s="19">
        <f>SUMIFS('Data Repository Table'!$J:$J, 'Data Repository Table'!$A:$A, "Financial Actual", 'Data Repository Table'!$C:$C, 'Expenses Analysis'!$A28, 'Data Repository Table'!$B:$B, "Expenses", 'Data Repository Table'!$G:$G, 'Expenses Analysis'!$C28, 'Data Repository Table'!$H:$H, 'Expenses Analysis'!$D28, 'Data Repository Table'!$D:$D, 'Expenses Analysis'!I$12)</f>
        <v>1626513.0879486722</v>
      </c>
      <c r="J28" s="19">
        <f>SUMIFS('Data Repository Table'!$J:$J, 'Data Repository Table'!$A:$A, "Financial Actual", 'Data Repository Table'!$C:$C, 'Expenses Analysis'!$A28, 'Data Repository Table'!$B:$B, "Expenses", 'Data Repository Table'!$G:$G, 'Expenses Analysis'!$C28, 'Data Repository Table'!$H:$H, 'Expenses Analysis'!$D28, 'Data Repository Table'!$D:$D, 'Expenses Analysis'!J$12)</f>
        <v>1759488.5186376958</v>
      </c>
      <c r="K28" s="19">
        <f>SUMIFS('Data Repository Table'!$J:$J, 'Data Repository Table'!$A:$A, "Financial Actual", 'Data Repository Table'!$C:$C, 'Expenses Analysis'!$A28, 'Data Repository Table'!$B:$B, "Expenses", 'Data Repository Table'!$G:$G, 'Expenses Analysis'!$C28, 'Data Repository Table'!$H:$H, 'Expenses Analysis'!$D28, 'Data Repository Table'!$D:$D, 'Expenses Analysis'!K$12)</f>
        <v>1362883.4509248002</v>
      </c>
      <c r="L28" s="19">
        <f>SUMIFS('Data Repository Table'!$J:$J, 'Data Repository Table'!$A:$A, "Financial Actual", 'Data Repository Table'!$C:$C, 'Expenses Analysis'!$A28, 'Data Repository Table'!$B:$B, "Expenses", 'Data Repository Table'!$G:$G, 'Expenses Analysis'!$C28, 'Data Repository Table'!$H:$H, 'Expenses Analysis'!$D28, 'Data Repository Table'!$D:$D, 'Expenses Analysis'!L$12)</f>
        <v>1592859.5117959999</v>
      </c>
      <c r="M28" s="19">
        <f>SUMIFS('Data Repository Table'!$J:$J, 'Data Repository Table'!$A:$A, "Financial Actual", 'Data Repository Table'!$C:$C, 'Expenses Analysis'!$A28, 'Data Repository Table'!$B:$B, "Expenses", 'Data Repository Table'!$G:$G, 'Expenses Analysis'!$C28, 'Data Repository Table'!$H:$H, 'Expenses Analysis'!$D28, 'Data Repository Table'!$D:$D, 'Expenses Analysis'!M$12)</f>
        <v>1875392.9670840001</v>
      </c>
      <c r="N28" s="19">
        <f>SUMIFS('Data Repository Table'!$J:$J, 'Data Repository Table'!$A:$A, "Financial Actual", 'Data Repository Table'!$C:$C, 'Expenses Analysis'!$A28, 'Data Repository Table'!$B:$B, "Expenses", 'Data Repository Table'!$G:$G, 'Expenses Analysis'!$C28, 'Data Repository Table'!$H:$H, 'Expenses Analysis'!$D28, 'Data Repository Table'!$D:$D, 'Expenses Analysis'!N$12)</f>
        <v>1709710.9713039999</v>
      </c>
      <c r="O28" s="19">
        <f>SUMIFS('Data Repository Table'!$J:$J, 'Data Repository Table'!$A:$A, "Financial Actual", 'Data Repository Table'!$C:$C, 'Expenses Analysis'!$A28, 'Data Repository Table'!$B:$B, "Expenses", 'Data Repository Table'!$G:$G, 'Expenses Analysis'!$C28, 'Data Repository Table'!$H:$H, 'Expenses Analysis'!$D28, 'Data Repository Table'!$D:$D, 'Expenses Analysis'!O$12)</f>
        <v>1837472.8434440002</v>
      </c>
      <c r="P28" s="19">
        <f>SUMIFS('Data Repository Table'!$J:$J, 'Data Repository Table'!$A:$A, "Financial Actual", 'Data Repository Table'!$C:$C, 'Expenses Analysis'!$A28, 'Data Repository Table'!$B:$B, "Expenses", 'Data Repository Table'!$G:$G, 'Expenses Analysis'!$C28, 'Data Repository Table'!$H:$H, 'Expenses Analysis'!$D28, 'Data Repository Table'!$D:$D, 'Expenses Analysis'!P$12)</f>
        <v>2154721.1442400003</v>
      </c>
      <c r="Q28" s="19">
        <f>SUMIFS('Data Repository Table'!$J:$J, 'Data Repository Table'!$A:$A, "Financial Actual", 'Data Repository Table'!$C:$C, 'Expenses Analysis'!$A28, 'Data Repository Table'!$B:$B, "Expenses", 'Data Repository Table'!$G:$G, 'Expenses Analysis'!$C28, 'Data Repository Table'!$H:$H, 'Expenses Analysis'!$D28, 'Data Repository Table'!$D:$D, 'Expenses Analysis'!Q$12)</f>
        <v>892790.0322432</v>
      </c>
      <c r="R28" s="19">
        <f t="shared" si="2"/>
        <v>18221565.024895009</v>
      </c>
      <c r="S28" s="79"/>
      <c r="T28" s="79"/>
      <c r="U28" s="79"/>
      <c r="V28" s="79"/>
      <c r="W28" s="79"/>
    </row>
    <row r="29" spans="1:23" x14ac:dyDescent="0.35">
      <c r="A29" s="80" t="s">
        <v>64</v>
      </c>
      <c r="B29" s="80" t="s">
        <v>136</v>
      </c>
      <c r="C29" s="80" t="s">
        <v>146</v>
      </c>
      <c r="D29" s="80" t="s">
        <v>131</v>
      </c>
      <c r="E29" s="103"/>
      <c r="F29" s="19">
        <f>SUMIFS('Data Repository Table'!$J:$J, 'Data Repository Table'!$A:$A, "Financial Actual", 'Data Repository Table'!$C:$C, 'Expenses Analysis'!$A29, 'Data Repository Table'!$B:$B, "Expenses", 'Data Repository Table'!$G:$G, 'Expenses Analysis'!$C29, 'Data Repository Table'!$H:$H, 'Expenses Analysis'!$D29, 'Data Repository Table'!$D:$D, 'Expenses Analysis'!F$12)</f>
        <v>869931.04490880016</v>
      </c>
      <c r="G29" s="19">
        <f>SUMIFS('Data Repository Table'!$J:$J, 'Data Repository Table'!$A:$A, "Financial Actual", 'Data Repository Table'!$C:$C, 'Expenses Analysis'!$A29, 'Data Repository Table'!$B:$B, "Expenses", 'Data Repository Table'!$G:$G, 'Expenses Analysis'!$C29, 'Data Repository Table'!$H:$H, 'Expenses Analysis'!$D29, 'Data Repository Table'!$D:$D, 'Expenses Analysis'!G$12)</f>
        <v>1048015.3689600001</v>
      </c>
      <c r="H29" s="19">
        <f>SUMIFS('Data Repository Table'!$J:$J, 'Data Repository Table'!$A:$A, "Financial Actual", 'Data Repository Table'!$C:$C, 'Expenses Analysis'!$A29, 'Data Repository Table'!$B:$B, "Expenses", 'Data Repository Table'!$G:$G, 'Expenses Analysis'!$C29, 'Data Repository Table'!$H:$H, 'Expenses Analysis'!$D29, 'Data Repository Table'!$D:$D, 'Expenses Analysis'!H$12)</f>
        <v>1059221.1492352001</v>
      </c>
      <c r="I29" s="19">
        <f>SUMIFS('Data Repository Table'!$J:$J, 'Data Repository Table'!$A:$A, "Financial Actual", 'Data Repository Table'!$C:$C, 'Expenses Analysis'!$A29, 'Data Repository Table'!$B:$B, "Expenses", 'Data Repository Table'!$G:$G, 'Expenses Analysis'!$C29, 'Data Repository Table'!$H:$H, 'Expenses Analysis'!$D29, 'Data Repository Table'!$D:$D, 'Expenses Analysis'!I$12)</f>
        <v>1420170.6468992003</v>
      </c>
      <c r="J29" s="19">
        <f>SUMIFS('Data Repository Table'!$J:$J, 'Data Repository Table'!$A:$A, "Financial Actual", 'Data Repository Table'!$C:$C, 'Expenses Analysis'!$A29, 'Data Repository Table'!$B:$B, "Expenses", 'Data Repository Table'!$G:$G, 'Expenses Analysis'!$C29, 'Data Repository Table'!$H:$H, 'Expenses Analysis'!$D29, 'Data Repository Table'!$D:$D, 'Expenses Analysis'!J$12)</f>
        <v>1536276.5699455999</v>
      </c>
      <c r="K29" s="19">
        <f>SUMIFS('Data Repository Table'!$J:$J, 'Data Repository Table'!$A:$A, "Financial Actual", 'Data Repository Table'!$C:$C, 'Expenses Analysis'!$A29, 'Data Repository Table'!$B:$B, "Expenses", 'Data Repository Table'!$G:$G, 'Expenses Analysis'!$C29, 'Data Repository Table'!$H:$H, 'Expenses Analysis'!$D29, 'Data Repository Table'!$D:$D, 'Expenses Analysis'!K$12)</f>
        <v>785390.46324480022</v>
      </c>
      <c r="L29" s="19">
        <f>SUMIFS('Data Repository Table'!$J:$J, 'Data Repository Table'!$A:$A, "Financial Actual", 'Data Repository Table'!$C:$C, 'Expenses Analysis'!$A29, 'Data Repository Table'!$B:$B, "Expenses", 'Data Repository Table'!$G:$G, 'Expenses Analysis'!$C29, 'Data Repository Table'!$H:$H, 'Expenses Analysis'!$D29, 'Data Repository Table'!$D:$D, 'Expenses Analysis'!L$12)</f>
        <v>734335.23255680013</v>
      </c>
      <c r="M29" s="19">
        <f>SUMIFS('Data Repository Table'!$J:$J, 'Data Repository Table'!$A:$A, "Financial Actual", 'Data Repository Table'!$C:$C, 'Expenses Analysis'!$A29, 'Data Repository Table'!$B:$B, "Expenses", 'Data Repository Table'!$G:$G, 'Expenses Analysis'!$C29, 'Data Repository Table'!$H:$H, 'Expenses Analysis'!$D29, 'Data Repository Table'!$D:$D, 'Expenses Analysis'!M$12)</f>
        <v>864587.94414720009</v>
      </c>
      <c r="N29" s="19">
        <f>SUMIFS('Data Repository Table'!$J:$J, 'Data Repository Table'!$A:$A, "Financial Actual", 'Data Repository Table'!$C:$C, 'Expenses Analysis'!$A29, 'Data Repository Table'!$B:$B, "Expenses", 'Data Repository Table'!$G:$G, 'Expenses Analysis'!$C29, 'Data Repository Table'!$H:$H, 'Expenses Analysis'!$D29, 'Data Repository Table'!$D:$D, 'Expenses Analysis'!N$12)</f>
        <v>788205.73592320003</v>
      </c>
      <c r="O29" s="19">
        <f>SUMIFS('Data Repository Table'!$J:$J, 'Data Repository Table'!$A:$A, "Financial Actual", 'Data Repository Table'!$C:$C, 'Expenses Analysis'!$A29, 'Data Repository Table'!$B:$B, "Expenses", 'Data Repository Table'!$G:$G, 'Expenses Analysis'!$C29, 'Data Repository Table'!$H:$H, 'Expenses Analysis'!$D29, 'Data Repository Table'!$D:$D, 'Expenses Analysis'!O$12)</f>
        <v>847106.12443520024</v>
      </c>
      <c r="P29" s="19">
        <f>SUMIFS('Data Repository Table'!$J:$J, 'Data Repository Table'!$A:$A, "Financial Actual", 'Data Repository Table'!$C:$C, 'Expenses Analysis'!$A29, 'Data Repository Table'!$B:$B, "Expenses", 'Data Repository Table'!$G:$G, 'Expenses Analysis'!$C29, 'Data Repository Table'!$H:$H, 'Expenses Analysis'!$D29, 'Data Repository Table'!$D:$D, 'Expenses Analysis'!P$12)</f>
        <v>993362.96819200017</v>
      </c>
      <c r="Q29" s="19">
        <f>SUMIFS('Data Repository Table'!$J:$J, 'Data Repository Table'!$A:$A, "Financial Actual", 'Data Repository Table'!$C:$C, 'Expenses Analysis'!$A29, 'Data Repository Table'!$B:$B, "Expenses", 'Data Repository Table'!$G:$G, 'Expenses Analysis'!$C29, 'Data Repository Table'!$H:$H, 'Expenses Analysis'!$D29, 'Data Repository Table'!$D:$D, 'Expenses Analysis'!Q$12)</f>
        <v>514489.17112320004</v>
      </c>
      <c r="R29" s="19">
        <f t="shared" si="2"/>
        <v>11461092.4195712</v>
      </c>
      <c r="S29" s="79"/>
      <c r="T29" s="79"/>
      <c r="U29" s="79"/>
      <c r="V29" s="79"/>
      <c r="W29" s="79"/>
    </row>
    <row r="30" spans="1:23" x14ac:dyDescent="0.35">
      <c r="A30" s="80" t="s">
        <v>64</v>
      </c>
      <c r="B30" s="80" t="s">
        <v>136</v>
      </c>
      <c r="C30" s="80" t="s">
        <v>146</v>
      </c>
      <c r="D30" s="80" t="s">
        <v>132</v>
      </c>
      <c r="E30" s="103"/>
      <c r="F30" s="19">
        <f>SUMIFS('Data Repository Table'!$J:$J, 'Data Repository Table'!$A:$A, "Financial Actual", 'Data Repository Table'!$C:$C, 'Expenses Analysis'!$A30, 'Data Repository Table'!$B:$B, "Expenses", 'Data Repository Table'!$G:$G, 'Expenses Analysis'!$C30, 'Data Repository Table'!$H:$H, 'Expenses Analysis'!$D30, 'Data Repository Table'!$D:$D, 'Expenses Analysis'!F$12)</f>
        <v>921103.45931519999</v>
      </c>
      <c r="G30" s="19">
        <f>SUMIFS('Data Repository Table'!$J:$J, 'Data Repository Table'!$A:$A, "Financial Actual", 'Data Repository Table'!$C:$C, 'Expenses Analysis'!$A30, 'Data Repository Table'!$B:$B, "Expenses", 'Data Repository Table'!$G:$G, 'Expenses Analysis'!$C30, 'Data Repository Table'!$H:$H, 'Expenses Analysis'!$D30, 'Data Repository Table'!$D:$D, 'Expenses Analysis'!G$12)</f>
        <v>1109663.3318399999</v>
      </c>
      <c r="H30" s="19">
        <f>SUMIFS('Data Repository Table'!$J:$J, 'Data Repository Table'!$A:$A, "Financial Actual", 'Data Repository Table'!$C:$C, 'Expenses Analysis'!$A30, 'Data Repository Table'!$B:$B, "Expenses", 'Data Repository Table'!$G:$G, 'Expenses Analysis'!$C30, 'Data Repository Table'!$H:$H, 'Expenses Analysis'!$D30, 'Data Repository Table'!$D:$D, 'Expenses Analysis'!H$12)</f>
        <v>1121528.2756608</v>
      </c>
      <c r="I30" s="19">
        <f>SUMIFS('Data Repository Table'!$J:$J, 'Data Repository Table'!$A:$A, "Financial Actual", 'Data Repository Table'!$C:$C, 'Expenses Analysis'!$A30, 'Data Repository Table'!$B:$B, "Expenses", 'Data Repository Table'!$G:$G, 'Expenses Analysis'!$C30, 'Data Repository Table'!$H:$H, 'Expenses Analysis'!$D30, 'Data Repository Table'!$D:$D, 'Expenses Analysis'!I$12)</f>
        <v>1503710.0967168</v>
      </c>
      <c r="J30" s="19">
        <f>SUMIFS('Data Repository Table'!$J:$J, 'Data Repository Table'!$A:$A, "Financial Actual", 'Data Repository Table'!$C:$C, 'Expenses Analysis'!$A30, 'Data Repository Table'!$B:$B, "Expenses", 'Data Repository Table'!$G:$G, 'Expenses Analysis'!$C30, 'Data Repository Table'!$H:$H, 'Expenses Analysis'!$D30, 'Data Repository Table'!$D:$D, 'Expenses Analysis'!J$12)</f>
        <v>1626645.7799423998</v>
      </c>
      <c r="K30" s="19">
        <f>SUMIFS('Data Repository Table'!$J:$J, 'Data Repository Table'!$A:$A, "Financial Actual", 'Data Repository Table'!$C:$C, 'Expenses Analysis'!$A30, 'Data Repository Table'!$B:$B, "Expenses", 'Data Repository Table'!$G:$G, 'Expenses Analysis'!$C30, 'Data Repository Table'!$H:$H, 'Expenses Analysis'!$D30, 'Data Repository Table'!$D:$D, 'Expenses Analysis'!K$12)</f>
        <v>831589.90225920011</v>
      </c>
      <c r="L30" s="19">
        <f>SUMIFS('Data Repository Table'!$J:$J, 'Data Repository Table'!$A:$A, "Financial Actual", 'Data Repository Table'!$C:$C, 'Expenses Analysis'!$A30, 'Data Repository Table'!$B:$B, "Expenses", 'Data Repository Table'!$G:$G, 'Expenses Analysis'!$C30, 'Data Repository Table'!$H:$H, 'Expenses Analysis'!$D30, 'Data Repository Table'!$D:$D, 'Expenses Analysis'!L$12)</f>
        <v>777531.42270720005</v>
      </c>
      <c r="M30" s="19">
        <f>SUMIFS('Data Repository Table'!$J:$J, 'Data Repository Table'!$A:$A, "Financial Actual", 'Data Repository Table'!$C:$C, 'Expenses Analysis'!$A30, 'Data Repository Table'!$B:$B, "Expenses", 'Data Repository Table'!$G:$G, 'Expenses Analysis'!$C30, 'Data Repository Table'!$H:$H, 'Expenses Analysis'!$D30, 'Data Repository Table'!$D:$D, 'Expenses Analysis'!M$12)</f>
        <v>915446.05850879999</v>
      </c>
      <c r="N30" s="19">
        <f>SUMIFS('Data Repository Table'!$J:$J, 'Data Repository Table'!$A:$A, "Financial Actual", 'Data Repository Table'!$C:$C, 'Expenses Analysis'!$A30, 'Data Repository Table'!$B:$B, "Expenses", 'Data Repository Table'!$G:$G, 'Expenses Analysis'!$C30, 'Data Repository Table'!$H:$H, 'Expenses Analysis'!$D30, 'Data Repository Table'!$D:$D, 'Expenses Analysis'!N$12)</f>
        <v>834570.77921279997</v>
      </c>
      <c r="O30" s="19">
        <f>SUMIFS('Data Repository Table'!$J:$J, 'Data Repository Table'!$A:$A, "Financial Actual", 'Data Repository Table'!$C:$C, 'Expenses Analysis'!$A30, 'Data Repository Table'!$B:$B, "Expenses", 'Data Repository Table'!$G:$G, 'Expenses Analysis'!$C30, 'Data Repository Table'!$H:$H, 'Expenses Analysis'!$D30, 'Data Repository Table'!$D:$D, 'Expenses Analysis'!O$12)</f>
        <v>896935.89646080008</v>
      </c>
      <c r="P30" s="19">
        <f>SUMIFS('Data Repository Table'!$J:$J, 'Data Repository Table'!$A:$A, "Financial Actual", 'Data Repository Table'!$C:$C, 'Expenses Analysis'!$A30, 'Data Repository Table'!$B:$B, "Expenses", 'Data Repository Table'!$G:$G, 'Expenses Analysis'!$C30, 'Data Repository Table'!$H:$H, 'Expenses Analysis'!$D30, 'Data Repository Table'!$D:$D, 'Expenses Analysis'!P$12)</f>
        <v>1051796.083968</v>
      </c>
      <c r="Q30" s="19">
        <f>SUMIFS('Data Repository Table'!$J:$J, 'Data Repository Table'!$A:$A, "Financial Actual", 'Data Repository Table'!$C:$C, 'Expenses Analysis'!$A30, 'Data Repository Table'!$B:$B, "Expenses", 'Data Repository Table'!$G:$G, 'Expenses Analysis'!$C30, 'Data Repository Table'!$H:$H, 'Expenses Analysis'!$D30, 'Data Repository Table'!$D:$D, 'Expenses Analysis'!Q$12)</f>
        <v>544753.24001279997</v>
      </c>
      <c r="R30" s="19">
        <f t="shared" si="2"/>
        <v>12135274.3266048</v>
      </c>
      <c r="S30" s="79"/>
      <c r="T30" s="79"/>
      <c r="U30" s="79"/>
      <c r="V30" s="79"/>
      <c r="W30" s="79"/>
    </row>
    <row r="31" spans="1:23" x14ac:dyDescent="0.35">
      <c r="A31" s="80" t="s">
        <v>64</v>
      </c>
      <c r="B31" s="80" t="s">
        <v>136</v>
      </c>
      <c r="C31" s="80" t="s">
        <v>146</v>
      </c>
      <c r="D31" s="80" t="s">
        <v>133</v>
      </c>
      <c r="E31" s="103"/>
      <c r="F31" s="19">
        <f>SUMIFS('Data Repository Table'!$J:$J, 'Data Repository Table'!$A:$A, "Financial Actual", 'Data Repository Table'!$C:$C, 'Expenses Analysis'!$A31, 'Data Repository Table'!$B:$B, "Expenses", 'Data Repository Table'!$G:$G, 'Expenses Analysis'!$C31, 'Data Repository Table'!$H:$H, 'Expenses Analysis'!$D31, 'Data Repository Table'!$D:$D, 'Expenses Analysis'!F$12)</f>
        <v>498931.04046240001</v>
      </c>
      <c r="G31" s="19">
        <f>SUMIFS('Data Repository Table'!$J:$J, 'Data Repository Table'!$A:$A, "Financial Actual", 'Data Repository Table'!$C:$C, 'Expenses Analysis'!$A31, 'Data Repository Table'!$B:$B, "Expenses", 'Data Repository Table'!$G:$G, 'Expenses Analysis'!$C31, 'Data Repository Table'!$H:$H, 'Expenses Analysis'!$D31, 'Data Repository Table'!$D:$D, 'Expenses Analysis'!G$12)</f>
        <v>601067.63808000006</v>
      </c>
      <c r="H31" s="19">
        <f>SUMIFS('Data Repository Table'!$J:$J, 'Data Repository Table'!$A:$A, "Financial Actual", 'Data Repository Table'!$C:$C, 'Expenses Analysis'!$A31, 'Data Repository Table'!$B:$B, "Expenses", 'Data Repository Table'!$G:$G, 'Expenses Analysis'!$C31, 'Data Repository Table'!$H:$H, 'Expenses Analysis'!$D31, 'Data Repository Table'!$D:$D, 'Expenses Analysis'!H$12)</f>
        <v>607494.48264960002</v>
      </c>
      <c r="I31" s="19">
        <f>SUMIFS('Data Repository Table'!$J:$J, 'Data Repository Table'!$A:$A, "Financial Actual", 'Data Repository Table'!$C:$C, 'Expenses Analysis'!$A31, 'Data Repository Table'!$B:$B, "Expenses", 'Data Repository Table'!$G:$G, 'Expenses Analysis'!$C31, 'Data Repository Table'!$H:$H, 'Expenses Analysis'!$D31, 'Data Repository Table'!$D:$D, 'Expenses Analysis'!I$12)</f>
        <v>814509.63572160015</v>
      </c>
      <c r="J31" s="19">
        <f>SUMIFS('Data Repository Table'!$J:$J, 'Data Repository Table'!$A:$A, "Financial Actual", 'Data Repository Table'!$C:$C, 'Expenses Analysis'!$A31, 'Data Repository Table'!$B:$B, "Expenses", 'Data Repository Table'!$G:$G, 'Expenses Analysis'!$C31, 'Data Repository Table'!$H:$H, 'Expenses Analysis'!$D31, 'Data Repository Table'!$D:$D, 'Expenses Analysis'!J$12)</f>
        <v>881099.79746879986</v>
      </c>
      <c r="K31" s="19">
        <f>SUMIFS('Data Repository Table'!$J:$J, 'Data Repository Table'!$A:$A, "Financial Actual", 'Data Repository Table'!$C:$C, 'Expenses Analysis'!$A31, 'Data Repository Table'!$B:$B, "Expenses", 'Data Repository Table'!$G:$G, 'Expenses Analysis'!$C31, 'Data Repository Table'!$H:$H, 'Expenses Analysis'!$D31, 'Data Repository Table'!$D:$D, 'Expenses Analysis'!K$12)</f>
        <v>450444.53039040015</v>
      </c>
      <c r="L31" s="19">
        <f>SUMIFS('Data Repository Table'!$J:$J, 'Data Repository Table'!$A:$A, "Financial Actual", 'Data Repository Table'!$C:$C, 'Expenses Analysis'!$A31, 'Data Repository Table'!$B:$B, "Expenses", 'Data Repository Table'!$G:$G, 'Expenses Analysis'!$C31, 'Data Repository Table'!$H:$H, 'Expenses Analysis'!$D31, 'Data Repository Table'!$D:$D, 'Expenses Analysis'!L$12)</f>
        <v>421162.85396640003</v>
      </c>
      <c r="M31" s="19">
        <f>SUMIFS('Data Repository Table'!$J:$J, 'Data Repository Table'!$A:$A, "Financial Actual", 'Data Repository Table'!$C:$C, 'Expenses Analysis'!$A31, 'Data Repository Table'!$B:$B, "Expenses", 'Data Repository Table'!$G:$G, 'Expenses Analysis'!$C31, 'Data Repository Table'!$H:$H, 'Expenses Analysis'!$D31, 'Data Repository Table'!$D:$D, 'Expenses Analysis'!M$12)</f>
        <v>495866.61502560001</v>
      </c>
      <c r="N31" s="19">
        <f>SUMIFS('Data Repository Table'!$J:$J, 'Data Repository Table'!$A:$A, "Financial Actual", 'Data Repository Table'!$C:$C, 'Expenses Analysis'!$A31, 'Data Repository Table'!$B:$B, "Expenses", 'Data Repository Table'!$G:$G, 'Expenses Analysis'!$C31, 'Data Repository Table'!$H:$H, 'Expenses Analysis'!$D31, 'Data Repository Table'!$D:$D, 'Expenses Analysis'!N$12)</f>
        <v>452059.1720736</v>
      </c>
      <c r="O31" s="19">
        <f>SUMIFS('Data Repository Table'!$J:$J, 'Data Repository Table'!$A:$A, "Financial Actual", 'Data Repository Table'!$C:$C, 'Expenses Analysis'!$A31, 'Data Repository Table'!$B:$B, "Expenses", 'Data Repository Table'!$G:$G, 'Expenses Analysis'!$C31, 'Data Repository Table'!$H:$H, 'Expenses Analysis'!$D31, 'Data Repository Table'!$D:$D, 'Expenses Analysis'!O$12)</f>
        <v>485840.2772496001</v>
      </c>
      <c r="P31" s="19">
        <f>SUMIFS('Data Repository Table'!$J:$J, 'Data Repository Table'!$A:$A, "Financial Actual", 'Data Repository Table'!$C:$C, 'Expenses Analysis'!$A31, 'Data Repository Table'!$B:$B, "Expenses", 'Data Repository Table'!$G:$G, 'Expenses Analysis'!$C31, 'Data Repository Table'!$H:$H, 'Expenses Analysis'!$D31, 'Data Repository Table'!$D:$D, 'Expenses Analysis'!P$12)</f>
        <v>569722.87881600007</v>
      </c>
      <c r="Q31" s="19">
        <f>SUMIFS('Data Repository Table'!$J:$J, 'Data Repository Table'!$A:$A, "Financial Actual", 'Data Repository Table'!$C:$C, 'Expenses Analysis'!$A31, 'Data Repository Table'!$B:$B, "Expenses", 'Data Repository Table'!$G:$G, 'Expenses Analysis'!$C31, 'Data Repository Table'!$H:$H, 'Expenses Analysis'!$D31, 'Data Repository Table'!$D:$D, 'Expenses Analysis'!Q$12)</f>
        <v>295074.67167360004</v>
      </c>
      <c r="R31" s="19">
        <f t="shared" si="2"/>
        <v>6573273.5935776001</v>
      </c>
      <c r="S31" s="79"/>
      <c r="T31" s="79"/>
      <c r="U31" s="79"/>
      <c r="V31" s="79"/>
      <c r="W31" s="79"/>
    </row>
    <row r="32" spans="1:23" ht="15" thickBot="1" x14ac:dyDescent="0.4">
      <c r="A32" s="80" t="s">
        <v>64</v>
      </c>
      <c r="B32" s="80" t="s">
        <v>136</v>
      </c>
      <c r="C32" s="80" t="s">
        <v>134</v>
      </c>
      <c r="D32" s="80" t="s">
        <v>135</v>
      </c>
      <c r="E32" s="104"/>
      <c r="F32" s="19">
        <f>SUMIFS('Data Repository Table'!$J:$J, 'Data Repository Table'!$A:$A, "Financial Actual", 'Data Repository Table'!$C:$C, 'Expenses Analysis'!$A32, 'Data Repository Table'!$B:$B, "Expenses", 'Data Repository Table'!$G:$G, 'Expenses Analysis'!$C32, 'Data Repository Table'!$H:$H, 'Expenses Analysis'!$D32, 'Data Repository Table'!$D:$D, 'Expenses Analysis'!F$12)</f>
        <v>3198275.9004000002</v>
      </c>
      <c r="G32" s="19">
        <f>SUMIFS('Data Repository Table'!$J:$J, 'Data Repository Table'!$A:$A, "Financial Actual", 'Data Repository Table'!$C:$C, 'Expenses Analysis'!$A32, 'Data Repository Table'!$B:$B, "Expenses", 'Data Repository Table'!$G:$G, 'Expenses Analysis'!$C32, 'Data Repository Table'!$H:$H, 'Expenses Analysis'!$D32, 'Data Repository Table'!$D:$D, 'Expenses Analysis'!G$12)</f>
        <v>3852997.68</v>
      </c>
      <c r="H32" s="19">
        <f>SUMIFS('Data Repository Table'!$J:$J, 'Data Repository Table'!$A:$A, "Financial Actual", 'Data Repository Table'!$C:$C, 'Expenses Analysis'!$A32, 'Data Repository Table'!$B:$B, "Expenses", 'Data Repository Table'!$G:$G, 'Expenses Analysis'!$C32, 'Data Repository Table'!$H:$H, 'Expenses Analysis'!$D32, 'Data Repository Table'!$D:$D, 'Expenses Analysis'!H$12)</f>
        <v>3894195.4016000004</v>
      </c>
      <c r="I32" s="19">
        <f>SUMIFS('Data Repository Table'!$J:$J, 'Data Repository Table'!$A:$A, "Financial Actual", 'Data Repository Table'!$C:$C, 'Expenses Analysis'!$A32, 'Data Repository Table'!$B:$B, "Expenses", 'Data Repository Table'!$G:$G, 'Expenses Analysis'!$C32, 'Data Repository Table'!$H:$H, 'Expenses Analysis'!$D32, 'Data Repository Table'!$D:$D, 'Expenses Analysis'!I$12)</f>
        <v>5221215.6136000007</v>
      </c>
      <c r="J32" s="19">
        <f>SUMIFS('Data Repository Table'!$J:$J, 'Data Repository Table'!$A:$A, "Financial Actual", 'Data Repository Table'!$C:$C, 'Expenses Analysis'!$A32, 'Data Repository Table'!$B:$B, "Expenses", 'Data Repository Table'!$G:$G, 'Expenses Analysis'!$C32, 'Data Repository Table'!$H:$H, 'Expenses Analysis'!$D32, 'Data Repository Table'!$D:$D, 'Expenses Analysis'!J$12)</f>
        <v>5648075.6247999994</v>
      </c>
      <c r="K32" s="19">
        <f>SUMIFS('Data Repository Table'!$J:$J, 'Data Repository Table'!$A:$A, "Financial Actual", 'Data Repository Table'!$C:$C, 'Expenses Analysis'!$A32, 'Data Repository Table'!$B:$B, "Expenses", 'Data Repository Table'!$G:$G, 'Expenses Analysis'!$C32, 'Data Repository Table'!$H:$H, 'Expenses Analysis'!$D32, 'Data Repository Table'!$D:$D, 'Expenses Analysis'!K$12)</f>
        <v>2887464.9384000008</v>
      </c>
      <c r="L32" s="19">
        <f>SUMIFS('Data Repository Table'!$J:$J, 'Data Repository Table'!$A:$A, "Financial Actual", 'Data Repository Table'!$C:$C, 'Expenses Analysis'!$A32, 'Data Repository Table'!$B:$B, "Expenses", 'Data Repository Table'!$G:$G, 'Expenses Analysis'!$C32, 'Data Repository Table'!$H:$H, 'Expenses Analysis'!$D32, 'Data Repository Table'!$D:$D, 'Expenses Analysis'!L$12)</f>
        <v>2699761.8844000003</v>
      </c>
      <c r="M32" s="19">
        <f>SUMIFS('Data Repository Table'!$J:$J, 'Data Repository Table'!$A:$A, "Financial Actual", 'Data Repository Table'!$C:$C, 'Expenses Analysis'!$A32, 'Data Repository Table'!$B:$B, "Expenses", 'Data Repository Table'!$G:$G, 'Expenses Analysis'!$C32, 'Data Repository Table'!$H:$H, 'Expenses Analysis'!$D32, 'Data Repository Table'!$D:$D, 'Expenses Analysis'!M$12)</f>
        <v>3178632.1476000003</v>
      </c>
      <c r="N32" s="19">
        <f>SUMIFS('Data Repository Table'!$J:$J, 'Data Repository Table'!$A:$A, "Financial Actual", 'Data Repository Table'!$C:$C, 'Expenses Analysis'!$A32, 'Data Repository Table'!$B:$B, "Expenses", 'Data Repository Table'!$G:$G, 'Expenses Analysis'!$C32, 'Data Repository Table'!$H:$H, 'Expenses Analysis'!$D32, 'Data Repository Table'!$D:$D, 'Expenses Analysis'!N$12)</f>
        <v>2897815.2056</v>
      </c>
      <c r="O32" s="19">
        <f>SUMIFS('Data Repository Table'!$J:$J, 'Data Repository Table'!$A:$A, "Financial Actual", 'Data Repository Table'!$C:$C, 'Expenses Analysis'!$A32, 'Data Repository Table'!$B:$B, "Expenses", 'Data Repository Table'!$G:$G, 'Expenses Analysis'!$C32, 'Data Repository Table'!$H:$H, 'Expenses Analysis'!$D32, 'Data Repository Table'!$D:$D, 'Expenses Analysis'!O$12)</f>
        <v>3114360.7516000005</v>
      </c>
      <c r="P32" s="19">
        <f>SUMIFS('Data Repository Table'!$J:$J, 'Data Repository Table'!$A:$A, "Financial Actual", 'Data Repository Table'!$C:$C, 'Expenses Analysis'!$A32, 'Data Repository Table'!$B:$B, "Expenses", 'Data Repository Table'!$G:$G, 'Expenses Analysis'!$C32, 'Data Repository Table'!$H:$H, 'Expenses Analysis'!$D32, 'Data Repository Table'!$D:$D, 'Expenses Analysis'!P$12)</f>
        <v>3652069.7360000005</v>
      </c>
      <c r="Q32" s="19">
        <f>SUMIFS('Data Repository Table'!$J:$J, 'Data Repository Table'!$A:$A, "Financial Actual", 'Data Repository Table'!$C:$C, 'Expenses Analysis'!$A32, 'Data Repository Table'!$B:$B, "Expenses", 'Data Repository Table'!$G:$G, 'Expenses Analysis'!$C32, 'Data Repository Table'!$H:$H, 'Expenses Analysis'!$D32, 'Data Repository Table'!$D:$D, 'Expenses Analysis'!Q$12)</f>
        <v>1891504.3056000001</v>
      </c>
      <c r="R32" s="19">
        <f t="shared" si="2"/>
        <v>42136369.189600006</v>
      </c>
      <c r="S32" s="79"/>
      <c r="T32" s="79"/>
      <c r="U32" s="79"/>
      <c r="V32" s="79"/>
      <c r="W32" s="79"/>
    </row>
    <row r="33" spans="1:23" s="117" customFormat="1" ht="15.5" thickTop="1" thickBot="1" x14ac:dyDescent="0.4">
      <c r="A33" s="132"/>
      <c r="B33" s="132"/>
      <c r="C33" s="132"/>
      <c r="D33" s="115" t="s">
        <v>21</v>
      </c>
      <c r="E33" s="132"/>
      <c r="F33" s="19"/>
      <c r="G33" s="19"/>
      <c r="H33" s="19"/>
      <c r="I33" s="19"/>
      <c r="J33" s="19"/>
      <c r="K33" s="19"/>
      <c r="L33" s="19"/>
      <c r="M33" s="19"/>
      <c r="N33" s="19"/>
      <c r="O33" s="19"/>
      <c r="P33" s="19"/>
      <c r="Q33" s="19"/>
      <c r="R33" s="43">
        <f t="shared" ref="R33" si="3">SUM(R25:R32)</f>
        <v>179319099.03996587</v>
      </c>
      <c r="S33" s="116"/>
      <c r="T33" s="116"/>
      <c r="U33" s="116"/>
      <c r="V33" s="116"/>
      <c r="W33" s="116"/>
    </row>
    <row r="34" spans="1:23" ht="15" thickTop="1" x14ac:dyDescent="0.35">
      <c r="A34" s="87"/>
      <c r="B34" s="87"/>
      <c r="C34" s="87"/>
      <c r="D34" s="87"/>
      <c r="E34" s="87"/>
      <c r="F34" s="19"/>
      <c r="G34" s="19"/>
      <c r="H34" s="19"/>
      <c r="I34" s="19"/>
      <c r="J34" s="19"/>
      <c r="K34" s="19"/>
      <c r="L34" s="19"/>
      <c r="M34" s="19"/>
      <c r="N34" s="19"/>
      <c r="O34" s="19"/>
      <c r="P34" s="19"/>
      <c r="Q34" s="19"/>
      <c r="R34" s="101" t="s">
        <v>21</v>
      </c>
      <c r="S34" s="84"/>
      <c r="T34" s="84"/>
      <c r="U34" s="84"/>
      <c r="V34" s="84"/>
      <c r="W34" s="84"/>
    </row>
    <row r="35" spans="1:23" x14ac:dyDescent="0.35">
      <c r="A35" s="80" t="s">
        <v>63</v>
      </c>
      <c r="B35" s="80" t="s">
        <v>136</v>
      </c>
      <c r="C35" s="80" t="s">
        <v>123</v>
      </c>
      <c r="D35" s="80" t="s">
        <v>126</v>
      </c>
      <c r="E35" s="103"/>
      <c r="F35" s="19">
        <f>SUMIFS('Data Repository Table'!$J:$J, 'Data Repository Table'!$A:$A, "Financial Actual", 'Data Repository Table'!$C:$C, 'Expenses Analysis'!$A35, 'Data Repository Table'!$B:$B, "Expenses", 'Data Repository Table'!$G:$G, 'Expenses Analysis'!$C35, 'Data Repository Table'!$H:$H, 'Expenses Analysis'!$D35, 'Data Repository Table'!$D:$D, 'Expenses Analysis'!F$12)</f>
        <v>1625596.3356633</v>
      </c>
      <c r="G35" s="19">
        <f>SUMIFS('Data Repository Table'!$J:$J, 'Data Repository Table'!$A:$A, "Financial Actual", 'Data Repository Table'!$C:$C, 'Expenses Analysis'!$A35, 'Data Repository Table'!$B:$B, "Expenses", 'Data Repository Table'!$G:$G, 'Expenses Analysis'!$C35, 'Data Repository Table'!$H:$H, 'Expenses Analysis'!$D35, 'Data Repository Table'!$D:$D, 'Expenses Analysis'!G$12)</f>
        <v>1295067.8472731998</v>
      </c>
      <c r="H35" s="19">
        <f>SUMIFS('Data Repository Table'!$J:$J, 'Data Repository Table'!$A:$A, "Financial Actual", 'Data Repository Table'!$C:$C, 'Expenses Analysis'!$A35, 'Data Repository Table'!$B:$B, "Expenses", 'Data Repository Table'!$G:$G, 'Expenses Analysis'!$C35, 'Data Repository Table'!$H:$H, 'Expenses Analysis'!$D35, 'Data Repository Table'!$D:$D, 'Expenses Analysis'!H$12)</f>
        <v>1750624.8818057997</v>
      </c>
      <c r="I35" s="19">
        <f>SUMIFS('Data Repository Table'!$J:$J, 'Data Repository Table'!$A:$A, "Financial Actual", 'Data Repository Table'!$C:$C, 'Expenses Analysis'!$A35, 'Data Repository Table'!$B:$B, "Expenses", 'Data Repository Table'!$G:$G, 'Expenses Analysis'!$C35, 'Data Repository Table'!$H:$H, 'Expenses Analysis'!$D35, 'Data Repository Table'!$D:$D, 'Expenses Analysis'!I$12)</f>
        <v>1472529.3869285996</v>
      </c>
      <c r="J35" s="19">
        <f>SUMIFS('Data Repository Table'!$J:$J, 'Data Repository Table'!$A:$A, "Financial Actual", 'Data Repository Table'!$C:$C, 'Expenses Analysis'!$A35, 'Data Repository Table'!$B:$B, "Expenses", 'Data Repository Table'!$G:$G, 'Expenses Analysis'!$C35, 'Data Repository Table'!$H:$H, 'Expenses Analysis'!$D35, 'Data Repository Table'!$D:$D, 'Expenses Analysis'!J$12)</f>
        <v>1252200.4923928501</v>
      </c>
      <c r="K35" s="19">
        <f>SUMIFS('Data Repository Table'!$J:$J, 'Data Repository Table'!$A:$A, "Financial Actual", 'Data Repository Table'!$C:$C, 'Expenses Analysis'!$A35, 'Data Repository Table'!$B:$B, "Expenses", 'Data Repository Table'!$G:$G, 'Expenses Analysis'!$C35, 'Data Repository Table'!$H:$H, 'Expenses Analysis'!$D35, 'Data Repository Table'!$D:$D, 'Expenses Analysis'!K$12)</f>
        <v>1406782.6738875001</v>
      </c>
      <c r="L35" s="19">
        <f>SUMIFS('Data Repository Table'!$J:$J, 'Data Repository Table'!$A:$A, "Financial Actual", 'Data Repository Table'!$C:$C, 'Expenses Analysis'!$A35, 'Data Repository Table'!$B:$B, "Expenses", 'Data Repository Table'!$G:$G, 'Expenses Analysis'!$C35, 'Data Repository Table'!$H:$H, 'Expenses Analysis'!$D35, 'Data Repository Table'!$D:$D, 'Expenses Analysis'!L$12)</f>
        <v>1877449.5046125001</v>
      </c>
      <c r="M35" s="19">
        <f>SUMIFS('Data Repository Table'!$J:$J, 'Data Repository Table'!$A:$A, "Financial Actual", 'Data Repository Table'!$C:$C, 'Expenses Analysis'!$A35, 'Data Repository Table'!$B:$B, "Expenses", 'Data Repository Table'!$G:$G, 'Expenses Analysis'!$C35, 'Data Repository Table'!$H:$H, 'Expenses Analysis'!$D35, 'Data Repository Table'!$D:$D, 'Expenses Analysis'!M$12)</f>
        <v>1912219.1750437501</v>
      </c>
      <c r="N35" s="19">
        <f>SUMIFS('Data Repository Table'!$J:$J, 'Data Repository Table'!$A:$A, "Financial Actual", 'Data Repository Table'!$C:$C, 'Expenses Analysis'!$A35, 'Data Repository Table'!$B:$B, "Expenses", 'Data Repository Table'!$G:$G, 'Expenses Analysis'!$C35, 'Data Repository Table'!$H:$H, 'Expenses Analysis'!$D35, 'Data Repository Table'!$D:$D, 'Expenses Analysis'!N$12)</f>
        <v>2266625.1980531253</v>
      </c>
      <c r="O35" s="19">
        <f>SUMIFS('Data Repository Table'!$J:$J, 'Data Repository Table'!$A:$A, "Financial Actual", 'Data Repository Table'!$C:$C, 'Expenses Analysis'!$A35, 'Data Repository Table'!$B:$B, "Expenses", 'Data Repository Table'!$G:$G, 'Expenses Analysis'!$C35, 'Data Repository Table'!$H:$H, 'Expenses Analysis'!$D35, 'Data Repository Table'!$D:$D, 'Expenses Analysis'!O$12)</f>
        <v>2234200.5744250002</v>
      </c>
      <c r="P35" s="19">
        <f>SUMIFS('Data Repository Table'!$J:$J, 'Data Repository Table'!$A:$A, "Financial Actual", 'Data Repository Table'!$C:$C, 'Expenses Analysis'!$A35, 'Data Repository Table'!$B:$B, "Expenses", 'Data Repository Table'!$G:$G, 'Expenses Analysis'!$C35, 'Data Repository Table'!$H:$H, 'Expenses Analysis'!$D35, 'Data Repository Table'!$D:$D, 'Expenses Analysis'!P$12)</f>
        <v>2593715.6428375002</v>
      </c>
      <c r="Q35" s="19">
        <f>SUMIFS('Data Repository Table'!$J:$J, 'Data Repository Table'!$A:$A, "Financial Actual", 'Data Repository Table'!$C:$C, 'Expenses Analysis'!$A35, 'Data Repository Table'!$B:$B, "Expenses", 'Data Repository Table'!$G:$G, 'Expenses Analysis'!$C35, 'Data Repository Table'!$H:$H, 'Expenses Analysis'!$D35, 'Data Repository Table'!$D:$D, 'Expenses Analysis'!Q$12)</f>
        <v>2274807.7859325004</v>
      </c>
      <c r="R35" s="19">
        <f>SUM(F35:Q35)</f>
        <v>21961819.498855624</v>
      </c>
      <c r="S35" s="79"/>
      <c r="T35" s="79"/>
      <c r="U35" s="79"/>
      <c r="V35" s="79"/>
      <c r="W35" s="79"/>
    </row>
    <row r="36" spans="1:23" x14ac:dyDescent="0.35">
      <c r="A36" s="80" t="s">
        <v>63</v>
      </c>
      <c r="B36" s="80" t="s">
        <v>136</v>
      </c>
      <c r="C36" s="80" t="s">
        <v>127</v>
      </c>
      <c r="D36" s="80" t="s">
        <v>128</v>
      </c>
      <c r="E36" s="103"/>
      <c r="F36" s="19">
        <f>SUMIFS('Data Repository Table'!$J:$J, 'Data Repository Table'!$A:$A, "Financial Actual", 'Data Repository Table'!$C:$C, 'Expenses Analysis'!$A36, 'Data Repository Table'!$B:$B, "Expenses", 'Data Repository Table'!$G:$G, 'Expenses Analysis'!$C36, 'Data Repository Table'!$H:$H, 'Expenses Analysis'!$D36, 'Data Repository Table'!$D:$D, 'Expenses Analysis'!F$12)</f>
        <v>895736.75638589996</v>
      </c>
      <c r="G36" s="19">
        <f>SUMIFS('Data Repository Table'!$J:$J, 'Data Repository Table'!$A:$A, "Financial Actual", 'Data Repository Table'!$C:$C, 'Expenses Analysis'!$A36, 'Data Repository Table'!$B:$B, "Expenses", 'Data Repository Table'!$G:$G, 'Expenses Analysis'!$C36, 'Data Repository Table'!$H:$H, 'Expenses Analysis'!$D36, 'Data Repository Table'!$D:$D, 'Expenses Analysis'!G$12)</f>
        <v>713608.81380359991</v>
      </c>
      <c r="H36" s="19">
        <f>SUMIFS('Data Repository Table'!$J:$J, 'Data Repository Table'!$A:$A, "Financial Actual", 'Data Repository Table'!$C:$C, 'Expenses Analysis'!$A36, 'Data Repository Table'!$B:$B, "Expenses", 'Data Repository Table'!$G:$G, 'Expenses Analysis'!$C36, 'Data Repository Table'!$H:$H, 'Expenses Analysis'!$D36, 'Data Repository Table'!$D:$D, 'Expenses Analysis'!H$12)</f>
        <v>964630.03691340005</v>
      </c>
      <c r="I36" s="19">
        <f>SUMIFS('Data Repository Table'!$J:$J, 'Data Repository Table'!$A:$A, "Financial Actual", 'Data Repository Table'!$C:$C, 'Expenses Analysis'!$A36, 'Data Repository Table'!$B:$B, "Expenses", 'Data Repository Table'!$G:$G, 'Expenses Analysis'!$C36, 'Data Repository Table'!$H:$H, 'Expenses Analysis'!$D36, 'Data Repository Table'!$D:$D, 'Expenses Analysis'!I$12)</f>
        <v>811393.74381779996</v>
      </c>
      <c r="J36" s="19">
        <f>SUMIFS('Data Repository Table'!$J:$J, 'Data Repository Table'!$A:$A, "Financial Actual", 'Data Repository Table'!$C:$C, 'Expenses Analysis'!$A36, 'Data Repository Table'!$B:$B, "Expenses", 'Data Repository Table'!$G:$G, 'Expenses Analysis'!$C36, 'Data Repository Table'!$H:$H, 'Expenses Analysis'!$D36, 'Data Repository Table'!$D:$D, 'Expenses Analysis'!J$12)</f>
        <v>689988.02642055007</v>
      </c>
      <c r="K36" s="19">
        <f>SUMIFS('Data Repository Table'!$J:$J, 'Data Repository Table'!$A:$A, "Financial Actual", 'Data Repository Table'!$C:$C, 'Expenses Analysis'!$A36, 'Data Repository Table'!$B:$B, "Expenses", 'Data Repository Table'!$G:$G, 'Expenses Analysis'!$C36, 'Data Repository Table'!$H:$H, 'Expenses Analysis'!$D36, 'Data Repository Table'!$D:$D, 'Expenses Analysis'!K$12)</f>
        <v>775165.96316250006</v>
      </c>
      <c r="L36" s="19">
        <f>SUMIFS('Data Repository Table'!$J:$J, 'Data Repository Table'!$A:$A, "Financial Actual", 'Data Repository Table'!$C:$C, 'Expenses Analysis'!$A36, 'Data Repository Table'!$B:$B, "Expenses", 'Data Repository Table'!$G:$G, 'Expenses Analysis'!$C36, 'Data Repository Table'!$H:$H, 'Expenses Analysis'!$D36, 'Data Repository Table'!$D:$D, 'Expenses Analysis'!L$12)</f>
        <v>1034512.9923375</v>
      </c>
      <c r="M36" s="19">
        <f>SUMIFS('Data Repository Table'!$J:$J, 'Data Repository Table'!$A:$A, "Financial Actual", 'Data Repository Table'!$C:$C, 'Expenses Analysis'!$A36, 'Data Repository Table'!$B:$B, "Expenses", 'Data Repository Table'!$G:$G, 'Expenses Analysis'!$C36, 'Data Repository Table'!$H:$H, 'Expenses Analysis'!$D36, 'Data Repository Table'!$D:$D, 'Expenses Analysis'!M$12)</f>
        <v>888365.66788124992</v>
      </c>
      <c r="N36" s="19">
        <f>SUMIFS('Data Repository Table'!$J:$J, 'Data Repository Table'!$A:$A, "Financial Actual", 'Data Repository Table'!$C:$C, 'Expenses Analysis'!$A36, 'Data Repository Table'!$B:$B, "Expenses", 'Data Repository Table'!$G:$G, 'Expenses Analysis'!$C36, 'Data Repository Table'!$H:$H, 'Expenses Analysis'!$D36, 'Data Repository Table'!$D:$D, 'Expenses Analysis'!N$12)</f>
        <v>1248956.7417843752</v>
      </c>
      <c r="O36" s="19">
        <f>SUMIFS('Data Repository Table'!$J:$J, 'Data Repository Table'!$A:$A, "Financial Actual", 'Data Repository Table'!$C:$C, 'Expenses Analysis'!$A36, 'Data Repository Table'!$B:$B, "Expenses", 'Data Repository Table'!$G:$G, 'Expenses Analysis'!$C36, 'Data Repository Table'!$H:$H, 'Expenses Analysis'!$D36, 'Data Repository Table'!$D:$D, 'Expenses Analysis'!O$12)</f>
        <v>680069.70427499991</v>
      </c>
      <c r="P36" s="19">
        <f>SUMIFS('Data Repository Table'!$J:$J, 'Data Repository Table'!$A:$A, "Financial Actual", 'Data Repository Table'!$C:$C, 'Expenses Analysis'!$A36, 'Data Repository Table'!$B:$B, "Expenses", 'Data Repository Table'!$G:$G, 'Expenses Analysis'!$C36, 'Data Repository Table'!$H:$H, 'Expenses Analysis'!$D36, 'Data Repository Table'!$D:$D, 'Expenses Analysis'!P$12)</f>
        <v>878169.84401249979</v>
      </c>
      <c r="Q36" s="19">
        <f>SUMIFS('Data Repository Table'!$J:$J, 'Data Repository Table'!$A:$A, "Financial Actual", 'Data Repository Table'!$C:$C, 'Expenses Analysis'!$A36, 'Data Repository Table'!$B:$B, "Expenses", 'Data Repository Table'!$G:$G, 'Expenses Analysis'!$C36, 'Data Repository Table'!$H:$H, 'Expenses Analysis'!$D36, 'Data Repository Table'!$D:$D, 'Expenses Analysis'!Q$12)</f>
        <v>1253465.5146975003</v>
      </c>
      <c r="R36" s="19">
        <f t="shared" ref="R36:R42" si="4">SUM(F36:Q36)</f>
        <v>10834063.805491872</v>
      </c>
      <c r="S36" s="79"/>
      <c r="T36" s="79"/>
      <c r="U36" s="79"/>
      <c r="V36" s="79"/>
      <c r="W36" s="79"/>
    </row>
    <row r="37" spans="1:23" x14ac:dyDescent="0.35">
      <c r="A37" s="80" t="s">
        <v>63</v>
      </c>
      <c r="B37" s="80" t="s">
        <v>136</v>
      </c>
      <c r="C37" s="80" t="s">
        <v>127</v>
      </c>
      <c r="D37" s="80" t="s">
        <v>129</v>
      </c>
      <c r="E37" s="103"/>
      <c r="F37" s="19">
        <f>SUMIFS('Data Repository Table'!$J:$J, 'Data Repository Table'!$A:$A, "Financial Actual", 'Data Repository Table'!$C:$C, 'Expenses Analysis'!$A37, 'Data Repository Table'!$B:$B, "Expenses", 'Data Repository Table'!$G:$G, 'Expenses Analysis'!$C37, 'Data Repository Table'!$H:$H, 'Expenses Analysis'!$D37, 'Data Repository Table'!$D:$D, 'Expenses Analysis'!F$12)</f>
        <v>829385.88554250007</v>
      </c>
      <c r="G37" s="19">
        <f>SUMIFS('Data Repository Table'!$J:$J, 'Data Repository Table'!$A:$A, "Financial Actual", 'Data Repository Table'!$C:$C, 'Expenses Analysis'!$A37, 'Data Repository Table'!$B:$B, "Expenses", 'Data Repository Table'!$G:$G, 'Expenses Analysis'!$C37, 'Data Repository Table'!$H:$H, 'Expenses Analysis'!$D37, 'Data Repository Table'!$D:$D, 'Expenses Analysis'!G$12)</f>
        <v>660748.90166999993</v>
      </c>
      <c r="H37" s="19">
        <f>SUMIFS('Data Repository Table'!$J:$J, 'Data Repository Table'!$A:$A, "Financial Actual", 'Data Repository Table'!$C:$C, 'Expenses Analysis'!$A37, 'Data Repository Table'!$B:$B, "Expenses", 'Data Repository Table'!$G:$G, 'Expenses Analysis'!$C37, 'Data Repository Table'!$H:$H, 'Expenses Analysis'!$D37, 'Data Repository Table'!$D:$D, 'Expenses Analysis'!H$12)</f>
        <v>893175.96010499995</v>
      </c>
      <c r="I37" s="19">
        <f>SUMIFS('Data Repository Table'!$J:$J, 'Data Repository Table'!$A:$A, "Financial Actual", 'Data Repository Table'!$C:$C, 'Expenses Analysis'!$A37, 'Data Repository Table'!$B:$B, "Expenses", 'Data Repository Table'!$G:$G, 'Expenses Analysis'!$C37, 'Data Repository Table'!$H:$H, 'Expenses Analysis'!$D37, 'Data Repository Table'!$D:$D, 'Expenses Analysis'!I$12)</f>
        <v>751290.50353499991</v>
      </c>
      <c r="J37" s="19">
        <f>SUMIFS('Data Repository Table'!$J:$J, 'Data Repository Table'!$A:$A, "Financial Actual", 'Data Repository Table'!$C:$C, 'Expenses Analysis'!$A37, 'Data Repository Table'!$B:$B, "Expenses", 'Data Repository Table'!$G:$G, 'Expenses Analysis'!$C37, 'Data Repository Table'!$H:$H, 'Expenses Analysis'!$D37, 'Data Repository Table'!$D:$D, 'Expenses Analysis'!J$12)</f>
        <v>638877.80224125006</v>
      </c>
      <c r="K37" s="19">
        <f>SUMIFS('Data Repository Table'!$J:$J, 'Data Repository Table'!$A:$A, "Financial Actual", 'Data Repository Table'!$C:$C, 'Expenses Analysis'!$A37, 'Data Repository Table'!$B:$B, "Expenses", 'Data Repository Table'!$G:$G, 'Expenses Analysis'!$C37, 'Data Repository Table'!$H:$H, 'Expenses Analysis'!$D37, 'Data Repository Table'!$D:$D, 'Expenses Analysis'!K$12)</f>
        <v>717746.26218750002</v>
      </c>
      <c r="L37" s="19">
        <f>SUMIFS('Data Repository Table'!$J:$J, 'Data Repository Table'!$A:$A, "Financial Actual", 'Data Repository Table'!$C:$C, 'Expenses Analysis'!$A37, 'Data Repository Table'!$B:$B, "Expenses", 'Data Repository Table'!$G:$G, 'Expenses Analysis'!$C37, 'Data Repository Table'!$H:$H, 'Expenses Analysis'!$D37, 'Data Repository Table'!$D:$D, 'Expenses Analysis'!L$12)</f>
        <v>957882.40031249996</v>
      </c>
      <c r="M37" s="19">
        <f>SUMIFS('Data Repository Table'!$J:$J, 'Data Repository Table'!$A:$A, "Financial Actual", 'Data Repository Table'!$C:$C, 'Expenses Analysis'!$A37, 'Data Repository Table'!$B:$B, "Expenses", 'Data Repository Table'!$G:$G, 'Expenses Analysis'!$C37, 'Data Repository Table'!$H:$H, 'Expenses Analysis'!$D37, 'Data Repository Table'!$D:$D, 'Expenses Analysis'!M$12)</f>
        <v>822560.80359374988</v>
      </c>
      <c r="N37" s="19">
        <f>SUMIFS('Data Repository Table'!$J:$J, 'Data Repository Table'!$A:$A, "Financial Actual", 'Data Repository Table'!$C:$C, 'Expenses Analysis'!$A37, 'Data Repository Table'!$B:$B, "Expenses", 'Data Repository Table'!$G:$G, 'Expenses Analysis'!$C37, 'Data Repository Table'!$H:$H, 'Expenses Analysis'!$D37, 'Data Repository Table'!$D:$D, 'Expenses Analysis'!N$12)</f>
        <v>1156441.4275781249</v>
      </c>
      <c r="O37" s="19">
        <f>SUMIFS('Data Repository Table'!$J:$J, 'Data Repository Table'!$A:$A, "Financial Actual", 'Data Repository Table'!$C:$C, 'Expenses Analysis'!$A37, 'Data Repository Table'!$B:$B, "Expenses", 'Data Repository Table'!$G:$G, 'Expenses Analysis'!$C37, 'Data Repository Table'!$H:$H, 'Expenses Analysis'!$D37, 'Data Repository Table'!$D:$D, 'Expenses Analysis'!O$12)</f>
        <v>629694.17062500003</v>
      </c>
      <c r="P37" s="19">
        <f>SUMIFS('Data Repository Table'!$J:$J, 'Data Repository Table'!$A:$A, "Financial Actual", 'Data Repository Table'!$C:$C, 'Expenses Analysis'!$A37, 'Data Repository Table'!$B:$B, "Expenses", 'Data Repository Table'!$G:$G, 'Expenses Analysis'!$C37, 'Data Repository Table'!$H:$H, 'Expenses Analysis'!$D37, 'Data Repository Table'!$D:$D, 'Expenses Analysis'!P$12)</f>
        <v>813120.22593749978</v>
      </c>
      <c r="Q37" s="19">
        <f>SUMIFS('Data Repository Table'!$J:$J, 'Data Repository Table'!$A:$A, "Financial Actual", 'Data Repository Table'!$C:$C, 'Expenses Analysis'!$A37, 'Data Repository Table'!$B:$B, "Expenses", 'Data Repository Table'!$G:$G, 'Expenses Analysis'!$C37, 'Data Repository Table'!$H:$H, 'Expenses Analysis'!$D37, 'Data Repository Table'!$D:$D, 'Expenses Analysis'!Q$12)</f>
        <v>1160616.2173125001</v>
      </c>
      <c r="R37" s="19">
        <f t="shared" si="4"/>
        <v>10031540.560640626</v>
      </c>
      <c r="S37" s="79"/>
      <c r="T37" s="79"/>
      <c r="U37" s="79"/>
      <c r="V37" s="79"/>
      <c r="W37" s="79"/>
    </row>
    <row r="38" spans="1:23" x14ac:dyDescent="0.35">
      <c r="A38" s="80" t="s">
        <v>63</v>
      </c>
      <c r="B38" s="80" t="s">
        <v>136</v>
      </c>
      <c r="C38" s="80" t="s">
        <v>146</v>
      </c>
      <c r="D38" s="80" t="s">
        <v>130</v>
      </c>
      <c r="E38" s="103"/>
      <c r="F38" s="19">
        <f>SUMIFS('Data Repository Table'!$J:$J, 'Data Repository Table'!$A:$A, "Financial Actual", 'Data Repository Table'!$C:$C, 'Expenses Analysis'!$A38, 'Data Repository Table'!$B:$B, "Expenses", 'Data Repository Table'!$G:$G, 'Expenses Analysis'!$C38, 'Data Repository Table'!$H:$H, 'Expenses Analysis'!$D38, 'Data Repository Table'!$D:$D, 'Expenses Analysis'!F$12)</f>
        <v>716589.40510871995</v>
      </c>
      <c r="G38" s="19">
        <f>SUMIFS('Data Repository Table'!$J:$J, 'Data Repository Table'!$A:$A, "Financial Actual", 'Data Repository Table'!$C:$C, 'Expenses Analysis'!$A38, 'Data Repository Table'!$B:$B, "Expenses", 'Data Repository Table'!$G:$G, 'Expenses Analysis'!$C38, 'Data Repository Table'!$H:$H, 'Expenses Analysis'!$D38, 'Data Repository Table'!$D:$D, 'Expenses Analysis'!G$12)</f>
        <v>570887.05104287993</v>
      </c>
      <c r="H38" s="19">
        <f>SUMIFS('Data Repository Table'!$J:$J, 'Data Repository Table'!$A:$A, "Financial Actual", 'Data Repository Table'!$C:$C, 'Expenses Analysis'!$A38, 'Data Repository Table'!$B:$B, "Expenses", 'Data Repository Table'!$G:$G, 'Expenses Analysis'!$C38, 'Data Repository Table'!$H:$H, 'Expenses Analysis'!$D38, 'Data Repository Table'!$D:$D, 'Expenses Analysis'!H$12)</f>
        <v>771704.02953071985</v>
      </c>
      <c r="I38" s="19">
        <f>SUMIFS('Data Repository Table'!$J:$J, 'Data Repository Table'!$A:$A, "Financial Actual", 'Data Repository Table'!$C:$C, 'Expenses Analysis'!$A38, 'Data Repository Table'!$B:$B, "Expenses", 'Data Repository Table'!$G:$G, 'Expenses Analysis'!$C38, 'Data Repository Table'!$H:$H, 'Expenses Analysis'!$D38, 'Data Repository Table'!$D:$D, 'Expenses Analysis'!I$12)</f>
        <v>649114.99505423987</v>
      </c>
      <c r="J38" s="19">
        <f>SUMIFS('Data Repository Table'!$J:$J, 'Data Repository Table'!$A:$A, "Financial Actual", 'Data Repository Table'!$C:$C, 'Expenses Analysis'!$A38, 'Data Repository Table'!$B:$B, "Expenses", 'Data Repository Table'!$G:$G, 'Expenses Analysis'!$C38, 'Data Repository Table'!$H:$H, 'Expenses Analysis'!$D38, 'Data Repository Table'!$D:$D, 'Expenses Analysis'!J$12)</f>
        <v>551990.42113644001</v>
      </c>
      <c r="K38" s="19">
        <f>SUMIFS('Data Repository Table'!$J:$J, 'Data Repository Table'!$A:$A, "Financial Actual", 'Data Repository Table'!$C:$C, 'Expenses Analysis'!$A38, 'Data Repository Table'!$B:$B, "Expenses", 'Data Repository Table'!$G:$G, 'Expenses Analysis'!$C38, 'Data Repository Table'!$H:$H, 'Expenses Analysis'!$D38, 'Data Repository Table'!$D:$D, 'Expenses Analysis'!K$12)</f>
        <v>620132.77052999998</v>
      </c>
      <c r="L38" s="19">
        <f>SUMIFS('Data Repository Table'!$J:$J, 'Data Repository Table'!$A:$A, "Financial Actual", 'Data Repository Table'!$C:$C, 'Expenses Analysis'!$A38, 'Data Repository Table'!$B:$B, "Expenses", 'Data Repository Table'!$G:$G, 'Expenses Analysis'!$C38, 'Data Repository Table'!$H:$H, 'Expenses Analysis'!$D38, 'Data Repository Table'!$D:$D, 'Expenses Analysis'!L$12)</f>
        <v>827610.39387000003</v>
      </c>
      <c r="M38" s="19">
        <f>SUMIFS('Data Repository Table'!$J:$J, 'Data Repository Table'!$A:$A, "Financial Actual", 'Data Repository Table'!$C:$C, 'Expenses Analysis'!$A38, 'Data Repository Table'!$B:$B, "Expenses", 'Data Repository Table'!$G:$G, 'Expenses Analysis'!$C38, 'Data Repository Table'!$H:$H, 'Expenses Analysis'!$D38, 'Data Repository Table'!$D:$D, 'Expenses Analysis'!M$12)</f>
        <v>710692.53430499986</v>
      </c>
      <c r="N38" s="19">
        <f>SUMIFS('Data Repository Table'!$J:$J, 'Data Repository Table'!$A:$A, "Financial Actual", 'Data Repository Table'!$C:$C, 'Expenses Analysis'!$A38, 'Data Repository Table'!$B:$B, "Expenses", 'Data Repository Table'!$G:$G, 'Expenses Analysis'!$C38, 'Data Repository Table'!$H:$H, 'Expenses Analysis'!$D38, 'Data Repository Table'!$D:$D, 'Expenses Analysis'!N$12)</f>
        <v>999165.39342749992</v>
      </c>
      <c r="O38" s="19">
        <f>SUMIFS('Data Repository Table'!$J:$J, 'Data Repository Table'!$A:$A, "Financial Actual", 'Data Repository Table'!$C:$C, 'Expenses Analysis'!$A38, 'Data Repository Table'!$B:$B, "Expenses", 'Data Repository Table'!$G:$G, 'Expenses Analysis'!$C38, 'Data Repository Table'!$H:$H, 'Expenses Analysis'!$D38, 'Data Repository Table'!$D:$D, 'Expenses Analysis'!O$12)</f>
        <v>544055.76341999997</v>
      </c>
      <c r="P38" s="19">
        <f>SUMIFS('Data Repository Table'!$J:$J, 'Data Repository Table'!$A:$A, "Financial Actual", 'Data Repository Table'!$C:$C, 'Expenses Analysis'!$A38, 'Data Repository Table'!$B:$B, "Expenses", 'Data Repository Table'!$G:$G, 'Expenses Analysis'!$C38, 'Data Repository Table'!$H:$H, 'Expenses Analysis'!$D38, 'Data Repository Table'!$D:$D, 'Expenses Analysis'!P$12)</f>
        <v>702535.87520999974</v>
      </c>
      <c r="Q38" s="19">
        <f>SUMIFS('Data Repository Table'!$J:$J, 'Data Repository Table'!$A:$A, "Financial Actual", 'Data Repository Table'!$C:$C, 'Expenses Analysis'!$A38, 'Data Repository Table'!$B:$B, "Expenses", 'Data Repository Table'!$G:$G, 'Expenses Analysis'!$C38, 'Data Repository Table'!$H:$H, 'Expenses Analysis'!$D38, 'Data Repository Table'!$D:$D, 'Expenses Analysis'!Q$12)</f>
        <v>1002772.411758</v>
      </c>
      <c r="R38" s="19">
        <f t="shared" si="4"/>
        <v>8667251.0443934985</v>
      </c>
      <c r="S38" s="79"/>
      <c r="T38" s="79"/>
      <c r="U38" s="79"/>
      <c r="V38" s="79"/>
      <c r="W38" s="79"/>
    </row>
    <row r="39" spans="1:23" x14ac:dyDescent="0.35">
      <c r="A39" s="80" t="s">
        <v>63</v>
      </c>
      <c r="B39" s="80" t="s">
        <v>136</v>
      </c>
      <c r="C39" s="80" t="s">
        <v>146</v>
      </c>
      <c r="D39" s="80" t="s">
        <v>131</v>
      </c>
      <c r="E39" s="103"/>
      <c r="F39" s="19">
        <f>SUMIFS('Data Repository Table'!$J:$J, 'Data Repository Table'!$A:$A, "Financial Actual", 'Data Repository Table'!$C:$C, 'Expenses Analysis'!$A39, 'Data Repository Table'!$B:$B, "Expenses", 'Data Repository Table'!$G:$G, 'Expenses Analysis'!$C39, 'Data Repository Table'!$H:$H, 'Expenses Analysis'!$D39, 'Data Repository Table'!$D:$D, 'Expenses Analysis'!F$12)</f>
        <v>251329.05622500001</v>
      </c>
      <c r="G39" s="19">
        <f>SUMIFS('Data Repository Table'!$J:$J, 'Data Repository Table'!$A:$A, "Financial Actual", 'Data Repository Table'!$C:$C, 'Expenses Analysis'!$A39, 'Data Repository Table'!$B:$B, "Expenses", 'Data Repository Table'!$G:$G, 'Expenses Analysis'!$C39, 'Data Repository Table'!$H:$H, 'Expenses Analysis'!$D39, 'Data Repository Table'!$D:$D, 'Expenses Analysis'!G$12)</f>
        <v>200226.9399</v>
      </c>
      <c r="H39" s="19">
        <f>SUMIFS('Data Repository Table'!$J:$J, 'Data Repository Table'!$A:$A, "Financial Actual", 'Data Repository Table'!$C:$C, 'Expenses Analysis'!$A39, 'Data Repository Table'!$B:$B, "Expenses", 'Data Repository Table'!$G:$G, 'Expenses Analysis'!$C39, 'Data Repository Table'!$H:$H, 'Expenses Analysis'!$D39, 'Data Repository Table'!$D:$D, 'Expenses Analysis'!H$12)</f>
        <v>270659.38184999995</v>
      </c>
      <c r="I39" s="19">
        <f>SUMIFS('Data Repository Table'!$J:$J, 'Data Repository Table'!$A:$A, "Financial Actual", 'Data Repository Table'!$C:$C, 'Expenses Analysis'!$A39, 'Data Repository Table'!$B:$B, "Expenses", 'Data Repository Table'!$G:$G, 'Expenses Analysis'!$C39, 'Data Repository Table'!$H:$H, 'Expenses Analysis'!$D39, 'Data Repository Table'!$D:$D, 'Expenses Analysis'!I$12)</f>
        <v>227663.78894999996</v>
      </c>
      <c r="J39" s="19">
        <f>SUMIFS('Data Repository Table'!$J:$J, 'Data Repository Table'!$A:$A, "Financial Actual", 'Data Repository Table'!$C:$C, 'Expenses Analysis'!$A39, 'Data Repository Table'!$B:$B, "Expenses", 'Data Repository Table'!$G:$G, 'Expenses Analysis'!$C39, 'Data Repository Table'!$H:$H, 'Expenses Analysis'!$D39, 'Data Repository Table'!$D:$D, 'Expenses Analysis'!J$12)</f>
        <v>193599.33401250001</v>
      </c>
      <c r="K39" s="19">
        <f>SUMIFS('Data Repository Table'!$J:$J, 'Data Repository Table'!$A:$A, "Financial Actual", 'Data Repository Table'!$C:$C, 'Expenses Analysis'!$A39, 'Data Repository Table'!$B:$B, "Expenses", 'Data Repository Table'!$G:$G, 'Expenses Analysis'!$C39, 'Data Repository Table'!$H:$H, 'Expenses Analysis'!$D39, 'Data Repository Table'!$D:$D, 'Expenses Analysis'!K$12)</f>
        <v>143549.25243750002</v>
      </c>
      <c r="L39" s="19">
        <f>SUMIFS('Data Repository Table'!$J:$J, 'Data Repository Table'!$A:$A, "Financial Actual", 'Data Repository Table'!$C:$C, 'Expenses Analysis'!$A39, 'Data Repository Table'!$B:$B, "Expenses", 'Data Repository Table'!$G:$G, 'Expenses Analysis'!$C39, 'Data Repository Table'!$H:$H, 'Expenses Analysis'!$D39, 'Data Repository Table'!$D:$D, 'Expenses Analysis'!L$12)</f>
        <v>153261.18405000001</v>
      </c>
      <c r="M39" s="19">
        <f>SUMIFS('Data Repository Table'!$J:$J, 'Data Repository Table'!$A:$A, "Financial Actual", 'Data Repository Table'!$C:$C, 'Expenses Analysis'!$A39, 'Data Repository Table'!$B:$B, "Expenses", 'Data Repository Table'!$G:$G, 'Expenses Analysis'!$C39, 'Data Repository Table'!$H:$H, 'Expenses Analysis'!$D39, 'Data Repository Table'!$D:$D, 'Expenses Analysis'!M$12)</f>
        <v>131609.72857499999</v>
      </c>
      <c r="N39" s="19">
        <f>SUMIFS('Data Repository Table'!$J:$J, 'Data Repository Table'!$A:$A, "Financial Actual", 'Data Repository Table'!$C:$C, 'Expenses Analysis'!$A39, 'Data Repository Table'!$B:$B, "Expenses", 'Data Repository Table'!$G:$G, 'Expenses Analysis'!$C39, 'Data Repository Table'!$H:$H, 'Expenses Analysis'!$D39, 'Data Repository Table'!$D:$D, 'Expenses Analysis'!N$12)</f>
        <v>185030.62841250002</v>
      </c>
      <c r="O39" s="19">
        <f>SUMIFS('Data Repository Table'!$J:$J, 'Data Repository Table'!$A:$A, "Financial Actual", 'Data Repository Table'!$C:$C, 'Expenses Analysis'!$A39, 'Data Repository Table'!$B:$B, "Expenses", 'Data Repository Table'!$G:$G, 'Expenses Analysis'!$C39, 'Data Repository Table'!$H:$H, 'Expenses Analysis'!$D39, 'Data Repository Table'!$D:$D, 'Expenses Analysis'!O$12)</f>
        <v>100751.0673</v>
      </c>
      <c r="P39" s="19">
        <f>SUMIFS('Data Repository Table'!$J:$J, 'Data Repository Table'!$A:$A, "Financial Actual", 'Data Repository Table'!$C:$C, 'Expenses Analysis'!$A39, 'Data Repository Table'!$B:$B, "Expenses", 'Data Repository Table'!$G:$G, 'Expenses Analysis'!$C39, 'Data Repository Table'!$H:$H, 'Expenses Analysis'!$D39, 'Data Repository Table'!$D:$D, 'Expenses Analysis'!P$12)</f>
        <v>130099.23614999997</v>
      </c>
      <c r="Q39" s="19">
        <f>SUMIFS('Data Repository Table'!$J:$J, 'Data Repository Table'!$A:$A, "Financial Actual", 'Data Repository Table'!$C:$C, 'Expenses Analysis'!$A39, 'Data Repository Table'!$B:$B, "Expenses", 'Data Repository Table'!$G:$G, 'Expenses Analysis'!$C39, 'Data Repository Table'!$H:$H, 'Expenses Analysis'!$D39, 'Data Repository Table'!$D:$D, 'Expenses Analysis'!Q$12)</f>
        <v>232123.24346250005</v>
      </c>
      <c r="R39" s="19">
        <f t="shared" si="4"/>
        <v>2219902.8413250004</v>
      </c>
      <c r="S39" s="79"/>
      <c r="T39" s="79"/>
      <c r="U39" s="166"/>
      <c r="V39" s="79"/>
      <c r="W39" s="79"/>
    </row>
    <row r="40" spans="1:23" x14ac:dyDescent="0.35">
      <c r="A40" s="80" t="s">
        <v>63</v>
      </c>
      <c r="B40" s="80" t="s">
        <v>136</v>
      </c>
      <c r="C40" s="80" t="s">
        <v>146</v>
      </c>
      <c r="D40" s="80" t="s">
        <v>132</v>
      </c>
      <c r="E40" s="103"/>
      <c r="F40" s="19">
        <f>SUMIFS('Data Repository Table'!$J:$J, 'Data Repository Table'!$A:$A, "Financial Actual", 'Data Repository Table'!$C:$C, 'Expenses Analysis'!$A40, 'Data Repository Table'!$B:$B, "Expenses", 'Data Repository Table'!$G:$G, 'Expenses Analysis'!$C40, 'Data Repository Table'!$H:$H, 'Expenses Analysis'!$D40, 'Data Repository Table'!$D:$D, 'Expenses Analysis'!F$12)</f>
        <v>623296.05943799997</v>
      </c>
      <c r="G40" s="19">
        <f>SUMIFS('Data Repository Table'!$J:$J, 'Data Repository Table'!$A:$A, "Financial Actual", 'Data Repository Table'!$C:$C, 'Expenses Analysis'!$A40, 'Data Repository Table'!$B:$B, "Expenses", 'Data Repository Table'!$G:$G, 'Expenses Analysis'!$C40, 'Data Repository Table'!$H:$H, 'Expenses Analysis'!$D40, 'Data Repository Table'!$D:$D, 'Expenses Analysis'!G$12)</f>
        <v>496562.81095199991</v>
      </c>
      <c r="H40" s="19">
        <f>SUMIFS('Data Repository Table'!$J:$J, 'Data Repository Table'!$A:$A, "Financial Actual", 'Data Repository Table'!$C:$C, 'Expenses Analysis'!$A40, 'Data Repository Table'!$B:$B, "Expenses", 'Data Repository Table'!$G:$G, 'Expenses Analysis'!$C40, 'Data Repository Table'!$H:$H, 'Expenses Analysis'!$D40, 'Data Repository Table'!$D:$D, 'Expenses Analysis'!H$12)</f>
        <v>671235.2669879999</v>
      </c>
      <c r="I40" s="19">
        <f>SUMIFS('Data Repository Table'!$J:$J, 'Data Repository Table'!$A:$A, "Financial Actual", 'Data Repository Table'!$C:$C, 'Expenses Analysis'!$A40, 'Data Repository Table'!$B:$B, "Expenses", 'Data Repository Table'!$G:$G, 'Expenses Analysis'!$C40, 'Data Repository Table'!$H:$H, 'Expenses Analysis'!$D40, 'Data Repository Table'!$D:$D, 'Expenses Analysis'!I$12)</f>
        <v>564606.19659599988</v>
      </c>
      <c r="J40" s="19">
        <f>SUMIFS('Data Repository Table'!$J:$J, 'Data Repository Table'!$A:$A, "Financial Actual", 'Data Repository Table'!$C:$C, 'Expenses Analysis'!$A40, 'Data Repository Table'!$B:$B, "Expenses", 'Data Repository Table'!$G:$G, 'Expenses Analysis'!$C40, 'Data Repository Table'!$H:$H, 'Expenses Analysis'!$D40, 'Data Repository Table'!$D:$D, 'Expenses Analysis'!J$12)</f>
        <v>480126.34835100005</v>
      </c>
      <c r="K40" s="19">
        <f>SUMIFS('Data Repository Table'!$J:$J, 'Data Repository Table'!$A:$A, "Financial Actual", 'Data Repository Table'!$C:$C, 'Expenses Analysis'!$A40, 'Data Repository Table'!$B:$B, "Expenses", 'Data Repository Table'!$G:$G, 'Expenses Analysis'!$C40, 'Data Repository Table'!$H:$H, 'Expenses Analysis'!$D40, 'Data Repository Table'!$D:$D, 'Expenses Analysis'!K$12)</f>
        <v>356002.146045</v>
      </c>
      <c r="L40" s="19">
        <f>SUMIFS('Data Repository Table'!$J:$J, 'Data Repository Table'!$A:$A, "Financial Actual", 'Data Repository Table'!$C:$C, 'Expenses Analysis'!$A40, 'Data Repository Table'!$B:$B, "Expenses", 'Data Repository Table'!$G:$G, 'Expenses Analysis'!$C40, 'Data Repository Table'!$H:$H, 'Expenses Analysis'!$D40, 'Data Repository Table'!$D:$D, 'Expenses Analysis'!L$12)</f>
        <v>380087.73644399998</v>
      </c>
      <c r="M40" s="19">
        <f>SUMIFS('Data Repository Table'!$J:$J, 'Data Repository Table'!$A:$A, "Financial Actual", 'Data Repository Table'!$C:$C, 'Expenses Analysis'!$A40, 'Data Repository Table'!$B:$B, "Expenses", 'Data Repository Table'!$G:$G, 'Expenses Analysis'!$C40, 'Data Repository Table'!$H:$H, 'Expenses Analysis'!$D40, 'Data Repository Table'!$D:$D, 'Expenses Analysis'!M$12)</f>
        <v>326392.12686599995</v>
      </c>
      <c r="N40" s="19">
        <f>SUMIFS('Data Repository Table'!$J:$J, 'Data Repository Table'!$A:$A, "Financial Actual", 'Data Repository Table'!$C:$C, 'Expenses Analysis'!$A40, 'Data Repository Table'!$B:$B, "Expenses", 'Data Repository Table'!$G:$G, 'Expenses Analysis'!$C40, 'Data Repository Table'!$H:$H, 'Expenses Analysis'!$D40, 'Data Repository Table'!$D:$D, 'Expenses Analysis'!N$12)</f>
        <v>458875.95846300002</v>
      </c>
      <c r="O40" s="19">
        <f>SUMIFS('Data Repository Table'!$J:$J, 'Data Repository Table'!$A:$A, "Financial Actual", 'Data Repository Table'!$C:$C, 'Expenses Analysis'!$A40, 'Data Repository Table'!$B:$B, "Expenses", 'Data Repository Table'!$G:$G, 'Expenses Analysis'!$C40, 'Data Repository Table'!$H:$H, 'Expenses Analysis'!$D40, 'Data Repository Table'!$D:$D, 'Expenses Analysis'!O$12)</f>
        <v>249862.64690399999</v>
      </c>
      <c r="P40" s="19">
        <f>SUMIFS('Data Repository Table'!$J:$J, 'Data Repository Table'!$A:$A, "Financial Actual", 'Data Repository Table'!$C:$C, 'Expenses Analysis'!$A40, 'Data Repository Table'!$B:$B, "Expenses", 'Data Repository Table'!$G:$G, 'Expenses Analysis'!$C40, 'Data Repository Table'!$H:$H, 'Expenses Analysis'!$D40, 'Data Repository Table'!$D:$D, 'Expenses Analysis'!P$12)</f>
        <v>322646.10565199988</v>
      </c>
      <c r="Q40" s="19">
        <f>SUMIFS('Data Repository Table'!$J:$J, 'Data Repository Table'!$A:$A, "Financial Actual", 'Data Repository Table'!$C:$C, 'Expenses Analysis'!$A40, 'Data Repository Table'!$B:$B, "Expenses", 'Data Repository Table'!$G:$G, 'Expenses Analysis'!$C40, 'Data Repository Table'!$H:$H, 'Expenses Analysis'!$D40, 'Data Repository Table'!$D:$D, 'Expenses Analysis'!Q$12)</f>
        <v>575665.6437870001</v>
      </c>
      <c r="R40" s="19">
        <f t="shared" si="4"/>
        <v>5505359.0464859996</v>
      </c>
      <c r="S40" s="79"/>
      <c r="T40" s="79"/>
      <c r="U40" s="79"/>
      <c r="V40" s="79"/>
      <c r="W40" s="79"/>
    </row>
    <row r="41" spans="1:23" x14ac:dyDescent="0.35">
      <c r="A41" s="80" t="s">
        <v>63</v>
      </c>
      <c r="B41" s="80" t="s">
        <v>136</v>
      </c>
      <c r="C41" s="80" t="s">
        <v>146</v>
      </c>
      <c r="D41" s="80" t="s">
        <v>133</v>
      </c>
      <c r="E41" s="103"/>
      <c r="F41" s="19">
        <f>SUMIFS('Data Repository Table'!$J:$J, 'Data Repository Table'!$A:$A, "Financial Actual", 'Data Repository Table'!$C:$C, 'Expenses Analysis'!$A41, 'Data Repository Table'!$B:$B, "Expenses", 'Data Repository Table'!$G:$G, 'Expenses Analysis'!$C41, 'Data Repository Table'!$H:$H, 'Expenses Analysis'!$D41, 'Data Repository Table'!$D:$D, 'Expenses Analysis'!F$12)</f>
        <v>211116.407229</v>
      </c>
      <c r="G41" s="19">
        <f>SUMIFS('Data Repository Table'!$J:$J, 'Data Repository Table'!$A:$A, "Financial Actual", 'Data Repository Table'!$C:$C, 'Expenses Analysis'!$A41, 'Data Repository Table'!$B:$B, "Expenses", 'Data Repository Table'!$G:$G, 'Expenses Analysis'!$C41, 'Data Repository Table'!$H:$H, 'Expenses Analysis'!$D41, 'Data Repository Table'!$D:$D, 'Expenses Analysis'!G$12)</f>
        <v>168190.62951599999</v>
      </c>
      <c r="H41" s="19">
        <f>SUMIFS('Data Repository Table'!$J:$J, 'Data Repository Table'!$A:$A, "Financial Actual", 'Data Repository Table'!$C:$C, 'Expenses Analysis'!$A41, 'Data Repository Table'!$B:$B, "Expenses", 'Data Repository Table'!$G:$G, 'Expenses Analysis'!$C41, 'Data Repository Table'!$H:$H, 'Expenses Analysis'!$D41, 'Data Repository Table'!$D:$D, 'Expenses Analysis'!H$12)</f>
        <v>227353.88075399998</v>
      </c>
      <c r="I41" s="19">
        <f>SUMIFS('Data Repository Table'!$J:$J, 'Data Repository Table'!$A:$A, "Financial Actual", 'Data Repository Table'!$C:$C, 'Expenses Analysis'!$A41, 'Data Repository Table'!$B:$B, "Expenses", 'Data Repository Table'!$G:$G, 'Expenses Analysis'!$C41, 'Data Repository Table'!$H:$H, 'Expenses Analysis'!$D41, 'Data Repository Table'!$D:$D, 'Expenses Analysis'!I$12)</f>
        <v>191237.58271799999</v>
      </c>
      <c r="J41" s="19">
        <f>SUMIFS('Data Repository Table'!$J:$J, 'Data Repository Table'!$A:$A, "Financial Actual", 'Data Repository Table'!$C:$C, 'Expenses Analysis'!$A41, 'Data Repository Table'!$B:$B, "Expenses", 'Data Repository Table'!$G:$G, 'Expenses Analysis'!$C41, 'Data Repository Table'!$H:$H, 'Expenses Analysis'!$D41, 'Data Repository Table'!$D:$D, 'Expenses Analysis'!J$12)</f>
        <v>162623.44057050001</v>
      </c>
      <c r="K41" s="19">
        <f>SUMIFS('Data Repository Table'!$J:$J, 'Data Repository Table'!$A:$A, "Financial Actual", 'Data Repository Table'!$C:$C, 'Expenses Analysis'!$A41, 'Data Repository Table'!$B:$B, "Expenses", 'Data Repository Table'!$G:$G, 'Expenses Analysis'!$C41, 'Data Repository Table'!$H:$H, 'Expenses Analysis'!$D41, 'Data Repository Table'!$D:$D, 'Expenses Analysis'!K$12)</f>
        <v>120581.37204750002</v>
      </c>
      <c r="L41" s="19">
        <f>SUMIFS('Data Repository Table'!$J:$J, 'Data Repository Table'!$A:$A, "Financial Actual", 'Data Repository Table'!$C:$C, 'Expenses Analysis'!$A41, 'Data Repository Table'!$B:$B, "Expenses", 'Data Repository Table'!$G:$G, 'Expenses Analysis'!$C41, 'Data Repository Table'!$H:$H, 'Expenses Analysis'!$D41, 'Data Repository Table'!$D:$D, 'Expenses Analysis'!L$12)</f>
        <v>128739.394602</v>
      </c>
      <c r="M41" s="19">
        <f>SUMIFS('Data Repository Table'!$J:$J, 'Data Repository Table'!$A:$A, "Financial Actual", 'Data Repository Table'!$C:$C, 'Expenses Analysis'!$A41, 'Data Repository Table'!$B:$B, "Expenses", 'Data Repository Table'!$G:$G, 'Expenses Analysis'!$C41, 'Data Repository Table'!$H:$H, 'Expenses Analysis'!$D41, 'Data Repository Table'!$D:$D, 'Expenses Analysis'!M$12)</f>
        <v>110552.17200299999</v>
      </c>
      <c r="N41" s="19">
        <f>SUMIFS('Data Repository Table'!$J:$J, 'Data Repository Table'!$A:$A, "Financial Actual", 'Data Repository Table'!$C:$C, 'Expenses Analysis'!$A41, 'Data Repository Table'!$B:$B, "Expenses", 'Data Repository Table'!$G:$G, 'Expenses Analysis'!$C41, 'Data Repository Table'!$H:$H, 'Expenses Analysis'!$D41, 'Data Repository Table'!$D:$D, 'Expenses Analysis'!N$12)</f>
        <v>155425.7278665</v>
      </c>
      <c r="O41" s="19">
        <f>SUMIFS('Data Repository Table'!$J:$J, 'Data Repository Table'!$A:$A, "Financial Actual", 'Data Repository Table'!$C:$C, 'Expenses Analysis'!$A41, 'Data Repository Table'!$B:$B, "Expenses", 'Data Repository Table'!$G:$G, 'Expenses Analysis'!$C41, 'Data Repository Table'!$H:$H, 'Expenses Analysis'!$D41, 'Data Repository Table'!$D:$D, 'Expenses Analysis'!O$12)</f>
        <v>84630.896531999999</v>
      </c>
      <c r="P41" s="19">
        <f>SUMIFS('Data Repository Table'!$J:$J, 'Data Repository Table'!$A:$A, "Financial Actual", 'Data Repository Table'!$C:$C, 'Expenses Analysis'!$A41, 'Data Repository Table'!$B:$B, "Expenses", 'Data Repository Table'!$G:$G, 'Expenses Analysis'!$C41, 'Data Repository Table'!$H:$H, 'Expenses Analysis'!$D41, 'Data Repository Table'!$D:$D, 'Expenses Analysis'!P$12)</f>
        <v>109283.35836599997</v>
      </c>
      <c r="Q41" s="19">
        <f>SUMIFS('Data Repository Table'!$J:$J, 'Data Repository Table'!$A:$A, "Financial Actual", 'Data Repository Table'!$C:$C, 'Expenses Analysis'!$A41, 'Data Repository Table'!$B:$B, "Expenses", 'Data Repository Table'!$G:$G, 'Expenses Analysis'!$C41, 'Data Repository Table'!$H:$H, 'Expenses Analysis'!$D41, 'Data Repository Table'!$D:$D, 'Expenses Analysis'!Q$12)</f>
        <v>194983.52450850004</v>
      </c>
      <c r="R41" s="19">
        <f t="shared" si="4"/>
        <v>1864718.386713</v>
      </c>
      <c r="S41" s="79"/>
      <c r="T41" s="79"/>
      <c r="U41" s="79"/>
      <c r="V41" s="79"/>
      <c r="W41" s="79"/>
    </row>
    <row r="42" spans="1:23" ht="15" thickBot="1" x14ac:dyDescent="0.4">
      <c r="A42" s="80" t="s">
        <v>63</v>
      </c>
      <c r="B42" s="80" t="s">
        <v>136</v>
      </c>
      <c r="C42" s="80" t="s">
        <v>134</v>
      </c>
      <c r="D42" s="80" t="s">
        <v>135</v>
      </c>
      <c r="E42" s="104"/>
      <c r="F42" s="19">
        <f>SUMIFS('Data Repository Table'!$J:$J, 'Data Repository Table'!$A:$A, "Financial Actual", 'Data Repository Table'!$C:$C, 'Expenses Analysis'!$A42, 'Data Repository Table'!$B:$B, "Expenses", 'Data Repository Table'!$G:$G, 'Expenses Analysis'!$C42, 'Data Repository Table'!$H:$H, 'Expenses Analysis'!$D42, 'Data Repository Table'!$D:$D, 'Expenses Analysis'!F$12)</f>
        <v>3015948.6746999999</v>
      </c>
      <c r="G42" s="19">
        <f>SUMIFS('Data Repository Table'!$J:$J, 'Data Repository Table'!$A:$A, "Financial Actual", 'Data Repository Table'!$C:$C, 'Expenses Analysis'!$A42, 'Data Repository Table'!$B:$B, "Expenses", 'Data Repository Table'!$G:$G, 'Expenses Analysis'!$C42, 'Data Repository Table'!$H:$H, 'Expenses Analysis'!$D42, 'Data Repository Table'!$D:$D, 'Expenses Analysis'!G$12)</f>
        <v>2402723.2787999995</v>
      </c>
      <c r="H42" s="19">
        <f>SUMIFS('Data Repository Table'!$J:$J, 'Data Repository Table'!$A:$A, "Financial Actual", 'Data Repository Table'!$C:$C, 'Expenses Analysis'!$A42, 'Data Repository Table'!$B:$B, "Expenses", 'Data Repository Table'!$G:$G, 'Expenses Analysis'!$C42, 'Data Repository Table'!$H:$H, 'Expenses Analysis'!$D42, 'Data Repository Table'!$D:$D, 'Expenses Analysis'!H$12)</f>
        <v>3247912.5821999996</v>
      </c>
      <c r="I42" s="19">
        <f>SUMIFS('Data Repository Table'!$J:$J, 'Data Repository Table'!$A:$A, "Financial Actual", 'Data Repository Table'!$C:$C, 'Expenses Analysis'!$A42, 'Data Repository Table'!$B:$B, "Expenses", 'Data Repository Table'!$G:$G, 'Expenses Analysis'!$C42, 'Data Repository Table'!$H:$H, 'Expenses Analysis'!$D42, 'Data Repository Table'!$D:$D, 'Expenses Analysis'!I$12)</f>
        <v>2731965.4673999995</v>
      </c>
      <c r="J42" s="19">
        <f>SUMIFS('Data Repository Table'!$J:$J, 'Data Repository Table'!$A:$A, "Financial Actual", 'Data Repository Table'!$C:$C, 'Expenses Analysis'!$A42, 'Data Repository Table'!$B:$B, "Expenses", 'Data Repository Table'!$G:$G, 'Expenses Analysis'!$C42, 'Data Repository Table'!$H:$H, 'Expenses Analysis'!$D42, 'Data Repository Table'!$D:$D, 'Expenses Analysis'!J$12)</f>
        <v>2323192.0081500001</v>
      </c>
      <c r="K42" s="19">
        <f>SUMIFS('Data Repository Table'!$J:$J, 'Data Repository Table'!$A:$A, "Financial Actual", 'Data Repository Table'!$C:$C, 'Expenses Analysis'!$A42, 'Data Repository Table'!$B:$B, "Expenses", 'Data Repository Table'!$G:$G, 'Expenses Analysis'!$C42, 'Data Repository Table'!$H:$H, 'Expenses Analysis'!$D42, 'Data Repository Table'!$D:$D, 'Expenses Analysis'!K$12)</f>
        <v>1722591.0292499999</v>
      </c>
      <c r="L42" s="19">
        <f>SUMIFS('Data Repository Table'!$J:$J, 'Data Repository Table'!$A:$A, "Financial Actual", 'Data Repository Table'!$C:$C, 'Expenses Analysis'!$A42, 'Data Repository Table'!$B:$B, "Expenses", 'Data Repository Table'!$G:$G, 'Expenses Analysis'!$C42, 'Data Repository Table'!$H:$H, 'Expenses Analysis'!$D42, 'Data Repository Table'!$D:$D, 'Expenses Analysis'!L$12)</f>
        <v>1839134.2085999998</v>
      </c>
      <c r="M42" s="19">
        <f>SUMIFS('Data Repository Table'!$J:$J, 'Data Repository Table'!$A:$A, "Financial Actual", 'Data Repository Table'!$C:$C, 'Expenses Analysis'!$A42, 'Data Repository Table'!$B:$B, "Expenses", 'Data Repository Table'!$G:$G, 'Expenses Analysis'!$C42, 'Data Repository Table'!$H:$H, 'Expenses Analysis'!$D42, 'Data Repository Table'!$D:$D, 'Expenses Analysis'!M$12)</f>
        <v>2579316.7429</v>
      </c>
      <c r="N42" s="19">
        <f>SUMIFS('Data Repository Table'!$J:$J, 'Data Repository Table'!$A:$A, "Financial Actual", 'Data Repository Table'!$C:$C, 'Expenses Analysis'!$A42, 'Data Repository Table'!$B:$B, "Expenses", 'Data Repository Table'!$G:$G, 'Expenses Analysis'!$C42, 'Data Repository Table'!$H:$H, 'Expenses Analysis'!$D42, 'Data Repository Table'!$D:$D, 'Expenses Analysis'!N$12)</f>
        <v>2220367.5409499998</v>
      </c>
      <c r="O42" s="19">
        <f>SUMIFS('Data Repository Table'!$J:$J, 'Data Repository Table'!$A:$A, "Financial Actual", 'Data Repository Table'!$C:$C, 'Expenses Analysis'!$A42, 'Data Repository Table'!$B:$B, "Expenses", 'Data Repository Table'!$G:$G, 'Expenses Analysis'!$C42, 'Data Repository Table'!$H:$H, 'Expenses Analysis'!$D42, 'Data Repository Table'!$D:$D, 'Expenses Analysis'!O$12)</f>
        <v>2209012.8075999999</v>
      </c>
      <c r="P42" s="19">
        <f>SUMIFS('Data Repository Table'!$J:$J, 'Data Repository Table'!$A:$A, "Financial Actual", 'Data Repository Table'!$C:$C, 'Expenses Analysis'!$A42, 'Data Repository Table'!$B:$B, "Expenses", 'Data Repository Table'!$G:$G, 'Expenses Analysis'!$C42, 'Data Repository Table'!$H:$H, 'Expenses Analysis'!$D42, 'Data Repository Table'!$D:$D, 'Expenses Analysis'!P$12)</f>
        <v>2561190.8338000001</v>
      </c>
      <c r="Q42" s="19">
        <f>SUMIFS('Data Repository Table'!$J:$J, 'Data Repository Table'!$A:$A, "Financial Actual", 'Data Repository Table'!$C:$C, 'Expenses Analysis'!$A42, 'Data Repository Table'!$B:$B, "Expenses", 'Data Repository Table'!$G:$G, 'Expenses Analysis'!$C42, 'Data Repository Table'!$H:$H, 'Expenses Analysis'!$D42, 'Data Repository Table'!$D:$D, 'Expenses Analysis'!Q$12)</f>
        <v>2785478.9215500001</v>
      </c>
      <c r="R42" s="19">
        <f t="shared" si="4"/>
        <v>29638834.095899999</v>
      </c>
      <c r="S42" s="79"/>
      <c r="T42" s="79"/>
      <c r="U42" s="79"/>
      <c r="V42" s="79"/>
      <c r="W42" s="79"/>
    </row>
    <row r="43" spans="1:23" s="117" customFormat="1" ht="15.5" thickTop="1" thickBot="1" x14ac:dyDescent="0.4">
      <c r="A43" s="116"/>
      <c r="B43" s="116"/>
      <c r="C43" s="116"/>
      <c r="D43" s="115" t="s">
        <v>21</v>
      </c>
      <c r="E43" s="116"/>
      <c r="F43" s="43"/>
      <c r="G43" s="43"/>
      <c r="H43" s="43"/>
      <c r="I43" s="43"/>
      <c r="J43" s="43"/>
      <c r="K43" s="43"/>
      <c r="L43" s="43"/>
      <c r="M43" s="43"/>
      <c r="N43" s="43"/>
      <c r="O43" s="43"/>
      <c r="P43" s="43"/>
      <c r="Q43" s="43"/>
      <c r="R43" s="43">
        <f t="shared" ref="R43" si="5">SUM(R35:R42)</f>
        <v>90723489.279805601</v>
      </c>
      <c r="S43" s="116"/>
      <c r="T43" s="165">
        <f>SUM(R23,R33,R43)</f>
        <v>321266412.41209894</v>
      </c>
      <c r="U43" s="116"/>
      <c r="V43" s="116"/>
      <c r="W43" s="116"/>
    </row>
    <row r="44" spans="1:23" ht="45" customHeight="1" thickTop="1" x14ac:dyDescent="0.35">
      <c r="A44" s="143" t="s">
        <v>145</v>
      </c>
      <c r="B44" s="144"/>
      <c r="C44" s="144"/>
      <c r="D44" s="144"/>
      <c r="E44" s="144"/>
      <c r="F44" s="144"/>
      <c r="G44" s="144"/>
      <c r="H44" s="144"/>
      <c r="I44" s="144"/>
      <c r="J44" s="144"/>
      <c r="K44" s="144"/>
      <c r="L44" s="144"/>
      <c r="M44" s="144"/>
      <c r="N44" s="144"/>
      <c r="O44" s="144"/>
      <c r="P44" s="144"/>
      <c r="Q44" s="144"/>
      <c r="R44" s="144"/>
      <c r="S44" s="144"/>
      <c r="T44" s="144"/>
      <c r="U44" s="144"/>
      <c r="V44" s="144"/>
      <c r="W44" s="83"/>
    </row>
    <row r="45" spans="1:23" ht="18.5" customHeight="1" x14ac:dyDescent="0.35">
      <c r="A45" s="143" t="s">
        <v>160</v>
      </c>
      <c r="B45" s="145"/>
      <c r="C45" s="145"/>
      <c r="D45" s="145"/>
      <c r="E45" s="145"/>
      <c r="F45" s="145"/>
      <c r="G45" s="145"/>
      <c r="H45" s="145"/>
      <c r="I45" s="145"/>
      <c r="J45" s="145"/>
      <c r="K45" s="145"/>
      <c r="L45" s="145"/>
      <c r="M45" s="145"/>
      <c r="N45" s="145"/>
      <c r="O45" s="145"/>
      <c r="P45" s="145"/>
      <c r="Q45" s="145"/>
      <c r="R45" s="145"/>
      <c r="S45" s="145"/>
      <c r="T45" s="145"/>
      <c r="U45" s="145"/>
      <c r="V45" s="145"/>
      <c r="W45" s="145"/>
    </row>
    <row r="46" spans="1:23" ht="38" customHeight="1" x14ac:dyDescent="0.35">
      <c r="A46" s="149" t="s">
        <v>147</v>
      </c>
      <c r="B46" s="147"/>
      <c r="C46" s="147"/>
      <c r="D46" s="147"/>
      <c r="E46" s="147"/>
      <c r="F46" s="147"/>
      <c r="G46" s="147"/>
      <c r="H46" s="147"/>
      <c r="I46" s="147"/>
      <c r="J46" s="147"/>
      <c r="K46" s="147"/>
      <c r="L46" s="147"/>
      <c r="M46" s="147"/>
      <c r="N46" s="112"/>
      <c r="O46" s="112"/>
      <c r="P46" s="112"/>
      <c r="Q46" s="112"/>
      <c r="R46" s="112"/>
      <c r="S46" s="112"/>
      <c r="T46" s="112"/>
      <c r="U46" s="112"/>
      <c r="V46" s="112"/>
      <c r="W46" s="112"/>
    </row>
    <row r="47" spans="1:23" x14ac:dyDescent="0.35">
      <c r="A47" s="85" t="s">
        <v>46</v>
      </c>
      <c r="B47" s="85" t="s">
        <v>99</v>
      </c>
      <c r="C47" s="85" t="s">
        <v>19</v>
      </c>
      <c r="D47" s="85" t="s">
        <v>20</v>
      </c>
      <c r="E47" s="84"/>
      <c r="F47" s="98">
        <v>41456</v>
      </c>
      <c r="G47" s="98">
        <v>41487</v>
      </c>
      <c r="H47" s="98">
        <v>41518</v>
      </c>
      <c r="I47" s="98">
        <v>41548</v>
      </c>
      <c r="J47" s="98">
        <v>41579</v>
      </c>
      <c r="K47" s="98">
        <v>41609</v>
      </c>
      <c r="L47" s="98">
        <v>41640</v>
      </c>
      <c r="M47" s="98">
        <v>41671</v>
      </c>
      <c r="N47" s="98">
        <v>41699</v>
      </c>
      <c r="O47" s="98">
        <v>41730</v>
      </c>
      <c r="P47" s="98">
        <v>41760</v>
      </c>
      <c r="Q47" s="98">
        <v>41791</v>
      </c>
      <c r="R47" s="99"/>
      <c r="S47" s="84"/>
      <c r="T47" s="84"/>
      <c r="U47" s="84"/>
      <c r="V47" s="84"/>
      <c r="W47" s="84"/>
    </row>
    <row r="48" spans="1:23" x14ac:dyDescent="0.35">
      <c r="A48" s="85"/>
      <c r="B48" s="85"/>
      <c r="C48" s="85"/>
      <c r="D48" s="84"/>
      <c r="E48" s="84"/>
      <c r="F48" s="99"/>
      <c r="G48" s="99"/>
      <c r="H48" s="99"/>
      <c r="I48" s="99"/>
      <c r="J48" s="99"/>
      <c r="K48" s="99"/>
      <c r="L48" s="99"/>
      <c r="M48" s="99"/>
      <c r="N48" s="99"/>
      <c r="O48" s="99"/>
      <c r="P48" s="99"/>
      <c r="Q48" s="99"/>
      <c r="R48" s="101" t="s">
        <v>21</v>
      </c>
      <c r="S48" s="84"/>
      <c r="T48" s="84"/>
      <c r="U48" s="84"/>
      <c r="V48" s="84"/>
      <c r="W48" s="84"/>
    </row>
    <row r="49" spans="1:23" x14ac:dyDescent="0.35">
      <c r="A49" s="80" t="s">
        <v>81</v>
      </c>
      <c r="B49" s="80" t="s">
        <v>136</v>
      </c>
      <c r="C49" s="80" t="s">
        <v>123</v>
      </c>
      <c r="D49" s="80" t="s">
        <v>126</v>
      </c>
      <c r="E49" s="79"/>
      <c r="F49" s="19">
        <f>SUMIFS('Data Repository Table'!$J:$J, 'Data Repository Table'!$A:$A, "Financial Actual", 'Data Repository Table'!$B:$B, "Expenses", 'Data Repository Table'!$G:$G, 'Expenses Analysis'!$C49, 'Data Repository Table'!$H:$H, 'Expenses Analysis'!$D49, 'Data Repository Table'!$D:$D, 'Expenses Analysis'!F$47)</f>
        <v>4752382.6895514736</v>
      </c>
      <c r="G49" s="19">
        <f>SUMIFS('Data Repository Table'!$J:$J, 'Data Repository Table'!$A:$A, "Financial Actual", 'Data Repository Table'!$B:$B, "Expenses", 'Data Repository Table'!$G:$G, 'Expenses Analysis'!$C49, 'Data Repository Table'!$H:$H, 'Expenses Analysis'!$D49, 'Data Repository Table'!$D:$D, 'Expenses Analysis'!G$47)</f>
        <v>5167035.0438473243</v>
      </c>
      <c r="H49" s="19">
        <f>SUMIFS('Data Repository Table'!$J:$J, 'Data Repository Table'!$A:$A, "Financial Actual", 'Data Repository Table'!$B:$B, "Expenses", 'Data Repository Table'!$G:$G, 'Expenses Analysis'!$C49, 'Data Repository Table'!$H:$H, 'Expenses Analysis'!$D49, 'Data Repository Table'!$D:$D, 'Expenses Analysis'!H$47)</f>
        <v>5477119.2220016234</v>
      </c>
      <c r="I49" s="19">
        <f>SUMIFS('Data Repository Table'!$J:$J, 'Data Repository Table'!$A:$A, "Financial Actual", 'Data Repository Table'!$B:$B, "Expenses", 'Data Repository Table'!$G:$G, 'Expenses Analysis'!$C49, 'Data Repository Table'!$H:$H, 'Expenses Analysis'!$D49, 'Data Repository Table'!$D:$D, 'Expenses Analysis'!I$47)</f>
        <v>6217372.1257881755</v>
      </c>
      <c r="J49" s="19">
        <f>SUMIFS('Data Repository Table'!$J:$J, 'Data Repository Table'!$A:$A, "Financial Actual", 'Data Repository Table'!$B:$B, "Expenses", 'Data Repository Table'!$G:$G, 'Expenses Analysis'!$C49, 'Data Repository Table'!$H:$H, 'Expenses Analysis'!$D49, 'Data Repository Table'!$D:$D, 'Expenses Analysis'!J$47)</f>
        <v>6351549.5562056992</v>
      </c>
      <c r="K49" s="19">
        <f>SUMIFS('Data Repository Table'!$J:$J, 'Data Repository Table'!$A:$A, "Financial Actual", 'Data Repository Table'!$B:$B, "Expenses", 'Data Repository Table'!$G:$G, 'Expenses Analysis'!$C49, 'Data Repository Table'!$H:$H, 'Expenses Analysis'!$D49, 'Data Repository Table'!$D:$D, 'Expenses Analysis'!K$47)</f>
        <v>5473893.9778650012</v>
      </c>
      <c r="L49" s="19">
        <f>SUMIFS('Data Repository Table'!$J:$J, 'Data Repository Table'!$A:$A, "Financial Actual", 'Data Repository Table'!$B:$B, "Expenses", 'Data Repository Table'!$G:$G, 'Expenses Analysis'!$C49, 'Data Repository Table'!$H:$H, 'Expenses Analysis'!$D49, 'Data Repository Table'!$D:$D, 'Expenses Analysis'!L$47)</f>
        <v>7073236.3159125</v>
      </c>
      <c r="M49" s="19">
        <f>SUMIFS('Data Repository Table'!$J:$J, 'Data Repository Table'!$A:$A, "Financial Actual", 'Data Repository Table'!$B:$B, "Expenses", 'Data Repository Table'!$G:$G, 'Expenses Analysis'!$C49, 'Data Repository Table'!$H:$H, 'Expenses Analysis'!$D49, 'Data Repository Table'!$D:$D, 'Expenses Analysis'!M$47)</f>
        <v>7645099.2339562494</v>
      </c>
      <c r="N49" s="19">
        <f>SUMIFS('Data Repository Table'!$J:$J, 'Data Repository Table'!$A:$A, "Financial Actual", 'Data Repository Table'!$B:$B, "Expenses", 'Data Repository Table'!$G:$G, 'Expenses Analysis'!$C49, 'Data Repository Table'!$H:$H, 'Expenses Analysis'!$D49, 'Data Repository Table'!$D:$D, 'Expenses Analysis'!N$47)</f>
        <v>7576081.9643531246</v>
      </c>
      <c r="O49" s="19">
        <f>SUMIFS('Data Repository Table'!$J:$J, 'Data Repository Table'!$A:$A, "Financial Actual", 'Data Repository Table'!$B:$B, "Expenses", 'Data Repository Table'!$G:$G, 'Expenses Analysis'!$C49, 'Data Repository Table'!$H:$H, 'Expenses Analysis'!$D49, 'Data Repository Table'!$D:$D, 'Expenses Analysis'!O$47)</f>
        <v>7870566.9194312505</v>
      </c>
      <c r="P49" s="19">
        <f>SUMIFS('Data Repository Table'!$J:$J, 'Data Repository Table'!$A:$A, "Financial Actual", 'Data Repository Table'!$B:$B, "Expenses", 'Data Repository Table'!$G:$G, 'Expenses Analysis'!$C49, 'Data Repository Table'!$H:$H, 'Expenses Analysis'!$D49, 'Data Repository Table'!$D:$D, 'Expenses Analysis'!P$47)</f>
        <v>9096355.030431252</v>
      </c>
      <c r="Q49" s="19">
        <f>SUMIFS('Data Repository Table'!$J:$J, 'Data Repository Table'!$A:$A, "Financial Actual", 'Data Repository Table'!$B:$B, "Expenses", 'Data Repository Table'!$G:$G, 'Expenses Analysis'!$C49, 'Data Repository Table'!$H:$H, 'Expenses Analysis'!$D49, 'Data Repository Table'!$D:$D, 'Expenses Analysis'!Q$47)</f>
        <v>5712658.1783212498</v>
      </c>
      <c r="R49" s="19">
        <f t="shared" ref="R49:R56" si="6">SUM(F49:Q49)</f>
        <v>78413350.257664919</v>
      </c>
      <c r="S49" s="79"/>
      <c r="T49" s="79"/>
      <c r="U49" s="79"/>
      <c r="V49" s="79"/>
      <c r="W49" s="79"/>
    </row>
    <row r="50" spans="1:23" x14ac:dyDescent="0.35">
      <c r="A50" s="80" t="s">
        <v>81</v>
      </c>
      <c r="B50" s="80" t="s">
        <v>136</v>
      </c>
      <c r="C50" s="80" t="s">
        <v>127</v>
      </c>
      <c r="D50" s="80" t="s">
        <v>128</v>
      </c>
      <c r="E50" s="79"/>
      <c r="F50" s="19">
        <f>SUMIFS('Data Repository Table'!$J:$J, 'Data Repository Table'!$A:$A, "Financial Actual", 'Data Repository Table'!$B:$B, "Expenses", 'Data Repository Table'!$G:$G, 'Expenses Analysis'!$C50, 'Data Repository Table'!$H:$H, 'Expenses Analysis'!$D50, 'Data Repository Table'!$D:$D, 'Expenses Analysis'!F$47)</f>
        <v>2439061.3979192991</v>
      </c>
      <c r="G50" s="19">
        <f>SUMIFS('Data Repository Table'!$J:$J, 'Data Repository Table'!$A:$A, "Financial Actual", 'Data Repository Table'!$B:$B, "Expenses", 'Data Repository Table'!$G:$G, 'Expenses Analysis'!$C50, 'Data Repository Table'!$H:$H, 'Expenses Analysis'!$D50, 'Data Repository Table'!$D:$D, 'Expenses Analysis'!G$47)</f>
        <v>2621863.5100085996</v>
      </c>
      <c r="H50" s="19">
        <f>SUMIFS('Data Repository Table'!$J:$J, 'Data Repository Table'!$A:$A, "Financial Actual", 'Data Repository Table'!$B:$B, "Expenses", 'Data Repository Table'!$G:$G, 'Expenses Analysis'!$C50, 'Data Repository Table'!$H:$H, 'Expenses Analysis'!$D50, 'Data Repository Table'!$D:$D, 'Expenses Analysis'!H$47)</f>
        <v>2806168.0509719998</v>
      </c>
      <c r="I50" s="19">
        <f>SUMIFS('Data Repository Table'!$J:$J, 'Data Repository Table'!$A:$A, "Financial Actual", 'Data Repository Table'!$B:$B, "Expenses", 'Data Repository Table'!$G:$G, 'Expenses Analysis'!$C50, 'Data Repository Table'!$H:$H, 'Expenses Analysis'!$D50, 'Data Repository Table'!$D:$D, 'Expenses Analysis'!I$47)</f>
        <v>3163209.5663784007</v>
      </c>
      <c r="J50" s="19">
        <f>SUMIFS('Data Repository Table'!$J:$J, 'Data Repository Table'!$A:$A, "Financial Actual", 'Data Repository Table'!$B:$B, "Expenses", 'Data Repository Table'!$G:$G, 'Expenses Analysis'!$C50, 'Data Repository Table'!$H:$H, 'Expenses Analysis'!$D50, 'Data Repository Table'!$D:$D, 'Expenses Analysis'!J$47)</f>
        <v>3218501.5770913498</v>
      </c>
      <c r="K50" s="19">
        <f>SUMIFS('Data Repository Table'!$J:$J, 'Data Repository Table'!$A:$A, "Financial Actual", 'Data Repository Table'!$B:$B, "Expenses", 'Data Repository Table'!$G:$G, 'Expenses Analysis'!$C50, 'Data Repository Table'!$H:$H, 'Expenses Analysis'!$D50, 'Data Repository Table'!$D:$D, 'Expenses Analysis'!K$47)</f>
        <v>2788369.1117025004</v>
      </c>
      <c r="L50" s="19">
        <f>SUMIFS('Data Repository Table'!$J:$J, 'Data Repository Table'!$A:$A, "Financial Actual", 'Data Repository Table'!$B:$B, "Expenses", 'Data Repository Table'!$G:$G, 'Expenses Analysis'!$C50, 'Data Repository Table'!$H:$H, 'Expenses Analysis'!$D50, 'Data Repository Table'!$D:$D, 'Expenses Analysis'!L$47)</f>
        <v>3593667.2656375002</v>
      </c>
      <c r="M50" s="19">
        <f>SUMIFS('Data Repository Table'!$J:$J, 'Data Repository Table'!$A:$A, "Financial Actual", 'Data Repository Table'!$B:$B, "Expenses", 'Data Repository Table'!$G:$G, 'Expenses Analysis'!$C50, 'Data Repository Table'!$H:$H, 'Expenses Analysis'!$D50, 'Data Repository Table'!$D:$D, 'Expenses Analysis'!M$47)</f>
        <v>3722191.4510812499</v>
      </c>
      <c r="N50" s="19">
        <f>SUMIFS('Data Repository Table'!$J:$J, 'Data Repository Table'!$A:$A, "Financial Actual", 'Data Repository Table'!$B:$B, "Expenses", 'Data Repository Table'!$G:$G, 'Expenses Analysis'!$C50, 'Data Repository Table'!$H:$H, 'Expenses Analysis'!$D50, 'Data Repository Table'!$D:$D, 'Expenses Analysis'!N$47)</f>
        <v>3871145.1659843749</v>
      </c>
      <c r="O50" s="19">
        <f>SUMIFS('Data Repository Table'!$J:$J, 'Data Repository Table'!$A:$A, "Financial Actual", 'Data Repository Table'!$B:$B, "Expenses", 'Data Repository Table'!$G:$G, 'Expenses Analysis'!$C50, 'Data Repository Table'!$H:$H, 'Expenses Analysis'!$D50, 'Data Repository Table'!$D:$D, 'Expenses Analysis'!O$47)</f>
        <v>3465642.2342250003</v>
      </c>
      <c r="P50" s="19">
        <f>SUMIFS('Data Repository Table'!$J:$J, 'Data Repository Table'!$A:$A, "Financial Actual", 'Data Repository Table'!$B:$B, "Expenses", 'Data Repository Table'!$G:$G, 'Expenses Analysis'!$C50, 'Data Repository Table'!$H:$H, 'Expenses Analysis'!$D50, 'Data Repository Table'!$D:$D, 'Expenses Analysis'!P$47)</f>
        <v>4094860.7397625004</v>
      </c>
      <c r="Q50" s="19">
        <f>SUMIFS('Data Repository Table'!$J:$J, 'Data Repository Table'!$A:$A, "Financial Actual", 'Data Repository Table'!$B:$B, "Expenses", 'Data Repository Table'!$G:$G, 'Expenses Analysis'!$C50, 'Data Repository Table'!$H:$H, 'Expenses Analysis'!$D50, 'Data Repository Table'!$D:$D, 'Expenses Analysis'!Q$47)</f>
        <v>2932911.3268075003</v>
      </c>
      <c r="R50" s="19">
        <f t="shared" si="6"/>
        <v>38717591.397570275</v>
      </c>
      <c r="S50" s="79"/>
      <c r="T50" s="136"/>
      <c r="U50" s="79"/>
      <c r="V50" s="79"/>
      <c r="W50" s="79"/>
    </row>
    <row r="51" spans="1:23" x14ac:dyDescent="0.35">
      <c r="A51" s="80" t="s">
        <v>81</v>
      </c>
      <c r="B51" s="80" t="s">
        <v>136</v>
      </c>
      <c r="C51" s="80" t="s">
        <v>127</v>
      </c>
      <c r="D51" s="80" t="s">
        <v>129</v>
      </c>
      <c r="E51" s="79"/>
      <c r="F51" s="19">
        <f>SUMIFS('Data Repository Table'!$J:$J, 'Data Repository Table'!$A:$A, "Financial Actual", 'Data Repository Table'!$B:$B, "Expenses", 'Data Repository Table'!$G:$G, 'Expenses Analysis'!$C51, 'Data Repository Table'!$H:$H, 'Expenses Analysis'!$D51, 'Data Repository Table'!$D:$D, 'Expenses Analysis'!F$47)</f>
        <v>2300028.0101369992</v>
      </c>
      <c r="G51" s="19">
        <f>SUMIFS('Data Repository Table'!$J:$J, 'Data Repository Table'!$A:$A, "Financial Actual", 'Data Repository Table'!$B:$B, "Expenses", 'Data Repository Table'!$G:$G, 'Expenses Analysis'!$C51, 'Data Repository Table'!$H:$H, 'Expenses Analysis'!$D51, 'Data Repository Table'!$D:$D, 'Expenses Analysis'!G$47)</f>
        <v>2505939.5584575003</v>
      </c>
      <c r="H51" s="19">
        <f>SUMIFS('Data Repository Table'!$J:$J, 'Data Repository Table'!$A:$A, "Financial Actual", 'Data Repository Table'!$B:$B, "Expenses", 'Data Repository Table'!$G:$G, 'Expenses Analysis'!$C51, 'Data Repository Table'!$H:$H, 'Expenses Analysis'!$D51, 'Data Repository Table'!$D:$D, 'Expenses Analysis'!H$47)</f>
        <v>2627415.3951704986</v>
      </c>
      <c r="I51" s="19">
        <f>SUMIFS('Data Repository Table'!$J:$J, 'Data Repository Table'!$A:$A, "Financial Actual", 'Data Repository Table'!$B:$B, "Expenses", 'Data Repository Table'!$G:$G, 'Expenses Analysis'!$C51, 'Data Repository Table'!$H:$H, 'Expenses Analysis'!$D51, 'Data Repository Table'!$D:$D, 'Expenses Analysis'!I$47)</f>
        <v>2900613.3153855</v>
      </c>
      <c r="J51" s="19">
        <f>SUMIFS('Data Repository Table'!$J:$J, 'Data Repository Table'!$A:$A, "Financial Actual", 'Data Repository Table'!$B:$B, "Expenses", 'Data Repository Table'!$G:$G, 'Expenses Analysis'!$C51, 'Data Repository Table'!$H:$H, 'Expenses Analysis'!$D51, 'Data Repository Table'!$D:$D, 'Expenses Analysis'!J$47)</f>
        <v>2940556.1633002497</v>
      </c>
      <c r="K51" s="19">
        <f>SUMIFS('Data Repository Table'!$J:$J, 'Data Repository Table'!$A:$A, "Financial Actual", 'Data Repository Table'!$B:$B, "Expenses", 'Data Repository Table'!$G:$G, 'Expenses Analysis'!$C51, 'Data Repository Table'!$H:$H, 'Expenses Analysis'!$D51, 'Data Repository Table'!$D:$D, 'Expenses Analysis'!K$47)</f>
        <v>2582565.0096375002</v>
      </c>
      <c r="L51" s="19">
        <f>SUMIFS('Data Repository Table'!$J:$J, 'Data Repository Table'!$A:$A, "Financial Actual", 'Data Repository Table'!$B:$B, "Expenses", 'Data Repository Table'!$G:$G, 'Expenses Analysis'!$C51, 'Data Repository Table'!$H:$H, 'Expenses Analysis'!$D51, 'Data Repository Table'!$D:$D, 'Expenses Analysis'!L$47)</f>
        <v>3446732.8680624999</v>
      </c>
      <c r="M51" s="19">
        <f>SUMIFS('Data Repository Table'!$J:$J, 'Data Repository Table'!$A:$A, "Financial Actual", 'Data Repository Table'!$B:$B, "Expenses", 'Data Repository Table'!$G:$G, 'Expenses Analysis'!$C51, 'Data Repository Table'!$H:$H, 'Expenses Analysis'!$D51, 'Data Repository Table'!$D:$D, 'Expenses Analysis'!M$47)</f>
        <v>3483983.4045937499</v>
      </c>
      <c r="N51" s="19">
        <f>SUMIFS('Data Repository Table'!$J:$J, 'Data Repository Table'!$A:$A, "Financial Actual", 'Data Repository Table'!$B:$B, "Expenses", 'Data Repository Table'!$G:$G, 'Expenses Analysis'!$C51, 'Data Repository Table'!$H:$H, 'Expenses Analysis'!$D51, 'Data Repository Table'!$D:$D, 'Expenses Analysis'!N$47)</f>
        <v>3640816.4610781251</v>
      </c>
      <c r="O51" s="19">
        <f>SUMIFS('Data Repository Table'!$J:$J, 'Data Repository Table'!$A:$A, "Financial Actual", 'Data Repository Table'!$B:$B, "Expenses", 'Data Repository Table'!$G:$G, 'Expenses Analysis'!$C51, 'Data Repository Table'!$H:$H, 'Expenses Analysis'!$D51, 'Data Repository Table'!$D:$D, 'Expenses Analysis'!O$47)</f>
        <v>3250872.5897500003</v>
      </c>
      <c r="P51" s="19">
        <f>SUMIFS('Data Repository Table'!$J:$J, 'Data Repository Table'!$A:$A, "Financial Actual", 'Data Repository Table'!$B:$B, "Expenses", 'Data Repository Table'!$G:$G, 'Expenses Analysis'!$C51, 'Data Repository Table'!$H:$H, 'Expenses Analysis'!$D51, 'Data Repository Table'!$D:$D, 'Expenses Analysis'!P$47)</f>
        <v>3812121.7015625001</v>
      </c>
      <c r="Q51" s="19">
        <f>SUMIFS('Data Repository Table'!$J:$J, 'Data Repository Table'!$A:$A, "Financial Actual", 'Data Repository Table'!$B:$B, "Expenses", 'Data Repository Table'!$G:$G, 'Expenses Analysis'!$C51, 'Data Repository Table'!$H:$H, 'Expenses Analysis'!$D51, 'Data Repository Table'!$D:$D, 'Expenses Analysis'!Q$47)</f>
        <v>2923183.2132374998</v>
      </c>
      <c r="R51" s="19">
        <f t="shared" si="6"/>
        <v>36414827.690372624</v>
      </c>
      <c r="S51" s="79"/>
      <c r="T51" s="79"/>
      <c r="U51" s="79"/>
      <c r="V51" s="79"/>
      <c r="W51" s="79"/>
    </row>
    <row r="52" spans="1:23" x14ac:dyDescent="0.35">
      <c r="A52" s="80" t="s">
        <v>81</v>
      </c>
      <c r="B52" s="80" t="s">
        <v>136</v>
      </c>
      <c r="C52" s="80" t="s">
        <v>146</v>
      </c>
      <c r="D52" s="80" t="s">
        <v>130</v>
      </c>
      <c r="E52" s="79"/>
      <c r="F52" s="19">
        <f>SUMIFS('Data Repository Table'!$J:$J, 'Data Repository Table'!$A:$A, "Financial Actual", 'Data Repository Table'!$B:$B, "Expenses", 'Data Repository Table'!$G:$G, 'Expenses Analysis'!$C52, 'Data Repository Table'!$H:$H, 'Expenses Analysis'!$D52, 'Data Repository Table'!$D:$D, 'Expenses Analysis'!F$47)</f>
        <v>2073604.724326327</v>
      </c>
      <c r="G52" s="19">
        <f>SUMIFS('Data Repository Table'!$J:$J, 'Data Repository Table'!$A:$A, "Financial Actual", 'Data Repository Table'!$B:$B, "Expenses", 'Data Repository Table'!$G:$G, 'Expenses Analysis'!$C52, 'Data Repository Table'!$H:$H, 'Expenses Analysis'!$D52, 'Data Repository Table'!$D:$D, 'Expenses Analysis'!G$47)</f>
        <v>2269539.7804914797</v>
      </c>
      <c r="H52" s="19">
        <f>SUMIFS('Data Repository Table'!$J:$J, 'Data Repository Table'!$A:$A, "Financial Actual", 'Data Repository Table'!$B:$B, "Expenses", 'Data Repository Table'!$G:$G, 'Expenses Analysis'!$C52, 'Data Repository Table'!$H:$H, 'Expenses Analysis'!$D52, 'Data Repository Table'!$D:$D, 'Expenses Analysis'!H$47)</f>
        <v>2374998.790312151</v>
      </c>
      <c r="I52" s="19">
        <f>SUMIFS('Data Repository Table'!$J:$J, 'Data Repository Table'!$A:$A, "Financial Actual", 'Data Repository Table'!$B:$B, "Expenses", 'Data Repository Table'!$G:$G, 'Expenses Analysis'!$C52, 'Data Repository Table'!$H:$H, 'Expenses Analysis'!$D52, 'Data Repository Table'!$D:$D, 'Expenses Analysis'!I$47)</f>
        <v>2645968.110327912</v>
      </c>
      <c r="J52" s="19">
        <f>SUMIFS('Data Repository Table'!$J:$J, 'Data Repository Table'!$A:$A, "Financial Actual", 'Data Repository Table'!$B:$B, "Expenses", 'Data Repository Table'!$G:$G, 'Expenses Analysis'!$C52, 'Data Repository Table'!$H:$H, 'Expenses Analysis'!$D52, 'Data Repository Table'!$D:$D, 'Expenses Analysis'!J$47)</f>
        <v>2691801.6955241356</v>
      </c>
      <c r="K52" s="19">
        <f>SUMIFS('Data Repository Table'!$J:$J, 'Data Repository Table'!$A:$A, "Financial Actual", 'Data Repository Table'!$B:$B, "Expenses", 'Data Repository Table'!$G:$G, 'Expenses Analysis'!$C52, 'Data Repository Table'!$H:$H, 'Expenses Analysis'!$D52, 'Data Repository Table'!$D:$D, 'Expenses Analysis'!K$47)</f>
        <v>2348808.3419548003</v>
      </c>
      <c r="L52" s="19">
        <f>SUMIFS('Data Repository Table'!$J:$J, 'Data Repository Table'!$A:$A, "Financial Actual", 'Data Repository Table'!$B:$B, "Expenses", 'Data Repository Table'!$G:$G, 'Expenses Analysis'!$C52, 'Data Repository Table'!$H:$H, 'Expenses Analysis'!$D52, 'Data Repository Table'!$D:$D, 'Expenses Analysis'!L$47)</f>
        <v>2879996.1652659997</v>
      </c>
      <c r="M52" s="19">
        <f>SUMIFS('Data Repository Table'!$J:$J, 'Data Repository Table'!$A:$A, "Financial Actual", 'Data Repository Table'!$B:$B, "Expenses", 'Data Repository Table'!$G:$G, 'Expenses Analysis'!$C52, 'Data Repository Table'!$H:$H, 'Expenses Analysis'!$D52, 'Data Repository Table'!$D:$D, 'Expenses Analysis'!M$47)</f>
        <v>2972957.9397390001</v>
      </c>
      <c r="N52" s="19">
        <f>SUMIFS('Data Repository Table'!$J:$J, 'Data Repository Table'!$A:$A, "Financial Actual", 'Data Repository Table'!$B:$B, "Expenses", 'Data Repository Table'!$G:$G, 'Expenses Analysis'!$C52, 'Data Repository Table'!$H:$H, 'Expenses Analysis'!$D52, 'Data Repository Table'!$D:$D, 'Expenses Analysis'!N$47)</f>
        <v>3094867.6019314998</v>
      </c>
      <c r="O52" s="19">
        <f>SUMIFS('Data Repository Table'!$J:$J, 'Data Repository Table'!$A:$A, "Financial Actual", 'Data Repository Table'!$B:$B, "Expenses", 'Data Repository Table'!$G:$G, 'Expenses Analysis'!$C52, 'Data Repository Table'!$H:$H, 'Expenses Analysis'!$D52, 'Data Repository Table'!$D:$D, 'Expenses Analysis'!O$47)</f>
        <v>2768358.2978389999</v>
      </c>
      <c r="P52" s="19">
        <f>SUMIFS('Data Repository Table'!$J:$J, 'Data Repository Table'!$A:$A, "Financial Actual", 'Data Repository Table'!$B:$B, "Expenses", 'Data Repository Table'!$G:$G, 'Expenses Analysis'!$C52, 'Data Repository Table'!$H:$H, 'Expenses Analysis'!$D52, 'Data Repository Table'!$D:$D, 'Expenses Analysis'!P$47)</f>
        <v>3268026.2100749998</v>
      </c>
      <c r="Q52" s="19">
        <f>SUMIFS('Data Repository Table'!$J:$J, 'Data Repository Table'!$A:$A, "Financial Actual", 'Data Repository Table'!$B:$B, "Expenses", 'Data Repository Table'!$G:$G, 'Expenses Analysis'!$C52, 'Data Repository Table'!$H:$H, 'Expenses Analysis'!$D52, 'Data Repository Table'!$D:$D, 'Expenses Analysis'!Q$47)</f>
        <v>2363869.6207261998</v>
      </c>
      <c r="R52" s="19">
        <f t="shared" si="6"/>
        <v>31752797.278513506</v>
      </c>
      <c r="S52" s="79"/>
      <c r="T52" s="79"/>
      <c r="U52" s="79"/>
      <c r="V52" s="79"/>
      <c r="W52" s="79"/>
    </row>
    <row r="53" spans="1:23" x14ac:dyDescent="0.35">
      <c r="A53" s="80" t="s">
        <v>81</v>
      </c>
      <c r="B53" s="80" t="s">
        <v>136</v>
      </c>
      <c r="C53" s="80" t="s">
        <v>146</v>
      </c>
      <c r="D53" s="80" t="s">
        <v>131</v>
      </c>
      <c r="E53" s="79"/>
      <c r="F53" s="19">
        <f>SUMIFS('Data Repository Table'!$J:$J, 'Data Repository Table'!$A:$A, "Financial Actual", 'Data Repository Table'!$B:$B, "Expenses", 'Data Repository Table'!$G:$G, 'Expenses Analysis'!$C53, 'Data Repository Table'!$H:$H, 'Expenses Analysis'!$D53, 'Data Repository Table'!$D:$D, 'Expenses Analysis'!F$47)</f>
        <v>1347738.8706587995</v>
      </c>
      <c r="G53" s="19">
        <f>SUMIFS('Data Repository Table'!$J:$J, 'Data Repository Table'!$A:$A, "Financial Actual", 'Data Repository Table'!$B:$B, "Expenses", 'Data Repository Table'!$G:$G, 'Expenses Analysis'!$C53, 'Data Repository Table'!$H:$H, 'Expenses Analysis'!$D53, 'Data Repository Table'!$D:$D, 'Expenses Analysis'!G$47)</f>
        <v>1561170.3574350001</v>
      </c>
      <c r="H53" s="19">
        <f>SUMIFS('Data Repository Table'!$J:$J, 'Data Repository Table'!$A:$A, "Financial Actual", 'Data Repository Table'!$B:$B, "Expenses", 'Data Repository Table'!$G:$G, 'Expenses Analysis'!$C53, 'Data Repository Table'!$H:$H, 'Expenses Analysis'!$D53, 'Data Repository Table'!$D:$D, 'Expenses Analysis'!H$47)</f>
        <v>1574874.1415601994</v>
      </c>
      <c r="I53" s="19">
        <f>SUMIFS('Data Repository Table'!$J:$J, 'Data Repository Table'!$A:$A, "Financial Actual", 'Data Repository Table'!$B:$B, "Expenses", 'Data Repository Table'!$G:$G, 'Expenses Analysis'!$C53, 'Data Repository Table'!$H:$H, 'Expenses Analysis'!$D53, 'Data Repository Table'!$D:$D, 'Expenses Analysis'!I$47)</f>
        <v>1880373.5227742002</v>
      </c>
      <c r="J53" s="19">
        <f>SUMIFS('Data Repository Table'!$J:$J, 'Data Repository Table'!$A:$A, "Financial Actual", 'Data Repository Table'!$B:$B, "Expenses", 'Data Repository Table'!$G:$G, 'Expenses Analysis'!$C53, 'Data Repository Table'!$H:$H, 'Expenses Analysis'!$D53, 'Data Repository Table'!$D:$D, 'Expenses Analysis'!J$47)</f>
        <v>1968683.2157081</v>
      </c>
      <c r="K53" s="19">
        <f>SUMIFS('Data Repository Table'!$J:$J, 'Data Repository Table'!$A:$A, "Financial Actual", 'Data Repository Table'!$B:$B, "Expenses", 'Data Repository Table'!$G:$G, 'Expenses Analysis'!$C53, 'Data Repository Table'!$H:$H, 'Expenses Analysis'!$D53, 'Data Repository Table'!$D:$D, 'Expenses Analysis'!K$47)</f>
        <v>1158623.1401823002</v>
      </c>
      <c r="L53" s="19">
        <f>SUMIFS('Data Repository Table'!$J:$J, 'Data Repository Table'!$A:$A, "Financial Actual", 'Data Repository Table'!$B:$B, "Expenses", 'Data Repository Table'!$G:$G, 'Expenses Analysis'!$C53, 'Data Repository Table'!$H:$H, 'Expenses Analysis'!$D53, 'Data Repository Table'!$D:$D, 'Expenses Analysis'!L$47)</f>
        <v>1176136.1610068001</v>
      </c>
      <c r="M53" s="19">
        <f>SUMIFS('Data Repository Table'!$J:$J, 'Data Repository Table'!$A:$A, "Financial Actual", 'Data Repository Table'!$B:$B, "Expenses", 'Data Repository Table'!$G:$G, 'Expenses Analysis'!$C53, 'Data Repository Table'!$H:$H, 'Expenses Analysis'!$D53, 'Data Repository Table'!$D:$D, 'Expenses Analysis'!M$47)</f>
        <v>1239117.5758722001</v>
      </c>
      <c r="N53" s="19">
        <f>SUMIFS('Data Repository Table'!$J:$J, 'Data Repository Table'!$A:$A, "Financial Actual", 'Data Repository Table'!$B:$B, "Expenses", 'Data Repository Table'!$G:$G, 'Expenses Analysis'!$C53, 'Data Repository Table'!$H:$H, 'Expenses Analysis'!$D53, 'Data Repository Table'!$D:$D, 'Expenses Analysis'!N$47)</f>
        <v>1215602.9551357001</v>
      </c>
      <c r="O53" s="19">
        <f>SUMIFS('Data Repository Table'!$J:$J, 'Data Repository Table'!$A:$A, "Financial Actual", 'Data Repository Table'!$B:$B, "Expenses", 'Data Repository Table'!$G:$G, 'Expenses Analysis'!$C53, 'Data Repository Table'!$H:$H, 'Expenses Analysis'!$D53, 'Data Repository Table'!$D:$D, 'Expenses Analysis'!O$47)</f>
        <v>1190750.2535102002</v>
      </c>
      <c r="P53" s="19">
        <f>SUMIFS('Data Repository Table'!$J:$J, 'Data Repository Table'!$A:$A, "Financial Actual", 'Data Repository Table'!$B:$B, "Expenses", 'Data Repository Table'!$G:$G, 'Expenses Analysis'!$C53, 'Data Repository Table'!$H:$H, 'Expenses Analysis'!$D53, 'Data Repository Table'!$D:$D, 'Expenses Analysis'!P$47)</f>
        <v>1381387.0449670001</v>
      </c>
      <c r="Q53" s="19">
        <f>SUMIFS('Data Repository Table'!$J:$J, 'Data Repository Table'!$A:$A, "Financial Actual", 'Data Repository Table'!$B:$B, "Expenses", 'Data Repository Table'!$G:$G, 'Expenses Analysis'!$C53, 'Data Repository Table'!$H:$H, 'Expenses Analysis'!$D53, 'Data Repository Table'!$D:$D, 'Expenses Analysis'!Q$47)</f>
        <v>1040665.7581107001</v>
      </c>
      <c r="R53" s="19">
        <f t="shared" si="6"/>
        <v>16735122.996921198</v>
      </c>
      <c r="S53" s="79"/>
      <c r="T53" s="79"/>
      <c r="U53" s="79"/>
      <c r="V53" s="79"/>
      <c r="W53" s="79"/>
    </row>
    <row r="54" spans="1:23" x14ac:dyDescent="0.35">
      <c r="A54" s="80" t="s">
        <v>81</v>
      </c>
      <c r="B54" s="80" t="s">
        <v>136</v>
      </c>
      <c r="C54" s="80" t="s">
        <v>146</v>
      </c>
      <c r="D54" s="80" t="s">
        <v>132</v>
      </c>
      <c r="E54" s="79"/>
      <c r="F54" s="19">
        <f>SUMIFS('Data Repository Table'!$J:$J, 'Data Repository Table'!$A:$A, "Financial Actual", 'Data Repository Table'!$B:$B, "Expenses", 'Data Repository Table'!$G:$G, 'Expenses Analysis'!$C54, 'Data Repository Table'!$H:$H, 'Expenses Analysis'!$D54, 'Data Repository Table'!$D:$D, 'Expenses Analysis'!F$47)</f>
        <v>1800236.6472906992</v>
      </c>
      <c r="G54" s="19">
        <f>SUMIFS('Data Repository Table'!$J:$J, 'Data Repository Table'!$A:$A, "Financial Actual", 'Data Repository Table'!$B:$B, "Expenses", 'Data Repository Table'!$G:$G, 'Expenses Analysis'!$C54, 'Data Repository Table'!$H:$H, 'Expenses Analysis'!$D54, 'Data Repository Table'!$D:$D, 'Expenses Analysis'!G$47)</f>
        <v>1959718.9384044998</v>
      </c>
      <c r="H54" s="19">
        <f>SUMIFS('Data Repository Table'!$J:$J, 'Data Repository Table'!$A:$A, "Financial Actual", 'Data Repository Table'!$B:$B, "Expenses", 'Data Repository Table'!$G:$G, 'Expenses Analysis'!$C54, 'Data Repository Table'!$H:$H, 'Expenses Analysis'!$D54, 'Data Repository Table'!$D:$D, 'Expenses Analysis'!H$47)</f>
        <v>2069515.5841112991</v>
      </c>
      <c r="I54" s="19">
        <f>SUMIFS('Data Repository Table'!$J:$J, 'Data Repository Table'!$A:$A, "Financial Actual", 'Data Repository Table'!$B:$B, "Expenses", 'Data Repository Table'!$G:$G, 'Expenses Analysis'!$C54, 'Data Repository Table'!$H:$H, 'Expenses Analysis'!$D54, 'Data Repository Table'!$D:$D, 'Expenses Analysis'!I$47)</f>
        <v>2330999.3359503001</v>
      </c>
      <c r="J54" s="19">
        <f>SUMIFS('Data Repository Table'!$J:$J, 'Data Repository Table'!$A:$A, "Financial Actual", 'Data Repository Table'!$B:$B, "Expenses", 'Data Repository Table'!$G:$G, 'Expenses Analysis'!$C54, 'Data Repository Table'!$H:$H, 'Expenses Analysis'!$D54, 'Data Repository Table'!$D:$D, 'Expenses Analysis'!J$47)</f>
        <v>2376535.9434183999</v>
      </c>
      <c r="K54" s="19">
        <f>SUMIFS('Data Repository Table'!$J:$J, 'Data Repository Table'!$A:$A, "Financial Actual", 'Data Repository Table'!$B:$B, "Expenses", 'Data Repository Table'!$G:$G, 'Expenses Analysis'!$C54, 'Data Repository Table'!$H:$H, 'Expenses Analysis'!$D54, 'Data Repository Table'!$D:$D, 'Expenses Analysis'!K$47)</f>
        <v>1447049.2500542002</v>
      </c>
      <c r="L54" s="19">
        <f>SUMIFS('Data Repository Table'!$J:$J, 'Data Repository Table'!$A:$A, "Financial Actual", 'Data Repository Table'!$B:$B, "Expenses", 'Data Repository Table'!$G:$G, 'Expenses Analysis'!$C54, 'Data Repository Table'!$H:$H, 'Expenses Analysis'!$D54, 'Data Repository Table'!$D:$D, 'Expenses Analysis'!L$47)</f>
        <v>1483562.2037511999</v>
      </c>
      <c r="M54" s="19">
        <f>SUMIFS('Data Repository Table'!$J:$J, 'Data Repository Table'!$A:$A, "Financial Actual", 'Data Repository Table'!$B:$B, "Expenses", 'Data Repository Table'!$G:$G, 'Expenses Analysis'!$C54, 'Data Repository Table'!$H:$H, 'Expenses Analysis'!$D54, 'Data Repository Table'!$D:$D, 'Expenses Analysis'!M$47)</f>
        <v>1516247.7055998</v>
      </c>
      <c r="N54" s="19">
        <f>SUMIFS('Data Repository Table'!$J:$J, 'Data Repository Table'!$A:$A, "Financial Actual", 'Data Repository Table'!$B:$B, "Expenses", 'Data Repository Table'!$G:$G, 'Expenses Analysis'!$C54, 'Data Repository Table'!$H:$H, 'Expenses Analysis'!$D54, 'Data Repository Table'!$D:$D, 'Expenses Analysis'!N$47)</f>
        <v>1567231.2198758</v>
      </c>
      <c r="O54" s="19">
        <f>SUMIFS('Data Repository Table'!$J:$J, 'Data Repository Table'!$A:$A, "Financial Actual", 'Data Repository Table'!$B:$B, "Expenses", 'Data Repository Table'!$G:$G, 'Expenses Analysis'!$C54, 'Data Repository Table'!$H:$H, 'Expenses Analysis'!$D54, 'Data Repository Table'!$D:$D, 'Expenses Analysis'!O$47)</f>
        <v>1421177.7427773001</v>
      </c>
      <c r="P54" s="19">
        <f>SUMIFS('Data Repository Table'!$J:$J, 'Data Repository Table'!$A:$A, "Financial Actual", 'Data Repository Table'!$B:$B, "Expenses", 'Data Repository Table'!$G:$G, 'Expenses Analysis'!$C54, 'Data Repository Table'!$H:$H, 'Expenses Analysis'!$D54, 'Data Repository Table'!$D:$D, 'Expenses Analysis'!P$47)</f>
        <v>1665801.7318074999</v>
      </c>
      <c r="Q54" s="19">
        <f>SUMIFS('Data Repository Table'!$J:$J, 'Data Repository Table'!$A:$A, "Financial Actual", 'Data Repository Table'!$B:$B, "Expenses", 'Data Repository Table'!$G:$G, 'Expenses Analysis'!$C54, 'Data Repository Table'!$H:$H, 'Expenses Analysis'!$D54, 'Data Repository Table'!$D:$D, 'Expenses Analysis'!Q$47)</f>
        <v>1452590.2533372999</v>
      </c>
      <c r="R54" s="19">
        <f t="shared" si="6"/>
        <v>21090666.556378298</v>
      </c>
      <c r="S54" s="79"/>
      <c r="T54" s="79"/>
      <c r="U54" s="79"/>
      <c r="V54" s="79"/>
      <c r="W54" s="79"/>
    </row>
    <row r="55" spans="1:23" x14ac:dyDescent="0.35">
      <c r="A55" s="80" t="s">
        <v>81</v>
      </c>
      <c r="B55" s="80" t="s">
        <v>136</v>
      </c>
      <c r="C55" s="80" t="s">
        <v>146</v>
      </c>
      <c r="D55" s="80" t="s">
        <v>133</v>
      </c>
      <c r="E55" s="79"/>
      <c r="F55" s="19">
        <f>SUMIFS('Data Repository Table'!$J:$J, 'Data Repository Table'!$A:$A, "Financial Actual", 'Data Repository Table'!$B:$B, "Expenses", 'Data Repository Table'!$G:$G, 'Expenses Analysis'!$C55, 'Data Repository Table'!$H:$H, 'Expenses Analysis'!$D55, 'Data Repository Table'!$D:$D, 'Expenses Analysis'!F$47)</f>
        <v>886197.60176639946</v>
      </c>
      <c r="G55" s="19">
        <f>SUMIFS('Data Repository Table'!$J:$J, 'Data Repository Table'!$A:$A, "Financial Actual", 'Data Repository Table'!$B:$B, "Expenses", 'Data Repository Table'!$G:$G, 'Expenses Analysis'!$C55, 'Data Repository Table'!$H:$H, 'Expenses Analysis'!$D55, 'Data Repository Table'!$D:$D, 'Expenses Analysis'!G$47)</f>
        <v>1012646.749821</v>
      </c>
      <c r="H55" s="19">
        <f>SUMIFS('Data Repository Table'!$J:$J, 'Data Repository Table'!$A:$A, "Financial Actual", 'Data Repository Table'!$B:$B, "Expenses", 'Data Repository Table'!$G:$G, 'Expenses Analysis'!$C55, 'Data Repository Table'!$H:$H, 'Expenses Analysis'!$D55, 'Data Repository Table'!$D:$D, 'Expenses Analysis'!H$47)</f>
        <v>1025398.9493285995</v>
      </c>
      <c r="I55" s="19">
        <f>SUMIFS('Data Repository Table'!$J:$J, 'Data Repository Table'!$A:$A, "Financial Actual", 'Data Repository Table'!$B:$B, "Expenses", 'Data Repository Table'!$G:$G, 'Expenses Analysis'!$C55, 'Data Repository Table'!$H:$H, 'Expenses Analysis'!$D55, 'Data Repository Table'!$D:$D, 'Expenses Analysis'!I$47)</f>
        <v>1186610.9527146001</v>
      </c>
      <c r="J55" s="19">
        <f>SUMIFS('Data Repository Table'!$J:$J, 'Data Repository Table'!$A:$A, "Financial Actual", 'Data Repository Table'!$B:$B, "Expenses", 'Data Repository Table'!$G:$G, 'Expenses Analysis'!$C55, 'Data Repository Table'!$H:$H, 'Expenses Analysis'!$D55, 'Data Repository Table'!$D:$D, 'Expenses Analysis'!J$47)</f>
        <v>1229462.2582892999</v>
      </c>
      <c r="K55" s="19">
        <f>SUMIFS('Data Repository Table'!$J:$J, 'Data Repository Table'!$A:$A, "Financial Actual", 'Data Repository Table'!$B:$B, "Expenses", 'Data Repository Table'!$G:$G, 'Expenses Analysis'!$C55, 'Data Repository Table'!$H:$H, 'Expenses Analysis'!$D55, 'Data Repository Table'!$D:$D, 'Expenses Analysis'!K$47)</f>
        <v>749668.56593790022</v>
      </c>
      <c r="L55" s="19">
        <f>SUMIFS('Data Repository Table'!$J:$J, 'Data Repository Table'!$A:$A, "Financial Actual", 'Data Repository Table'!$B:$B, "Expenses", 'Data Repository Table'!$G:$G, 'Expenses Analysis'!$C55, 'Data Repository Table'!$H:$H, 'Expenses Analysis'!$D55, 'Data Repository Table'!$D:$D, 'Expenses Analysis'!L$47)</f>
        <v>774322.04976840003</v>
      </c>
      <c r="M55" s="19">
        <f>SUMIFS('Data Repository Table'!$J:$J, 'Data Repository Table'!$A:$A, "Financial Actual", 'Data Repository Table'!$B:$B, "Expenses", 'Data Repository Table'!$G:$G, 'Expenses Analysis'!$C55, 'Data Repository Table'!$H:$H, 'Expenses Analysis'!$D55, 'Data Repository Table'!$D:$D, 'Expenses Analysis'!M$47)</f>
        <v>795356.48947859998</v>
      </c>
      <c r="N55" s="19">
        <f>SUMIFS('Data Repository Table'!$J:$J, 'Data Repository Table'!$A:$A, "Financial Actual", 'Data Repository Table'!$B:$B, "Expenses", 'Data Repository Table'!$G:$G, 'Expenses Analysis'!$C55, 'Data Repository Table'!$H:$H, 'Expenses Analysis'!$D55, 'Data Repository Table'!$D:$D, 'Expenses Analysis'!N$47)</f>
        <v>795992.24834010005</v>
      </c>
      <c r="O55" s="19">
        <f>SUMIFS('Data Repository Table'!$J:$J, 'Data Repository Table'!$A:$A, "Financial Actual", 'Data Repository Table'!$B:$B, "Expenses", 'Data Repository Table'!$G:$G, 'Expenses Analysis'!$C55, 'Data Repository Table'!$H:$H, 'Expenses Analysis'!$D55, 'Data Repository Table'!$D:$D, 'Expenses Analysis'!O$47)</f>
        <v>759387.99960660015</v>
      </c>
      <c r="P55" s="19">
        <f>SUMIFS('Data Repository Table'!$J:$J, 'Data Repository Table'!$A:$A, "Financial Actual", 'Data Repository Table'!$B:$B, "Expenses", 'Data Repository Table'!$G:$G, 'Expenses Analysis'!$C55, 'Data Repository Table'!$H:$H, 'Expenses Analysis'!$D55, 'Data Repository Table'!$D:$D, 'Expenses Analysis'!P$47)</f>
        <v>879614.44655700005</v>
      </c>
      <c r="Q55" s="19">
        <f>SUMIFS('Data Repository Table'!$J:$J, 'Data Repository Table'!$A:$A, "Financial Actual", 'Data Repository Table'!$B:$B, "Expenses", 'Data Repository Table'!$G:$G, 'Expenses Analysis'!$C55, 'Data Repository Table'!$H:$H, 'Expenses Analysis'!$D55, 'Data Repository Table'!$D:$D, 'Expenses Analysis'!Q$47)</f>
        <v>718766.35225710005</v>
      </c>
      <c r="R55" s="19">
        <f t="shared" si="6"/>
        <v>10813424.6638656</v>
      </c>
      <c r="S55" s="79"/>
      <c r="T55" s="79"/>
      <c r="U55" s="79"/>
      <c r="V55" s="79"/>
      <c r="W55" s="79"/>
    </row>
    <row r="56" spans="1:23" ht="15" thickBot="1" x14ac:dyDescent="0.4">
      <c r="A56" s="80" t="s">
        <v>81</v>
      </c>
      <c r="B56" s="80" t="s">
        <v>136</v>
      </c>
      <c r="C56" s="80" t="s">
        <v>134</v>
      </c>
      <c r="D56" s="80" t="s">
        <v>135</v>
      </c>
      <c r="E56" s="79"/>
      <c r="F56" s="19">
        <f>SUMIFS('Data Repository Table'!$J:$J, 'Data Repository Table'!$A:$A, "Financial Actual", 'Data Repository Table'!$B:$B, "Expenses", 'Data Repository Table'!$G:$G, 'Expenses Analysis'!$C56, 'Data Repository Table'!$H:$H, 'Expenses Analysis'!$D56, 'Data Repository Table'!$D:$D, 'Expenses Analysis'!F$47)</f>
        <v>7367588.6791624967</v>
      </c>
      <c r="G56" s="19">
        <f>SUMIFS('Data Repository Table'!$J:$J, 'Data Repository Table'!$A:$A, "Financial Actual", 'Data Repository Table'!$B:$B, "Expenses", 'Data Repository Table'!$G:$G, 'Expenses Analysis'!$C56, 'Data Repository Table'!$H:$H, 'Expenses Analysis'!$D56, 'Data Repository Table'!$D:$D, 'Expenses Analysis'!G$47)</f>
        <v>7849336.0209874995</v>
      </c>
      <c r="H56" s="19">
        <f>SUMIFS('Data Repository Table'!$J:$J, 'Data Repository Table'!$A:$A, "Financial Actual", 'Data Repository Table'!$B:$B, "Expenses", 'Data Repository Table'!$G:$G, 'Expenses Analysis'!$C56, 'Data Repository Table'!$H:$H, 'Expenses Analysis'!$D56, 'Data Repository Table'!$D:$D, 'Expenses Analysis'!H$47)</f>
        <v>8389760.6297374964</v>
      </c>
      <c r="I56" s="19">
        <f>SUMIFS('Data Repository Table'!$J:$J, 'Data Repository Table'!$A:$A, "Financial Actual", 'Data Repository Table'!$B:$B, "Expenses", 'Data Repository Table'!$G:$G, 'Expenses Analysis'!$C56, 'Data Repository Table'!$H:$H, 'Expenses Analysis'!$D56, 'Data Repository Table'!$D:$D, 'Expenses Analysis'!I$47)</f>
        <v>9137407.9125625007</v>
      </c>
      <c r="J56" s="19">
        <f>SUMIFS('Data Repository Table'!$J:$J, 'Data Repository Table'!$A:$A, "Financial Actual", 'Data Repository Table'!$B:$B, "Expenses", 'Data Repository Table'!$G:$G, 'Expenses Analysis'!$C56, 'Data Repository Table'!$H:$H, 'Expenses Analysis'!$D56, 'Data Repository Table'!$D:$D, 'Expenses Analysis'!J$47)</f>
        <v>9187415.9798249993</v>
      </c>
      <c r="K56" s="19">
        <f>SUMIFS('Data Repository Table'!$J:$J, 'Data Repository Table'!$A:$A, "Financial Actual", 'Data Repository Table'!$B:$B, "Expenses", 'Data Repository Table'!$G:$G, 'Expenses Analysis'!$C56, 'Data Repository Table'!$H:$H, 'Expenses Analysis'!$D56, 'Data Repository Table'!$D:$D, 'Expenses Analysis'!K$47)</f>
        <v>5779740.0739000011</v>
      </c>
      <c r="L56" s="19">
        <f>SUMIFS('Data Repository Table'!$J:$J, 'Data Repository Table'!$A:$A, "Financial Actual", 'Data Repository Table'!$B:$B, "Expenses", 'Data Repository Table'!$G:$G, 'Expenses Analysis'!$C56, 'Data Repository Table'!$H:$H, 'Expenses Analysis'!$D56, 'Data Repository Table'!$D:$D, 'Expenses Analysis'!L$47)</f>
        <v>6008311.4579999996</v>
      </c>
      <c r="M56" s="19">
        <f>SUMIFS('Data Repository Table'!$J:$J, 'Data Repository Table'!$A:$A, "Financial Actual", 'Data Repository Table'!$B:$B, "Expenses", 'Data Repository Table'!$G:$G, 'Expenses Analysis'!$C56, 'Data Repository Table'!$H:$H, 'Expenses Analysis'!$D56, 'Data Repository Table'!$D:$D, 'Expenses Analysis'!M$47)</f>
        <v>6995040.989875</v>
      </c>
      <c r="N56" s="19">
        <f>SUMIFS('Data Repository Table'!$J:$J, 'Data Repository Table'!$A:$A, "Financial Actual", 'Data Repository Table'!$B:$B, "Expenses", 'Data Repository Table'!$G:$G, 'Expenses Analysis'!$C56, 'Data Repository Table'!$H:$H, 'Expenses Analysis'!$D56, 'Data Repository Table'!$D:$D, 'Expenses Analysis'!N$47)</f>
        <v>6352457.05155</v>
      </c>
      <c r="O56" s="19">
        <f>SUMIFS('Data Repository Table'!$J:$J, 'Data Repository Table'!$A:$A, "Financial Actual", 'Data Repository Table'!$B:$B, "Expenses", 'Data Repository Table'!$G:$G, 'Expenses Analysis'!$C56, 'Data Repository Table'!$H:$H, 'Expenses Analysis'!$D56, 'Data Repository Table'!$D:$D, 'Expenses Analysis'!O$47)</f>
        <v>6560328.9663875001</v>
      </c>
      <c r="P56" s="19">
        <f>SUMIFS('Data Repository Table'!$J:$J, 'Data Repository Table'!$A:$A, "Financial Actual", 'Data Repository Table'!$B:$B, "Expenses", 'Data Repository Table'!$G:$G, 'Expenses Analysis'!$C56, 'Data Repository Table'!$H:$H, 'Expenses Analysis'!$D56, 'Data Repository Table'!$D:$D, 'Expenses Analysis'!P$47)</f>
        <v>7526766.7026125006</v>
      </c>
      <c r="Q56" s="19">
        <f>SUMIFS('Data Repository Table'!$J:$J, 'Data Repository Table'!$A:$A, "Financial Actual", 'Data Repository Table'!$B:$B, "Expenses", 'Data Repository Table'!$G:$G, 'Expenses Analysis'!$C56, 'Data Repository Table'!$H:$H, 'Expenses Analysis'!$D56, 'Data Repository Table'!$D:$D, 'Expenses Analysis'!Q$47)</f>
        <v>6174477.1062125005</v>
      </c>
      <c r="R56" s="19">
        <f t="shared" si="6"/>
        <v>87328631.570812494</v>
      </c>
      <c r="S56" s="79"/>
      <c r="T56" s="79"/>
      <c r="U56" s="79"/>
      <c r="V56" s="79"/>
      <c r="W56" s="79"/>
    </row>
    <row r="57" spans="1:23" s="117" customFormat="1" ht="15.5" thickTop="1" thickBot="1" x14ac:dyDescent="0.4">
      <c r="A57" s="115" t="s">
        <v>21</v>
      </c>
      <c r="B57" s="115" t="s">
        <v>21</v>
      </c>
      <c r="C57" s="115" t="s">
        <v>21</v>
      </c>
      <c r="D57" s="115" t="s">
        <v>21</v>
      </c>
      <c r="E57" s="116"/>
      <c r="F57" s="43"/>
      <c r="G57" s="43"/>
      <c r="H57" s="43"/>
      <c r="I57" s="43"/>
      <c r="J57" s="43"/>
      <c r="K57" s="43"/>
      <c r="L57" s="43"/>
      <c r="M57" s="43"/>
      <c r="N57" s="43"/>
      <c r="O57" s="43"/>
      <c r="P57" s="43"/>
      <c r="Q57" s="43"/>
      <c r="R57" s="43">
        <f>SUM(R49:R56)</f>
        <v>321266412.41209888</v>
      </c>
      <c r="S57" s="116"/>
      <c r="T57" s="116"/>
      <c r="U57" s="116"/>
      <c r="V57" s="116"/>
      <c r="W57" s="116"/>
    </row>
    <row r="58" spans="1:23" ht="25" customHeight="1" thickTop="1" x14ac:dyDescent="0.35">
      <c r="A58" s="146"/>
      <c r="B58" s="147"/>
      <c r="C58" s="147"/>
      <c r="D58" s="147"/>
      <c r="E58" s="147"/>
      <c r="F58" s="147"/>
      <c r="G58" s="147"/>
      <c r="H58" s="147"/>
      <c r="I58" s="147"/>
      <c r="J58" s="147"/>
      <c r="K58" s="147"/>
      <c r="L58" s="147"/>
      <c r="M58" s="147"/>
      <c r="N58" s="147"/>
      <c r="O58" s="147"/>
      <c r="P58" s="147"/>
      <c r="Q58" s="147"/>
      <c r="R58" s="147"/>
      <c r="S58" s="147"/>
      <c r="T58" s="93"/>
      <c r="U58" s="93"/>
      <c r="V58" s="93"/>
      <c r="W58" s="93"/>
    </row>
    <row r="59" spans="1:23" x14ac:dyDescent="0.35">
      <c r="A59" s="118"/>
      <c r="F59"/>
      <c r="G59"/>
      <c r="H59"/>
      <c r="I59"/>
      <c r="J59"/>
      <c r="K59"/>
      <c r="L59"/>
      <c r="M59"/>
      <c r="N59"/>
      <c r="O59"/>
      <c r="P59"/>
      <c r="Q59"/>
      <c r="R59"/>
      <c r="T59" s="93"/>
      <c r="U59" s="93"/>
      <c r="V59" s="93"/>
      <c r="W59" s="93"/>
    </row>
    <row r="60" spans="1:23" x14ac:dyDescent="0.35">
      <c r="A60" s="118"/>
      <c r="F60"/>
      <c r="G60"/>
      <c r="H60"/>
      <c r="I60"/>
      <c r="J60"/>
      <c r="K60"/>
      <c r="L60"/>
      <c r="M60"/>
      <c r="N60"/>
      <c r="O60"/>
      <c r="P60"/>
      <c r="Q60"/>
      <c r="R60"/>
      <c r="T60" s="93"/>
      <c r="U60" s="93"/>
      <c r="V60" s="93"/>
      <c r="W60" s="93"/>
    </row>
    <row r="61" spans="1:23" x14ac:dyDescent="0.35">
      <c r="A61" s="118"/>
      <c r="F61"/>
      <c r="G61"/>
      <c r="H61"/>
      <c r="I61"/>
      <c r="J61"/>
      <c r="K61"/>
      <c r="L61"/>
      <c r="M61"/>
      <c r="N61"/>
      <c r="O61"/>
      <c r="P61"/>
      <c r="Q61"/>
      <c r="R61"/>
      <c r="T61" s="93"/>
      <c r="U61" s="93"/>
      <c r="V61" s="93"/>
      <c r="W61" s="93"/>
    </row>
    <row r="62" spans="1:23" x14ac:dyDescent="0.35">
      <c r="A62" s="118"/>
      <c r="F62"/>
      <c r="G62"/>
      <c r="H62"/>
      <c r="I62"/>
      <c r="J62"/>
      <c r="K62"/>
      <c r="L62"/>
      <c r="M62"/>
      <c r="N62"/>
      <c r="O62"/>
      <c r="P62"/>
      <c r="Q62"/>
      <c r="R62"/>
      <c r="T62" s="93"/>
      <c r="U62" s="93"/>
      <c r="V62" s="93"/>
      <c r="W62" s="93"/>
    </row>
    <row r="63" spans="1:23" x14ac:dyDescent="0.35">
      <c r="A63" s="118"/>
      <c r="F63"/>
      <c r="G63"/>
      <c r="H63"/>
      <c r="I63"/>
      <c r="J63"/>
      <c r="K63"/>
      <c r="L63"/>
      <c r="M63"/>
      <c r="N63"/>
      <c r="O63"/>
      <c r="P63"/>
      <c r="Q63"/>
      <c r="R63"/>
      <c r="T63" s="93"/>
      <c r="U63" s="93"/>
      <c r="V63" s="93"/>
      <c r="W63" s="93"/>
    </row>
    <row r="64" spans="1:23" x14ac:dyDescent="0.35">
      <c r="A64" s="79"/>
      <c r="B64" s="79"/>
      <c r="C64" s="79"/>
      <c r="D64" s="79"/>
      <c r="E64" s="79"/>
      <c r="S64" s="79"/>
      <c r="T64" s="79"/>
      <c r="U64" s="79"/>
      <c r="V64" s="79"/>
      <c r="W64" s="79"/>
    </row>
    <row r="65" spans="1:23" x14ac:dyDescent="0.35">
      <c r="A65" s="79"/>
      <c r="B65" s="79"/>
      <c r="C65" s="79"/>
      <c r="D65" s="79"/>
      <c r="E65" s="79"/>
      <c r="S65" s="79"/>
      <c r="T65" s="79"/>
      <c r="U65" s="79"/>
      <c r="V65" s="79"/>
      <c r="W65" s="79"/>
    </row>
    <row r="66" spans="1:23" x14ac:dyDescent="0.35">
      <c r="A66" s="79"/>
      <c r="B66" s="79"/>
      <c r="C66" s="79"/>
      <c r="D66" s="79"/>
      <c r="E66" s="79"/>
      <c r="S66" s="79"/>
      <c r="T66" s="79"/>
      <c r="U66" s="79"/>
      <c r="V66" s="79"/>
      <c r="W66" s="79"/>
    </row>
    <row r="67" spans="1:23" x14ac:dyDescent="0.35">
      <c r="A67" s="79"/>
      <c r="B67" s="79"/>
      <c r="C67" s="79"/>
      <c r="D67" s="79"/>
      <c r="E67" s="79"/>
      <c r="S67" s="79"/>
      <c r="T67" s="79"/>
      <c r="U67" s="79"/>
      <c r="V67" s="79"/>
      <c r="W67" s="79"/>
    </row>
    <row r="68" spans="1:23" x14ac:dyDescent="0.35">
      <c r="A68" s="79"/>
      <c r="B68" s="79"/>
      <c r="C68" s="79"/>
      <c r="D68" s="79"/>
      <c r="E68" s="79"/>
      <c r="S68" s="79"/>
      <c r="T68" s="79"/>
      <c r="U68" s="79"/>
      <c r="V68" s="79"/>
      <c r="W68" s="79"/>
    </row>
    <row r="69" spans="1:23" x14ac:dyDescent="0.35">
      <c r="A69" s="79"/>
      <c r="B69" s="79"/>
      <c r="C69" s="79"/>
      <c r="D69" s="79"/>
      <c r="E69" s="79"/>
      <c r="S69" s="79"/>
      <c r="T69" s="79"/>
      <c r="U69" s="79"/>
      <c r="V69" s="79"/>
      <c r="W69" s="79"/>
    </row>
    <row r="70" spans="1:23" x14ac:dyDescent="0.35">
      <c r="A70" s="79"/>
      <c r="B70" s="79"/>
      <c r="C70" s="79"/>
      <c r="D70" s="79"/>
      <c r="E70" s="79"/>
      <c r="S70" s="79"/>
      <c r="T70" s="79"/>
      <c r="U70" s="79"/>
      <c r="V70" s="79"/>
      <c r="W70" s="79"/>
    </row>
    <row r="71" spans="1:23" x14ac:dyDescent="0.35">
      <c r="A71" s="79"/>
      <c r="B71" s="79"/>
      <c r="C71" s="79"/>
      <c r="D71" s="79"/>
      <c r="E71" s="79"/>
      <c r="S71" s="79"/>
      <c r="T71" s="79"/>
      <c r="U71" s="79"/>
      <c r="V71" s="79"/>
      <c r="W71" s="79"/>
    </row>
    <row r="72" spans="1:23" x14ac:dyDescent="0.35">
      <c r="A72" s="79"/>
      <c r="B72" s="79"/>
      <c r="C72" s="79"/>
      <c r="D72" s="79"/>
      <c r="E72" s="79"/>
      <c r="S72" s="79"/>
      <c r="T72" s="79"/>
      <c r="U72" s="79"/>
      <c r="V72" s="79"/>
      <c r="W72" s="79"/>
    </row>
    <row r="73" spans="1:23" x14ac:dyDescent="0.35">
      <c r="A73" s="79"/>
      <c r="B73" s="79"/>
      <c r="C73" s="79"/>
      <c r="D73" s="79"/>
      <c r="E73" s="79"/>
      <c r="S73" s="79"/>
      <c r="T73" s="79"/>
      <c r="U73" s="79"/>
      <c r="V73" s="79"/>
      <c r="W73" s="79"/>
    </row>
    <row r="74" spans="1:23" x14ac:dyDescent="0.35">
      <c r="A74" s="79"/>
      <c r="B74" s="79"/>
      <c r="C74" s="79"/>
      <c r="D74" s="79"/>
      <c r="E74" s="79"/>
      <c r="S74" s="79"/>
      <c r="T74" s="79"/>
      <c r="U74" s="79"/>
      <c r="V74" s="79"/>
      <c r="W74" s="79"/>
    </row>
    <row r="75" spans="1:23" x14ac:dyDescent="0.35">
      <c r="A75" s="79"/>
      <c r="B75" s="79"/>
      <c r="C75" s="79"/>
      <c r="D75" s="79"/>
      <c r="E75" s="79"/>
      <c r="S75" s="79"/>
      <c r="T75" s="79"/>
      <c r="U75" s="79"/>
      <c r="V75" s="79"/>
      <c r="W75" s="79"/>
    </row>
    <row r="76" spans="1:23" x14ac:dyDescent="0.35">
      <c r="A76" s="79"/>
      <c r="B76" s="79"/>
      <c r="C76" s="79"/>
      <c r="D76" s="79"/>
      <c r="E76" s="79"/>
      <c r="S76" s="79"/>
      <c r="T76" s="79"/>
      <c r="U76" s="79"/>
      <c r="V76" s="79"/>
      <c r="W76" s="79"/>
    </row>
    <row r="77" spans="1:23" ht="83.5" customHeight="1" x14ac:dyDescent="0.35">
      <c r="A77" s="143" t="s">
        <v>161</v>
      </c>
      <c r="B77" s="144"/>
      <c r="C77" s="144"/>
      <c r="D77" s="144"/>
      <c r="E77" s="144"/>
      <c r="F77" s="144"/>
      <c r="G77" s="144"/>
      <c r="H77" s="144"/>
      <c r="I77" s="144"/>
      <c r="J77" s="144"/>
      <c r="K77" s="144"/>
      <c r="L77" s="144"/>
      <c r="M77" s="144"/>
      <c r="N77" s="144"/>
      <c r="O77" s="144"/>
      <c r="P77" s="144"/>
      <c r="Q77" s="144"/>
      <c r="R77" s="144"/>
      <c r="S77" s="144"/>
      <c r="T77" s="144"/>
      <c r="U77" s="144"/>
      <c r="V77" s="144"/>
      <c r="W77" s="83"/>
    </row>
    <row r="78" spans="1:23" x14ac:dyDescent="0.35">
      <c r="A78" s="79"/>
      <c r="B78" s="79"/>
      <c r="C78" s="79"/>
      <c r="D78" s="79"/>
      <c r="E78" s="79"/>
      <c r="S78" s="79"/>
      <c r="T78" s="79"/>
      <c r="U78" s="79"/>
      <c r="V78" s="79"/>
      <c r="W78" s="79"/>
    </row>
    <row r="79" spans="1:23" x14ac:dyDescent="0.35">
      <c r="A79" s="79"/>
      <c r="B79" s="79"/>
      <c r="C79" s="79"/>
      <c r="D79" s="79"/>
      <c r="E79" s="79"/>
      <c r="S79" s="79"/>
      <c r="T79" s="79"/>
      <c r="U79" s="79"/>
      <c r="V79" s="79"/>
      <c r="W79" s="79"/>
    </row>
    <row r="80" spans="1:23" x14ac:dyDescent="0.35">
      <c r="A80" s="79"/>
      <c r="B80" s="79"/>
      <c r="C80" s="79"/>
      <c r="D80" s="79"/>
      <c r="E80" s="79"/>
      <c r="S80" s="79"/>
      <c r="T80" s="79"/>
      <c r="U80" s="79"/>
      <c r="V80" s="79"/>
      <c r="W80" s="79"/>
    </row>
    <row r="81" spans="1:23" x14ac:dyDescent="0.35">
      <c r="A81" s="79"/>
      <c r="B81" s="79"/>
      <c r="C81" s="79"/>
      <c r="D81" s="79"/>
      <c r="E81" s="79"/>
      <c r="S81" s="79"/>
      <c r="T81" s="79"/>
      <c r="U81" s="79"/>
      <c r="V81" s="79"/>
      <c r="W81" s="79"/>
    </row>
    <row r="82" spans="1:23" x14ac:dyDescent="0.35">
      <c r="A82" s="79"/>
      <c r="B82" s="79"/>
      <c r="C82" s="79"/>
      <c r="D82" s="79"/>
      <c r="E82" s="79"/>
      <c r="S82" s="79"/>
      <c r="T82" s="79"/>
      <c r="U82" s="79"/>
      <c r="V82" s="79"/>
      <c r="W82" s="79"/>
    </row>
    <row r="83" spans="1:23" x14ac:dyDescent="0.35">
      <c r="A83" s="79"/>
      <c r="B83" s="79"/>
      <c r="C83" s="79"/>
      <c r="D83" s="79"/>
      <c r="E83" s="79"/>
      <c r="S83" s="79"/>
      <c r="T83" s="79"/>
      <c r="U83" s="79"/>
      <c r="V83" s="79"/>
      <c r="W83" s="79"/>
    </row>
    <row r="84" spans="1:23" x14ac:dyDescent="0.35">
      <c r="A84" s="79"/>
      <c r="B84" s="79"/>
      <c r="C84" s="79"/>
      <c r="D84" s="79"/>
      <c r="E84" s="79"/>
      <c r="S84" s="79"/>
      <c r="T84" s="79"/>
      <c r="U84" s="79"/>
      <c r="V84" s="79"/>
      <c r="W84" s="79"/>
    </row>
    <row r="85" spans="1:23" x14ac:dyDescent="0.35">
      <c r="A85" s="79"/>
      <c r="B85" s="79"/>
      <c r="C85" s="79"/>
      <c r="D85" s="79"/>
      <c r="E85" s="79"/>
      <c r="S85" s="79"/>
      <c r="T85" s="79"/>
      <c r="U85" s="79"/>
      <c r="V85" s="79"/>
      <c r="W85" s="79"/>
    </row>
    <row r="86" spans="1:23" x14ac:dyDescent="0.35">
      <c r="A86" s="79"/>
      <c r="B86" s="79"/>
      <c r="C86" s="79"/>
      <c r="D86" s="79"/>
      <c r="E86" s="79"/>
      <c r="S86" s="79"/>
      <c r="T86" s="79"/>
      <c r="U86" s="79"/>
      <c r="V86" s="79"/>
      <c r="W86" s="79"/>
    </row>
    <row r="87" spans="1:23" x14ac:dyDescent="0.35">
      <c r="A87" s="79"/>
      <c r="B87" s="79"/>
      <c r="C87" s="79"/>
      <c r="D87" s="79"/>
      <c r="E87" s="79"/>
      <c r="S87" s="79"/>
      <c r="T87" s="79"/>
      <c r="U87" s="79"/>
      <c r="V87" s="79"/>
      <c r="W87" s="79"/>
    </row>
    <row r="88" spans="1:23" x14ac:dyDescent="0.35">
      <c r="A88" s="79"/>
      <c r="B88" s="79"/>
      <c r="C88" s="79"/>
      <c r="D88" s="79"/>
      <c r="E88" s="79"/>
      <c r="S88" s="79"/>
      <c r="T88" s="79"/>
      <c r="U88" s="79"/>
      <c r="V88" s="79"/>
      <c r="W88" s="79"/>
    </row>
    <row r="89" spans="1:23" x14ac:dyDescent="0.35">
      <c r="A89" s="79"/>
      <c r="B89" s="79"/>
      <c r="C89" s="79"/>
      <c r="D89" s="79"/>
      <c r="E89" s="79"/>
      <c r="S89" s="79"/>
      <c r="T89" s="79"/>
      <c r="U89" s="79"/>
      <c r="V89" s="79"/>
      <c r="W89" s="79"/>
    </row>
    <row r="90" spans="1:23" x14ac:dyDescent="0.35">
      <c r="A90" s="79"/>
      <c r="B90" s="79"/>
      <c r="C90" s="79"/>
      <c r="D90" s="79"/>
      <c r="E90" s="79"/>
      <c r="S90" s="79"/>
      <c r="T90" s="79"/>
      <c r="U90" s="79"/>
      <c r="V90" s="79"/>
      <c r="W90" s="79"/>
    </row>
    <row r="91" spans="1:23" x14ac:dyDescent="0.35">
      <c r="A91" s="79"/>
      <c r="B91" s="79"/>
      <c r="C91" s="79"/>
      <c r="D91" s="79"/>
      <c r="E91" s="79"/>
      <c r="S91" s="79"/>
      <c r="T91" s="79"/>
      <c r="U91" s="79"/>
      <c r="V91" s="79"/>
      <c r="W91" s="79"/>
    </row>
    <row r="92" spans="1:23" x14ac:dyDescent="0.35">
      <c r="A92" s="79"/>
      <c r="B92" s="79"/>
      <c r="C92" s="79"/>
      <c r="D92" s="79"/>
      <c r="E92" s="79"/>
      <c r="S92" s="79"/>
      <c r="T92" s="79"/>
      <c r="U92" s="79"/>
      <c r="V92" s="79"/>
      <c r="W92" s="79"/>
    </row>
    <row r="93" spans="1:23" x14ac:dyDescent="0.35">
      <c r="A93" s="79"/>
      <c r="B93" s="79"/>
      <c r="C93" s="79"/>
      <c r="D93" s="79"/>
      <c r="E93" s="79"/>
      <c r="S93" s="79"/>
      <c r="T93" s="79"/>
      <c r="U93" s="79"/>
      <c r="V93" s="79"/>
      <c r="W93" s="79"/>
    </row>
    <row r="94" spans="1:23" x14ac:dyDescent="0.35">
      <c r="A94" s="79"/>
      <c r="B94" s="79"/>
      <c r="C94" s="79"/>
      <c r="D94" s="79"/>
      <c r="E94" s="79"/>
      <c r="S94" s="79"/>
      <c r="T94" s="79"/>
      <c r="U94" s="79"/>
      <c r="V94" s="79"/>
      <c r="W94" s="79"/>
    </row>
    <row r="95" spans="1:23" ht="26.5" customHeight="1" x14ac:dyDescent="0.35">
      <c r="A95" s="143" t="s">
        <v>149</v>
      </c>
      <c r="B95" s="144"/>
      <c r="C95" s="144"/>
      <c r="D95" s="144"/>
      <c r="E95" s="144"/>
      <c r="F95" s="144"/>
      <c r="G95" s="144"/>
      <c r="H95" s="144"/>
      <c r="I95" s="144"/>
      <c r="J95" s="144"/>
      <c r="K95" s="144"/>
      <c r="L95" s="144"/>
      <c r="M95" s="144"/>
      <c r="N95" s="144"/>
      <c r="O95" s="144"/>
      <c r="P95" s="144"/>
      <c r="Q95" s="144"/>
      <c r="R95" s="144"/>
      <c r="S95" s="144"/>
      <c r="T95" s="144"/>
      <c r="U95" s="144"/>
      <c r="V95" s="144"/>
      <c r="W95" s="83"/>
    </row>
    <row r="96" spans="1:23" ht="21" customHeight="1" x14ac:dyDescent="0.35">
      <c r="A96" s="143" t="s">
        <v>150</v>
      </c>
      <c r="B96" s="144"/>
      <c r="C96" s="144"/>
      <c r="D96" s="144"/>
      <c r="E96" s="144"/>
      <c r="F96" s="144"/>
      <c r="G96" s="144"/>
      <c r="H96" s="144"/>
      <c r="I96" s="144"/>
      <c r="J96" s="144"/>
      <c r="K96" s="144"/>
      <c r="L96" s="144"/>
      <c r="M96" s="144"/>
      <c r="N96" s="144"/>
      <c r="O96" s="144"/>
      <c r="P96" s="144"/>
      <c r="Q96" s="144"/>
      <c r="R96" s="144"/>
      <c r="S96" s="144"/>
      <c r="T96" s="144"/>
      <c r="U96" s="144"/>
      <c r="V96" s="144"/>
      <c r="W96" s="83"/>
    </row>
    <row r="97" spans="1:23" ht="22" customHeight="1" x14ac:dyDescent="0.35">
      <c r="A97" s="143" t="s">
        <v>154</v>
      </c>
      <c r="B97" s="144"/>
      <c r="C97" s="144"/>
      <c r="D97" s="144"/>
      <c r="E97" s="144"/>
      <c r="F97" s="144"/>
      <c r="G97" s="144"/>
      <c r="H97" s="144"/>
      <c r="I97" s="144"/>
      <c r="J97" s="144"/>
      <c r="K97" s="144"/>
      <c r="L97" s="144"/>
      <c r="M97" s="144"/>
      <c r="N97" s="144"/>
      <c r="O97" s="144"/>
      <c r="P97" s="144"/>
      <c r="Q97" s="144"/>
      <c r="R97" s="144"/>
      <c r="S97" s="144"/>
      <c r="T97" s="144"/>
      <c r="U97" s="144"/>
      <c r="V97" s="144"/>
      <c r="W97" s="83"/>
    </row>
    <row r="98" spans="1:23" ht="19" customHeight="1" x14ac:dyDescent="0.35">
      <c r="A98" s="143" t="s">
        <v>151</v>
      </c>
      <c r="B98" s="144"/>
      <c r="C98" s="144"/>
      <c r="D98" s="144"/>
      <c r="E98" s="144"/>
      <c r="F98" s="144"/>
      <c r="G98" s="144"/>
      <c r="H98" s="144"/>
      <c r="I98" s="144"/>
      <c r="J98" s="144"/>
      <c r="K98" s="144"/>
      <c r="L98" s="144"/>
      <c r="M98" s="144"/>
      <c r="N98" s="144"/>
      <c r="O98" s="144"/>
      <c r="P98" s="144"/>
      <c r="Q98" s="144"/>
      <c r="R98" s="144"/>
      <c r="S98" s="144"/>
      <c r="T98" s="144"/>
      <c r="U98" s="144"/>
      <c r="V98" s="144"/>
      <c r="W98" s="83"/>
    </row>
    <row r="99" spans="1:23" ht="18.5" customHeight="1" x14ac:dyDescent="0.35">
      <c r="A99" s="143" t="s">
        <v>152</v>
      </c>
      <c r="B99" s="144"/>
      <c r="C99" s="144"/>
      <c r="D99" s="144"/>
      <c r="E99" s="144"/>
      <c r="F99" s="144"/>
      <c r="G99" s="144"/>
      <c r="H99" s="144"/>
      <c r="I99" s="144"/>
      <c r="J99" s="144"/>
      <c r="K99" s="144"/>
      <c r="L99" s="144"/>
      <c r="M99" s="144"/>
      <c r="N99" s="144"/>
      <c r="O99" s="144"/>
      <c r="P99" s="144"/>
      <c r="Q99" s="144"/>
      <c r="R99" s="144"/>
      <c r="S99" s="144"/>
      <c r="T99" s="144"/>
      <c r="U99" s="144"/>
      <c r="V99" s="144"/>
      <c r="W99" s="83"/>
    </row>
    <row r="100" spans="1:23" ht="18.5" customHeight="1" x14ac:dyDescent="0.35">
      <c r="A100" s="143" t="s">
        <v>153</v>
      </c>
      <c r="B100" s="144"/>
      <c r="C100" s="144"/>
      <c r="D100" s="144"/>
      <c r="E100" s="144"/>
      <c r="F100" s="144"/>
      <c r="G100" s="144"/>
      <c r="H100" s="144"/>
      <c r="I100" s="144"/>
      <c r="J100" s="144"/>
      <c r="K100" s="144"/>
      <c r="L100" s="144"/>
      <c r="M100" s="144"/>
      <c r="N100" s="144"/>
      <c r="O100" s="144"/>
      <c r="P100" s="144"/>
      <c r="Q100" s="144"/>
      <c r="R100" s="144"/>
      <c r="S100" s="144"/>
      <c r="T100" s="144"/>
      <c r="U100" s="144"/>
      <c r="V100" s="144"/>
      <c r="W100" s="83"/>
    </row>
    <row r="101" spans="1:23" s="119" customFormat="1" ht="54" customHeight="1" x14ac:dyDescent="0.35">
      <c r="A101" s="143" t="s">
        <v>162</v>
      </c>
      <c r="B101" s="144"/>
      <c r="C101" s="144"/>
      <c r="D101" s="144"/>
      <c r="E101" s="144"/>
      <c r="F101" s="144"/>
      <c r="G101" s="144"/>
      <c r="H101" s="144"/>
      <c r="I101" s="144"/>
      <c r="J101" s="144"/>
      <c r="K101" s="144"/>
      <c r="L101" s="144"/>
      <c r="M101" s="144"/>
      <c r="N101" s="144"/>
      <c r="O101" s="144"/>
      <c r="P101" s="83"/>
      <c r="Q101" s="83"/>
      <c r="R101" s="83"/>
    </row>
    <row r="102" spans="1:23" x14ac:dyDescent="0.35">
      <c r="A102" s="2"/>
      <c r="B102" s="2"/>
      <c r="C102" s="2"/>
      <c r="D102" s="2"/>
      <c r="E102" s="2"/>
    </row>
    <row r="103" spans="1:23" s="114" customFormat="1" x14ac:dyDescent="0.35">
      <c r="A103" s="85" t="s">
        <v>137</v>
      </c>
      <c r="B103" s="85" t="s">
        <v>46</v>
      </c>
      <c r="C103" s="85" t="s">
        <v>99</v>
      </c>
      <c r="D103" s="85" t="s">
        <v>19</v>
      </c>
      <c r="E103" s="85" t="s">
        <v>20</v>
      </c>
      <c r="F103" s="98">
        <v>41456</v>
      </c>
      <c r="G103" s="98">
        <v>41487</v>
      </c>
      <c r="H103" s="98">
        <v>41518</v>
      </c>
      <c r="I103" s="98">
        <v>41548</v>
      </c>
      <c r="J103" s="98">
        <v>41579</v>
      </c>
      <c r="K103" s="98">
        <v>41609</v>
      </c>
      <c r="L103" s="98">
        <v>41640</v>
      </c>
      <c r="M103" s="98">
        <v>41671</v>
      </c>
      <c r="N103" s="98">
        <v>41699</v>
      </c>
      <c r="O103" s="98">
        <v>41730</v>
      </c>
      <c r="P103" s="98">
        <v>41760</v>
      </c>
      <c r="Q103" s="98">
        <v>41791</v>
      </c>
      <c r="R103" s="99"/>
    </row>
    <row r="104" spans="1:23" s="114" customFormat="1" x14ac:dyDescent="0.35">
      <c r="A104" s="85"/>
      <c r="B104" s="85"/>
      <c r="C104" s="85"/>
      <c r="D104" s="84"/>
      <c r="E104" s="99"/>
      <c r="F104" s="99"/>
      <c r="G104" s="99"/>
      <c r="H104" s="99"/>
      <c r="I104" s="99"/>
      <c r="J104" s="99"/>
      <c r="K104" s="99"/>
      <c r="L104" s="99"/>
      <c r="M104" s="99"/>
      <c r="N104" s="99"/>
      <c r="O104" s="99"/>
      <c r="P104" s="99"/>
      <c r="Q104" s="99"/>
      <c r="R104" s="99"/>
    </row>
    <row r="105" spans="1:23" x14ac:dyDescent="0.35">
      <c r="A105" s="80" t="s">
        <v>138</v>
      </c>
      <c r="B105" s="80" t="s">
        <v>51</v>
      </c>
      <c r="C105" s="80" t="s">
        <v>136</v>
      </c>
      <c r="D105" s="80" t="s">
        <v>123</v>
      </c>
      <c r="E105" s="80" t="s">
        <v>126</v>
      </c>
      <c r="F105" s="19">
        <f>SUMIFS('Data Repository Table'!$J:$J, 'Data Repository Table'!$A:$A, 'Expenses Analysis'!$A105, 'Data Repository Table'!$C:$C, 'Expenses Analysis'!$B105, 'Data Repository Table'!$B:$B, 'Expenses Analysis'!$C105, 'Data Repository Table'!$G:$G, 'Expenses Analysis'!$D105, 'Data Repository Table'!$H:$H, 'Expenses Analysis'!$E105, 'Data Repository Table'!$D:$D, 'Expenses Analysis'!F$103)</f>
        <v>593751.84077137313</v>
      </c>
      <c r="G105" s="19">
        <f>SUMIFS('Data Repository Table'!$J:$J, 'Data Repository Table'!$A:$A, 'Expenses Analysis'!$A105, 'Data Repository Table'!$C:$C, 'Expenses Analysis'!$B105, 'Data Repository Table'!$B:$B, 'Expenses Analysis'!$C105, 'Data Repository Table'!$G:$G, 'Expenses Analysis'!$D105, 'Data Repository Table'!$H:$H, 'Expenses Analysis'!$E105, 'Data Repository Table'!$D:$D, 'Expenses Analysis'!G$103)</f>
        <v>820393.03401412489</v>
      </c>
      <c r="H105" s="19">
        <f>SUMIFS('Data Repository Table'!$J:$J, 'Data Repository Table'!$A:$A, 'Expenses Analysis'!$A105, 'Data Repository Table'!$C:$C, 'Expenses Analysis'!$B105, 'Data Repository Table'!$B:$B, 'Expenses Analysis'!$C105, 'Data Repository Table'!$G:$G, 'Expenses Analysis'!$D105, 'Data Repository Table'!$H:$H, 'Expenses Analysis'!$E105, 'Data Repository Table'!$D:$D, 'Expenses Analysis'!H$103)</f>
        <v>642291.58212862327</v>
      </c>
      <c r="I105" s="19">
        <f>SUMIFS('Data Repository Table'!$J:$J, 'Data Repository Table'!$A:$A, 'Expenses Analysis'!$A105, 'Data Repository Table'!$C:$C, 'Expenses Analysis'!$B105, 'Data Repository Table'!$B:$B, 'Expenses Analysis'!$C105, 'Data Repository Table'!$G:$G, 'Expenses Analysis'!$D105, 'Data Repository Table'!$H:$H, 'Expenses Analysis'!$E105, 'Data Repository Table'!$D:$D, 'Expenses Analysis'!I$103)</f>
        <v>609639.97288837493</v>
      </c>
      <c r="J105" s="19">
        <f>SUMIFS('Data Repository Table'!$J:$J, 'Data Repository Table'!$A:$A, 'Expenses Analysis'!$A105, 'Data Repository Table'!$C:$C, 'Expenses Analysis'!$B105, 'Data Repository Table'!$B:$B, 'Expenses Analysis'!$C105, 'Data Repository Table'!$G:$G, 'Expenses Analysis'!$D105, 'Data Repository Table'!$H:$H, 'Expenses Analysis'!$E105, 'Data Repository Table'!$D:$D, 'Expenses Analysis'!J$103)</f>
        <v>626073.16897124995</v>
      </c>
      <c r="K105" s="19">
        <f>SUMIFS('Data Repository Table'!$J:$J, 'Data Repository Table'!$A:$A, 'Expenses Analysis'!$A105, 'Data Repository Table'!$C:$C, 'Expenses Analysis'!$B105, 'Data Repository Table'!$B:$B, 'Expenses Analysis'!$C105, 'Data Repository Table'!$G:$G, 'Expenses Analysis'!$D105, 'Data Repository Table'!$H:$H, 'Expenses Analysis'!$E105, 'Data Repository Table'!$D:$D, 'Expenses Analysis'!K$103)</f>
        <v>602153.37789750006</v>
      </c>
      <c r="L105" s="19">
        <f>SUMIFS('Data Repository Table'!$J:$J, 'Data Repository Table'!$A:$A, 'Expenses Analysis'!$A105, 'Data Repository Table'!$C:$C, 'Expenses Analysis'!$B105, 'Data Repository Table'!$B:$B, 'Expenses Analysis'!$C105, 'Data Repository Table'!$G:$G, 'Expenses Analysis'!$D105, 'Data Repository Table'!$H:$H, 'Expenses Analysis'!$E105, 'Data Repository Table'!$D:$D, 'Expenses Analysis'!L$103)</f>
        <v>1146143.9846999997</v>
      </c>
      <c r="M105" s="19">
        <f>SUMIFS('Data Repository Table'!$J:$J, 'Data Repository Table'!$A:$A, 'Expenses Analysis'!$A105, 'Data Repository Table'!$C:$C, 'Expenses Analysis'!$B105, 'Data Repository Table'!$B:$B, 'Expenses Analysis'!$C105, 'Data Repository Table'!$G:$G, 'Expenses Analysis'!$D105, 'Data Repository Table'!$H:$H, 'Expenses Analysis'!$E105, 'Data Repository Table'!$D:$D, 'Expenses Analysis'!M$103)</f>
        <v>964931.83751249989</v>
      </c>
      <c r="N105" s="19">
        <f>SUMIFS('Data Repository Table'!$J:$J, 'Data Repository Table'!$A:$A, 'Expenses Analysis'!$A105, 'Data Repository Table'!$C:$C, 'Expenses Analysis'!$B105, 'Data Repository Table'!$B:$B, 'Expenses Analysis'!$C105, 'Data Repository Table'!$G:$G, 'Expenses Analysis'!$D105, 'Data Repository Table'!$H:$H, 'Expenses Analysis'!$E105, 'Data Repository Table'!$D:$D, 'Expenses Analysis'!N$103)</f>
        <v>962733.95790000004</v>
      </c>
      <c r="O105" s="19">
        <f>SUMIFS('Data Repository Table'!$J:$J, 'Data Repository Table'!$A:$A, 'Expenses Analysis'!$A105, 'Data Repository Table'!$C:$C, 'Expenses Analysis'!$B105, 'Data Repository Table'!$B:$B, 'Expenses Analysis'!$C105, 'Data Repository Table'!$G:$G, 'Expenses Analysis'!$D105, 'Data Repository Table'!$H:$H, 'Expenses Analysis'!$E105, 'Data Repository Table'!$D:$D, 'Expenses Analysis'!O$103)</f>
        <v>964825.21760624985</v>
      </c>
      <c r="P105" s="19">
        <f>SUMIFS('Data Repository Table'!$J:$J, 'Data Repository Table'!$A:$A, 'Expenses Analysis'!$A105, 'Data Repository Table'!$C:$C, 'Expenses Analysis'!$B105, 'Data Repository Table'!$B:$B, 'Expenses Analysis'!$C105, 'Data Repository Table'!$G:$G, 'Expenses Analysis'!$D105, 'Data Repository Table'!$H:$H, 'Expenses Analysis'!$E105, 'Data Repository Table'!$D:$D, 'Expenses Analysis'!P$103)</f>
        <v>1024534.78359375</v>
      </c>
      <c r="Q105" s="19">
        <f>SUMIFS('Data Repository Table'!$J:$J, 'Data Repository Table'!$A:$A, 'Expenses Analysis'!$A105, 'Data Repository Table'!$C:$C, 'Expenses Analysis'!$B105, 'Data Repository Table'!$B:$B, 'Expenses Analysis'!$C105, 'Data Repository Table'!$G:$G, 'Expenses Analysis'!$D105, 'Data Repository Table'!$H:$H, 'Expenses Analysis'!$E105, 'Data Repository Table'!$D:$D, 'Expenses Analysis'!Q$103)</f>
        <v>1168045.22566875</v>
      </c>
    </row>
    <row r="106" spans="1:23" x14ac:dyDescent="0.35">
      <c r="A106" s="80" t="s">
        <v>138</v>
      </c>
      <c r="B106" s="80" t="s">
        <v>64</v>
      </c>
      <c r="C106" s="80" t="s">
        <v>136</v>
      </c>
      <c r="D106" s="80" t="s">
        <v>123</v>
      </c>
      <c r="E106" s="80" t="s">
        <v>126</v>
      </c>
      <c r="F106" s="19">
        <f>SUMIFS('Data Repository Table'!$J:$J, 'Data Repository Table'!$A:$A, 'Expenses Analysis'!$A106, 'Data Repository Table'!$C:$C, 'Expenses Analysis'!$B106, 'Data Repository Table'!$B:$B, 'Expenses Analysis'!$C106, 'Data Repository Table'!$G:$G, 'Expenses Analysis'!$D106, 'Data Repository Table'!$H:$H, 'Expenses Analysis'!$E106, 'Data Repository Table'!$D:$D, 'Expenses Analysis'!F$103)</f>
        <v>2533034.5131168002</v>
      </c>
      <c r="G106" s="19">
        <f>SUMIFS('Data Repository Table'!$J:$J, 'Data Repository Table'!$A:$A, 'Expenses Analysis'!$A106, 'Data Repository Table'!$C:$C, 'Expenses Analysis'!$B106, 'Data Repository Table'!$B:$B, 'Expenses Analysis'!$C106, 'Data Repository Table'!$G:$G, 'Expenses Analysis'!$D106, 'Data Repository Table'!$H:$H, 'Expenses Analysis'!$E106, 'Data Repository Table'!$D:$D, 'Expenses Analysis'!G$103)</f>
        <v>3051574.1625600001</v>
      </c>
      <c r="H106" s="19">
        <f>SUMIFS('Data Repository Table'!$J:$J, 'Data Repository Table'!$A:$A, 'Expenses Analysis'!$A106, 'Data Repository Table'!$C:$C, 'Expenses Analysis'!$B106, 'Data Repository Table'!$B:$B, 'Expenses Analysis'!$C106, 'Data Repository Table'!$G:$G, 'Expenses Analysis'!$D106, 'Data Repository Table'!$H:$H, 'Expenses Analysis'!$E106, 'Data Repository Table'!$D:$D, 'Expenses Analysis'!H$103)</f>
        <v>3084202.7580672004</v>
      </c>
      <c r="I106" s="19">
        <f>SUMIFS('Data Repository Table'!$J:$J, 'Data Repository Table'!$A:$A, 'Expenses Analysis'!$A106, 'Data Repository Table'!$C:$C, 'Expenses Analysis'!$B106, 'Data Repository Table'!$B:$B, 'Expenses Analysis'!$C106, 'Data Repository Table'!$G:$G, 'Expenses Analysis'!$D106, 'Data Repository Table'!$H:$H, 'Expenses Analysis'!$E106, 'Data Repository Table'!$D:$D, 'Expenses Analysis'!I$103)</f>
        <v>4135202.765971201</v>
      </c>
      <c r="J106" s="19">
        <f>SUMIFS('Data Repository Table'!$J:$J, 'Data Repository Table'!$A:$A, 'Expenses Analysis'!$A106, 'Data Repository Table'!$C:$C, 'Expenses Analysis'!$B106, 'Data Repository Table'!$B:$B, 'Expenses Analysis'!$C106, 'Data Repository Table'!$G:$G, 'Expenses Analysis'!$D106, 'Data Repository Table'!$H:$H, 'Expenses Analysis'!$E106, 'Data Repository Table'!$D:$D, 'Expenses Analysis'!J$103)</f>
        <v>4473275.8948415993</v>
      </c>
      <c r="K106" s="19">
        <f>SUMIFS('Data Repository Table'!$J:$J, 'Data Repository Table'!$A:$A, 'Expenses Analysis'!$A106, 'Data Repository Table'!$C:$C, 'Expenses Analysis'!$B106, 'Data Repository Table'!$B:$B, 'Expenses Analysis'!$C106, 'Data Repository Table'!$G:$G, 'Expenses Analysis'!$D106, 'Data Repository Table'!$H:$H, 'Expenses Analysis'!$E106, 'Data Repository Table'!$D:$D, 'Expenses Analysis'!K$103)</f>
        <v>3464957.9260800011</v>
      </c>
      <c r="L106" s="19">
        <f>SUMIFS('Data Repository Table'!$J:$J, 'Data Repository Table'!$A:$A, 'Expenses Analysis'!$A106, 'Data Repository Table'!$C:$C, 'Expenses Analysis'!$B106, 'Data Repository Table'!$B:$B, 'Expenses Analysis'!$C106, 'Data Repository Table'!$G:$G, 'Expenses Analysis'!$D106, 'Data Repository Table'!$H:$H, 'Expenses Analysis'!$E106, 'Data Repository Table'!$D:$D, 'Expenses Analysis'!L$103)</f>
        <v>4049642.8266000003</v>
      </c>
      <c r="M106" s="19">
        <f>SUMIFS('Data Repository Table'!$J:$J, 'Data Repository Table'!$A:$A, 'Expenses Analysis'!$A106, 'Data Repository Table'!$C:$C, 'Expenses Analysis'!$B106, 'Data Repository Table'!$B:$B, 'Expenses Analysis'!$C106, 'Data Repository Table'!$G:$G, 'Expenses Analysis'!$D106, 'Data Repository Table'!$H:$H, 'Expenses Analysis'!$E106, 'Data Repository Table'!$D:$D, 'Expenses Analysis'!M$103)</f>
        <v>4767948.2214000002</v>
      </c>
      <c r="N106" s="19">
        <f>SUMIFS('Data Repository Table'!$J:$J, 'Data Repository Table'!$A:$A, 'Expenses Analysis'!$A106, 'Data Repository Table'!$C:$C, 'Expenses Analysis'!$B106, 'Data Repository Table'!$B:$B, 'Expenses Analysis'!$C106, 'Data Repository Table'!$G:$G, 'Expenses Analysis'!$D106, 'Data Repository Table'!$H:$H, 'Expenses Analysis'!$E106, 'Data Repository Table'!$D:$D, 'Expenses Analysis'!N$103)</f>
        <v>4346722.8083999995</v>
      </c>
      <c r="O106" s="19">
        <f>SUMIFS('Data Repository Table'!$J:$J, 'Data Repository Table'!$A:$A, 'Expenses Analysis'!$A106, 'Data Repository Table'!$C:$C, 'Expenses Analysis'!$B106, 'Data Repository Table'!$B:$B, 'Expenses Analysis'!$C106, 'Data Repository Table'!$G:$G, 'Expenses Analysis'!$D106, 'Data Repository Table'!$H:$H, 'Expenses Analysis'!$E106, 'Data Repository Table'!$D:$D, 'Expenses Analysis'!O$103)</f>
        <v>4671541.1274000006</v>
      </c>
      <c r="P106" s="19">
        <f>SUMIFS('Data Repository Table'!$J:$J, 'Data Repository Table'!$A:$A, 'Expenses Analysis'!$A106, 'Data Repository Table'!$C:$C, 'Expenses Analysis'!$B106, 'Data Repository Table'!$B:$B, 'Expenses Analysis'!$C106, 'Data Repository Table'!$G:$G, 'Expenses Analysis'!$D106, 'Data Repository Table'!$H:$H, 'Expenses Analysis'!$E106, 'Data Repository Table'!$D:$D, 'Expenses Analysis'!P$103)</f>
        <v>5478104.6040000012</v>
      </c>
      <c r="Q106" s="19">
        <f>SUMIFS('Data Repository Table'!$J:$J, 'Data Repository Table'!$A:$A, 'Expenses Analysis'!$A106, 'Data Repository Table'!$C:$C, 'Expenses Analysis'!$B106, 'Data Repository Table'!$B:$B, 'Expenses Analysis'!$C106, 'Data Repository Table'!$G:$G, 'Expenses Analysis'!$D106, 'Data Repository Table'!$H:$H, 'Expenses Analysis'!$E106, 'Data Repository Table'!$D:$D, 'Expenses Analysis'!Q$103)</f>
        <v>2269805.1667200001</v>
      </c>
    </row>
    <row r="107" spans="1:23" x14ac:dyDescent="0.35">
      <c r="A107" s="80" t="s">
        <v>138</v>
      </c>
      <c r="B107" s="80" t="s">
        <v>63</v>
      </c>
      <c r="C107" s="80" t="s">
        <v>136</v>
      </c>
      <c r="D107" s="80" t="s">
        <v>123</v>
      </c>
      <c r="E107" s="80" t="s">
        <v>126</v>
      </c>
      <c r="F107" s="19">
        <f>SUMIFS('Data Repository Table'!$J:$J, 'Data Repository Table'!$A:$A, 'Expenses Analysis'!$A107, 'Data Repository Table'!$C:$C, 'Expenses Analysis'!$B107, 'Data Repository Table'!$B:$B, 'Expenses Analysis'!$C107, 'Data Repository Table'!$G:$G, 'Expenses Analysis'!$D107, 'Data Repository Table'!$H:$H, 'Expenses Analysis'!$E107, 'Data Repository Table'!$D:$D, 'Expenses Analysis'!F$103)</f>
        <v>1625596.3356633</v>
      </c>
      <c r="G107" s="19">
        <f>SUMIFS('Data Repository Table'!$J:$J, 'Data Repository Table'!$A:$A, 'Expenses Analysis'!$A107, 'Data Repository Table'!$C:$C, 'Expenses Analysis'!$B107, 'Data Repository Table'!$B:$B, 'Expenses Analysis'!$C107, 'Data Repository Table'!$G:$G, 'Expenses Analysis'!$D107, 'Data Repository Table'!$H:$H, 'Expenses Analysis'!$E107, 'Data Repository Table'!$D:$D, 'Expenses Analysis'!G$103)</f>
        <v>1295067.8472731998</v>
      </c>
      <c r="H107" s="19">
        <f>SUMIFS('Data Repository Table'!$J:$J, 'Data Repository Table'!$A:$A, 'Expenses Analysis'!$A107, 'Data Repository Table'!$C:$C, 'Expenses Analysis'!$B107, 'Data Repository Table'!$B:$B, 'Expenses Analysis'!$C107, 'Data Repository Table'!$G:$G, 'Expenses Analysis'!$D107, 'Data Repository Table'!$H:$H, 'Expenses Analysis'!$E107, 'Data Repository Table'!$D:$D, 'Expenses Analysis'!H$103)</f>
        <v>1750624.8818057997</v>
      </c>
      <c r="I107" s="19">
        <f>SUMIFS('Data Repository Table'!$J:$J, 'Data Repository Table'!$A:$A, 'Expenses Analysis'!$A107, 'Data Repository Table'!$C:$C, 'Expenses Analysis'!$B107, 'Data Repository Table'!$B:$B, 'Expenses Analysis'!$C107, 'Data Repository Table'!$G:$G, 'Expenses Analysis'!$D107, 'Data Repository Table'!$H:$H, 'Expenses Analysis'!$E107, 'Data Repository Table'!$D:$D, 'Expenses Analysis'!I$103)</f>
        <v>1472529.3869285996</v>
      </c>
      <c r="J107" s="19">
        <f>SUMIFS('Data Repository Table'!$J:$J, 'Data Repository Table'!$A:$A, 'Expenses Analysis'!$A107, 'Data Repository Table'!$C:$C, 'Expenses Analysis'!$B107, 'Data Repository Table'!$B:$B, 'Expenses Analysis'!$C107, 'Data Repository Table'!$G:$G, 'Expenses Analysis'!$D107, 'Data Repository Table'!$H:$H, 'Expenses Analysis'!$E107, 'Data Repository Table'!$D:$D, 'Expenses Analysis'!J$103)</f>
        <v>1252200.4923928501</v>
      </c>
      <c r="K107" s="19">
        <f>SUMIFS('Data Repository Table'!$J:$J, 'Data Repository Table'!$A:$A, 'Expenses Analysis'!$A107, 'Data Repository Table'!$C:$C, 'Expenses Analysis'!$B107, 'Data Repository Table'!$B:$B, 'Expenses Analysis'!$C107, 'Data Repository Table'!$G:$G, 'Expenses Analysis'!$D107, 'Data Repository Table'!$H:$H, 'Expenses Analysis'!$E107, 'Data Repository Table'!$D:$D, 'Expenses Analysis'!K$103)</f>
        <v>1406782.6738875001</v>
      </c>
      <c r="L107" s="19">
        <f>SUMIFS('Data Repository Table'!$J:$J, 'Data Repository Table'!$A:$A, 'Expenses Analysis'!$A107, 'Data Repository Table'!$C:$C, 'Expenses Analysis'!$B107, 'Data Repository Table'!$B:$B, 'Expenses Analysis'!$C107, 'Data Repository Table'!$G:$G, 'Expenses Analysis'!$D107, 'Data Repository Table'!$H:$H, 'Expenses Analysis'!$E107, 'Data Repository Table'!$D:$D, 'Expenses Analysis'!L$103)</f>
        <v>1877449.5046125001</v>
      </c>
      <c r="M107" s="19">
        <f>SUMIFS('Data Repository Table'!$J:$J, 'Data Repository Table'!$A:$A, 'Expenses Analysis'!$A107, 'Data Repository Table'!$C:$C, 'Expenses Analysis'!$B107, 'Data Repository Table'!$B:$B, 'Expenses Analysis'!$C107, 'Data Repository Table'!$G:$G, 'Expenses Analysis'!$D107, 'Data Repository Table'!$H:$H, 'Expenses Analysis'!$E107, 'Data Repository Table'!$D:$D, 'Expenses Analysis'!M$103)</f>
        <v>1912219.1750437501</v>
      </c>
      <c r="N107" s="19">
        <f>SUMIFS('Data Repository Table'!$J:$J, 'Data Repository Table'!$A:$A, 'Expenses Analysis'!$A107, 'Data Repository Table'!$C:$C, 'Expenses Analysis'!$B107, 'Data Repository Table'!$B:$B, 'Expenses Analysis'!$C107, 'Data Repository Table'!$G:$G, 'Expenses Analysis'!$D107, 'Data Repository Table'!$H:$H, 'Expenses Analysis'!$E107, 'Data Repository Table'!$D:$D, 'Expenses Analysis'!N$103)</f>
        <v>2266625.1980531253</v>
      </c>
      <c r="O107" s="19">
        <f>SUMIFS('Data Repository Table'!$J:$J, 'Data Repository Table'!$A:$A, 'Expenses Analysis'!$A107, 'Data Repository Table'!$C:$C, 'Expenses Analysis'!$B107, 'Data Repository Table'!$B:$B, 'Expenses Analysis'!$C107, 'Data Repository Table'!$G:$G, 'Expenses Analysis'!$D107, 'Data Repository Table'!$H:$H, 'Expenses Analysis'!$E107, 'Data Repository Table'!$D:$D, 'Expenses Analysis'!O$103)</f>
        <v>2234200.5744250002</v>
      </c>
      <c r="P107" s="19">
        <f>SUMIFS('Data Repository Table'!$J:$J, 'Data Repository Table'!$A:$A, 'Expenses Analysis'!$A107, 'Data Repository Table'!$C:$C, 'Expenses Analysis'!$B107, 'Data Repository Table'!$B:$B, 'Expenses Analysis'!$C107, 'Data Repository Table'!$G:$G, 'Expenses Analysis'!$D107, 'Data Repository Table'!$H:$H, 'Expenses Analysis'!$E107, 'Data Repository Table'!$D:$D, 'Expenses Analysis'!P$103)</f>
        <v>2593715.6428375002</v>
      </c>
      <c r="Q107" s="19">
        <f>SUMIFS('Data Repository Table'!$J:$J, 'Data Repository Table'!$A:$A, 'Expenses Analysis'!$A107, 'Data Repository Table'!$C:$C, 'Expenses Analysis'!$B107, 'Data Repository Table'!$B:$B, 'Expenses Analysis'!$C107, 'Data Repository Table'!$G:$G, 'Expenses Analysis'!$D107, 'Data Repository Table'!$H:$H, 'Expenses Analysis'!$E107, 'Data Repository Table'!$D:$D, 'Expenses Analysis'!Q$103)</f>
        <v>2274807.7859325004</v>
      </c>
    </row>
    <row r="108" spans="1:23" x14ac:dyDescent="0.35">
      <c r="A108" s="80" t="s">
        <v>140</v>
      </c>
      <c r="B108" s="80" t="s">
        <v>51</v>
      </c>
      <c r="C108" s="80" t="s">
        <v>141</v>
      </c>
      <c r="D108" s="80" t="s">
        <v>141</v>
      </c>
      <c r="E108" s="80" t="s">
        <v>141</v>
      </c>
      <c r="F108" s="19">
        <f>SUMIFS('Data Repository Table'!$J:$J, 'Data Repository Table'!$A:$A, 'Expenses Analysis'!$A108, 'Data Repository Table'!$C:$C, 'Expenses Analysis'!$B108, 'Data Repository Table'!$B:$B, 'Expenses Analysis'!$C108, 'Data Repository Table'!$G:$G, 'Expenses Analysis'!$D108, 'Data Repository Table'!$H:$H, 'Expenses Analysis'!$E108, 'Data Repository Table'!$D:$D, 'Expenses Analysis'!F$103)</f>
        <v>181.933291</v>
      </c>
      <c r="G108" s="19">
        <f>SUMIFS('Data Repository Table'!$J:$J, 'Data Repository Table'!$A:$A, 'Expenses Analysis'!$A108, 'Data Repository Table'!$C:$C, 'Expenses Analysis'!$B108, 'Data Repository Table'!$B:$B, 'Expenses Analysis'!$C108, 'Data Repository Table'!$G:$G, 'Expenses Analysis'!$D108, 'Data Repository Table'!$H:$H, 'Expenses Analysis'!$E108, 'Data Repository Table'!$D:$D, 'Expenses Analysis'!G$103)</f>
        <v>187.44394299999999</v>
      </c>
      <c r="H108" s="19">
        <f>SUMIFS('Data Repository Table'!$J:$J, 'Data Repository Table'!$A:$A, 'Expenses Analysis'!$A108, 'Data Repository Table'!$C:$C, 'Expenses Analysis'!$B108, 'Data Repository Table'!$B:$B, 'Expenses Analysis'!$C108, 'Data Repository Table'!$G:$G, 'Expenses Analysis'!$D108, 'Data Repository Table'!$H:$H, 'Expenses Analysis'!$E108, 'Data Repository Table'!$D:$D, 'Expenses Analysis'!H$103)</f>
        <v>184.77365699999999</v>
      </c>
      <c r="I108" s="19">
        <f>SUMIFS('Data Repository Table'!$J:$J, 'Data Repository Table'!$A:$A, 'Expenses Analysis'!$A108, 'Data Repository Table'!$C:$C, 'Expenses Analysis'!$B108, 'Data Repository Table'!$B:$B, 'Expenses Analysis'!$C108, 'Data Repository Table'!$G:$G, 'Expenses Analysis'!$D108, 'Data Repository Table'!$H:$H, 'Expenses Analysis'!$E108, 'Data Repository Table'!$D:$D, 'Expenses Analysis'!I$103)</f>
        <v>191.54109299999999</v>
      </c>
      <c r="J108" s="19">
        <f>SUMIFS('Data Repository Table'!$J:$J, 'Data Repository Table'!$A:$A, 'Expenses Analysis'!$A108, 'Data Repository Table'!$C:$C, 'Expenses Analysis'!$B108, 'Data Repository Table'!$B:$B, 'Expenses Analysis'!$C108, 'Data Repository Table'!$G:$G, 'Expenses Analysis'!$D108, 'Data Repository Table'!$H:$H, 'Expenses Analysis'!$E108, 'Data Repository Table'!$D:$D, 'Expenses Analysis'!J$103)</f>
        <v>98.096062000000003</v>
      </c>
      <c r="K108" s="19">
        <f>SUMIFS('Data Repository Table'!$J:$J, 'Data Repository Table'!$A:$A, 'Expenses Analysis'!$A108, 'Data Repository Table'!$C:$C, 'Expenses Analysis'!$B108, 'Data Repository Table'!$B:$B, 'Expenses Analysis'!$C108, 'Data Repository Table'!$G:$G, 'Expenses Analysis'!$D108, 'Data Repository Table'!$H:$H, 'Expenses Analysis'!$E108, 'Data Repository Table'!$D:$D, 'Expenses Analysis'!K$103)</f>
        <v>185.30685299999999</v>
      </c>
      <c r="L108" s="19">
        <f>SUMIFS('Data Repository Table'!$J:$J, 'Data Repository Table'!$A:$A, 'Expenses Analysis'!$A108, 'Data Repository Table'!$C:$C, 'Expenses Analysis'!$B108, 'Data Repository Table'!$B:$B, 'Expenses Analysis'!$C108, 'Data Repository Table'!$G:$G, 'Expenses Analysis'!$D108, 'Data Repository Table'!$H:$H, 'Expenses Analysis'!$E108, 'Data Repository Table'!$D:$D, 'Expenses Analysis'!L$103)</f>
        <v>186.90143900000001</v>
      </c>
      <c r="M108" s="19">
        <f>SUMIFS('Data Repository Table'!$J:$J, 'Data Repository Table'!$A:$A, 'Expenses Analysis'!$A108, 'Data Repository Table'!$C:$C, 'Expenses Analysis'!$B108, 'Data Repository Table'!$B:$B, 'Expenses Analysis'!$C108, 'Data Repository Table'!$G:$G, 'Expenses Analysis'!$D108, 'Data Repository Table'!$H:$H, 'Expenses Analysis'!$E108, 'Data Repository Table'!$D:$D, 'Expenses Analysis'!M$103)</f>
        <v>158.58676500000001</v>
      </c>
      <c r="N108" s="19">
        <f>SUMIFS('Data Repository Table'!$J:$J, 'Data Repository Table'!$A:$A, 'Expenses Analysis'!$A108, 'Data Repository Table'!$C:$C, 'Expenses Analysis'!$B108, 'Data Repository Table'!$B:$B, 'Expenses Analysis'!$C108, 'Data Repository Table'!$G:$G, 'Expenses Analysis'!$D108, 'Data Repository Table'!$H:$H, 'Expenses Analysis'!$E108, 'Data Repository Table'!$D:$D, 'Expenses Analysis'!N$103)</f>
        <v>191.40367599999999</v>
      </c>
      <c r="O108" s="19">
        <f>SUMIFS('Data Repository Table'!$J:$J, 'Data Repository Table'!$A:$A, 'Expenses Analysis'!$A108, 'Data Repository Table'!$C:$C, 'Expenses Analysis'!$B108, 'Data Repository Table'!$B:$B, 'Expenses Analysis'!$C108, 'Data Repository Table'!$G:$G, 'Expenses Analysis'!$D108, 'Data Repository Table'!$H:$H, 'Expenses Analysis'!$E108, 'Data Repository Table'!$D:$D, 'Expenses Analysis'!O$103)</f>
        <v>171.057864</v>
      </c>
      <c r="P108" s="19">
        <f>SUMIFS('Data Repository Table'!$J:$J, 'Data Repository Table'!$A:$A, 'Expenses Analysis'!$A108, 'Data Repository Table'!$C:$C, 'Expenses Analysis'!$B108, 'Data Repository Table'!$B:$B, 'Expenses Analysis'!$C108, 'Data Repository Table'!$G:$G, 'Expenses Analysis'!$D108, 'Data Repository Table'!$H:$H, 'Expenses Analysis'!$E108, 'Data Repository Table'!$D:$D, 'Expenses Analysis'!P$103)</f>
        <v>169.28699900000001</v>
      </c>
      <c r="Q108" s="19">
        <f>SUMIFS('Data Repository Table'!$J:$J, 'Data Repository Table'!$A:$A, 'Expenses Analysis'!$A108, 'Data Repository Table'!$C:$C, 'Expenses Analysis'!$B108, 'Data Repository Table'!$B:$B, 'Expenses Analysis'!$C108, 'Data Repository Table'!$G:$G, 'Expenses Analysis'!$D108, 'Data Repository Table'!$H:$H, 'Expenses Analysis'!$E108, 'Data Repository Table'!$D:$D, 'Expenses Analysis'!Q$103)</f>
        <v>142.50871699999999</v>
      </c>
    </row>
    <row r="109" spans="1:23" x14ac:dyDescent="0.35">
      <c r="A109" s="80" t="s">
        <v>140</v>
      </c>
      <c r="B109" s="80" t="s">
        <v>64</v>
      </c>
      <c r="C109" s="80" t="s">
        <v>141</v>
      </c>
      <c r="D109" s="80" t="s">
        <v>141</v>
      </c>
      <c r="E109" s="80" t="s">
        <v>141</v>
      </c>
      <c r="F109" s="19">
        <f>SUMIFS('Data Repository Table'!$J:$J, 'Data Repository Table'!$A:$A, 'Expenses Analysis'!$A109, 'Data Repository Table'!$C:$C, 'Expenses Analysis'!$B109, 'Data Repository Table'!$B:$B, 'Expenses Analysis'!$C109, 'Data Repository Table'!$G:$G, 'Expenses Analysis'!$D109, 'Data Repository Table'!$H:$H, 'Expenses Analysis'!$E109, 'Data Repository Table'!$D:$D, 'Expenses Analysis'!F$103)</f>
        <v>214.968999</v>
      </c>
      <c r="G109" s="19">
        <f>SUMIFS('Data Repository Table'!$J:$J, 'Data Repository Table'!$A:$A, 'Expenses Analysis'!$A109, 'Data Repository Table'!$C:$C, 'Expenses Analysis'!$B109, 'Data Repository Table'!$B:$B, 'Expenses Analysis'!$C109, 'Data Repository Table'!$G:$G, 'Expenses Analysis'!$D109, 'Data Repository Table'!$H:$H, 'Expenses Analysis'!$E109, 'Data Repository Table'!$D:$D, 'Expenses Analysis'!G$103)</f>
        <v>228.199051</v>
      </c>
      <c r="H109" s="19">
        <f>SUMIFS('Data Repository Table'!$J:$J, 'Data Repository Table'!$A:$A, 'Expenses Analysis'!$A109, 'Data Repository Table'!$C:$C, 'Expenses Analysis'!$B109, 'Data Repository Table'!$B:$B, 'Expenses Analysis'!$C109, 'Data Repository Table'!$G:$G, 'Expenses Analysis'!$D109, 'Data Repository Table'!$H:$H, 'Expenses Analysis'!$E109, 'Data Repository Table'!$D:$D, 'Expenses Analysis'!H$103)</f>
        <v>216.53646700000002</v>
      </c>
      <c r="I109" s="19">
        <f>SUMIFS('Data Repository Table'!$J:$J, 'Data Repository Table'!$A:$A, 'Expenses Analysis'!$A109, 'Data Repository Table'!$C:$C, 'Expenses Analysis'!$B109, 'Data Repository Table'!$B:$B, 'Expenses Analysis'!$C109, 'Data Repository Table'!$G:$G, 'Expenses Analysis'!$D109, 'Data Repository Table'!$H:$H, 'Expenses Analysis'!$E109, 'Data Repository Table'!$D:$D, 'Expenses Analysis'!I$103)</f>
        <v>236.760276</v>
      </c>
      <c r="J109" s="19">
        <f>SUMIFS('Data Repository Table'!$J:$J, 'Data Repository Table'!$A:$A, 'Expenses Analysis'!$A109, 'Data Repository Table'!$C:$C, 'Expenses Analysis'!$B109, 'Data Repository Table'!$B:$B, 'Expenses Analysis'!$C109, 'Data Repository Table'!$G:$G, 'Expenses Analysis'!$D109, 'Data Repository Table'!$H:$H, 'Expenses Analysis'!$E109, 'Data Repository Table'!$D:$D, 'Expenses Analysis'!J$103)</f>
        <v>232.052864</v>
      </c>
      <c r="K109" s="19">
        <f>SUMIFS('Data Repository Table'!$J:$J, 'Data Repository Table'!$A:$A, 'Expenses Analysis'!$A109, 'Data Repository Table'!$C:$C, 'Expenses Analysis'!$B109, 'Data Repository Table'!$B:$B, 'Expenses Analysis'!$C109, 'Data Repository Table'!$G:$G, 'Expenses Analysis'!$D109, 'Data Repository Table'!$H:$H, 'Expenses Analysis'!$E109, 'Data Repository Table'!$D:$D, 'Expenses Analysis'!K$103)</f>
        <v>240.21016</v>
      </c>
      <c r="L109" s="19">
        <f>SUMIFS('Data Repository Table'!$J:$J, 'Data Repository Table'!$A:$A, 'Expenses Analysis'!$A109, 'Data Repository Table'!$C:$C, 'Expenses Analysis'!$B109, 'Data Repository Table'!$B:$B, 'Expenses Analysis'!$C109, 'Data Repository Table'!$G:$G, 'Expenses Analysis'!$D109, 'Data Repository Table'!$H:$H, 'Expenses Analysis'!$E109, 'Data Repository Table'!$D:$D, 'Expenses Analysis'!L$103)</f>
        <v>288.160549</v>
      </c>
      <c r="M109" s="19">
        <f>SUMIFS('Data Repository Table'!$J:$J, 'Data Repository Table'!$A:$A, 'Expenses Analysis'!$A109, 'Data Repository Table'!$C:$C, 'Expenses Analysis'!$B109, 'Data Repository Table'!$B:$B, 'Expenses Analysis'!$C109, 'Data Repository Table'!$G:$G, 'Expenses Analysis'!$D109, 'Data Repository Table'!$H:$H, 'Expenses Analysis'!$E109, 'Data Repository Table'!$D:$D, 'Expenses Analysis'!M$103)</f>
        <v>306.884524</v>
      </c>
      <c r="N109" s="19">
        <f>SUMIFS('Data Repository Table'!$J:$J, 'Data Repository Table'!$A:$A, 'Expenses Analysis'!$A109, 'Data Repository Table'!$C:$C, 'Expenses Analysis'!$B109, 'Data Repository Table'!$B:$B, 'Expenses Analysis'!$C109, 'Data Repository Table'!$G:$G, 'Expenses Analysis'!$D109, 'Data Repository Table'!$H:$H, 'Expenses Analysis'!$E109, 'Data Repository Table'!$D:$D, 'Expenses Analysis'!N$103)</f>
        <v>367.65100600000005</v>
      </c>
      <c r="O109" s="19">
        <f>SUMIFS('Data Repository Table'!$J:$J, 'Data Repository Table'!$A:$A, 'Expenses Analysis'!$A109, 'Data Repository Table'!$C:$C, 'Expenses Analysis'!$B109, 'Data Repository Table'!$B:$B, 'Expenses Analysis'!$C109, 'Data Repository Table'!$G:$G, 'Expenses Analysis'!$D109, 'Data Repository Table'!$H:$H, 'Expenses Analysis'!$E109, 'Data Repository Table'!$D:$D, 'Expenses Analysis'!O$103)</f>
        <v>351.99016599999999</v>
      </c>
      <c r="P109" s="19">
        <f>SUMIFS('Data Repository Table'!$J:$J, 'Data Repository Table'!$A:$A, 'Expenses Analysis'!$A109, 'Data Repository Table'!$C:$C, 'Expenses Analysis'!$B109, 'Data Repository Table'!$B:$B, 'Expenses Analysis'!$C109, 'Data Repository Table'!$G:$G, 'Expenses Analysis'!$D109, 'Data Repository Table'!$H:$H, 'Expenses Analysis'!$E109, 'Data Repository Table'!$D:$D, 'Expenses Analysis'!P$103)</f>
        <v>362.822</v>
      </c>
      <c r="Q109" s="19">
        <f>SUMIFS('Data Repository Table'!$J:$J, 'Data Repository Table'!$A:$A, 'Expenses Analysis'!$A109, 'Data Repository Table'!$C:$C, 'Expenses Analysis'!$B109, 'Data Repository Table'!$B:$B, 'Expenses Analysis'!$C109, 'Data Repository Table'!$G:$G, 'Expenses Analysis'!$D109, 'Data Repository Table'!$H:$H, 'Expenses Analysis'!$E109, 'Data Repository Table'!$D:$D, 'Expenses Analysis'!Q$103)</f>
        <v>260.31229999999999</v>
      </c>
    </row>
    <row r="110" spans="1:23" x14ac:dyDescent="0.35">
      <c r="A110" s="80" t="s">
        <v>140</v>
      </c>
      <c r="B110" s="80" t="s">
        <v>63</v>
      </c>
      <c r="C110" s="80" t="s">
        <v>141</v>
      </c>
      <c r="D110" s="80" t="s">
        <v>141</v>
      </c>
      <c r="E110" s="80" t="s">
        <v>141</v>
      </c>
      <c r="F110" s="19">
        <f>SUMIFS('Data Repository Table'!$J:$J, 'Data Repository Table'!$A:$A, 'Expenses Analysis'!$A110, 'Data Repository Table'!$C:$C, 'Expenses Analysis'!$B110, 'Data Repository Table'!$B:$B, 'Expenses Analysis'!$C110, 'Data Repository Table'!$G:$G, 'Expenses Analysis'!$D110, 'Data Repository Table'!$H:$H, 'Expenses Analysis'!$E110, 'Data Repository Table'!$D:$D, 'Expenses Analysis'!F$103)</f>
        <v>250.24199099999998</v>
      </c>
      <c r="G110" s="19">
        <f>SUMIFS('Data Repository Table'!$J:$J, 'Data Repository Table'!$A:$A, 'Expenses Analysis'!$A110, 'Data Repository Table'!$C:$C, 'Expenses Analysis'!$B110, 'Data Repository Table'!$B:$B, 'Expenses Analysis'!$C110, 'Data Repository Table'!$G:$G, 'Expenses Analysis'!$D110, 'Data Repository Table'!$H:$H, 'Expenses Analysis'!$E110, 'Data Repository Table'!$D:$D, 'Expenses Analysis'!G$103)</f>
        <v>206.740703</v>
      </c>
      <c r="H110" s="19">
        <f>SUMIFS('Data Repository Table'!$J:$J, 'Data Repository Table'!$A:$A, 'Expenses Analysis'!$A110, 'Data Repository Table'!$C:$C, 'Expenses Analysis'!$B110, 'Data Repository Table'!$B:$B, 'Expenses Analysis'!$C110, 'Data Repository Table'!$G:$G, 'Expenses Analysis'!$D110, 'Data Repository Table'!$H:$H, 'Expenses Analysis'!$E110, 'Data Repository Table'!$D:$D, 'Expenses Analysis'!H$103)</f>
        <v>201.23546099999996</v>
      </c>
      <c r="I110" s="19">
        <f>SUMIFS('Data Repository Table'!$J:$J, 'Data Repository Table'!$A:$A, 'Expenses Analysis'!$A110, 'Data Repository Table'!$C:$C, 'Expenses Analysis'!$B110, 'Data Repository Table'!$B:$B, 'Expenses Analysis'!$C110, 'Data Repository Table'!$G:$G, 'Expenses Analysis'!$D110, 'Data Repository Table'!$H:$H, 'Expenses Analysis'!$E110, 'Data Repository Table'!$D:$D, 'Expenses Analysis'!I$103)</f>
        <v>174.36956599999999</v>
      </c>
      <c r="J110" s="19">
        <f>SUMIFS('Data Repository Table'!$J:$J, 'Data Repository Table'!$A:$A, 'Expenses Analysis'!$A110, 'Data Repository Table'!$C:$C, 'Expenses Analysis'!$B110, 'Data Repository Table'!$B:$B, 'Expenses Analysis'!$C110, 'Data Repository Table'!$G:$G, 'Expenses Analysis'!$D110, 'Data Repository Table'!$H:$H, 'Expenses Analysis'!$E110, 'Data Repository Table'!$D:$D, 'Expenses Analysis'!J$103)</f>
        <v>204.09105</v>
      </c>
      <c r="K110" s="19">
        <f>SUMIFS('Data Repository Table'!$J:$J, 'Data Repository Table'!$A:$A, 'Expenses Analysis'!$A110, 'Data Repository Table'!$C:$C, 'Expenses Analysis'!$B110, 'Data Repository Table'!$B:$B, 'Expenses Analysis'!$C110, 'Data Repository Table'!$G:$G, 'Expenses Analysis'!$D110, 'Data Repository Table'!$H:$H, 'Expenses Analysis'!$E110, 'Data Repository Table'!$D:$D, 'Expenses Analysis'!K$103)</f>
        <v>146.35666599999999</v>
      </c>
      <c r="L110" s="19">
        <f>SUMIFS('Data Repository Table'!$J:$J, 'Data Repository Table'!$A:$A, 'Expenses Analysis'!$A110, 'Data Repository Table'!$C:$C, 'Expenses Analysis'!$B110, 'Data Repository Table'!$B:$B, 'Expenses Analysis'!$C110, 'Data Repository Table'!$G:$G, 'Expenses Analysis'!$D110, 'Data Repository Table'!$H:$H, 'Expenses Analysis'!$E110, 'Data Repository Table'!$D:$D, 'Expenses Analysis'!L$103)</f>
        <v>204.20249700000002</v>
      </c>
      <c r="M110" s="19">
        <f>SUMIFS('Data Repository Table'!$J:$J, 'Data Repository Table'!$A:$A, 'Expenses Analysis'!$A110, 'Data Repository Table'!$C:$C, 'Expenses Analysis'!$B110, 'Data Repository Table'!$B:$B, 'Expenses Analysis'!$C110, 'Data Repository Table'!$G:$G, 'Expenses Analysis'!$D110, 'Data Repository Table'!$H:$H, 'Expenses Analysis'!$E110, 'Data Repository Table'!$D:$D, 'Expenses Analysis'!M$103)</f>
        <v>217.43019900000002</v>
      </c>
      <c r="N110" s="19">
        <f>SUMIFS('Data Repository Table'!$J:$J, 'Data Repository Table'!$A:$A, 'Expenses Analysis'!$A110, 'Data Repository Table'!$C:$C, 'Expenses Analysis'!$B110, 'Data Repository Table'!$B:$B, 'Expenses Analysis'!$C110, 'Data Repository Table'!$G:$G, 'Expenses Analysis'!$D110, 'Data Repository Table'!$H:$H, 'Expenses Analysis'!$E110, 'Data Repository Table'!$D:$D, 'Expenses Analysis'!N$103)</f>
        <v>230.98220000000001</v>
      </c>
      <c r="O110" s="19">
        <f>SUMIFS('Data Repository Table'!$J:$J, 'Data Repository Table'!$A:$A, 'Expenses Analysis'!$A110, 'Data Repository Table'!$C:$C, 'Expenses Analysis'!$B110, 'Data Repository Table'!$B:$B, 'Expenses Analysis'!$C110, 'Data Repository Table'!$G:$G, 'Expenses Analysis'!$D110, 'Data Repository Table'!$H:$H, 'Expenses Analysis'!$E110, 'Data Repository Table'!$D:$D, 'Expenses Analysis'!O$103)</f>
        <v>236.441136</v>
      </c>
      <c r="P110" s="19">
        <f>SUMIFS('Data Repository Table'!$J:$J, 'Data Repository Table'!$A:$A, 'Expenses Analysis'!$A110, 'Data Repository Table'!$C:$C, 'Expenses Analysis'!$B110, 'Data Repository Table'!$B:$B, 'Expenses Analysis'!$C110, 'Data Repository Table'!$G:$G, 'Expenses Analysis'!$D110, 'Data Repository Table'!$H:$H, 'Expenses Analysis'!$E110, 'Data Repository Table'!$D:$D, 'Expenses Analysis'!P$103)</f>
        <v>241.40736899999999</v>
      </c>
      <c r="Q110" s="19">
        <f>SUMIFS('Data Repository Table'!$J:$J, 'Data Repository Table'!$A:$A, 'Expenses Analysis'!$A110, 'Data Repository Table'!$C:$C, 'Expenses Analysis'!$B110, 'Data Repository Table'!$B:$B, 'Expenses Analysis'!$C110, 'Data Repository Table'!$G:$G, 'Expenses Analysis'!$D110, 'Data Repository Table'!$H:$H, 'Expenses Analysis'!$E110, 'Data Repository Table'!$D:$D, 'Expenses Analysis'!Q$103)</f>
        <v>220.380334</v>
      </c>
    </row>
    <row r="111" spans="1:23" x14ac:dyDescent="0.35">
      <c r="A111" s="80" t="s">
        <v>138</v>
      </c>
      <c r="B111" s="80" t="s">
        <v>51</v>
      </c>
      <c r="C111" s="80" t="s">
        <v>136</v>
      </c>
      <c r="D111" s="80" t="s">
        <v>134</v>
      </c>
      <c r="E111" s="80" t="s">
        <v>135</v>
      </c>
      <c r="F111" s="19">
        <f>SUMIFS('Data Repository Table'!$J:$J, 'Data Repository Table'!$A:$A, 'Expenses Analysis'!$A111, 'Data Repository Table'!$C:$C, 'Expenses Analysis'!$B111, 'Data Repository Table'!$B:$B, 'Expenses Analysis'!$C111, 'Data Repository Table'!$G:$G, 'Expenses Analysis'!$D111, 'Data Repository Table'!$H:$H, 'Expenses Analysis'!$E111, 'Data Repository Table'!$D:$D, 'Expenses Analysis'!F$103)</f>
        <v>1153364.1040624965</v>
      </c>
      <c r="G111" s="19">
        <f>SUMIFS('Data Repository Table'!$J:$J, 'Data Repository Table'!$A:$A, 'Expenses Analysis'!$A111, 'Data Repository Table'!$C:$C, 'Expenses Analysis'!$B111, 'Data Repository Table'!$B:$B, 'Expenses Analysis'!$C111, 'Data Repository Table'!$G:$G, 'Expenses Analysis'!$D111, 'Data Repository Table'!$H:$H, 'Expenses Analysis'!$E111, 'Data Repository Table'!$D:$D, 'Expenses Analysis'!G$103)</f>
        <v>1593615.0621875001</v>
      </c>
      <c r="H111" s="19">
        <f>SUMIFS('Data Repository Table'!$J:$J, 'Data Repository Table'!$A:$A, 'Expenses Analysis'!$A111, 'Data Repository Table'!$C:$C, 'Expenses Analysis'!$B111, 'Data Repository Table'!$B:$B, 'Expenses Analysis'!$C111, 'Data Repository Table'!$G:$G, 'Expenses Analysis'!$D111, 'Data Repository Table'!$H:$H, 'Expenses Analysis'!$E111, 'Data Repository Table'!$D:$D, 'Expenses Analysis'!H$103)</f>
        <v>1247652.6459374966</v>
      </c>
      <c r="I111" s="19">
        <f>SUMIFS('Data Repository Table'!$J:$J, 'Data Repository Table'!$A:$A, 'Expenses Analysis'!$A111, 'Data Repository Table'!$C:$C, 'Expenses Analysis'!$B111, 'Data Repository Table'!$B:$B, 'Expenses Analysis'!$C111, 'Data Repository Table'!$G:$G, 'Expenses Analysis'!$D111, 'Data Repository Table'!$H:$H, 'Expenses Analysis'!$E111, 'Data Repository Table'!$D:$D, 'Expenses Analysis'!I$103)</f>
        <v>1184226.8315625</v>
      </c>
      <c r="J111" s="19">
        <f>SUMIFS('Data Repository Table'!$J:$J, 'Data Repository Table'!$A:$A, 'Expenses Analysis'!$A111, 'Data Repository Table'!$C:$C, 'Expenses Analysis'!$B111, 'Data Repository Table'!$B:$B, 'Expenses Analysis'!$C111, 'Data Repository Table'!$G:$G, 'Expenses Analysis'!$D111, 'Data Repository Table'!$H:$H, 'Expenses Analysis'!$E111, 'Data Repository Table'!$D:$D, 'Expenses Analysis'!J$103)</f>
        <v>1216148.346875</v>
      </c>
      <c r="K111" s="19">
        <f>SUMIFS('Data Repository Table'!$J:$J, 'Data Repository Table'!$A:$A, 'Expenses Analysis'!$A111, 'Data Repository Table'!$C:$C, 'Expenses Analysis'!$B111, 'Data Repository Table'!$B:$B, 'Expenses Analysis'!$C111, 'Data Repository Table'!$G:$G, 'Expenses Analysis'!$D111, 'Data Repository Table'!$H:$H, 'Expenses Analysis'!$E111, 'Data Repository Table'!$D:$D, 'Expenses Analysis'!K$103)</f>
        <v>1169684.1062500002</v>
      </c>
      <c r="L111" s="19">
        <f>SUMIFS('Data Repository Table'!$J:$J, 'Data Repository Table'!$A:$A, 'Expenses Analysis'!$A111, 'Data Repository Table'!$C:$C, 'Expenses Analysis'!$B111, 'Data Repository Table'!$B:$B, 'Expenses Analysis'!$C111, 'Data Repository Table'!$G:$G, 'Expenses Analysis'!$D111, 'Data Repository Table'!$H:$H, 'Expenses Analysis'!$E111, 'Data Repository Table'!$D:$D, 'Expenses Analysis'!L$103)</f>
        <v>1469415.3649999998</v>
      </c>
      <c r="M111" s="19">
        <f>SUMIFS('Data Repository Table'!$J:$J, 'Data Repository Table'!$A:$A, 'Expenses Analysis'!$A111, 'Data Repository Table'!$C:$C, 'Expenses Analysis'!$B111, 'Data Repository Table'!$B:$B, 'Expenses Analysis'!$C111, 'Data Repository Table'!$G:$G, 'Expenses Analysis'!$D111, 'Data Repository Table'!$H:$H, 'Expenses Analysis'!$E111, 'Data Repository Table'!$D:$D, 'Expenses Analysis'!M$103)</f>
        <v>1237092.099375</v>
      </c>
      <c r="N111" s="19">
        <f>SUMIFS('Data Repository Table'!$J:$J, 'Data Repository Table'!$A:$A, 'Expenses Analysis'!$A111, 'Data Repository Table'!$C:$C, 'Expenses Analysis'!$B111, 'Data Repository Table'!$B:$B, 'Expenses Analysis'!$C111, 'Data Repository Table'!$G:$G, 'Expenses Analysis'!$D111, 'Data Repository Table'!$H:$H, 'Expenses Analysis'!$E111, 'Data Repository Table'!$D:$D, 'Expenses Analysis'!N$103)</f>
        <v>1234274.3050000002</v>
      </c>
      <c r="O111" s="19">
        <f>SUMIFS('Data Repository Table'!$J:$J, 'Data Repository Table'!$A:$A, 'Expenses Analysis'!$A111, 'Data Repository Table'!$C:$C, 'Expenses Analysis'!$B111, 'Data Repository Table'!$B:$B, 'Expenses Analysis'!$C111, 'Data Repository Table'!$G:$G, 'Expenses Analysis'!$D111, 'Data Repository Table'!$H:$H, 'Expenses Analysis'!$E111, 'Data Repository Table'!$D:$D, 'Expenses Analysis'!O$103)</f>
        <v>1236955.4071875</v>
      </c>
      <c r="P111" s="19">
        <f>SUMIFS('Data Repository Table'!$J:$J, 'Data Repository Table'!$A:$A, 'Expenses Analysis'!$A111, 'Data Repository Table'!$C:$C, 'Expenses Analysis'!$B111, 'Data Repository Table'!$B:$B, 'Expenses Analysis'!$C111, 'Data Repository Table'!$G:$G, 'Expenses Analysis'!$D111, 'Data Repository Table'!$H:$H, 'Expenses Analysis'!$E111, 'Data Repository Table'!$D:$D, 'Expenses Analysis'!P$103)</f>
        <v>1313506.1328125</v>
      </c>
      <c r="Q111" s="19">
        <f>SUMIFS('Data Repository Table'!$J:$J, 'Data Repository Table'!$A:$A, 'Expenses Analysis'!$A111, 'Data Repository Table'!$C:$C, 'Expenses Analysis'!$B111, 'Data Repository Table'!$B:$B, 'Expenses Analysis'!$C111, 'Data Repository Table'!$G:$G, 'Expenses Analysis'!$D111, 'Data Repository Table'!$H:$H, 'Expenses Analysis'!$E111, 'Data Repository Table'!$D:$D, 'Expenses Analysis'!Q$103)</f>
        <v>1497493.8790625001</v>
      </c>
    </row>
    <row r="112" spans="1:23" x14ac:dyDescent="0.35">
      <c r="A112" s="80" t="s">
        <v>138</v>
      </c>
      <c r="B112" s="80" t="s">
        <v>64</v>
      </c>
      <c r="C112" s="80" t="s">
        <v>136</v>
      </c>
      <c r="D112" s="80" t="s">
        <v>134</v>
      </c>
      <c r="E112" s="80" t="s">
        <v>135</v>
      </c>
      <c r="F112" s="19">
        <f>SUMIFS('Data Repository Table'!$J:$J, 'Data Repository Table'!$A:$A, 'Expenses Analysis'!$A112, 'Data Repository Table'!$C:$C, 'Expenses Analysis'!$B112, 'Data Repository Table'!$B:$B, 'Expenses Analysis'!$C112, 'Data Repository Table'!$G:$G, 'Expenses Analysis'!$D112, 'Data Repository Table'!$H:$H, 'Expenses Analysis'!$E112, 'Data Repository Table'!$D:$D, 'Expenses Analysis'!F$103)</f>
        <v>3198275.9004000002</v>
      </c>
      <c r="G112" s="19">
        <f>SUMIFS('Data Repository Table'!$J:$J, 'Data Repository Table'!$A:$A, 'Expenses Analysis'!$A112, 'Data Repository Table'!$C:$C, 'Expenses Analysis'!$B112, 'Data Repository Table'!$B:$B, 'Expenses Analysis'!$C112, 'Data Repository Table'!$G:$G, 'Expenses Analysis'!$D112, 'Data Repository Table'!$H:$H, 'Expenses Analysis'!$E112, 'Data Repository Table'!$D:$D, 'Expenses Analysis'!G$103)</f>
        <v>3852997.68</v>
      </c>
      <c r="H112" s="19">
        <f>SUMIFS('Data Repository Table'!$J:$J, 'Data Repository Table'!$A:$A, 'Expenses Analysis'!$A112, 'Data Repository Table'!$C:$C, 'Expenses Analysis'!$B112, 'Data Repository Table'!$B:$B, 'Expenses Analysis'!$C112, 'Data Repository Table'!$G:$G, 'Expenses Analysis'!$D112, 'Data Repository Table'!$H:$H, 'Expenses Analysis'!$E112, 'Data Repository Table'!$D:$D, 'Expenses Analysis'!H$103)</f>
        <v>3894195.4016000004</v>
      </c>
      <c r="I112" s="19">
        <f>SUMIFS('Data Repository Table'!$J:$J, 'Data Repository Table'!$A:$A, 'Expenses Analysis'!$A112, 'Data Repository Table'!$C:$C, 'Expenses Analysis'!$B112, 'Data Repository Table'!$B:$B, 'Expenses Analysis'!$C112, 'Data Repository Table'!$G:$G, 'Expenses Analysis'!$D112, 'Data Repository Table'!$H:$H, 'Expenses Analysis'!$E112, 'Data Repository Table'!$D:$D, 'Expenses Analysis'!I$103)</f>
        <v>5221215.6136000007</v>
      </c>
      <c r="J112" s="19">
        <f>SUMIFS('Data Repository Table'!$J:$J, 'Data Repository Table'!$A:$A, 'Expenses Analysis'!$A112, 'Data Repository Table'!$C:$C, 'Expenses Analysis'!$B112, 'Data Repository Table'!$B:$B, 'Expenses Analysis'!$C112, 'Data Repository Table'!$G:$G, 'Expenses Analysis'!$D112, 'Data Repository Table'!$H:$H, 'Expenses Analysis'!$E112, 'Data Repository Table'!$D:$D, 'Expenses Analysis'!J$103)</f>
        <v>5648075.6247999994</v>
      </c>
      <c r="K112" s="19">
        <f>SUMIFS('Data Repository Table'!$J:$J, 'Data Repository Table'!$A:$A, 'Expenses Analysis'!$A112, 'Data Repository Table'!$C:$C, 'Expenses Analysis'!$B112, 'Data Repository Table'!$B:$B, 'Expenses Analysis'!$C112, 'Data Repository Table'!$G:$G, 'Expenses Analysis'!$D112, 'Data Repository Table'!$H:$H, 'Expenses Analysis'!$E112, 'Data Repository Table'!$D:$D, 'Expenses Analysis'!K$103)</f>
        <v>2887464.9384000008</v>
      </c>
      <c r="L112" s="19">
        <f>SUMIFS('Data Repository Table'!$J:$J, 'Data Repository Table'!$A:$A, 'Expenses Analysis'!$A112, 'Data Repository Table'!$C:$C, 'Expenses Analysis'!$B112, 'Data Repository Table'!$B:$B, 'Expenses Analysis'!$C112, 'Data Repository Table'!$G:$G, 'Expenses Analysis'!$D112, 'Data Repository Table'!$H:$H, 'Expenses Analysis'!$E112, 'Data Repository Table'!$D:$D, 'Expenses Analysis'!L$103)</f>
        <v>2699761.8844000003</v>
      </c>
      <c r="M112" s="19">
        <f>SUMIFS('Data Repository Table'!$J:$J, 'Data Repository Table'!$A:$A, 'Expenses Analysis'!$A112, 'Data Repository Table'!$C:$C, 'Expenses Analysis'!$B112, 'Data Repository Table'!$B:$B, 'Expenses Analysis'!$C112, 'Data Repository Table'!$G:$G, 'Expenses Analysis'!$D112, 'Data Repository Table'!$H:$H, 'Expenses Analysis'!$E112, 'Data Repository Table'!$D:$D, 'Expenses Analysis'!M$103)</f>
        <v>3178632.1476000003</v>
      </c>
      <c r="N112" s="19">
        <f>SUMIFS('Data Repository Table'!$J:$J, 'Data Repository Table'!$A:$A, 'Expenses Analysis'!$A112, 'Data Repository Table'!$C:$C, 'Expenses Analysis'!$B112, 'Data Repository Table'!$B:$B, 'Expenses Analysis'!$C112, 'Data Repository Table'!$G:$G, 'Expenses Analysis'!$D112, 'Data Repository Table'!$H:$H, 'Expenses Analysis'!$E112, 'Data Repository Table'!$D:$D, 'Expenses Analysis'!N$103)</f>
        <v>2897815.2056</v>
      </c>
      <c r="O112" s="19">
        <f>SUMIFS('Data Repository Table'!$J:$J, 'Data Repository Table'!$A:$A, 'Expenses Analysis'!$A112, 'Data Repository Table'!$C:$C, 'Expenses Analysis'!$B112, 'Data Repository Table'!$B:$B, 'Expenses Analysis'!$C112, 'Data Repository Table'!$G:$G, 'Expenses Analysis'!$D112, 'Data Repository Table'!$H:$H, 'Expenses Analysis'!$E112, 'Data Repository Table'!$D:$D, 'Expenses Analysis'!O$103)</f>
        <v>3114360.7516000005</v>
      </c>
      <c r="P112" s="19">
        <f>SUMIFS('Data Repository Table'!$J:$J, 'Data Repository Table'!$A:$A, 'Expenses Analysis'!$A112, 'Data Repository Table'!$C:$C, 'Expenses Analysis'!$B112, 'Data Repository Table'!$B:$B, 'Expenses Analysis'!$C112, 'Data Repository Table'!$G:$G, 'Expenses Analysis'!$D112, 'Data Repository Table'!$H:$H, 'Expenses Analysis'!$E112, 'Data Repository Table'!$D:$D, 'Expenses Analysis'!P$103)</f>
        <v>3652069.7360000005</v>
      </c>
      <c r="Q112" s="19">
        <f>SUMIFS('Data Repository Table'!$J:$J, 'Data Repository Table'!$A:$A, 'Expenses Analysis'!$A112, 'Data Repository Table'!$C:$C, 'Expenses Analysis'!$B112, 'Data Repository Table'!$B:$B, 'Expenses Analysis'!$C112, 'Data Repository Table'!$G:$G, 'Expenses Analysis'!$D112, 'Data Repository Table'!$H:$H, 'Expenses Analysis'!$E112, 'Data Repository Table'!$D:$D, 'Expenses Analysis'!Q$103)</f>
        <v>1891504.3056000001</v>
      </c>
    </row>
    <row r="113" spans="1:17" x14ac:dyDescent="0.35">
      <c r="A113" s="80" t="s">
        <v>138</v>
      </c>
      <c r="B113" s="80" t="s">
        <v>63</v>
      </c>
      <c r="C113" s="80" t="s">
        <v>136</v>
      </c>
      <c r="D113" s="80" t="s">
        <v>134</v>
      </c>
      <c r="E113" s="80" t="s">
        <v>135</v>
      </c>
      <c r="F113" s="19">
        <f>SUMIFS('Data Repository Table'!$J:$J, 'Data Repository Table'!$A:$A, 'Expenses Analysis'!$A113, 'Data Repository Table'!$C:$C, 'Expenses Analysis'!$B113, 'Data Repository Table'!$B:$B, 'Expenses Analysis'!$C113, 'Data Repository Table'!$G:$G, 'Expenses Analysis'!$D113, 'Data Repository Table'!$H:$H, 'Expenses Analysis'!$E113, 'Data Repository Table'!$D:$D, 'Expenses Analysis'!F$103)</f>
        <v>3015948.6746999999</v>
      </c>
      <c r="G113" s="19">
        <f>SUMIFS('Data Repository Table'!$J:$J, 'Data Repository Table'!$A:$A, 'Expenses Analysis'!$A113, 'Data Repository Table'!$C:$C, 'Expenses Analysis'!$B113, 'Data Repository Table'!$B:$B, 'Expenses Analysis'!$C113, 'Data Repository Table'!$G:$G, 'Expenses Analysis'!$D113, 'Data Repository Table'!$H:$H, 'Expenses Analysis'!$E113, 'Data Repository Table'!$D:$D, 'Expenses Analysis'!G$103)</f>
        <v>2402723.2787999995</v>
      </c>
      <c r="H113" s="19">
        <f>SUMIFS('Data Repository Table'!$J:$J, 'Data Repository Table'!$A:$A, 'Expenses Analysis'!$A113, 'Data Repository Table'!$C:$C, 'Expenses Analysis'!$B113, 'Data Repository Table'!$B:$B, 'Expenses Analysis'!$C113, 'Data Repository Table'!$G:$G, 'Expenses Analysis'!$D113, 'Data Repository Table'!$H:$H, 'Expenses Analysis'!$E113, 'Data Repository Table'!$D:$D, 'Expenses Analysis'!H$103)</f>
        <v>3247912.5821999996</v>
      </c>
      <c r="I113" s="19">
        <f>SUMIFS('Data Repository Table'!$J:$J, 'Data Repository Table'!$A:$A, 'Expenses Analysis'!$A113, 'Data Repository Table'!$C:$C, 'Expenses Analysis'!$B113, 'Data Repository Table'!$B:$B, 'Expenses Analysis'!$C113, 'Data Repository Table'!$G:$G, 'Expenses Analysis'!$D113, 'Data Repository Table'!$H:$H, 'Expenses Analysis'!$E113, 'Data Repository Table'!$D:$D, 'Expenses Analysis'!I$103)</f>
        <v>2731965.4673999995</v>
      </c>
      <c r="J113" s="19">
        <f>SUMIFS('Data Repository Table'!$J:$J, 'Data Repository Table'!$A:$A, 'Expenses Analysis'!$A113, 'Data Repository Table'!$C:$C, 'Expenses Analysis'!$B113, 'Data Repository Table'!$B:$B, 'Expenses Analysis'!$C113, 'Data Repository Table'!$G:$G, 'Expenses Analysis'!$D113, 'Data Repository Table'!$H:$H, 'Expenses Analysis'!$E113, 'Data Repository Table'!$D:$D, 'Expenses Analysis'!J$103)</f>
        <v>2323192.0081500001</v>
      </c>
      <c r="K113" s="19">
        <f>SUMIFS('Data Repository Table'!$J:$J, 'Data Repository Table'!$A:$A, 'Expenses Analysis'!$A113, 'Data Repository Table'!$C:$C, 'Expenses Analysis'!$B113, 'Data Repository Table'!$B:$B, 'Expenses Analysis'!$C113, 'Data Repository Table'!$G:$G, 'Expenses Analysis'!$D113, 'Data Repository Table'!$H:$H, 'Expenses Analysis'!$E113, 'Data Repository Table'!$D:$D, 'Expenses Analysis'!K$103)</f>
        <v>1722591.0292499999</v>
      </c>
      <c r="L113" s="19">
        <f>SUMIFS('Data Repository Table'!$J:$J, 'Data Repository Table'!$A:$A, 'Expenses Analysis'!$A113, 'Data Repository Table'!$C:$C, 'Expenses Analysis'!$B113, 'Data Repository Table'!$B:$B, 'Expenses Analysis'!$C113, 'Data Repository Table'!$G:$G, 'Expenses Analysis'!$D113, 'Data Repository Table'!$H:$H, 'Expenses Analysis'!$E113, 'Data Repository Table'!$D:$D, 'Expenses Analysis'!L$103)</f>
        <v>1839134.2085999998</v>
      </c>
      <c r="M113" s="19">
        <f>SUMIFS('Data Repository Table'!$J:$J, 'Data Repository Table'!$A:$A, 'Expenses Analysis'!$A113, 'Data Repository Table'!$C:$C, 'Expenses Analysis'!$B113, 'Data Repository Table'!$B:$B, 'Expenses Analysis'!$C113, 'Data Repository Table'!$G:$G, 'Expenses Analysis'!$D113, 'Data Repository Table'!$H:$H, 'Expenses Analysis'!$E113, 'Data Repository Table'!$D:$D, 'Expenses Analysis'!M$103)</f>
        <v>2579316.7429</v>
      </c>
      <c r="N113" s="19">
        <f>SUMIFS('Data Repository Table'!$J:$J, 'Data Repository Table'!$A:$A, 'Expenses Analysis'!$A113, 'Data Repository Table'!$C:$C, 'Expenses Analysis'!$B113, 'Data Repository Table'!$B:$B, 'Expenses Analysis'!$C113, 'Data Repository Table'!$G:$G, 'Expenses Analysis'!$D113, 'Data Repository Table'!$H:$H, 'Expenses Analysis'!$E113, 'Data Repository Table'!$D:$D, 'Expenses Analysis'!N$103)</f>
        <v>2220367.5409499998</v>
      </c>
      <c r="O113" s="19">
        <f>SUMIFS('Data Repository Table'!$J:$J, 'Data Repository Table'!$A:$A, 'Expenses Analysis'!$A113, 'Data Repository Table'!$C:$C, 'Expenses Analysis'!$B113, 'Data Repository Table'!$B:$B, 'Expenses Analysis'!$C113, 'Data Repository Table'!$G:$G, 'Expenses Analysis'!$D113, 'Data Repository Table'!$H:$H, 'Expenses Analysis'!$E113, 'Data Repository Table'!$D:$D, 'Expenses Analysis'!O$103)</f>
        <v>2209012.8075999999</v>
      </c>
      <c r="P113" s="19">
        <f>SUMIFS('Data Repository Table'!$J:$J, 'Data Repository Table'!$A:$A, 'Expenses Analysis'!$A113, 'Data Repository Table'!$C:$C, 'Expenses Analysis'!$B113, 'Data Repository Table'!$B:$B, 'Expenses Analysis'!$C113, 'Data Repository Table'!$G:$G, 'Expenses Analysis'!$D113, 'Data Repository Table'!$H:$H, 'Expenses Analysis'!$E113, 'Data Repository Table'!$D:$D, 'Expenses Analysis'!P$103)</f>
        <v>2561190.8338000001</v>
      </c>
      <c r="Q113" s="19">
        <f>SUMIFS('Data Repository Table'!$J:$J, 'Data Repository Table'!$A:$A, 'Expenses Analysis'!$A113, 'Data Repository Table'!$C:$C, 'Expenses Analysis'!$B113, 'Data Repository Table'!$B:$B, 'Expenses Analysis'!$C113, 'Data Repository Table'!$G:$G, 'Expenses Analysis'!$D113, 'Data Repository Table'!$H:$H, 'Expenses Analysis'!$E113, 'Data Repository Table'!$D:$D, 'Expenses Analysis'!Q$103)</f>
        <v>2785478.9215500001</v>
      </c>
    </row>
    <row r="134" spans="1:22" ht="83.5" customHeight="1" x14ac:dyDescent="0.35">
      <c r="A134" s="143"/>
      <c r="B134" s="143"/>
      <c r="C134" s="143"/>
      <c r="D134" s="143"/>
      <c r="E134" s="143"/>
      <c r="F134" s="143"/>
      <c r="G134" s="143"/>
      <c r="H134" s="143"/>
      <c r="I134" s="143"/>
      <c r="J134" s="143"/>
      <c r="K134" s="143"/>
      <c r="L134" s="143"/>
      <c r="M134" s="143"/>
      <c r="N134" s="143"/>
      <c r="O134" s="143"/>
      <c r="P134" s="143"/>
      <c r="Q134" s="143"/>
      <c r="R134" s="143"/>
      <c r="S134" s="143"/>
      <c r="T134" s="143"/>
      <c r="U134" s="143"/>
      <c r="V134" s="143"/>
    </row>
  </sheetData>
  <mergeCells count="16">
    <mergeCell ref="A77:V77"/>
    <mergeCell ref="A100:V100"/>
    <mergeCell ref="A101:O101"/>
    <mergeCell ref="A134:V134"/>
    <mergeCell ref="A96:V96"/>
    <mergeCell ref="A95:V95"/>
    <mergeCell ref="A97:V97"/>
    <mergeCell ref="A98:V98"/>
    <mergeCell ref="A99:V99"/>
    <mergeCell ref="A58:S58"/>
    <mergeCell ref="A4:T4"/>
    <mergeCell ref="A10:V10"/>
    <mergeCell ref="A11:W11"/>
    <mergeCell ref="A44:V44"/>
    <mergeCell ref="A45:W45"/>
    <mergeCell ref="A46:M46"/>
  </mergeCells>
  <conditionalFormatting sqref="F15:Q42">
    <cfRule type="colorScale" priority="3">
      <colorScale>
        <cfvo type="min"/>
        <cfvo type="percentile" val="50"/>
        <cfvo type="max"/>
        <color rgb="FF5A8AC6"/>
        <color rgb="FFFCFCFF"/>
        <color rgb="FFF8696B"/>
      </colorScale>
    </cfRule>
  </conditionalFormatting>
  <conditionalFormatting sqref="F49:Q56">
    <cfRule type="colorScale" priority="4">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8"/>
  <sheetViews>
    <sheetView showGridLines="0" tabSelected="1" topLeftCell="A52" zoomScale="80" zoomScaleNormal="80" workbookViewId="0">
      <selection activeCell="J79" sqref="J79"/>
    </sheetView>
  </sheetViews>
  <sheetFormatPr defaultRowHeight="14" x14ac:dyDescent="0.3"/>
  <cols>
    <col min="1" max="1" width="8.7265625" style="79"/>
    <col min="2" max="2" width="10.7265625" style="79" bestFit="1" customWidth="1"/>
    <col min="3" max="3" width="10.26953125" style="79" bestFit="1" customWidth="1"/>
    <col min="4" max="4" width="17.54296875" style="79" bestFit="1" customWidth="1"/>
    <col min="5" max="5" width="13.453125" style="79" bestFit="1" customWidth="1"/>
    <col min="6" max="16" width="10.90625" style="79" bestFit="1" customWidth="1"/>
    <col min="17" max="17" width="13.1796875" style="79" bestFit="1" customWidth="1"/>
    <col min="18" max="16384" width="8.7265625" style="79"/>
  </cols>
  <sheetData>
    <row r="1" spans="1:22" ht="18" x14ac:dyDescent="0.4">
      <c r="A1" s="81" t="s">
        <v>124</v>
      </c>
      <c r="B1" s="82"/>
    </row>
    <row r="2" spans="1:22" x14ac:dyDescent="0.3">
      <c r="A2" s="2" t="s">
        <v>125</v>
      </c>
      <c r="B2" s="2"/>
    </row>
    <row r="3" spans="1:22" x14ac:dyDescent="0.3">
      <c r="A3" s="2" t="s">
        <v>155</v>
      </c>
      <c r="B3" s="2"/>
    </row>
    <row r="4" spans="1:22" ht="55" customHeight="1" x14ac:dyDescent="0.3">
      <c r="A4" s="148" t="s">
        <v>148</v>
      </c>
      <c r="B4" s="151"/>
      <c r="C4" s="151"/>
      <c r="D4" s="151"/>
      <c r="E4" s="151"/>
      <c r="F4" s="151"/>
      <c r="G4" s="151"/>
      <c r="H4" s="151"/>
      <c r="I4" s="151"/>
      <c r="J4" s="151"/>
      <c r="K4" s="151"/>
      <c r="L4" s="151"/>
      <c r="M4" s="151"/>
      <c r="N4" s="151"/>
      <c r="O4" s="151"/>
      <c r="P4" s="151"/>
      <c r="Q4" s="151"/>
      <c r="R4" s="151"/>
    </row>
    <row r="5" spans="1:22" x14ac:dyDescent="0.3">
      <c r="A5" s="1"/>
      <c r="B5" s="2"/>
    </row>
    <row r="6" spans="1:22" x14ac:dyDescent="0.3">
      <c r="A6" s="1" t="s">
        <v>96</v>
      </c>
      <c r="B6" s="2"/>
    </row>
    <row r="7" spans="1:22" x14ac:dyDescent="0.3">
      <c r="A7" s="2"/>
      <c r="B7" s="2"/>
    </row>
    <row r="8" spans="1:22" x14ac:dyDescent="0.3">
      <c r="A8" s="79" t="s">
        <v>156</v>
      </c>
    </row>
    <row r="9" spans="1:22" x14ac:dyDescent="0.3">
      <c r="A9" s="79" t="s">
        <v>157</v>
      </c>
    </row>
    <row r="10" spans="1:22" x14ac:dyDescent="0.3">
      <c r="A10" s="79" t="s">
        <v>158</v>
      </c>
    </row>
    <row r="12" spans="1:22" customFormat="1" ht="69.5" customHeight="1" x14ac:dyDescent="0.35">
      <c r="A12" s="149" t="s">
        <v>163</v>
      </c>
      <c r="B12" s="150"/>
      <c r="C12" s="150"/>
      <c r="D12" s="150"/>
      <c r="E12" s="150"/>
      <c r="F12" s="150"/>
      <c r="G12" s="150"/>
      <c r="H12" s="150"/>
      <c r="I12" s="150"/>
      <c r="J12" s="150"/>
      <c r="K12" s="150"/>
      <c r="L12" s="150"/>
      <c r="M12" s="150"/>
      <c r="N12" s="150"/>
      <c r="O12" s="150"/>
      <c r="P12" s="150"/>
      <c r="Q12" s="150"/>
      <c r="R12" s="150"/>
      <c r="S12" s="150"/>
      <c r="T12" s="150"/>
      <c r="U12" s="150"/>
      <c r="V12" s="102"/>
    </row>
    <row r="13" spans="1:22" s="84" customFormat="1" x14ac:dyDescent="0.3">
      <c r="A13" s="85" t="s">
        <v>46</v>
      </c>
      <c r="B13" s="85" t="s">
        <v>99</v>
      </c>
      <c r="C13" s="85"/>
      <c r="D13" s="85"/>
      <c r="E13" s="98">
        <v>41456</v>
      </c>
      <c r="F13" s="98">
        <v>41487</v>
      </c>
      <c r="G13" s="98">
        <v>41518</v>
      </c>
      <c r="H13" s="98">
        <v>41548</v>
      </c>
      <c r="I13" s="98">
        <v>41579</v>
      </c>
      <c r="J13" s="98">
        <v>41609</v>
      </c>
      <c r="K13" s="98">
        <v>41640</v>
      </c>
      <c r="L13" s="98">
        <v>41671</v>
      </c>
      <c r="M13" s="98">
        <v>41699</v>
      </c>
      <c r="N13" s="98">
        <v>41730</v>
      </c>
      <c r="O13" s="98">
        <v>41760</v>
      </c>
      <c r="P13" s="98">
        <v>41791</v>
      </c>
      <c r="Q13" s="101" t="s">
        <v>21</v>
      </c>
    </row>
    <row r="14" spans="1:22" s="84" customFormat="1" x14ac:dyDescent="0.3">
      <c r="A14" s="85"/>
      <c r="B14" s="85"/>
      <c r="C14" s="85"/>
      <c r="D14" s="85"/>
      <c r="E14" s="100"/>
      <c r="F14" s="100"/>
      <c r="G14" s="100"/>
      <c r="H14" s="100"/>
      <c r="I14" s="100"/>
      <c r="J14" s="100"/>
      <c r="K14" s="100"/>
      <c r="L14" s="100"/>
      <c r="M14" s="100"/>
      <c r="N14" s="100"/>
      <c r="O14" s="100"/>
      <c r="P14" s="100"/>
      <c r="Q14" s="101"/>
    </row>
    <row r="15" spans="1:22" s="80" customFormat="1" ht="11.5" x14ac:dyDescent="0.25">
      <c r="A15" s="80" t="s">
        <v>51</v>
      </c>
      <c r="B15" s="80" t="s">
        <v>22</v>
      </c>
      <c r="E15" s="120">
        <f>SUMIFS('Data Repository Table'!$J:$J, 'Data Repository Table'!$A:$A, "Financial Actual", 'Data Repository Table'!$C:$C, 'EBIT Analysis'!$A15, 'Data Repository Table'!$B:$B, "Revenues", 'Data Repository Table'!$D:$D, 'EBIT Analysis'!E$13)</f>
        <v>5914581.1976700742</v>
      </c>
      <c r="F15" s="120">
        <f>SUMIFS('Data Repository Table'!$J:$J, 'Data Repository Table'!$A:$A, "Financial Actual", 'Data Repository Table'!$C:$C, 'EBIT Analysis'!$A15, 'Data Repository Table'!$B:$B, "Revenues", 'Data Repository Table'!$D:$D, 'EBIT Analysis'!F$13)</f>
        <v>5696664.2399759311</v>
      </c>
      <c r="G15" s="120">
        <f>SUMIFS('Data Repository Table'!$J:$J, 'Data Repository Table'!$A:$A, "Financial Actual", 'Data Repository Table'!$C:$C, 'EBIT Analysis'!$A15, 'Data Repository Table'!$B:$B, "Revenues", 'Data Repository Table'!$D:$D, 'EBIT Analysis'!G$13)</f>
        <v>5260681.8298072498</v>
      </c>
      <c r="H15" s="120">
        <f>SUMIFS('Data Repository Table'!$J:$J, 'Data Repository Table'!$A:$A, "Financial Actual", 'Data Repository Table'!$C:$C, 'EBIT Analysis'!$A15, 'Data Repository Table'!$B:$B, "Revenues", 'Data Repository Table'!$D:$D, 'EBIT Analysis'!H$13)</f>
        <v>5221955.4924466992</v>
      </c>
      <c r="I15" s="120">
        <f>SUMIFS('Data Repository Table'!$J:$J, 'Data Repository Table'!$A:$A, "Financial Actual", 'Data Repository Table'!$C:$C, 'EBIT Analysis'!$A15, 'Data Repository Table'!$B:$B, "Revenues", 'Data Repository Table'!$D:$D, 'EBIT Analysis'!I$13)</f>
        <v>5514147.1707946751</v>
      </c>
      <c r="J15" s="120">
        <f>SUMIFS('Data Repository Table'!$J:$J, 'Data Repository Table'!$A:$A, "Financial Actual", 'Data Repository Table'!$C:$C, 'EBIT Analysis'!$A15, 'Data Repository Table'!$B:$B, "Revenues", 'Data Repository Table'!$D:$D, 'EBIT Analysis'!J$13)</f>
        <v>5380892.2001862573</v>
      </c>
      <c r="K15" s="120">
        <f>SUMIFS('Data Repository Table'!$J:$J, 'Data Repository Table'!$A:$A, "Financial Actual", 'Data Repository Table'!$C:$C, 'EBIT Analysis'!$A15, 'Data Repository Table'!$B:$B, "Revenues", 'Data Repository Table'!$D:$D, 'EBIT Analysis'!K$13)</f>
        <v>7822599.7200296307</v>
      </c>
      <c r="L15" s="120">
        <f>SUMIFS('Data Repository Table'!$J:$J, 'Data Repository Table'!$A:$A, "Financial Actual", 'Data Repository Table'!$C:$C, 'EBIT Analysis'!$A15, 'Data Repository Table'!$B:$B, "Revenues", 'Data Repository Table'!$D:$D, 'EBIT Analysis'!L$13)</f>
        <v>6924324.6322913244</v>
      </c>
      <c r="M15" s="120">
        <f>SUMIFS('Data Repository Table'!$J:$J, 'Data Repository Table'!$A:$A, "Financial Actual", 'Data Repository Table'!$C:$C, 'EBIT Analysis'!$A15, 'Data Repository Table'!$B:$B, "Revenues", 'Data Repository Table'!$D:$D, 'EBIT Analysis'!M$13)</f>
        <v>7297789.3913026378</v>
      </c>
      <c r="N15" s="120">
        <f>SUMIFS('Data Repository Table'!$J:$J, 'Data Repository Table'!$A:$A, "Financial Actual", 'Data Repository Table'!$C:$C, 'EBIT Analysis'!$A15, 'Data Repository Table'!$B:$B, "Revenues", 'Data Repository Table'!$D:$D, 'EBIT Analysis'!N$13)</f>
        <v>5332240.4186026063</v>
      </c>
      <c r="O15" s="120">
        <f>SUMIFS('Data Repository Table'!$J:$J, 'Data Repository Table'!$A:$A, "Financial Actual", 'Data Repository Table'!$C:$C, 'EBIT Analysis'!$A15, 'Data Repository Table'!$B:$B, "Revenues", 'Data Repository Table'!$D:$D, 'EBIT Analysis'!O$13)</f>
        <v>5394917.135688588</v>
      </c>
      <c r="P15" s="120">
        <f>SUMIFS('Data Repository Table'!$J:$J, 'Data Repository Table'!$A:$A, "Financial Actual", 'Data Repository Table'!$C:$C, 'EBIT Analysis'!$A15, 'Data Repository Table'!$B:$B, "Revenues", 'Data Repository Table'!$D:$D, 'EBIT Analysis'!P$13)</f>
        <v>5184163.8693572879</v>
      </c>
      <c r="Q15" s="120">
        <f>SUM(E15:P15)</f>
        <v>70944957.298152953</v>
      </c>
    </row>
    <row r="16" spans="1:22" s="80" customFormat="1" ht="11.5" x14ac:dyDescent="0.25">
      <c r="A16" s="80" t="s">
        <v>64</v>
      </c>
      <c r="B16" s="80" t="s">
        <v>22</v>
      </c>
      <c r="E16" s="120">
        <f>SUMIFS('Data Repository Table'!$J:$J, 'Data Repository Table'!$A:$A, "Financial Actual", 'Data Repository Table'!$C:$C, 'EBIT Analysis'!$A16, 'Data Repository Table'!$B:$B, "Revenues", 'Data Repository Table'!$D:$D, 'EBIT Analysis'!E$13)</f>
        <v>17328050.972999997</v>
      </c>
      <c r="F16" s="120">
        <f>SUMIFS('Data Repository Table'!$J:$J, 'Data Repository Table'!$A:$A, "Financial Actual", 'Data Repository Table'!$C:$C, 'EBIT Analysis'!$A16, 'Data Repository Table'!$B:$B, "Revenues", 'Data Repository Table'!$D:$D, 'EBIT Analysis'!F$13)</f>
        <v>14604314.435999997</v>
      </c>
      <c r="G16" s="120">
        <f>SUMIFS('Data Repository Table'!$J:$J, 'Data Repository Table'!$A:$A, "Financial Actual", 'Data Repository Table'!$C:$C, 'EBIT Analysis'!$A16, 'Data Repository Table'!$B:$B, "Revenues", 'Data Repository Table'!$D:$D, 'EBIT Analysis'!G$13)</f>
        <v>16135900.118999999</v>
      </c>
      <c r="H16" s="120">
        <f>SUMIFS('Data Repository Table'!$J:$J, 'Data Repository Table'!$A:$A, "Financial Actual", 'Data Repository Table'!$C:$C, 'EBIT Analysis'!$A16, 'Data Repository Table'!$B:$B, "Revenues", 'Data Repository Table'!$D:$D, 'EBIT Analysis'!H$13)</f>
        <v>15151633.271999998</v>
      </c>
      <c r="I16" s="120">
        <f>SUMIFS('Data Repository Table'!$J:$J, 'Data Repository Table'!$A:$A, "Financial Actual", 'Data Repository Table'!$C:$C, 'EBIT Analysis'!$A16, 'Data Repository Table'!$B:$B, "Revenues", 'Data Repository Table'!$D:$D, 'EBIT Analysis'!I$13)</f>
        <v>13832900.801999997</v>
      </c>
      <c r="J16" s="120">
        <f>SUMIFS('Data Repository Table'!$J:$J, 'Data Repository Table'!$A:$A, "Financial Actual", 'Data Repository Table'!$C:$C, 'EBIT Analysis'!$A16, 'Data Repository Table'!$B:$B, "Revenues", 'Data Repository Table'!$D:$D, 'EBIT Analysis'!J$13)</f>
        <v>15562959.623999998</v>
      </c>
      <c r="K16" s="120">
        <f>SUMIFS('Data Repository Table'!$J:$J, 'Data Repository Table'!$A:$A, "Financial Actual", 'Data Repository Table'!$C:$C, 'EBIT Analysis'!$A16, 'Data Repository Table'!$B:$B, "Revenues", 'Data Repository Table'!$D:$D, 'EBIT Analysis'!K$13)</f>
        <v>22354057.620000001</v>
      </c>
      <c r="L16" s="120">
        <f>SUMIFS('Data Repository Table'!$J:$J, 'Data Repository Table'!$A:$A, "Financial Actual", 'Data Repository Table'!$C:$C, 'EBIT Analysis'!$A16, 'Data Repository Table'!$B:$B, "Revenues", 'Data Repository Table'!$D:$D, 'EBIT Analysis'!L$13)</f>
        <v>18580950.729999997</v>
      </c>
      <c r="M16" s="120">
        <f>SUMIFS('Data Repository Table'!$J:$J, 'Data Repository Table'!$A:$A, "Financial Actual", 'Data Repository Table'!$C:$C, 'EBIT Analysis'!$A16, 'Data Repository Table'!$B:$B, "Revenues", 'Data Repository Table'!$D:$D, 'EBIT Analysis'!M$13)</f>
        <v>19644680.780999999</v>
      </c>
      <c r="N16" s="120">
        <f>SUMIFS('Data Repository Table'!$J:$J, 'Data Repository Table'!$A:$A, "Financial Actual", 'Data Repository Table'!$C:$C, 'EBIT Analysis'!$A16, 'Data Repository Table'!$B:$B, "Revenues", 'Data Repository Table'!$D:$D, 'EBIT Analysis'!N$13)</f>
        <v>18268435.046</v>
      </c>
      <c r="O16" s="120">
        <f>SUMIFS('Data Repository Table'!$J:$J, 'Data Repository Table'!$A:$A, "Financial Actual", 'Data Repository Table'!$C:$C, 'EBIT Analysis'!$A16, 'Data Repository Table'!$B:$B, "Revenues", 'Data Repository Table'!$D:$D, 'EBIT Analysis'!O$13)</f>
        <v>14627298.491999999</v>
      </c>
      <c r="P16" s="120">
        <f>SUMIFS('Data Repository Table'!$J:$J, 'Data Repository Table'!$A:$A, "Financial Actual", 'Data Repository Table'!$C:$C, 'EBIT Analysis'!$A16, 'Data Repository Table'!$B:$B, "Revenues", 'Data Repository Table'!$D:$D, 'EBIT Analysis'!P$13)</f>
        <v>16164167.273999998</v>
      </c>
      <c r="Q16" s="120">
        <f>SUM(E16:P16)</f>
        <v>202255349.16899997</v>
      </c>
    </row>
    <row r="17" spans="1:17" s="80" customFormat="1" ht="11.5" x14ac:dyDescent="0.25">
      <c r="A17" s="80" t="s">
        <v>63</v>
      </c>
      <c r="B17" s="80" t="s">
        <v>22</v>
      </c>
      <c r="E17" s="120">
        <f>SUMIFS('Data Repository Table'!$J:$J, 'Data Repository Table'!$A:$A, "Financial Actual", 'Data Repository Table'!$C:$C, 'EBIT Analysis'!$A17, 'Data Repository Table'!$B:$B, "Revenues", 'Data Repository Table'!$D:$D, 'EBIT Analysis'!E$13)</f>
        <v>12716846.793</v>
      </c>
      <c r="F17" s="120">
        <f>SUMIFS('Data Repository Table'!$J:$J, 'Data Repository Table'!$A:$A, "Financial Actual", 'Data Repository Table'!$C:$C, 'EBIT Analysis'!$A17, 'Data Repository Table'!$B:$B, "Revenues", 'Data Repository Table'!$D:$D, 'EBIT Analysis'!F$13)</f>
        <v>13050243.880999997</v>
      </c>
      <c r="G17" s="120">
        <f>SUMIFS('Data Repository Table'!$J:$J, 'Data Repository Table'!$A:$A, "Financial Actual", 'Data Repository Table'!$C:$C, 'EBIT Analysis'!$A17, 'Data Repository Table'!$B:$B, "Revenues", 'Data Repository Table'!$D:$D, 'EBIT Analysis'!G$13)</f>
        <v>13235472.919</v>
      </c>
      <c r="H17" s="120">
        <f>SUMIFS('Data Repository Table'!$J:$J, 'Data Repository Table'!$A:$A, "Financial Actual", 'Data Repository Table'!$C:$C, 'EBIT Analysis'!$A17, 'Data Repository Table'!$B:$B, "Revenues", 'Data Repository Table'!$D:$D, 'EBIT Analysis'!H$13)</f>
        <v>11815762.267000001</v>
      </c>
      <c r="I17" s="120">
        <f>SUMIFS('Data Repository Table'!$J:$J, 'Data Repository Table'!$A:$A, "Financial Actual", 'Data Repository Table'!$C:$C, 'EBIT Analysis'!$A17, 'Data Repository Table'!$B:$B, "Revenues", 'Data Repository Table'!$D:$D, 'EBIT Analysis'!I$13)</f>
        <v>11881724.445</v>
      </c>
      <c r="J17" s="120">
        <f>SUMIFS('Data Repository Table'!$J:$J, 'Data Repository Table'!$A:$A, "Financial Actual", 'Data Repository Table'!$C:$C, 'EBIT Analysis'!$A17, 'Data Repository Table'!$B:$B, "Revenues", 'Data Repository Table'!$D:$D, 'EBIT Analysis'!J$13)</f>
        <v>11127131.811999999</v>
      </c>
      <c r="K17" s="120">
        <f>SUMIFS('Data Repository Table'!$J:$J, 'Data Repository Table'!$A:$A, "Financial Actual", 'Data Repository Table'!$C:$C, 'EBIT Analysis'!$A17, 'Data Repository Table'!$B:$B, "Revenues", 'Data Repository Table'!$D:$D, 'EBIT Analysis'!K$13)</f>
        <v>15491089.403999997</v>
      </c>
      <c r="L17" s="120">
        <f>SUMIFS('Data Repository Table'!$J:$J, 'Data Repository Table'!$A:$A, "Financial Actual", 'Data Repository Table'!$C:$C, 'EBIT Analysis'!$A17, 'Data Repository Table'!$B:$B, "Revenues", 'Data Repository Table'!$D:$D, 'EBIT Analysis'!L$13)</f>
        <v>15776843.228999998</v>
      </c>
      <c r="M17" s="120">
        <f>SUMIFS('Data Repository Table'!$J:$J, 'Data Repository Table'!$A:$A, "Financial Actual", 'Data Repository Table'!$C:$C, 'EBIT Analysis'!$A17, 'Data Repository Table'!$B:$B, "Revenues", 'Data Repository Table'!$D:$D, 'EBIT Analysis'!M$13)</f>
        <v>14151791.636999998</v>
      </c>
      <c r="N17" s="120">
        <f>SUMIFS('Data Repository Table'!$J:$J, 'Data Repository Table'!$A:$A, "Financial Actual", 'Data Repository Table'!$C:$C, 'EBIT Analysis'!$A17, 'Data Repository Table'!$B:$B, "Revenues", 'Data Repository Table'!$D:$D, 'EBIT Analysis'!N$13)</f>
        <v>15011361.791999999</v>
      </c>
      <c r="O17" s="120">
        <f>SUMIFS('Data Repository Table'!$J:$J, 'Data Repository Table'!$A:$A, "Financial Actual", 'Data Repository Table'!$C:$C, 'EBIT Analysis'!$A17, 'Data Repository Table'!$B:$B, "Revenues", 'Data Repository Table'!$D:$D, 'EBIT Analysis'!O$13)</f>
        <v>14286635.347000001</v>
      </c>
      <c r="P17" s="120">
        <f>SUMIFS('Data Repository Table'!$J:$J, 'Data Repository Table'!$A:$A, "Financial Actual", 'Data Repository Table'!$C:$C, 'EBIT Analysis'!$A17, 'Data Repository Table'!$B:$B, "Revenues", 'Data Repository Table'!$D:$D, 'EBIT Analysis'!P$13)</f>
        <v>15120321.851</v>
      </c>
      <c r="Q17" s="120">
        <f>SUM(E17:P17)</f>
        <v>163665225.377</v>
      </c>
    </row>
    <row r="18" spans="1:17" s="87" customFormat="1" ht="11.5" x14ac:dyDescent="0.25">
      <c r="E18" s="122"/>
      <c r="F18" s="122"/>
      <c r="G18" s="122"/>
      <c r="H18" s="122"/>
      <c r="I18" s="122"/>
      <c r="J18" s="122"/>
      <c r="K18" s="122"/>
      <c r="L18" s="122"/>
      <c r="M18" s="122"/>
      <c r="N18" s="122"/>
      <c r="O18" s="122"/>
      <c r="P18" s="122"/>
      <c r="Q18" s="122"/>
    </row>
    <row r="19" spans="1:17" x14ac:dyDescent="0.3">
      <c r="A19" s="80" t="s">
        <v>51</v>
      </c>
      <c r="B19" s="80" t="s">
        <v>136</v>
      </c>
      <c r="E19" s="120">
        <f>SUMIFS('Data Repository Table'!$J:$J, 'Data Repository Table'!$A:$A, "Financial Actual", 'Data Repository Table'!$C:$C, 'EBIT Analysis'!$A19, 'Data Repository Table'!$B:$B, "Expenses", 'Data Repository Table'!$D:$D, 'EBIT Analysis'!E$13)</f>
        <v>3458288.8701338647</v>
      </c>
      <c r="F19" s="120">
        <f>SUMIFS('Data Repository Table'!$J:$J, 'Data Repository Table'!$A:$A, "Financial Actual", 'Data Repository Table'!$C:$C, 'EBIT Analysis'!$A19, 'Data Repository Table'!$B:$B, "Expenses", 'Data Repository Table'!$D:$D, 'EBIT Analysis'!F$13)</f>
        <v>4778353.3521016249</v>
      </c>
      <c r="G19" s="120">
        <f>SUMIFS('Data Repository Table'!$J:$J, 'Data Repository Table'!$A:$A, "Financial Actual", 'Data Repository Table'!$C:$C, 'EBIT Analysis'!$A19, 'Data Repository Table'!$B:$B, "Expenses", 'Data Repository Table'!$D:$D, 'EBIT Analysis'!G$13)</f>
        <v>3741007.0627661142</v>
      </c>
      <c r="H19" s="120">
        <f>SUMIFS('Data Repository Table'!$J:$J, 'Data Repository Table'!$A:$A, "Financial Actual", 'Data Repository Table'!$C:$C, 'EBIT Analysis'!$A19, 'Data Repository Table'!$B:$B, "Expenses", 'Data Repository Table'!$D:$D, 'EBIT Analysis'!H$13)</f>
        <v>3550828.7945508747</v>
      </c>
      <c r="I19" s="120">
        <f>SUMIFS('Data Repository Table'!$J:$J, 'Data Repository Table'!$A:$A, "Financial Actual", 'Data Repository Table'!$C:$C, 'EBIT Analysis'!$A19, 'Data Repository Table'!$B:$B, "Expenses", 'Data Repository Table'!$D:$D, 'EBIT Analysis'!I$13)</f>
        <v>3646543.42684625</v>
      </c>
      <c r="J19" s="120">
        <f>SUMIFS('Data Repository Table'!$J:$J, 'Data Repository Table'!$A:$A, "Financial Actual", 'Data Repository Table'!$C:$C, 'EBIT Analysis'!$A19, 'Data Repository Table'!$B:$B, "Expenses", 'Data Repository Table'!$D:$D, 'EBIT Analysis'!J$13)</f>
        <v>3507223.3581475001</v>
      </c>
      <c r="K19" s="120">
        <f>SUMIFS('Data Repository Table'!$J:$J, 'Data Repository Table'!$A:$A, "Financial Actual", 'Data Repository Table'!$C:$C, 'EBIT Analysis'!$A19, 'Data Repository Table'!$B:$B, "Expenses", 'Data Repository Table'!$D:$D, 'EBIT Analysis'!K$13)</f>
        <v>5249820.3494999986</v>
      </c>
      <c r="L19" s="120">
        <f>SUMIFS('Data Repository Table'!$J:$J, 'Data Repository Table'!$A:$A, "Financial Actual", 'Data Repository Table'!$C:$C, 'EBIT Analysis'!$A19, 'Data Repository Table'!$B:$B, "Expenses", 'Data Repository Table'!$D:$D, 'EBIT Analysis'!L$13)</f>
        <v>4419792.6823125007</v>
      </c>
      <c r="M19" s="120">
        <f>SUMIFS('Data Repository Table'!$J:$J, 'Data Repository Table'!$A:$A, "Financial Actual", 'Data Repository Table'!$C:$C, 'EBIT Analysis'!$A19, 'Data Repository Table'!$B:$B, "Expenses", 'Data Repository Table'!$D:$D, 'EBIT Analysis'!M$13)</f>
        <v>4409725.4715</v>
      </c>
      <c r="N19" s="120">
        <f>SUMIFS('Data Repository Table'!$J:$J, 'Data Repository Table'!$A:$A, "Financial Actual", 'Data Repository Table'!$C:$C, 'EBIT Analysis'!$A19, 'Data Repository Table'!$B:$B, "Expenses", 'Data Repository Table'!$D:$D, 'EBIT Analysis'!N$13)</f>
        <v>4419304.3184062503</v>
      </c>
      <c r="O19" s="120">
        <f>SUMIFS('Data Repository Table'!$J:$J, 'Data Repository Table'!$A:$A, "Financial Actual", 'Data Repository Table'!$C:$C, 'EBIT Analysis'!$A19, 'Data Repository Table'!$B:$B, "Expenses", 'Data Repository Table'!$D:$D, 'EBIT Analysis'!O$13)</f>
        <v>4692799.18359375</v>
      </c>
      <c r="P19" s="120">
        <f>SUMIFS('Data Repository Table'!$J:$J, 'Data Repository Table'!$A:$A, "Financial Actual", 'Data Repository Table'!$C:$C, 'EBIT Analysis'!$A19, 'Data Repository Table'!$B:$B, "Expenses", 'Data Repository Table'!$D:$D, 'EBIT Analysis'!P$13)</f>
        <v>5350137.2224687496</v>
      </c>
      <c r="Q19" s="120">
        <f>SUM(E19:P19)</f>
        <v>51223824.092327476</v>
      </c>
    </row>
    <row r="20" spans="1:17" x14ac:dyDescent="0.3">
      <c r="A20" s="80" t="s">
        <v>64</v>
      </c>
      <c r="B20" s="80" t="s">
        <v>136</v>
      </c>
      <c r="E20" s="120">
        <f>SUMIFS('Data Repository Table'!$J:$J, 'Data Repository Table'!$A:$A, "Financial Actual", 'Data Repository Table'!$C:$C, 'EBIT Analysis'!$A20, 'Data Repository Table'!$B:$B, "Expenses", 'Data Repository Table'!$D:$D, 'EBIT Analysis'!E$13)</f>
        <v>11339551.170386208</v>
      </c>
      <c r="F20" s="120">
        <f>SUMIFS('Data Repository Table'!$J:$J, 'Data Repository Table'!$A:$A, "Financial Actual", 'Data Repository Table'!$C:$C, 'EBIT Analysis'!$A20, 'Data Repository Table'!$B:$B, "Expenses", 'Data Repository Table'!$D:$D, 'EBIT Analysis'!F$13)</f>
        <v>13660880.3343936</v>
      </c>
      <c r="G20" s="120">
        <f>SUMIFS('Data Repository Table'!$J:$J, 'Data Repository Table'!$A:$A, "Financial Actual", 'Data Repository Table'!$C:$C, 'EBIT Analysis'!$A20, 'Data Repository Table'!$B:$B, "Expenses", 'Data Repository Table'!$D:$D, 'EBIT Analysis'!G$13)</f>
        <v>13806947.680280834</v>
      </c>
      <c r="H20" s="120">
        <f>SUMIFS('Data Repository Table'!$J:$J, 'Data Repository Table'!$A:$A, "Financial Actual", 'Data Repository Table'!$C:$C, 'EBIT Analysis'!$A20, 'Data Repository Table'!$B:$B, "Expenses", 'Data Repository Table'!$D:$D, 'EBIT Analysis'!H$13)</f>
        <v>18511924.382331077</v>
      </c>
      <c r="I20" s="120">
        <f>SUMIFS('Data Repository Table'!$J:$J, 'Data Repository Table'!$A:$A, "Financial Actual", 'Data Repository Table'!$C:$C, 'EBIT Analysis'!$A20, 'Data Repository Table'!$B:$B, "Expenses", 'Data Repository Table'!$D:$D, 'EBIT Analysis'!I$13)</f>
        <v>20025365.089240894</v>
      </c>
      <c r="J20" s="120">
        <f>SUMIFS('Data Repository Table'!$J:$J, 'Data Repository Table'!$A:$A, "Financial Actual", 'Data Repository Table'!$C:$C, 'EBIT Analysis'!$A20, 'Data Repository Table'!$B:$B, "Expenses", 'Data Repository Table'!$D:$D, 'EBIT Analysis'!J$13)</f>
        <v>12958942.643539203</v>
      </c>
      <c r="K20" s="120">
        <f>SUMIFS('Data Repository Table'!$J:$J, 'Data Repository Table'!$A:$A, "Financial Actual", 'Data Repository Table'!$C:$C, 'EBIT Analysis'!$A20, 'Data Repository Table'!$B:$B, "Expenses", 'Data Repository Table'!$D:$D, 'EBIT Analysis'!K$13)</f>
        <v>13987466.323076401</v>
      </c>
      <c r="L20" s="120">
        <f>SUMIFS('Data Repository Table'!$J:$J, 'Data Repository Table'!$A:$A, "Financial Actual", 'Data Repository Table'!$C:$C, 'EBIT Analysis'!$A20, 'Data Repository Table'!$B:$B, "Expenses", 'Data Repository Table'!$D:$D, 'EBIT Analysis'!L$13)</f>
        <v>16468493.156715602</v>
      </c>
      <c r="M20" s="120">
        <f>SUMIFS('Data Repository Table'!$J:$J, 'Data Repository Table'!$A:$A, "Financial Actual", 'Data Repository Table'!$C:$C, 'EBIT Analysis'!$A20, 'Data Repository Table'!$B:$B, "Expenses", 'Data Repository Table'!$D:$D, 'EBIT Analysis'!M$13)</f>
        <v>15013580.580213603</v>
      </c>
      <c r="N20" s="120">
        <f>SUMIFS('Data Repository Table'!$J:$J, 'Data Repository Table'!$A:$A, "Financial Actual", 'Data Repository Table'!$C:$C, 'EBIT Analysis'!$A20, 'Data Repository Table'!$B:$B, "Expenses", 'Data Repository Table'!$D:$D, 'EBIT Analysis'!N$13)</f>
        <v>16135503.054039603</v>
      </c>
      <c r="O20" s="120">
        <f>SUMIFS('Data Repository Table'!$J:$J, 'Data Repository Table'!$A:$A, "Financial Actual", 'Data Repository Table'!$C:$C, 'EBIT Analysis'!$A20, 'Data Repository Table'!$B:$B, "Expenses", 'Data Repository Table'!$D:$D, 'EBIT Analysis'!O$13)</f>
        <v>18921373.302216005</v>
      </c>
      <c r="P20" s="120">
        <f>SUMIFS('Data Repository Table'!$J:$J, 'Data Repository Table'!$A:$A, "Financial Actual", 'Data Repository Table'!$C:$C, 'EBIT Analysis'!$A20, 'Data Repository Table'!$B:$B, "Expenses", 'Data Repository Table'!$D:$D, 'EBIT Analysis'!P$13)</f>
        <v>8489071.3235327993</v>
      </c>
      <c r="Q20" s="120">
        <f>SUM(E20:P20)</f>
        <v>179319099.03996581</v>
      </c>
    </row>
    <row r="21" spans="1:17" x14ac:dyDescent="0.3">
      <c r="A21" s="80" t="s">
        <v>63</v>
      </c>
      <c r="B21" s="80" t="s">
        <v>136</v>
      </c>
      <c r="E21" s="120">
        <f>SUMIFS('Data Repository Table'!$J:$J, 'Data Repository Table'!$A:$A, "Financial Actual", 'Data Repository Table'!$C:$C, 'EBIT Analysis'!$A21, 'Data Repository Table'!$B:$B, "Expenses", 'Data Repository Table'!$D:$D, 'EBIT Analysis'!E$13)</f>
        <v>8168998.5802924205</v>
      </c>
      <c r="F21" s="120">
        <f>SUMIFS('Data Repository Table'!$J:$J, 'Data Repository Table'!$A:$A, "Financial Actual", 'Data Repository Table'!$C:$C, 'EBIT Analysis'!$A21, 'Data Repository Table'!$B:$B, "Expenses", 'Data Repository Table'!$D:$D, 'EBIT Analysis'!F$13)</f>
        <v>6508016.2729576789</v>
      </c>
      <c r="G21" s="120">
        <f>SUMIFS('Data Repository Table'!$J:$J, 'Data Repository Table'!$A:$A, "Financial Actual", 'Data Repository Table'!$C:$C, 'EBIT Analysis'!$A21, 'Data Repository Table'!$B:$B, "Expenses", 'Data Repository Table'!$D:$D, 'EBIT Analysis'!G$13)</f>
        <v>8797296.0201469176</v>
      </c>
      <c r="H21" s="120">
        <f>SUMIFS('Data Repository Table'!$J:$J, 'Data Repository Table'!$A:$A, "Financial Actual", 'Data Repository Table'!$C:$C, 'EBIT Analysis'!$A21, 'Data Repository Table'!$B:$B, "Expenses", 'Data Repository Table'!$D:$D, 'EBIT Analysis'!H$13)</f>
        <v>7399801.6649996387</v>
      </c>
      <c r="I21" s="120">
        <f>SUMIFS('Data Repository Table'!$J:$J, 'Data Repository Table'!$A:$A, "Financial Actual", 'Data Repository Table'!$C:$C, 'EBIT Analysis'!$A21, 'Data Repository Table'!$B:$B, "Expenses", 'Data Repository Table'!$D:$D, 'EBIT Analysis'!I$13)</f>
        <v>6292597.87327509</v>
      </c>
      <c r="J21" s="120">
        <f>SUMIFS('Data Repository Table'!$J:$J, 'Data Repository Table'!$A:$A, "Financial Actual", 'Data Repository Table'!$C:$C, 'EBIT Analysis'!$A21, 'Data Repository Table'!$B:$B, "Expenses", 'Data Repository Table'!$D:$D, 'EBIT Analysis'!J$13)</f>
        <v>5862551.4695474999</v>
      </c>
      <c r="K21" s="120">
        <f>SUMIFS('Data Repository Table'!$J:$J, 'Data Repository Table'!$A:$A, "Financial Actual", 'Data Repository Table'!$C:$C, 'EBIT Analysis'!$A21, 'Data Repository Table'!$B:$B, "Expenses", 'Data Repository Table'!$D:$D, 'EBIT Analysis'!K$13)</f>
        <v>7198677.8148285002</v>
      </c>
      <c r="L21" s="120">
        <f>SUMIFS('Data Repository Table'!$J:$J, 'Data Repository Table'!$A:$A, "Financial Actual", 'Data Repository Table'!$C:$C, 'EBIT Analysis'!$A21, 'Data Repository Table'!$B:$B, "Expenses", 'Data Repository Table'!$D:$D, 'EBIT Analysis'!L$13)</f>
        <v>7481708.9511677492</v>
      </c>
      <c r="M21" s="120">
        <f>SUMIFS('Data Repository Table'!$J:$J, 'Data Repository Table'!$A:$A, "Financial Actual", 'Data Repository Table'!$C:$C, 'EBIT Analysis'!$A21, 'Data Repository Table'!$B:$B, "Expenses", 'Data Repository Table'!$D:$D, 'EBIT Analysis'!M$13)</f>
        <v>8690888.6165351253</v>
      </c>
      <c r="N21" s="120">
        <f>SUMIFS('Data Repository Table'!$J:$J, 'Data Repository Table'!$A:$A, "Financial Actual", 'Data Repository Table'!$C:$C, 'EBIT Analysis'!$A21, 'Data Repository Table'!$B:$B, "Expenses", 'Data Repository Table'!$D:$D, 'EBIT Analysis'!N$13)</f>
        <v>6732277.631081</v>
      </c>
      <c r="O21" s="120">
        <f>SUMIFS('Data Repository Table'!$J:$J, 'Data Repository Table'!$A:$A, "Financial Actual", 'Data Repository Table'!$C:$C, 'EBIT Analysis'!$A21, 'Data Repository Table'!$B:$B, "Expenses", 'Data Repository Table'!$D:$D, 'EBIT Analysis'!O$13)</f>
        <v>8110761.1219654996</v>
      </c>
      <c r="P21" s="120">
        <f>SUMIFS('Data Repository Table'!$J:$J, 'Data Repository Table'!$A:$A, "Financial Actual", 'Data Repository Table'!$C:$C, 'EBIT Analysis'!$A21, 'Data Repository Table'!$B:$B, "Expenses", 'Data Repository Table'!$D:$D, 'EBIT Analysis'!P$13)</f>
        <v>9479913.2630085014</v>
      </c>
      <c r="Q21" s="120">
        <f>SUM(E21:P21)</f>
        <v>90723489.27980563</v>
      </c>
    </row>
    <row r="22" spans="1:17" s="84" customFormat="1" x14ac:dyDescent="0.3">
      <c r="E22" s="123"/>
      <c r="F22" s="123"/>
      <c r="G22" s="123"/>
      <c r="H22" s="123"/>
      <c r="I22" s="123"/>
      <c r="J22" s="123"/>
      <c r="K22" s="123"/>
      <c r="L22" s="123"/>
      <c r="M22" s="123"/>
      <c r="N22" s="123"/>
      <c r="O22" s="123"/>
      <c r="P22" s="123"/>
      <c r="Q22" s="123"/>
    </row>
    <row r="23" spans="1:17" x14ac:dyDescent="0.3">
      <c r="A23" s="80" t="s">
        <v>51</v>
      </c>
      <c r="B23" s="80" t="s">
        <v>15</v>
      </c>
      <c r="E23" s="120">
        <f>E$15-E$19</f>
        <v>2456292.3275362095</v>
      </c>
      <c r="F23" s="120">
        <f t="shared" ref="F23:Q23" si="0">F$15-F$19</f>
        <v>918310.88787430618</v>
      </c>
      <c r="G23" s="120">
        <f t="shared" si="0"/>
        <v>1519674.7670411356</v>
      </c>
      <c r="H23" s="120">
        <f t="shared" si="0"/>
        <v>1671126.6978958244</v>
      </c>
      <c r="I23" s="120">
        <f t="shared" si="0"/>
        <v>1867603.7439484252</v>
      </c>
      <c r="J23" s="120">
        <f t="shared" si="0"/>
        <v>1873668.8420387572</v>
      </c>
      <c r="K23" s="120">
        <f t="shared" si="0"/>
        <v>2572779.3705296321</v>
      </c>
      <c r="L23" s="120">
        <f t="shared" si="0"/>
        <v>2504531.9499788238</v>
      </c>
      <c r="M23" s="120">
        <f t="shared" si="0"/>
        <v>2888063.9198026378</v>
      </c>
      <c r="N23" s="120">
        <f t="shared" si="0"/>
        <v>912936.10019635595</v>
      </c>
      <c r="O23" s="120">
        <f t="shared" si="0"/>
        <v>702117.95209483802</v>
      </c>
      <c r="P23" s="120">
        <f t="shared" si="0"/>
        <v>-165973.35311146174</v>
      </c>
      <c r="Q23" s="120">
        <f t="shared" si="0"/>
        <v>19721133.205825478</v>
      </c>
    </row>
    <row r="24" spans="1:17" x14ac:dyDescent="0.3">
      <c r="A24" s="80" t="s">
        <v>64</v>
      </c>
      <c r="B24" s="80" t="s">
        <v>15</v>
      </c>
      <c r="E24" s="120">
        <f>E$16-E$20</f>
        <v>5988499.8026137892</v>
      </c>
      <c r="F24" s="120">
        <f t="shared" ref="F24:Q24" si="1">F$16-F$20</f>
        <v>943434.10160639696</v>
      </c>
      <c r="G24" s="120">
        <f t="shared" si="1"/>
        <v>2328952.4387191646</v>
      </c>
      <c r="H24" s="120">
        <f t="shared" si="1"/>
        <v>-3360291.110331079</v>
      </c>
      <c r="I24" s="120">
        <f t="shared" si="1"/>
        <v>-6192464.2872408964</v>
      </c>
      <c r="J24" s="120">
        <f t="shared" si="1"/>
        <v>2604016.9804607946</v>
      </c>
      <c r="K24" s="120">
        <f t="shared" si="1"/>
        <v>8366591.2969236001</v>
      </c>
      <c r="L24" s="120">
        <f t="shared" si="1"/>
        <v>2112457.573284395</v>
      </c>
      <c r="M24" s="120">
        <f t="shared" si="1"/>
        <v>4631100.2007863969</v>
      </c>
      <c r="N24" s="120">
        <f t="shared" si="1"/>
        <v>2132931.991960397</v>
      </c>
      <c r="O24" s="120">
        <f t="shared" si="1"/>
        <v>-4294074.8102160059</v>
      </c>
      <c r="P24" s="120">
        <f t="shared" si="1"/>
        <v>7675095.9504671991</v>
      </c>
      <c r="Q24" s="120">
        <f t="shared" si="1"/>
        <v>22936250.129034162</v>
      </c>
    </row>
    <row r="25" spans="1:17" x14ac:dyDescent="0.3">
      <c r="A25" s="80" t="s">
        <v>63</v>
      </c>
      <c r="B25" s="80" t="s">
        <v>15</v>
      </c>
      <c r="E25" s="120">
        <f>E$17-E$21</f>
        <v>4547848.2127075791</v>
      </c>
      <c r="F25" s="120">
        <f t="shared" ref="F25:Q25" si="2">F$17-F$21</f>
        <v>6542227.6080423184</v>
      </c>
      <c r="G25" s="120">
        <f t="shared" si="2"/>
        <v>4438176.8988530822</v>
      </c>
      <c r="H25" s="120">
        <f t="shared" si="2"/>
        <v>4415960.6020003622</v>
      </c>
      <c r="I25" s="120">
        <f t="shared" si="2"/>
        <v>5589126.5717249103</v>
      </c>
      <c r="J25" s="120">
        <f t="shared" si="2"/>
        <v>5264580.3424524991</v>
      </c>
      <c r="K25" s="120">
        <f t="shared" si="2"/>
        <v>8292411.5891714972</v>
      </c>
      <c r="L25" s="120">
        <f t="shared" si="2"/>
        <v>8295134.2778322492</v>
      </c>
      <c r="M25" s="120">
        <f t="shared" si="2"/>
        <v>5460903.0204648729</v>
      </c>
      <c r="N25" s="120">
        <f t="shared" si="2"/>
        <v>8279084.1609189995</v>
      </c>
      <c r="O25" s="120">
        <f t="shared" si="2"/>
        <v>6175874.2250345014</v>
      </c>
      <c r="P25" s="120">
        <f t="shared" si="2"/>
        <v>5640408.5879914984</v>
      </c>
      <c r="Q25" s="120">
        <f t="shared" si="2"/>
        <v>72941736.097194374</v>
      </c>
    </row>
    <row r="26" spans="1:17" x14ac:dyDescent="0.3">
      <c r="E26" s="121"/>
      <c r="F26" s="121"/>
      <c r="G26" s="121"/>
      <c r="H26" s="121"/>
      <c r="I26" s="121"/>
      <c r="J26" s="121"/>
      <c r="K26" s="121"/>
      <c r="L26" s="121"/>
      <c r="M26" s="121"/>
      <c r="N26" s="121"/>
      <c r="O26" s="121"/>
      <c r="P26" s="121"/>
      <c r="Q26" s="121"/>
    </row>
    <row r="51" spans="1:22" ht="20" customHeight="1" x14ac:dyDescent="0.35">
      <c r="A51" s="118"/>
      <c r="B51" s="25"/>
      <c r="C51" s="25"/>
      <c r="D51" s="25"/>
      <c r="E51" s="25"/>
      <c r="F51" s="25"/>
      <c r="G51" s="25"/>
      <c r="H51" s="25"/>
      <c r="I51" s="25"/>
      <c r="J51" s="25"/>
      <c r="K51" s="25"/>
      <c r="L51" s="25"/>
      <c r="M51" s="25"/>
      <c r="N51" s="25"/>
      <c r="O51" s="25"/>
      <c r="P51" s="25"/>
    </row>
    <row r="52" spans="1:22" customFormat="1" ht="140.5" customHeight="1" x14ac:dyDescent="0.35">
      <c r="A52" s="149" t="s">
        <v>176</v>
      </c>
      <c r="B52" s="150"/>
      <c r="C52" s="150"/>
      <c r="D52" s="150"/>
      <c r="E52" s="150"/>
      <c r="F52" s="150"/>
      <c r="G52" s="150"/>
      <c r="H52" s="150"/>
      <c r="I52" s="150"/>
      <c r="J52" s="150"/>
      <c r="K52" s="150"/>
      <c r="L52" s="150"/>
      <c r="M52" s="150"/>
      <c r="N52" s="150"/>
      <c r="O52" s="150"/>
      <c r="P52" s="150"/>
      <c r="Q52" s="150"/>
      <c r="R52" s="150"/>
      <c r="S52" s="150"/>
      <c r="T52" s="150"/>
      <c r="U52" s="150"/>
      <c r="V52" s="102"/>
    </row>
    <row r="54" spans="1:22" s="84" customFormat="1" x14ac:dyDescent="0.3">
      <c r="A54" s="85" t="s">
        <v>46</v>
      </c>
      <c r="B54" s="85" t="s">
        <v>99</v>
      </c>
      <c r="C54" s="85" t="s">
        <v>19</v>
      </c>
      <c r="D54" s="85" t="s">
        <v>20</v>
      </c>
      <c r="E54" s="98">
        <v>41456</v>
      </c>
      <c r="F54" s="98">
        <v>41487</v>
      </c>
      <c r="G54" s="98">
        <v>41518</v>
      </c>
      <c r="H54" s="98">
        <v>41548</v>
      </c>
      <c r="I54" s="98">
        <v>41579</v>
      </c>
      <c r="J54" s="98">
        <v>41609</v>
      </c>
      <c r="K54" s="98">
        <v>41640</v>
      </c>
      <c r="L54" s="98">
        <v>41671</v>
      </c>
      <c r="M54" s="98">
        <v>41699</v>
      </c>
      <c r="N54" s="98">
        <v>41730</v>
      </c>
      <c r="O54" s="98">
        <v>41760</v>
      </c>
      <c r="P54" s="98">
        <v>41791</v>
      </c>
      <c r="Q54" s="101" t="s">
        <v>21</v>
      </c>
    </row>
    <row r="55" spans="1:22" s="84" customFormat="1" x14ac:dyDescent="0.3">
      <c r="A55" s="85"/>
      <c r="B55" s="85"/>
      <c r="C55" s="85"/>
      <c r="D55" s="85"/>
      <c r="E55" s="100"/>
      <c r="F55" s="100"/>
      <c r="G55" s="100"/>
      <c r="H55" s="100"/>
      <c r="I55" s="100"/>
      <c r="J55" s="100"/>
      <c r="K55" s="100"/>
      <c r="L55" s="100"/>
      <c r="M55" s="100"/>
      <c r="N55" s="100"/>
      <c r="O55" s="100"/>
      <c r="P55" s="100"/>
      <c r="Q55" s="101"/>
    </row>
    <row r="56" spans="1:22" x14ac:dyDescent="0.3">
      <c r="A56" s="80" t="s">
        <v>51</v>
      </c>
      <c r="B56" s="80" t="s">
        <v>15</v>
      </c>
      <c r="E56" s="124">
        <f>E$23/E$15</f>
        <v>0.41529437933894875</v>
      </c>
      <c r="F56" s="124">
        <f t="shared" ref="F56:Q56" si="3">F$23/F$15</f>
        <v>0.16120151183040166</v>
      </c>
      <c r="G56" s="124">
        <f t="shared" si="3"/>
        <v>0.28887410723655493</v>
      </c>
      <c r="H56" s="124">
        <f t="shared" si="3"/>
        <v>0.32001932998338012</v>
      </c>
      <c r="I56" s="124">
        <f t="shared" si="3"/>
        <v>0.33869312626258291</v>
      </c>
      <c r="J56" s="124">
        <f t="shared" si="3"/>
        <v>0.34820783846476255</v>
      </c>
      <c r="K56" s="124">
        <f t="shared" si="3"/>
        <v>0.32889058147025918</v>
      </c>
      <c r="L56" s="124">
        <f t="shared" si="3"/>
        <v>0.36170053874987812</v>
      </c>
      <c r="M56" s="124">
        <f t="shared" si="3"/>
        <v>0.3957450352355435</v>
      </c>
      <c r="N56" s="124">
        <f t="shared" si="3"/>
        <v>0.17121060352256295</v>
      </c>
      <c r="O56" s="124">
        <f t="shared" si="3"/>
        <v>0.13014434409940612</v>
      </c>
      <c r="P56" s="124">
        <f t="shared" si="3"/>
        <v>-3.2015452692863752E-2</v>
      </c>
      <c r="Q56" s="124">
        <f t="shared" si="3"/>
        <v>0.27797794172946688</v>
      </c>
    </row>
    <row r="57" spans="1:22" x14ac:dyDescent="0.3">
      <c r="A57" s="80" t="s">
        <v>64</v>
      </c>
      <c r="B57" s="80" t="s">
        <v>15</v>
      </c>
      <c r="E57" s="124">
        <f>E$24/E$16</f>
        <v>0.3455956940538133</v>
      </c>
      <c r="F57" s="124">
        <f t="shared" ref="F57:Q57" si="4">F$24/F$16</f>
        <v>6.4599684274176436E-2</v>
      </c>
      <c r="G57" s="124">
        <f t="shared" si="4"/>
        <v>0.14433359289184161</v>
      </c>
      <c r="H57" s="124">
        <f t="shared" si="4"/>
        <v>-0.22177748431522884</v>
      </c>
      <c r="I57" s="124">
        <f t="shared" si="4"/>
        <v>-0.44766201795834271</v>
      </c>
      <c r="J57" s="124">
        <f t="shared" si="4"/>
        <v>0.16732145063494736</v>
      </c>
      <c r="K57" s="124">
        <f t="shared" si="4"/>
        <v>0.37427618015254988</v>
      </c>
      <c r="L57" s="124">
        <f t="shared" si="4"/>
        <v>0.11368942332287189</v>
      </c>
      <c r="M57" s="124">
        <f t="shared" si="4"/>
        <v>0.23574321478746135</v>
      </c>
      <c r="N57" s="124">
        <f t="shared" si="4"/>
        <v>0.11675504697526991</v>
      </c>
      <c r="O57" s="124">
        <f t="shared" si="4"/>
        <v>-0.29356581548975247</v>
      </c>
      <c r="P57" s="124">
        <f t="shared" si="4"/>
        <v>0.47482161130642109</v>
      </c>
      <c r="Q57" s="124">
        <f t="shared" si="4"/>
        <v>0.11340244014940318</v>
      </c>
    </row>
    <row r="58" spans="1:22" x14ac:dyDescent="0.3">
      <c r="A58" s="80" t="s">
        <v>63</v>
      </c>
      <c r="B58" s="80" t="s">
        <v>15</v>
      </c>
      <c r="E58" s="124">
        <f>E$25/E$17</f>
        <v>0.35762388953297342</v>
      </c>
      <c r="F58" s="124">
        <f t="shared" ref="F58:Q58" si="5">F$25/F$17</f>
        <v>0.5013107546263732</v>
      </c>
      <c r="G58" s="124">
        <f t="shared" si="5"/>
        <v>0.33532439120342417</v>
      </c>
      <c r="H58" s="124">
        <f t="shared" si="5"/>
        <v>0.37373471996246976</v>
      </c>
      <c r="I58" s="124">
        <f t="shared" si="5"/>
        <v>0.47039691903281722</v>
      </c>
      <c r="J58" s="124">
        <f t="shared" si="5"/>
        <v>0.47313004208100951</v>
      </c>
      <c r="K58" s="124">
        <f t="shared" si="5"/>
        <v>0.5353020289864372</v>
      </c>
      <c r="L58" s="124">
        <f t="shared" si="5"/>
        <v>0.52577909011510338</v>
      </c>
      <c r="M58" s="124">
        <f t="shared" si="5"/>
        <v>0.38588068285200638</v>
      </c>
      <c r="N58" s="124">
        <f t="shared" si="5"/>
        <v>0.55152119278952894</v>
      </c>
      <c r="O58" s="124">
        <f t="shared" si="5"/>
        <v>0.43228332459198315</v>
      </c>
      <c r="P58" s="124">
        <f t="shared" si="5"/>
        <v>0.37303495544431575</v>
      </c>
      <c r="Q58" s="124">
        <f t="shared" si="5"/>
        <v>0.44567644671722018</v>
      </c>
    </row>
  </sheetData>
  <mergeCells count="3">
    <mergeCell ref="A4:R4"/>
    <mergeCell ref="A12:U12"/>
    <mergeCell ref="A52:U52"/>
  </mergeCells>
  <conditionalFormatting sqref="E23:Q25">
    <cfRule type="colorScale" priority="6">
      <colorScale>
        <cfvo type="min"/>
        <cfvo type="percentile" val="50"/>
        <cfvo type="max"/>
        <color rgb="FFF8696B"/>
        <color rgb="FFFCFCFF"/>
        <color rgb="FF5A8AC6"/>
      </colorScale>
    </cfRule>
  </conditionalFormatting>
  <conditionalFormatting sqref="E15:P17">
    <cfRule type="colorScale" priority="4">
      <colorScale>
        <cfvo type="min"/>
        <cfvo type="percentile" val="50"/>
        <cfvo type="max"/>
        <color rgb="FFF8696B"/>
        <color rgb="FFFCFCFF"/>
        <color rgb="FF5A8AC6"/>
      </colorScale>
    </cfRule>
  </conditionalFormatting>
  <conditionalFormatting sqref="E19:P21">
    <cfRule type="colorScale" priority="3">
      <colorScale>
        <cfvo type="min"/>
        <cfvo type="percentile" val="50"/>
        <cfvo type="max"/>
        <color rgb="FF5A8AC6"/>
        <color rgb="FFFCFCFF"/>
        <color rgb="FFF8696B"/>
      </colorScale>
    </cfRule>
  </conditionalFormatting>
  <conditionalFormatting sqref="Q15:Q17">
    <cfRule type="colorScale" priority="2">
      <colorScale>
        <cfvo type="min"/>
        <cfvo type="percentile" val="50"/>
        <cfvo type="max"/>
        <color rgb="FFF8696B"/>
        <color rgb="FFFCFCFF"/>
        <color rgb="FF5A8AC6"/>
      </colorScale>
    </cfRule>
  </conditionalFormatting>
  <conditionalFormatting sqref="Q19:Q2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53125" defaultRowHeight="15" customHeight="1" x14ac:dyDescent="0.25"/>
  <cols>
    <col min="1" max="14" width="26.81640625" style="2" customWidth="1"/>
    <col min="15" max="22" width="8.7265625" style="2" customWidth="1"/>
    <col min="23" max="16384" width="14.453125" style="2"/>
  </cols>
  <sheetData>
    <row r="1" spans="1:22" s="21" customFormat="1" ht="42.65" customHeight="1" x14ac:dyDescent="0.45">
      <c r="A1" s="157" t="s">
        <v>48</v>
      </c>
      <c r="B1" s="158"/>
      <c r="C1" s="158"/>
      <c r="D1" s="158"/>
      <c r="E1" s="158"/>
      <c r="F1" s="41"/>
      <c r="G1" s="41"/>
      <c r="H1" s="41"/>
      <c r="I1" s="41"/>
      <c r="J1" s="41"/>
      <c r="K1" s="41"/>
      <c r="L1" s="41"/>
      <c r="M1" s="41"/>
      <c r="N1" s="41"/>
      <c r="O1" s="41"/>
      <c r="P1" s="41"/>
      <c r="Q1" s="41"/>
      <c r="R1" s="41"/>
      <c r="S1" s="41"/>
      <c r="T1" s="41"/>
      <c r="U1" s="41"/>
      <c r="V1" s="41"/>
    </row>
    <row r="2" spans="1:22" ht="119.5" customHeight="1" x14ac:dyDescent="0.35">
      <c r="A2" s="159" t="s">
        <v>49</v>
      </c>
      <c r="B2" s="160"/>
      <c r="C2" s="160"/>
      <c r="D2" s="160"/>
      <c r="E2" s="160"/>
      <c r="F2" s="160"/>
      <c r="G2" s="160"/>
      <c r="H2" s="160"/>
      <c r="I2" s="160"/>
      <c r="J2" s="160"/>
      <c r="K2" s="160"/>
    </row>
    <row r="3" spans="1:22" ht="12.75" customHeight="1" x14ac:dyDescent="0.35">
      <c r="A3" s="44"/>
    </row>
    <row r="4" spans="1:22" s="21" customFormat="1" ht="72" customHeight="1" x14ac:dyDescent="0.35">
      <c r="A4" s="154" t="s">
        <v>50</v>
      </c>
      <c r="B4" s="140"/>
      <c r="C4" s="140"/>
      <c r="D4" s="140"/>
      <c r="E4" s="140"/>
      <c r="F4" s="140"/>
      <c r="G4" s="140"/>
      <c r="H4" s="140"/>
      <c r="I4" s="140"/>
      <c r="J4" s="140"/>
    </row>
    <row r="5" spans="1:22" s="21" customFormat="1" ht="20.5" customHeight="1" x14ac:dyDescent="0.35">
      <c r="A5" s="48"/>
      <c r="B5" s="26"/>
      <c r="C5" s="26"/>
      <c r="D5" s="26"/>
      <c r="E5" s="26"/>
      <c r="F5" s="26"/>
      <c r="G5" s="26"/>
      <c r="H5" s="26"/>
      <c r="I5" s="26"/>
      <c r="J5" s="26"/>
    </row>
    <row r="6" spans="1:22" s="140" customFormat="1" ht="13" customHeight="1" x14ac:dyDescent="0.35">
      <c r="A6" s="154" t="s">
        <v>53</v>
      </c>
    </row>
    <row r="7" spans="1:22" s="21" customFormat="1" ht="30" customHeight="1" x14ac:dyDescent="0.4">
      <c r="A7" s="36" t="s">
        <v>25</v>
      </c>
    </row>
    <row r="8" spans="1:22" s="21" customFormat="1" ht="12.75" customHeight="1" x14ac:dyDescent="0.3">
      <c r="A8" s="45" t="s">
        <v>24</v>
      </c>
      <c r="B8" s="46"/>
      <c r="C8" s="29" t="s">
        <v>1</v>
      </c>
      <c r="D8" s="29" t="s">
        <v>2</v>
      </c>
      <c r="E8" s="29" t="s">
        <v>3</v>
      </c>
      <c r="F8" s="29" t="s">
        <v>4</v>
      </c>
      <c r="G8" s="29" t="s">
        <v>5</v>
      </c>
      <c r="H8" s="29" t="s">
        <v>6</v>
      </c>
      <c r="I8" s="29" t="s">
        <v>7</v>
      </c>
      <c r="J8" s="29" t="s">
        <v>8</v>
      </c>
      <c r="K8" s="29" t="s">
        <v>9</v>
      </c>
      <c r="L8" s="29" t="s">
        <v>10</v>
      </c>
      <c r="M8" s="29" t="s">
        <v>11</v>
      </c>
      <c r="N8" s="29" t="s">
        <v>12</v>
      </c>
    </row>
    <row r="9" spans="1:22" ht="12.75" customHeight="1" x14ac:dyDescent="0.25">
      <c r="A9" s="23" t="s">
        <v>13</v>
      </c>
      <c r="B9" s="6" t="s">
        <v>22</v>
      </c>
      <c r="C9" s="73" t="e">
        <f>SUMIFS(#REF!,#REF!,'Variance Analysis'!$B9,#REF!,'Variance Analysis'!$A9)</f>
        <v>#REF!</v>
      </c>
      <c r="D9" s="73" t="e">
        <f>SUMIFS(#REF!,#REF!,'Variance Analysis'!$B9,#REF!,'Variance Analysis'!$A9)</f>
        <v>#REF!</v>
      </c>
      <c r="E9" s="73" t="e">
        <f>SUMIFS(#REF!,#REF!,'Variance Analysis'!$B9,#REF!,'Variance Analysis'!$A9)</f>
        <v>#REF!</v>
      </c>
      <c r="F9" s="73" t="e">
        <f>SUMIFS(#REF!,#REF!,'Variance Analysis'!$B9,#REF!,'Variance Analysis'!$A9)</f>
        <v>#REF!</v>
      </c>
      <c r="G9" s="73" t="e">
        <f>SUMIFS(#REF!,#REF!,'Variance Analysis'!$B9,#REF!,'Variance Analysis'!$A9)</f>
        <v>#REF!</v>
      </c>
      <c r="H9" s="73" t="e">
        <f>SUMIFS(#REF!,#REF!,'Variance Analysis'!$B9,#REF!,'Variance Analysis'!$A9)</f>
        <v>#REF!</v>
      </c>
      <c r="I9" s="73" t="e">
        <f>SUMIFS(#REF!,#REF!,'Variance Analysis'!$B9,#REF!,'Variance Analysis'!$A9)</f>
        <v>#REF!</v>
      </c>
      <c r="J9" s="73" t="e">
        <f>SUMIFS(#REF!,#REF!,'Variance Analysis'!$B9,#REF!,'Variance Analysis'!$A9)</f>
        <v>#REF!</v>
      </c>
      <c r="K9" s="73" t="e">
        <f>SUMIFS(#REF!,#REF!,'Variance Analysis'!$B9,#REF!,'Variance Analysis'!$A9)</f>
        <v>#REF!</v>
      </c>
      <c r="L9" s="73" t="e">
        <f>SUMIFS(#REF!,#REF!,'Variance Analysis'!$B9,#REF!,'Variance Analysis'!$A9)</f>
        <v>#REF!</v>
      </c>
      <c r="M9" s="73" t="e">
        <f>SUMIFS(#REF!,#REF!,'Variance Analysis'!$B9,#REF!,'Variance Analysis'!$A9)</f>
        <v>#REF!</v>
      </c>
      <c r="N9" s="73" t="e">
        <f>SUMIFS(#REF!,#REF!,'Variance Analysis'!$B9,#REF!,'Variance Analysis'!$A9)</f>
        <v>#REF!</v>
      </c>
      <c r="O9" s="24"/>
      <c r="P9" s="24"/>
      <c r="Q9" s="24"/>
      <c r="R9" s="24"/>
      <c r="S9" s="24"/>
      <c r="T9" s="24"/>
      <c r="U9" s="24"/>
      <c r="V9" s="24"/>
    </row>
    <row r="10" spans="1:22" ht="12.75" customHeight="1" x14ac:dyDescent="0.25">
      <c r="A10" s="23" t="s">
        <v>13</v>
      </c>
      <c r="B10" s="23" t="s">
        <v>47</v>
      </c>
      <c r="C10" s="73" t="e">
        <f>SUMIFS(#REF!,#REF!,'Variance Analysis'!$B10,#REF!,'Variance Analysis'!$A10)</f>
        <v>#REF!</v>
      </c>
      <c r="D10" s="73" t="e">
        <f>SUMIFS(#REF!,#REF!,'Variance Analysis'!$B10,#REF!,'Variance Analysis'!$A10)</f>
        <v>#REF!</v>
      </c>
      <c r="E10" s="73" t="e">
        <f>SUMIFS(#REF!,#REF!,'Variance Analysis'!$B10,#REF!,'Variance Analysis'!$A10)</f>
        <v>#REF!</v>
      </c>
      <c r="F10" s="73" t="e">
        <f>SUMIFS(#REF!,#REF!,'Variance Analysis'!$B10,#REF!,'Variance Analysis'!$A10)</f>
        <v>#REF!</v>
      </c>
      <c r="G10" s="73" t="e">
        <f>SUMIFS(#REF!,#REF!,'Variance Analysis'!$B10,#REF!,'Variance Analysis'!$A10)</f>
        <v>#REF!</v>
      </c>
      <c r="H10" s="73" t="e">
        <f>SUMIFS(#REF!,#REF!,'Variance Analysis'!$B10,#REF!,'Variance Analysis'!$A10)</f>
        <v>#REF!</v>
      </c>
      <c r="I10" s="73" t="e">
        <f>SUMIFS(#REF!,#REF!,'Variance Analysis'!$B10,#REF!,'Variance Analysis'!$A10)</f>
        <v>#REF!</v>
      </c>
      <c r="J10" s="73" t="e">
        <f>SUMIFS(#REF!,#REF!,'Variance Analysis'!$B10,#REF!,'Variance Analysis'!$A10)</f>
        <v>#REF!</v>
      </c>
      <c r="K10" s="73" t="e">
        <f>SUMIFS(#REF!,#REF!,'Variance Analysis'!$B10,#REF!,'Variance Analysis'!$A10)</f>
        <v>#REF!</v>
      </c>
      <c r="L10" s="73" t="e">
        <f>SUMIFS(#REF!,#REF!,'Variance Analysis'!$B10,#REF!,'Variance Analysis'!$A10)</f>
        <v>#REF!</v>
      </c>
      <c r="M10" s="73" t="e">
        <f>SUMIFS(#REF!,#REF!,'Variance Analysis'!$B10,#REF!,'Variance Analysis'!$A10)</f>
        <v>#REF!</v>
      </c>
      <c r="N10" s="73" t="e">
        <f>SUMIFS(#REF!,#REF!,'Variance Analysis'!$B10,#REF!,'Variance Analysis'!$A10)</f>
        <v>#REF!</v>
      </c>
      <c r="O10" s="24"/>
      <c r="P10" s="24"/>
      <c r="Q10" s="24"/>
      <c r="R10" s="24"/>
      <c r="S10" s="24"/>
      <c r="T10" s="24"/>
      <c r="U10" s="24"/>
      <c r="V10" s="24"/>
    </row>
    <row r="11" spans="1:22" ht="12.75" customHeight="1" x14ac:dyDescent="0.25">
      <c r="A11" s="23" t="s">
        <v>13</v>
      </c>
      <c r="B11" s="23" t="s">
        <v>16</v>
      </c>
      <c r="C11" s="73" t="e">
        <f>SUMIFS(#REF!,#REF!,'Variance Analysis'!$B11,#REF!,'Variance Analysis'!$A11)</f>
        <v>#REF!</v>
      </c>
      <c r="D11" s="73" t="e">
        <f>SUMIFS(#REF!,#REF!,'Variance Analysis'!$B11,#REF!,'Variance Analysis'!$A11)</f>
        <v>#REF!</v>
      </c>
      <c r="E11" s="73" t="e">
        <f>SUMIFS(#REF!,#REF!,'Variance Analysis'!$B11,#REF!,'Variance Analysis'!$A11)</f>
        <v>#REF!</v>
      </c>
      <c r="F11" s="73" t="e">
        <f>SUMIFS(#REF!,#REF!,'Variance Analysis'!$B11,#REF!,'Variance Analysis'!$A11)</f>
        <v>#REF!</v>
      </c>
      <c r="G11" s="73" t="e">
        <f>SUMIFS(#REF!,#REF!,'Variance Analysis'!$B11,#REF!,'Variance Analysis'!$A11)</f>
        <v>#REF!</v>
      </c>
      <c r="H11" s="73" t="e">
        <f>SUMIFS(#REF!,#REF!,'Variance Analysis'!$B11,#REF!,'Variance Analysis'!$A11)</f>
        <v>#REF!</v>
      </c>
      <c r="I11" s="73" t="e">
        <f>SUMIFS(#REF!,#REF!,'Variance Analysis'!$B11,#REF!,'Variance Analysis'!$A11)</f>
        <v>#REF!</v>
      </c>
      <c r="J11" s="73" t="e">
        <f>SUMIFS(#REF!,#REF!,'Variance Analysis'!$B11,#REF!,'Variance Analysis'!$A11)</f>
        <v>#REF!</v>
      </c>
      <c r="K11" s="73" t="e">
        <f>SUMIFS(#REF!,#REF!,'Variance Analysis'!$B11,#REF!,'Variance Analysis'!$A11)</f>
        <v>#REF!</v>
      </c>
      <c r="L11" s="73" t="e">
        <f>SUMIFS(#REF!,#REF!,'Variance Analysis'!$B11,#REF!,'Variance Analysis'!$A11)</f>
        <v>#REF!</v>
      </c>
      <c r="M11" s="73" t="e">
        <f>SUMIFS(#REF!,#REF!,'Variance Analysis'!$B11,#REF!,'Variance Analysis'!$A11)</f>
        <v>#REF!</v>
      </c>
      <c r="N11" s="73" t="e">
        <f>SUMIFS(#REF!,#REF!,'Variance Analysis'!$B11,#REF!,'Variance Analysis'!$A11)</f>
        <v>#REF!</v>
      </c>
      <c r="O11" s="24"/>
      <c r="P11" s="24"/>
      <c r="Q11" s="24"/>
      <c r="R11" s="24"/>
      <c r="S11" s="24"/>
      <c r="T11" s="24"/>
      <c r="U11" s="24"/>
      <c r="V11" s="24"/>
    </row>
    <row r="12" spans="1:22" ht="12.75" customHeight="1" x14ac:dyDescent="0.25">
      <c r="A12" s="23" t="s">
        <v>13</v>
      </c>
      <c r="B12" s="23" t="s">
        <v>52</v>
      </c>
      <c r="C12" s="73" t="e">
        <f>SUMIFS(#REF!,#REF!,$A$12)</f>
        <v>#REF!</v>
      </c>
      <c r="D12" s="73" t="e">
        <f>SUMIFS(#REF!,#REF!,$A$12)</f>
        <v>#REF!</v>
      </c>
      <c r="E12" s="73" t="e">
        <f>SUMIFS(#REF!,#REF!,$A$12)</f>
        <v>#REF!</v>
      </c>
      <c r="F12" s="73" t="e">
        <f>SUMIFS(#REF!,#REF!,$A$12)</f>
        <v>#REF!</v>
      </c>
      <c r="G12" s="73" t="e">
        <f>SUMIFS(#REF!,#REF!,$A$12)</f>
        <v>#REF!</v>
      </c>
      <c r="H12" s="73" t="e">
        <f>SUMIFS(#REF!,#REF!,$A$12)</f>
        <v>#REF!</v>
      </c>
      <c r="I12" s="73" t="e">
        <f>SUMIFS(#REF!,#REF!,$A$12)</f>
        <v>#REF!</v>
      </c>
      <c r="J12" s="73" t="e">
        <f>SUMIFS(#REF!,#REF!,$A$12)</f>
        <v>#REF!</v>
      </c>
      <c r="K12" s="73" t="e">
        <f>SUMIFS(#REF!,#REF!,$A$12)</f>
        <v>#REF!</v>
      </c>
      <c r="L12" s="73" t="e">
        <f>SUMIFS(#REF!,#REF!,$A$12)</f>
        <v>#REF!</v>
      </c>
      <c r="M12" s="73" t="e">
        <f>SUMIFS(#REF!,#REF!,$A$12)</f>
        <v>#REF!</v>
      </c>
      <c r="N12" s="73" t="e">
        <f>SUMIFS(#REF!,#REF!,$A$12)</f>
        <v>#REF!</v>
      </c>
      <c r="O12" s="24"/>
      <c r="P12" s="24"/>
      <c r="Q12" s="24"/>
      <c r="R12" s="24"/>
      <c r="S12" s="24"/>
      <c r="T12" s="24"/>
      <c r="U12" s="24"/>
      <c r="V12" s="24"/>
    </row>
    <row r="13" spans="1:22" ht="12.75" customHeight="1" x14ac:dyDescent="0.25">
      <c r="A13" s="23" t="s">
        <v>17</v>
      </c>
      <c r="B13" s="23" t="s">
        <v>22</v>
      </c>
      <c r="C13" s="73" t="e">
        <f>SUMIFS(#REF!,#REF!,'Variance Analysis'!$B13,#REF!,'Variance Analysis'!$A13)</f>
        <v>#REF!</v>
      </c>
      <c r="D13" s="73" t="e">
        <f>SUMIFS(#REF!,#REF!,'Variance Analysis'!$B13,#REF!,'Variance Analysis'!$A13)</f>
        <v>#REF!</v>
      </c>
      <c r="E13" s="73" t="e">
        <f>SUMIFS(#REF!,#REF!,'Variance Analysis'!$B13,#REF!,'Variance Analysis'!$A13)</f>
        <v>#REF!</v>
      </c>
      <c r="F13" s="73" t="e">
        <f>SUMIFS(#REF!,#REF!,'Variance Analysis'!$B13,#REF!,'Variance Analysis'!$A13)</f>
        <v>#REF!</v>
      </c>
      <c r="G13" s="73" t="e">
        <f>SUMIFS(#REF!,#REF!,'Variance Analysis'!$B13,#REF!,'Variance Analysis'!$A13)</f>
        <v>#REF!</v>
      </c>
      <c r="H13" s="73" t="e">
        <f>SUMIFS(#REF!,#REF!,'Variance Analysis'!$B13,#REF!,'Variance Analysis'!$A13)</f>
        <v>#REF!</v>
      </c>
      <c r="I13" s="73" t="e">
        <f>SUMIFS(#REF!,#REF!,'Variance Analysis'!$B13,#REF!,'Variance Analysis'!$A13)</f>
        <v>#REF!</v>
      </c>
      <c r="J13" s="73" t="e">
        <f>SUMIFS(#REF!,#REF!,'Variance Analysis'!$B13,#REF!,'Variance Analysis'!$A13)</f>
        <v>#REF!</v>
      </c>
      <c r="K13" s="73" t="e">
        <f>SUMIFS(#REF!,#REF!,'Variance Analysis'!$B13,#REF!,'Variance Analysis'!$A13)</f>
        <v>#REF!</v>
      </c>
      <c r="L13" s="73" t="e">
        <f>SUMIFS(#REF!,#REF!,'Variance Analysis'!$B13,#REF!,'Variance Analysis'!$A13)</f>
        <v>#REF!</v>
      </c>
      <c r="M13" s="73" t="e">
        <f>SUMIFS(#REF!,#REF!,'Variance Analysis'!$B13,#REF!,'Variance Analysis'!$A13)</f>
        <v>#REF!</v>
      </c>
      <c r="N13" s="73" t="e">
        <f>SUMIFS(#REF!,#REF!,'Variance Analysis'!$B13,#REF!,'Variance Analysis'!$A13)</f>
        <v>#REF!</v>
      </c>
      <c r="O13" s="24"/>
      <c r="P13" s="24"/>
      <c r="Q13" s="24"/>
      <c r="R13" s="24"/>
      <c r="S13" s="24"/>
      <c r="T13" s="24"/>
      <c r="U13" s="24"/>
      <c r="V13" s="24"/>
    </row>
    <row r="14" spans="1:22" ht="12.75" customHeight="1" x14ac:dyDescent="0.25">
      <c r="A14" s="23" t="s">
        <v>17</v>
      </c>
      <c r="B14" s="23" t="s">
        <v>47</v>
      </c>
      <c r="C14" s="73" t="e">
        <f>SUMIFS(#REF!,#REF!,'Variance Analysis'!$B14,#REF!,'Variance Analysis'!$A14)</f>
        <v>#REF!</v>
      </c>
      <c r="D14" s="73" t="e">
        <f>SUMIFS(#REF!,#REF!,'Variance Analysis'!$B14,#REF!,'Variance Analysis'!$A14)</f>
        <v>#REF!</v>
      </c>
      <c r="E14" s="73" t="e">
        <f>SUMIFS(#REF!,#REF!,'Variance Analysis'!$B14,#REF!,'Variance Analysis'!$A14)</f>
        <v>#REF!</v>
      </c>
      <c r="F14" s="73" t="e">
        <f>SUMIFS(#REF!,#REF!,'Variance Analysis'!$B14,#REF!,'Variance Analysis'!$A14)</f>
        <v>#REF!</v>
      </c>
      <c r="G14" s="73" t="e">
        <f>SUMIFS(#REF!,#REF!,'Variance Analysis'!$B14,#REF!,'Variance Analysis'!$A14)</f>
        <v>#REF!</v>
      </c>
      <c r="H14" s="73" t="e">
        <f>SUMIFS(#REF!,#REF!,'Variance Analysis'!$B14,#REF!,'Variance Analysis'!$A14)</f>
        <v>#REF!</v>
      </c>
      <c r="I14" s="73" t="e">
        <f>SUMIFS(#REF!,#REF!,'Variance Analysis'!$B14,#REF!,'Variance Analysis'!$A14)</f>
        <v>#REF!</v>
      </c>
      <c r="J14" s="73" t="e">
        <f>SUMIFS(#REF!,#REF!,'Variance Analysis'!$B14,#REF!,'Variance Analysis'!$A14)</f>
        <v>#REF!</v>
      </c>
      <c r="K14" s="73" t="e">
        <f>SUMIFS(#REF!,#REF!,'Variance Analysis'!$B14,#REF!,'Variance Analysis'!$A14)</f>
        <v>#REF!</v>
      </c>
      <c r="L14" s="73" t="e">
        <f>SUMIFS(#REF!,#REF!,'Variance Analysis'!$B14,#REF!,'Variance Analysis'!$A14)</f>
        <v>#REF!</v>
      </c>
      <c r="M14" s="73" t="e">
        <f>SUMIFS(#REF!,#REF!,'Variance Analysis'!$B14,#REF!,'Variance Analysis'!$A14)</f>
        <v>#REF!</v>
      </c>
      <c r="N14" s="73" t="e">
        <f>SUMIFS(#REF!,#REF!,'Variance Analysis'!$B14,#REF!,'Variance Analysis'!$A14)</f>
        <v>#REF!</v>
      </c>
      <c r="O14" s="24"/>
      <c r="P14" s="24"/>
      <c r="Q14" s="24"/>
      <c r="R14" s="24"/>
      <c r="S14" s="24"/>
      <c r="T14" s="24"/>
      <c r="U14" s="24"/>
      <c r="V14" s="24"/>
    </row>
    <row r="15" spans="1:22" ht="12.75" customHeight="1" x14ac:dyDescent="0.25">
      <c r="A15" s="23" t="s">
        <v>17</v>
      </c>
      <c r="B15" s="23" t="s">
        <v>16</v>
      </c>
      <c r="C15" s="73" t="e">
        <f>SUMIFS(#REF!,#REF!,'Variance Analysis'!$B15,#REF!,'Variance Analysis'!$A15)</f>
        <v>#REF!</v>
      </c>
      <c r="D15" s="73" t="e">
        <f>SUMIFS(#REF!,#REF!,'Variance Analysis'!$B15,#REF!,'Variance Analysis'!$A15)</f>
        <v>#REF!</v>
      </c>
      <c r="E15" s="73" t="e">
        <f>SUMIFS(#REF!,#REF!,'Variance Analysis'!$B15,#REF!,'Variance Analysis'!$A15)</f>
        <v>#REF!</v>
      </c>
      <c r="F15" s="73" t="e">
        <f>SUMIFS(#REF!,#REF!,'Variance Analysis'!$B15,#REF!,'Variance Analysis'!$A15)</f>
        <v>#REF!</v>
      </c>
      <c r="G15" s="73" t="e">
        <f>SUMIFS(#REF!,#REF!,'Variance Analysis'!$B15,#REF!,'Variance Analysis'!$A15)</f>
        <v>#REF!</v>
      </c>
      <c r="H15" s="73" t="e">
        <f>SUMIFS(#REF!,#REF!,'Variance Analysis'!$B15,#REF!,'Variance Analysis'!$A15)</f>
        <v>#REF!</v>
      </c>
      <c r="I15" s="73" t="e">
        <f>SUMIFS(#REF!,#REF!,'Variance Analysis'!$B15,#REF!,'Variance Analysis'!$A15)</f>
        <v>#REF!</v>
      </c>
      <c r="J15" s="73" t="e">
        <f>SUMIFS(#REF!,#REF!,'Variance Analysis'!$B15,#REF!,'Variance Analysis'!$A15)</f>
        <v>#REF!</v>
      </c>
      <c r="K15" s="73" t="e">
        <f>SUMIFS(#REF!,#REF!,'Variance Analysis'!$B15,#REF!,'Variance Analysis'!$A15)</f>
        <v>#REF!</v>
      </c>
      <c r="L15" s="73" t="e">
        <f>SUMIFS(#REF!,#REF!,'Variance Analysis'!$B15,#REF!,'Variance Analysis'!$A15)</f>
        <v>#REF!</v>
      </c>
      <c r="M15" s="73" t="e">
        <f>SUMIFS(#REF!,#REF!,'Variance Analysis'!$B15,#REF!,'Variance Analysis'!$A15)</f>
        <v>#REF!</v>
      </c>
      <c r="N15" s="73" t="e">
        <f>SUMIFS(#REF!,#REF!,'Variance Analysis'!$B15,#REF!,'Variance Analysis'!$A15)</f>
        <v>#REF!</v>
      </c>
      <c r="O15" s="24"/>
      <c r="P15" s="24"/>
      <c r="Q15" s="24"/>
      <c r="R15" s="24"/>
      <c r="S15" s="24"/>
      <c r="T15" s="24"/>
      <c r="U15" s="24"/>
      <c r="V15" s="24"/>
    </row>
    <row r="16" spans="1:22" ht="12.75" customHeight="1" x14ac:dyDescent="0.25">
      <c r="A16" s="23" t="s">
        <v>17</v>
      </c>
      <c r="B16" s="23" t="s">
        <v>52</v>
      </c>
      <c r="C16" s="73" t="e">
        <f>SUMIFS(#REF!,#REF!,$A$16)</f>
        <v>#REF!</v>
      </c>
      <c r="D16" s="73" t="e">
        <f>SUMIFS(#REF!,#REF!,$A$16)</f>
        <v>#REF!</v>
      </c>
      <c r="E16" s="73" t="e">
        <f>SUMIFS(#REF!,#REF!,$A$16)</f>
        <v>#REF!</v>
      </c>
      <c r="F16" s="73" t="e">
        <f>SUMIFS(#REF!,#REF!,$A$16)</f>
        <v>#REF!</v>
      </c>
      <c r="G16" s="73" t="e">
        <f>SUMIFS(#REF!,#REF!,$A$16)</f>
        <v>#REF!</v>
      </c>
      <c r="H16" s="73" t="e">
        <f>SUMIFS(#REF!,#REF!,$A$16)</f>
        <v>#REF!</v>
      </c>
      <c r="I16" s="73" t="e">
        <f>SUMIFS(#REF!,#REF!,$A$16)</f>
        <v>#REF!</v>
      </c>
      <c r="J16" s="73" t="e">
        <f>SUMIFS(#REF!,#REF!,$A$16)</f>
        <v>#REF!</v>
      </c>
      <c r="K16" s="73" t="e">
        <f>SUMIFS(#REF!,#REF!,$A$16)</f>
        <v>#REF!</v>
      </c>
      <c r="L16" s="73" t="e">
        <f>SUMIFS(#REF!,#REF!,$A$16)</f>
        <v>#REF!</v>
      </c>
      <c r="M16" s="73" t="e">
        <f>SUMIFS(#REF!,#REF!,$A$16)</f>
        <v>#REF!</v>
      </c>
      <c r="N16" s="73" t="e">
        <f>SUMIFS(#REF!,#REF!,$A$16)</f>
        <v>#REF!</v>
      </c>
      <c r="O16" s="24"/>
      <c r="P16" s="24"/>
      <c r="Q16" s="24"/>
      <c r="R16" s="24"/>
      <c r="S16" s="24"/>
      <c r="T16" s="24"/>
      <c r="U16" s="24"/>
      <c r="V16" s="24"/>
    </row>
    <row r="17" spans="1:22" ht="12.75" customHeight="1" x14ac:dyDescent="0.25">
      <c r="A17" s="23" t="s">
        <v>18</v>
      </c>
      <c r="B17" s="23" t="s">
        <v>22</v>
      </c>
      <c r="C17" s="73" t="e">
        <f>SUMIFS(#REF!,#REF!,'Variance Analysis'!$B17,#REF!,'Variance Analysis'!$A17)</f>
        <v>#REF!</v>
      </c>
      <c r="D17" s="73" t="e">
        <f>SUMIFS(#REF!,#REF!,'Variance Analysis'!$B17,#REF!,'Variance Analysis'!$A17)</f>
        <v>#REF!</v>
      </c>
      <c r="E17" s="73" t="e">
        <f>SUMIFS(#REF!,#REF!,'Variance Analysis'!$B17,#REF!,'Variance Analysis'!$A17)</f>
        <v>#REF!</v>
      </c>
      <c r="F17" s="73" t="e">
        <f>SUMIFS(#REF!,#REF!,'Variance Analysis'!$B17,#REF!,'Variance Analysis'!$A17)</f>
        <v>#REF!</v>
      </c>
      <c r="G17" s="73" t="e">
        <f>SUMIFS(#REF!,#REF!,'Variance Analysis'!$B17,#REF!,'Variance Analysis'!$A17)</f>
        <v>#REF!</v>
      </c>
      <c r="H17" s="73" t="e">
        <f>SUMIFS(#REF!,#REF!,'Variance Analysis'!$B17,#REF!,'Variance Analysis'!$A17)</f>
        <v>#REF!</v>
      </c>
      <c r="I17" s="73" t="e">
        <f>SUMIFS(#REF!,#REF!,'Variance Analysis'!$B17,#REF!,'Variance Analysis'!$A17)</f>
        <v>#REF!</v>
      </c>
      <c r="J17" s="73" t="e">
        <f>SUMIFS(#REF!,#REF!,'Variance Analysis'!$B17,#REF!,'Variance Analysis'!$A17)</f>
        <v>#REF!</v>
      </c>
      <c r="K17" s="73" t="e">
        <f>SUMIFS(#REF!,#REF!,'Variance Analysis'!$B17,#REF!,'Variance Analysis'!$A17)</f>
        <v>#REF!</v>
      </c>
      <c r="L17" s="73" t="e">
        <f>SUMIFS(#REF!,#REF!,'Variance Analysis'!$B17,#REF!,'Variance Analysis'!$A17)</f>
        <v>#REF!</v>
      </c>
      <c r="M17" s="73" t="e">
        <f>SUMIFS(#REF!,#REF!,'Variance Analysis'!$B17,#REF!,'Variance Analysis'!$A17)</f>
        <v>#REF!</v>
      </c>
      <c r="N17" s="73" t="e">
        <f>SUMIFS(#REF!,#REF!,'Variance Analysis'!$B17,#REF!,'Variance Analysis'!$A17)</f>
        <v>#REF!</v>
      </c>
      <c r="O17" s="24"/>
      <c r="P17" s="24"/>
      <c r="Q17" s="24"/>
      <c r="R17" s="24"/>
      <c r="S17" s="24"/>
      <c r="T17" s="24"/>
      <c r="U17" s="24"/>
      <c r="V17" s="24"/>
    </row>
    <row r="18" spans="1:22" ht="12.75" customHeight="1" x14ac:dyDescent="0.25">
      <c r="A18" s="23" t="s">
        <v>18</v>
      </c>
      <c r="B18" s="23" t="s">
        <v>47</v>
      </c>
      <c r="C18" s="73" t="e">
        <f>SUMIFS(#REF!,#REF!,'Variance Analysis'!$B18,#REF!,'Variance Analysis'!$A18)</f>
        <v>#REF!</v>
      </c>
      <c r="D18" s="73" t="e">
        <f>SUMIFS(#REF!,#REF!,'Variance Analysis'!$B18,#REF!,'Variance Analysis'!$A18)</f>
        <v>#REF!</v>
      </c>
      <c r="E18" s="73" t="e">
        <f>SUMIFS(#REF!,#REF!,'Variance Analysis'!$B18,#REF!,'Variance Analysis'!$A18)</f>
        <v>#REF!</v>
      </c>
      <c r="F18" s="73" t="e">
        <f>SUMIFS(#REF!,#REF!,'Variance Analysis'!$B18,#REF!,'Variance Analysis'!$A18)</f>
        <v>#REF!</v>
      </c>
      <c r="G18" s="73" t="e">
        <f>SUMIFS(#REF!,#REF!,'Variance Analysis'!$B18,#REF!,'Variance Analysis'!$A18)</f>
        <v>#REF!</v>
      </c>
      <c r="H18" s="73" t="e">
        <f>SUMIFS(#REF!,#REF!,'Variance Analysis'!$B18,#REF!,'Variance Analysis'!$A18)</f>
        <v>#REF!</v>
      </c>
      <c r="I18" s="73" t="e">
        <f>SUMIFS(#REF!,#REF!,'Variance Analysis'!$B18,#REF!,'Variance Analysis'!$A18)</f>
        <v>#REF!</v>
      </c>
      <c r="J18" s="73" t="e">
        <f>SUMIFS(#REF!,#REF!,'Variance Analysis'!$B18,#REF!,'Variance Analysis'!$A18)</f>
        <v>#REF!</v>
      </c>
      <c r="K18" s="73" t="e">
        <f>SUMIFS(#REF!,#REF!,'Variance Analysis'!$B18,#REF!,'Variance Analysis'!$A18)</f>
        <v>#REF!</v>
      </c>
      <c r="L18" s="73" t="e">
        <f>SUMIFS(#REF!,#REF!,'Variance Analysis'!$B18,#REF!,'Variance Analysis'!$A18)</f>
        <v>#REF!</v>
      </c>
      <c r="M18" s="73" t="e">
        <f>SUMIFS(#REF!,#REF!,'Variance Analysis'!$B18,#REF!,'Variance Analysis'!$A18)</f>
        <v>#REF!</v>
      </c>
      <c r="N18" s="73" t="e">
        <f>SUMIFS(#REF!,#REF!,'Variance Analysis'!$B18,#REF!,'Variance Analysis'!$A18)</f>
        <v>#REF!</v>
      </c>
      <c r="O18" s="24"/>
      <c r="P18" s="24"/>
      <c r="Q18" s="24"/>
      <c r="R18" s="24"/>
      <c r="S18" s="24"/>
      <c r="T18" s="24"/>
      <c r="U18" s="24"/>
      <c r="V18" s="24"/>
    </row>
    <row r="19" spans="1:22" ht="12.75" customHeight="1" x14ac:dyDescent="0.25">
      <c r="A19" s="23" t="s">
        <v>18</v>
      </c>
      <c r="B19" s="23" t="s">
        <v>16</v>
      </c>
      <c r="C19" s="73" t="e">
        <f>SUMIFS(#REF!,#REF!,'Variance Analysis'!$B19,#REF!,'Variance Analysis'!$A19)</f>
        <v>#REF!</v>
      </c>
      <c r="D19" s="73" t="e">
        <f>SUMIFS(#REF!,#REF!,'Variance Analysis'!$B19,#REF!,'Variance Analysis'!$A19)</f>
        <v>#REF!</v>
      </c>
      <c r="E19" s="73" t="e">
        <f>SUMIFS(#REF!,#REF!,'Variance Analysis'!$B19,#REF!,'Variance Analysis'!$A19)</f>
        <v>#REF!</v>
      </c>
      <c r="F19" s="73" t="e">
        <f>SUMIFS(#REF!,#REF!,'Variance Analysis'!$B19,#REF!,'Variance Analysis'!$A19)</f>
        <v>#REF!</v>
      </c>
      <c r="G19" s="73" t="e">
        <f>SUMIFS(#REF!,#REF!,'Variance Analysis'!$B19,#REF!,'Variance Analysis'!$A19)</f>
        <v>#REF!</v>
      </c>
      <c r="H19" s="73" t="e">
        <f>SUMIFS(#REF!,#REF!,'Variance Analysis'!$B19,#REF!,'Variance Analysis'!$A19)</f>
        <v>#REF!</v>
      </c>
      <c r="I19" s="73" t="e">
        <f>SUMIFS(#REF!,#REF!,'Variance Analysis'!$B19,#REF!,'Variance Analysis'!$A19)</f>
        <v>#REF!</v>
      </c>
      <c r="J19" s="73" t="e">
        <f>SUMIFS(#REF!,#REF!,'Variance Analysis'!$B19,#REF!,'Variance Analysis'!$A19)</f>
        <v>#REF!</v>
      </c>
      <c r="K19" s="73" t="e">
        <f>SUMIFS(#REF!,#REF!,'Variance Analysis'!$B19,#REF!,'Variance Analysis'!$A19)</f>
        <v>#REF!</v>
      </c>
      <c r="L19" s="73" t="e">
        <f>SUMIFS(#REF!,#REF!,'Variance Analysis'!$B19,#REF!,'Variance Analysis'!$A19)</f>
        <v>#REF!</v>
      </c>
      <c r="M19" s="73" t="e">
        <f>SUMIFS(#REF!,#REF!,'Variance Analysis'!$B19,#REF!,'Variance Analysis'!$A19)</f>
        <v>#REF!</v>
      </c>
      <c r="N19" s="73" t="e">
        <f>SUMIFS(#REF!,#REF!,'Variance Analysis'!$B19,#REF!,'Variance Analysis'!$A19)</f>
        <v>#REF!</v>
      </c>
      <c r="O19" s="24"/>
      <c r="P19" s="24"/>
      <c r="Q19" s="24"/>
      <c r="R19" s="24"/>
      <c r="S19" s="24"/>
      <c r="T19" s="24"/>
      <c r="U19" s="24"/>
      <c r="V19" s="24"/>
    </row>
    <row r="20" spans="1:22" ht="12.75" customHeight="1" x14ac:dyDescent="0.25">
      <c r="A20" s="23" t="s">
        <v>18</v>
      </c>
      <c r="B20" s="23" t="s">
        <v>52</v>
      </c>
      <c r="C20" s="73" t="e">
        <f>SUMIFS(#REF!,#REF!,$A$20)</f>
        <v>#REF!</v>
      </c>
      <c r="D20" s="73" t="e">
        <f>SUMIFS(#REF!,#REF!,$A$20)</f>
        <v>#REF!</v>
      </c>
      <c r="E20" s="73" t="e">
        <f>SUMIFS(#REF!,#REF!,$A$20)</f>
        <v>#REF!</v>
      </c>
      <c r="F20" s="73" t="e">
        <f>SUMIFS(#REF!,#REF!,$A$20)</f>
        <v>#REF!</v>
      </c>
      <c r="G20" s="73" t="e">
        <f>SUMIFS(#REF!,#REF!,$A$20)</f>
        <v>#REF!</v>
      </c>
      <c r="H20" s="73" t="e">
        <f>SUMIFS(#REF!,#REF!,$A$20)</f>
        <v>#REF!</v>
      </c>
      <c r="I20" s="73" t="e">
        <f>SUMIFS(#REF!,#REF!,$A$20)</f>
        <v>#REF!</v>
      </c>
      <c r="J20" s="73" t="e">
        <f>SUMIFS(#REF!,#REF!,$A$20)</f>
        <v>#REF!</v>
      </c>
      <c r="K20" s="73" t="e">
        <f>SUMIFS(#REF!,#REF!,$A$20)</f>
        <v>#REF!</v>
      </c>
      <c r="L20" s="73" t="e">
        <f>SUMIFS(#REF!,#REF!,$A$20)</f>
        <v>#REF!</v>
      </c>
      <c r="M20" s="73" t="e">
        <f>SUMIFS(#REF!,#REF!,$A$20)</f>
        <v>#REF!</v>
      </c>
      <c r="N20" s="73" t="e">
        <f>SUMIFS(#REF!,#REF!,$A$20)</f>
        <v>#REF!</v>
      </c>
      <c r="O20" s="24"/>
      <c r="P20" s="24"/>
      <c r="Q20" s="24"/>
      <c r="R20" s="24"/>
      <c r="S20" s="24"/>
      <c r="T20" s="24"/>
      <c r="U20" s="24"/>
      <c r="V20" s="24"/>
    </row>
    <row r="21" spans="1:22" ht="12.75" customHeight="1" x14ac:dyDescent="0.25">
      <c r="A21" s="23" t="s">
        <v>24</v>
      </c>
      <c r="B21" s="23" t="s">
        <v>22</v>
      </c>
      <c r="C21" s="72" t="e">
        <f>SUMIFS(C$9:C$20,$B$9:$B$20,$B21)</f>
        <v>#REF!</v>
      </c>
      <c r="D21" s="72" t="e">
        <f>SUMIFS(D$9:D$20,$B$9:$B$20,$B21)</f>
        <v>#REF!</v>
      </c>
      <c r="E21" s="72" t="e">
        <f t="shared" ref="E21:N21" si="0">SUMIFS(E$9:E$20,$B$9:$B$20,$B21)</f>
        <v>#REF!</v>
      </c>
      <c r="F21" s="72" t="e">
        <f t="shared" si="0"/>
        <v>#REF!</v>
      </c>
      <c r="G21" s="72" t="e">
        <f t="shared" si="0"/>
        <v>#REF!</v>
      </c>
      <c r="H21" s="72" t="e">
        <f t="shared" si="0"/>
        <v>#REF!</v>
      </c>
      <c r="I21" s="72" t="e">
        <f t="shared" si="0"/>
        <v>#REF!</v>
      </c>
      <c r="J21" s="72" t="e">
        <f t="shared" si="0"/>
        <v>#REF!</v>
      </c>
      <c r="K21" s="72" t="e">
        <f t="shared" si="0"/>
        <v>#REF!</v>
      </c>
      <c r="L21" s="72" t="e">
        <f t="shared" si="0"/>
        <v>#REF!</v>
      </c>
      <c r="M21" s="72" t="e">
        <f t="shared" si="0"/>
        <v>#REF!</v>
      </c>
      <c r="N21" s="72" t="e">
        <f t="shared" si="0"/>
        <v>#REF!</v>
      </c>
      <c r="O21" s="24"/>
      <c r="P21" s="24"/>
      <c r="Q21" s="24"/>
      <c r="R21" s="24"/>
      <c r="S21" s="24"/>
      <c r="T21" s="24"/>
      <c r="U21" s="24"/>
      <c r="V21" s="24"/>
    </row>
    <row r="22" spans="1:22" ht="12.75" customHeight="1" x14ac:dyDescent="0.25">
      <c r="A22" s="23" t="s">
        <v>24</v>
      </c>
      <c r="B22" s="23" t="s">
        <v>47</v>
      </c>
      <c r="C22" s="72" t="e">
        <f t="shared" ref="C22:N24" si="1">SUMIFS(C$9:C$20,$B$9:$B$20,$B22)</f>
        <v>#REF!</v>
      </c>
      <c r="D22" s="72" t="e">
        <f t="shared" si="1"/>
        <v>#REF!</v>
      </c>
      <c r="E22" s="72" t="e">
        <f t="shared" si="1"/>
        <v>#REF!</v>
      </c>
      <c r="F22" s="72" t="e">
        <f t="shared" si="1"/>
        <v>#REF!</v>
      </c>
      <c r="G22" s="72" t="e">
        <f t="shared" si="1"/>
        <v>#REF!</v>
      </c>
      <c r="H22" s="72" t="e">
        <f t="shared" si="1"/>
        <v>#REF!</v>
      </c>
      <c r="I22" s="72" t="e">
        <f t="shared" si="1"/>
        <v>#REF!</v>
      </c>
      <c r="J22" s="72" t="e">
        <f t="shared" si="1"/>
        <v>#REF!</v>
      </c>
      <c r="K22" s="72" t="e">
        <f t="shared" si="1"/>
        <v>#REF!</v>
      </c>
      <c r="L22" s="72" t="e">
        <f t="shared" si="1"/>
        <v>#REF!</v>
      </c>
      <c r="M22" s="72" t="e">
        <f t="shared" si="1"/>
        <v>#REF!</v>
      </c>
      <c r="N22" s="72" t="e">
        <f t="shared" si="1"/>
        <v>#REF!</v>
      </c>
      <c r="O22" s="24"/>
      <c r="P22" s="24"/>
      <c r="Q22" s="24"/>
      <c r="R22" s="24"/>
      <c r="S22" s="24"/>
      <c r="T22" s="24"/>
      <c r="U22" s="24"/>
      <c r="V22" s="24"/>
    </row>
    <row r="23" spans="1:22" ht="12.75" customHeight="1" x14ac:dyDescent="0.25">
      <c r="A23" s="23" t="s">
        <v>24</v>
      </c>
      <c r="B23" s="23" t="s">
        <v>16</v>
      </c>
      <c r="C23" s="72" t="e">
        <f t="shared" si="1"/>
        <v>#REF!</v>
      </c>
      <c r="D23" s="72" t="e">
        <f t="shared" si="1"/>
        <v>#REF!</v>
      </c>
      <c r="E23" s="72" t="e">
        <f t="shared" si="1"/>
        <v>#REF!</v>
      </c>
      <c r="F23" s="72" t="e">
        <f t="shared" si="1"/>
        <v>#REF!</v>
      </c>
      <c r="G23" s="72" t="e">
        <f t="shared" si="1"/>
        <v>#REF!</v>
      </c>
      <c r="H23" s="72" t="e">
        <f t="shared" si="1"/>
        <v>#REF!</v>
      </c>
      <c r="I23" s="72" t="e">
        <f t="shared" si="1"/>
        <v>#REF!</v>
      </c>
      <c r="J23" s="72" t="e">
        <f t="shared" si="1"/>
        <v>#REF!</v>
      </c>
      <c r="K23" s="72" t="e">
        <f t="shared" si="1"/>
        <v>#REF!</v>
      </c>
      <c r="L23" s="72" t="e">
        <f t="shared" si="1"/>
        <v>#REF!</v>
      </c>
      <c r="M23" s="72" t="e">
        <f t="shared" si="1"/>
        <v>#REF!</v>
      </c>
      <c r="N23" s="72" t="e">
        <f t="shared" si="1"/>
        <v>#REF!</v>
      </c>
      <c r="O23" s="24"/>
      <c r="P23" s="24"/>
      <c r="Q23" s="24"/>
      <c r="R23" s="24"/>
      <c r="S23" s="24"/>
      <c r="T23" s="24"/>
      <c r="U23" s="24"/>
      <c r="V23" s="24"/>
    </row>
    <row r="24" spans="1:22" ht="12.75" customHeight="1" x14ac:dyDescent="0.25">
      <c r="A24" s="23" t="s">
        <v>24</v>
      </c>
      <c r="B24" s="2" t="s">
        <v>52</v>
      </c>
      <c r="C24" s="72" t="e">
        <f t="shared" si="1"/>
        <v>#REF!</v>
      </c>
      <c r="D24" s="72" t="e">
        <f t="shared" si="1"/>
        <v>#REF!</v>
      </c>
      <c r="E24" s="72" t="e">
        <f t="shared" si="1"/>
        <v>#REF!</v>
      </c>
      <c r="F24" s="72" t="e">
        <f t="shared" si="1"/>
        <v>#REF!</v>
      </c>
      <c r="G24" s="72" t="e">
        <f t="shared" si="1"/>
        <v>#REF!</v>
      </c>
      <c r="H24" s="72" t="e">
        <f t="shared" si="1"/>
        <v>#REF!</v>
      </c>
      <c r="I24" s="72" t="e">
        <f t="shared" si="1"/>
        <v>#REF!</v>
      </c>
      <c r="J24" s="72" t="e">
        <f t="shared" si="1"/>
        <v>#REF!</v>
      </c>
      <c r="K24" s="72" t="e">
        <f t="shared" si="1"/>
        <v>#REF!</v>
      </c>
      <c r="L24" s="72" t="e">
        <f t="shared" si="1"/>
        <v>#REF!</v>
      </c>
      <c r="M24" s="72" t="e">
        <f t="shared" si="1"/>
        <v>#REF!</v>
      </c>
      <c r="N24" s="72" t="e">
        <f t="shared" si="1"/>
        <v>#REF!</v>
      </c>
    </row>
    <row r="25" spans="1:22" s="21" customFormat="1" ht="27.65" customHeight="1" x14ac:dyDescent="0.4">
      <c r="A25" s="36" t="s">
        <v>26</v>
      </c>
    </row>
    <row r="26" spans="1:22" s="21" customFormat="1" ht="58" customHeight="1" x14ac:dyDescent="0.35">
      <c r="A26" s="154" t="s">
        <v>54</v>
      </c>
      <c r="B26" s="140"/>
      <c r="C26" s="140"/>
      <c r="D26" s="140"/>
      <c r="E26" s="140"/>
      <c r="F26" s="140"/>
      <c r="G26" s="140"/>
      <c r="H26" s="140"/>
      <c r="I26" s="140"/>
      <c r="J26" s="140"/>
      <c r="K26" s="140"/>
    </row>
    <row r="27" spans="1:22" s="20" customFormat="1" ht="15" customHeight="1" x14ac:dyDescent="0.25"/>
    <row r="28" spans="1:22" s="140" customFormat="1" ht="13" customHeight="1" x14ac:dyDescent="0.35">
      <c r="A28" s="154" t="s">
        <v>55</v>
      </c>
    </row>
    <row r="29" spans="1:22" ht="27.65" customHeight="1" x14ac:dyDescent="0.4">
      <c r="A29" s="49" t="s">
        <v>24</v>
      </c>
      <c r="B29" s="46"/>
      <c r="C29" s="29" t="s">
        <v>1</v>
      </c>
      <c r="D29" s="29" t="s">
        <v>2</v>
      </c>
      <c r="E29" s="29" t="s">
        <v>3</v>
      </c>
      <c r="F29" s="29" t="s">
        <v>4</v>
      </c>
      <c r="G29" s="29" t="s">
        <v>5</v>
      </c>
      <c r="H29" s="29" t="s">
        <v>6</v>
      </c>
      <c r="I29" s="29" t="s">
        <v>7</v>
      </c>
      <c r="J29" s="29" t="s">
        <v>8</v>
      </c>
      <c r="K29" s="29" t="s">
        <v>9</v>
      </c>
      <c r="L29" s="29" t="s">
        <v>10</v>
      </c>
      <c r="M29" s="29" t="s">
        <v>11</v>
      </c>
      <c r="N29" s="29" t="s">
        <v>12</v>
      </c>
    </row>
    <row r="30" spans="1:22" ht="12.75" customHeight="1" x14ac:dyDescent="0.25">
      <c r="A30" s="23" t="s">
        <v>13</v>
      </c>
      <c r="B30" s="6" t="s">
        <v>22</v>
      </c>
      <c r="C30" s="73" t="e">
        <f>SUMIFS(#REF!,#REF!,'Variance Analysis'!$B30,#REF!,'Variance Analysis'!$A30)</f>
        <v>#REF!</v>
      </c>
      <c r="D30" s="73" t="e">
        <f>SUMIFS(#REF!,#REF!,'Variance Analysis'!$B30,#REF!,'Variance Analysis'!$A30)</f>
        <v>#REF!</v>
      </c>
      <c r="E30" s="73" t="e">
        <f>SUMIFS(#REF!,#REF!,'Variance Analysis'!$B30,#REF!,'Variance Analysis'!$A30)</f>
        <v>#REF!</v>
      </c>
      <c r="F30" s="73" t="e">
        <f>SUMIFS(#REF!,#REF!,'Variance Analysis'!$B30,#REF!,'Variance Analysis'!$A30)</f>
        <v>#REF!</v>
      </c>
      <c r="G30" s="73" t="e">
        <f>SUMIFS(#REF!,#REF!,'Variance Analysis'!$B30,#REF!,'Variance Analysis'!$A30)</f>
        <v>#REF!</v>
      </c>
      <c r="H30" s="73" t="e">
        <f>SUMIFS(#REF!,#REF!,'Variance Analysis'!$B30,#REF!,'Variance Analysis'!$A30)</f>
        <v>#REF!</v>
      </c>
      <c r="I30" s="73" t="e">
        <f>SUMIFS(#REF!,#REF!,'Variance Analysis'!$B30,#REF!,'Variance Analysis'!$A30)</f>
        <v>#REF!</v>
      </c>
      <c r="J30" s="73" t="e">
        <f>SUMIFS(#REF!,#REF!,'Variance Analysis'!$B30,#REF!,'Variance Analysis'!$A30)</f>
        <v>#REF!</v>
      </c>
      <c r="K30" s="73" t="e">
        <f>SUMIFS(#REF!,#REF!,'Variance Analysis'!$B30,#REF!,'Variance Analysis'!$A30)</f>
        <v>#REF!</v>
      </c>
      <c r="L30" s="73" t="e">
        <f>SUMIFS(#REF!,#REF!,'Variance Analysis'!$B30,#REF!,'Variance Analysis'!$A30)</f>
        <v>#REF!</v>
      </c>
      <c r="M30" s="73" t="e">
        <f>SUMIFS(#REF!,#REF!,'Variance Analysis'!$B30,#REF!,'Variance Analysis'!$A30)</f>
        <v>#REF!</v>
      </c>
      <c r="N30" s="73" t="e">
        <f>SUMIFS(#REF!,#REF!,'Variance Analysis'!$B30,#REF!,'Variance Analysis'!$A30)</f>
        <v>#REF!</v>
      </c>
    </row>
    <row r="31" spans="1:22" ht="12.75" customHeight="1" x14ac:dyDescent="0.25">
      <c r="A31" s="23" t="s">
        <v>13</v>
      </c>
      <c r="B31" s="23" t="s">
        <v>23</v>
      </c>
      <c r="C31" s="73" t="e">
        <f>SUMIFS(#REF!,#REF!,'Variance Analysis'!$B31,#REF!,'Variance Analysis'!$A31)</f>
        <v>#REF!</v>
      </c>
      <c r="D31" s="73" t="e">
        <f>SUMIFS(#REF!,#REF!,'Variance Analysis'!$B31,#REF!,'Variance Analysis'!$A31)</f>
        <v>#REF!</v>
      </c>
      <c r="E31" s="73" t="e">
        <f>SUMIFS(#REF!,#REF!,'Variance Analysis'!$B31,#REF!,'Variance Analysis'!$A31)</f>
        <v>#REF!</v>
      </c>
      <c r="F31" s="73" t="e">
        <f>SUMIFS(#REF!,#REF!,'Variance Analysis'!$B31,#REF!,'Variance Analysis'!$A31)</f>
        <v>#REF!</v>
      </c>
      <c r="G31" s="73" t="e">
        <f>SUMIFS(#REF!,#REF!,'Variance Analysis'!$B31,#REF!,'Variance Analysis'!$A31)</f>
        <v>#REF!</v>
      </c>
      <c r="H31" s="73" t="e">
        <f>SUMIFS(#REF!,#REF!,'Variance Analysis'!$B31,#REF!,'Variance Analysis'!$A31)</f>
        <v>#REF!</v>
      </c>
      <c r="I31" s="73" t="e">
        <f>SUMIFS(#REF!,#REF!,'Variance Analysis'!$B31,#REF!,'Variance Analysis'!$A31)</f>
        <v>#REF!</v>
      </c>
      <c r="J31" s="73" t="e">
        <f>SUMIFS(#REF!,#REF!,'Variance Analysis'!$B31,#REF!,'Variance Analysis'!$A31)</f>
        <v>#REF!</v>
      </c>
      <c r="K31" s="73" t="e">
        <f>SUMIFS(#REF!,#REF!,'Variance Analysis'!$B31,#REF!,'Variance Analysis'!$A31)</f>
        <v>#REF!</v>
      </c>
      <c r="L31" s="73" t="e">
        <f>SUMIFS(#REF!,#REF!,'Variance Analysis'!$B31,#REF!,'Variance Analysis'!$A31)</f>
        <v>#REF!</v>
      </c>
      <c r="M31" s="73" t="e">
        <f>SUMIFS(#REF!,#REF!,'Variance Analysis'!$B31,#REF!,'Variance Analysis'!$A31)</f>
        <v>#REF!</v>
      </c>
      <c r="N31" s="73" t="e">
        <f>SUMIFS(#REF!,#REF!,'Variance Analysis'!$B31,#REF!,'Variance Analysis'!$A31)</f>
        <v>#REF!</v>
      </c>
    </row>
    <row r="32" spans="1:22" ht="12.75" customHeight="1" x14ac:dyDescent="0.25">
      <c r="A32" s="23" t="s">
        <v>13</v>
      </c>
      <c r="B32" s="23" t="s">
        <v>14</v>
      </c>
      <c r="C32" s="73" t="e">
        <f>SUMIFS(#REF!,#REF!,'Variance Analysis'!$B32,#REF!,'Variance Analysis'!$A32)</f>
        <v>#REF!</v>
      </c>
      <c r="D32" s="73" t="e">
        <f>SUMIFS(#REF!,#REF!,'Variance Analysis'!$B32,#REF!,'Variance Analysis'!$A32)</f>
        <v>#REF!</v>
      </c>
      <c r="E32" s="73" t="e">
        <f>SUMIFS(#REF!,#REF!,'Variance Analysis'!$B32,#REF!,'Variance Analysis'!$A32)</f>
        <v>#REF!</v>
      </c>
      <c r="F32" s="73" t="e">
        <f>SUMIFS(#REF!,#REF!,'Variance Analysis'!$B32,#REF!,'Variance Analysis'!$A32)</f>
        <v>#REF!</v>
      </c>
      <c r="G32" s="73" t="e">
        <f>SUMIFS(#REF!,#REF!,'Variance Analysis'!$B32,#REF!,'Variance Analysis'!$A32)</f>
        <v>#REF!</v>
      </c>
      <c r="H32" s="73" t="e">
        <f>SUMIFS(#REF!,#REF!,'Variance Analysis'!$B32,#REF!,'Variance Analysis'!$A32)</f>
        <v>#REF!</v>
      </c>
      <c r="I32" s="73" t="e">
        <f>SUMIFS(#REF!,#REF!,'Variance Analysis'!$B32,#REF!,'Variance Analysis'!$A32)</f>
        <v>#REF!</v>
      </c>
      <c r="J32" s="73" t="e">
        <f>SUMIFS(#REF!,#REF!,'Variance Analysis'!$B32,#REF!,'Variance Analysis'!$A32)</f>
        <v>#REF!</v>
      </c>
      <c r="K32" s="73" t="e">
        <f>SUMIFS(#REF!,#REF!,'Variance Analysis'!$B32,#REF!,'Variance Analysis'!$A32)</f>
        <v>#REF!</v>
      </c>
      <c r="L32" s="73" t="e">
        <f>SUMIFS(#REF!,#REF!,'Variance Analysis'!$B32,#REF!,'Variance Analysis'!$A32)</f>
        <v>#REF!</v>
      </c>
      <c r="M32" s="73" t="e">
        <f>SUMIFS(#REF!,#REF!,'Variance Analysis'!$B32,#REF!,'Variance Analysis'!$A32)</f>
        <v>#REF!</v>
      </c>
      <c r="N32" s="73" t="e">
        <f>SUMIFS(#REF!,#REF!,'Variance Analysis'!$B32,#REF!,'Variance Analysis'!$A32)</f>
        <v>#REF!</v>
      </c>
    </row>
    <row r="33" spans="1:14" ht="12.75" customHeight="1" x14ac:dyDescent="0.25">
      <c r="A33" s="23" t="s">
        <v>13</v>
      </c>
      <c r="B33" s="23" t="s">
        <v>52</v>
      </c>
      <c r="C33" s="72" t="e">
        <f>SUMIFS(#REF!,#REF!,#REF!)</f>
        <v>#REF!</v>
      </c>
      <c r="D33" s="72" t="e">
        <f>SUMIFS(#REF!,#REF!,#REF!)</f>
        <v>#REF!</v>
      </c>
      <c r="E33" s="72" t="e">
        <f>SUMIFS(#REF!,#REF!,#REF!)</f>
        <v>#REF!</v>
      </c>
      <c r="F33" s="72" t="e">
        <f>SUMIFS(#REF!,#REF!,#REF!)</f>
        <v>#REF!</v>
      </c>
      <c r="G33" s="72" t="e">
        <f>SUMIFS(#REF!,#REF!,#REF!)</f>
        <v>#REF!</v>
      </c>
      <c r="H33" s="72" t="e">
        <f>SUMIFS(#REF!,#REF!,#REF!)</f>
        <v>#REF!</v>
      </c>
      <c r="I33" s="72" t="e">
        <f>SUMIFS(#REF!,#REF!,#REF!)</f>
        <v>#REF!</v>
      </c>
      <c r="J33" s="72" t="e">
        <f>SUMIFS(#REF!,#REF!,#REF!)</f>
        <v>#REF!</v>
      </c>
      <c r="K33" s="72" t="e">
        <f>SUMIFS(#REF!,#REF!,#REF!)</f>
        <v>#REF!</v>
      </c>
      <c r="L33" s="72" t="e">
        <f>SUMIFS(#REF!,#REF!,#REF!)</f>
        <v>#REF!</v>
      </c>
      <c r="M33" s="72" t="e">
        <f>SUMIFS(#REF!,#REF!,#REF!)</f>
        <v>#REF!</v>
      </c>
      <c r="N33" s="72" t="e">
        <f>SUMIFS(#REF!,#REF!,#REF!)</f>
        <v>#REF!</v>
      </c>
    </row>
    <row r="34" spans="1:14" ht="12.75" customHeight="1" x14ac:dyDescent="0.25">
      <c r="A34" s="23" t="s">
        <v>17</v>
      </c>
      <c r="B34" s="23" t="s">
        <v>22</v>
      </c>
      <c r="C34" s="72" t="e">
        <f>SUMIFS(#REF!,#REF!,'Variance Analysis'!$B34,#REF!,'Variance Analysis'!$A34)</f>
        <v>#REF!</v>
      </c>
      <c r="D34" s="72" t="e">
        <f>SUMIFS(#REF!,#REF!,'Variance Analysis'!$B34,#REF!,'Variance Analysis'!$A34)</f>
        <v>#REF!</v>
      </c>
      <c r="E34" s="72" t="e">
        <f>SUMIFS(#REF!,#REF!,'Variance Analysis'!$B34,#REF!,'Variance Analysis'!$A34)</f>
        <v>#REF!</v>
      </c>
      <c r="F34" s="72" t="e">
        <f>SUMIFS(#REF!,#REF!,'Variance Analysis'!$B34,#REF!,'Variance Analysis'!$A34)</f>
        <v>#REF!</v>
      </c>
      <c r="G34" s="72" t="e">
        <f>SUMIFS(#REF!,#REF!,'Variance Analysis'!$B34,#REF!,'Variance Analysis'!$A34)</f>
        <v>#REF!</v>
      </c>
      <c r="H34" s="72" t="e">
        <f>SUMIFS(#REF!,#REF!,'Variance Analysis'!$B34,#REF!,'Variance Analysis'!$A34)</f>
        <v>#REF!</v>
      </c>
      <c r="I34" s="72" t="e">
        <f>SUMIFS(#REF!,#REF!,'Variance Analysis'!$B34,#REF!,'Variance Analysis'!$A34)</f>
        <v>#REF!</v>
      </c>
      <c r="J34" s="72" t="e">
        <f>SUMIFS(#REF!,#REF!,'Variance Analysis'!$B34,#REF!,'Variance Analysis'!$A34)</f>
        <v>#REF!</v>
      </c>
      <c r="K34" s="72" t="e">
        <f>SUMIFS(#REF!,#REF!,'Variance Analysis'!$B34,#REF!,'Variance Analysis'!$A34)</f>
        <v>#REF!</v>
      </c>
      <c r="L34" s="72" t="e">
        <f>SUMIFS(#REF!,#REF!,'Variance Analysis'!$B34,#REF!,'Variance Analysis'!$A34)</f>
        <v>#REF!</v>
      </c>
      <c r="M34" s="72" t="e">
        <f>SUMIFS(#REF!,#REF!,'Variance Analysis'!$B34,#REF!,'Variance Analysis'!$A34)</f>
        <v>#REF!</v>
      </c>
      <c r="N34" s="72" t="e">
        <f>SUMIFS(#REF!,#REF!,'Variance Analysis'!$B34,#REF!,'Variance Analysis'!$A34)</f>
        <v>#REF!</v>
      </c>
    </row>
    <row r="35" spans="1:14" ht="12.75" customHeight="1" x14ac:dyDescent="0.25">
      <c r="A35" s="23" t="s">
        <v>17</v>
      </c>
      <c r="B35" s="23" t="s">
        <v>23</v>
      </c>
      <c r="C35" s="72" t="e">
        <f>SUMIFS(#REF!,#REF!,'Variance Analysis'!$B35,#REF!,'Variance Analysis'!$A35)</f>
        <v>#REF!</v>
      </c>
      <c r="D35" s="72" t="e">
        <f>SUMIFS(#REF!,#REF!,'Variance Analysis'!$B35,#REF!,'Variance Analysis'!$A35)</f>
        <v>#REF!</v>
      </c>
      <c r="E35" s="72" t="e">
        <f>SUMIFS(#REF!,#REF!,'Variance Analysis'!$B35,#REF!,'Variance Analysis'!$A35)</f>
        <v>#REF!</v>
      </c>
      <c r="F35" s="72" t="e">
        <f>SUMIFS(#REF!,#REF!,'Variance Analysis'!$B35,#REF!,'Variance Analysis'!$A35)</f>
        <v>#REF!</v>
      </c>
      <c r="G35" s="72" t="e">
        <f>SUMIFS(#REF!,#REF!,'Variance Analysis'!$B35,#REF!,'Variance Analysis'!$A35)</f>
        <v>#REF!</v>
      </c>
      <c r="H35" s="72" t="e">
        <f>SUMIFS(#REF!,#REF!,'Variance Analysis'!$B35,#REF!,'Variance Analysis'!$A35)</f>
        <v>#REF!</v>
      </c>
      <c r="I35" s="72" t="e">
        <f>SUMIFS(#REF!,#REF!,'Variance Analysis'!$B35,#REF!,'Variance Analysis'!$A35)</f>
        <v>#REF!</v>
      </c>
      <c r="J35" s="72" t="e">
        <f>SUMIFS(#REF!,#REF!,'Variance Analysis'!$B35,#REF!,'Variance Analysis'!$A35)</f>
        <v>#REF!</v>
      </c>
      <c r="K35" s="72" t="e">
        <f>SUMIFS(#REF!,#REF!,'Variance Analysis'!$B35,#REF!,'Variance Analysis'!$A35)</f>
        <v>#REF!</v>
      </c>
      <c r="L35" s="72" t="e">
        <f>SUMIFS(#REF!,#REF!,'Variance Analysis'!$B35,#REF!,'Variance Analysis'!$A35)</f>
        <v>#REF!</v>
      </c>
      <c r="M35" s="72" t="e">
        <f>SUMIFS(#REF!,#REF!,'Variance Analysis'!$B35,#REF!,'Variance Analysis'!$A35)</f>
        <v>#REF!</v>
      </c>
      <c r="N35" s="72" t="e">
        <f>SUMIFS(#REF!,#REF!,'Variance Analysis'!$B35,#REF!,'Variance Analysis'!$A35)</f>
        <v>#REF!</v>
      </c>
    </row>
    <row r="36" spans="1:14" ht="12.75" customHeight="1" x14ac:dyDescent="0.25">
      <c r="A36" s="23" t="s">
        <v>17</v>
      </c>
      <c r="B36" s="23" t="s">
        <v>14</v>
      </c>
      <c r="C36" s="72" t="e">
        <f>SUMIFS(#REF!,#REF!,'Variance Analysis'!$B36,#REF!,'Variance Analysis'!$A36)</f>
        <v>#REF!</v>
      </c>
      <c r="D36" s="72" t="e">
        <f>SUMIFS(#REF!,#REF!,'Variance Analysis'!$B36,#REF!,'Variance Analysis'!$A36)</f>
        <v>#REF!</v>
      </c>
      <c r="E36" s="72" t="e">
        <f>SUMIFS(#REF!,#REF!,'Variance Analysis'!$B36,#REF!,'Variance Analysis'!$A36)</f>
        <v>#REF!</v>
      </c>
      <c r="F36" s="72" t="e">
        <f>SUMIFS(#REF!,#REF!,'Variance Analysis'!$B36,#REF!,'Variance Analysis'!$A36)</f>
        <v>#REF!</v>
      </c>
      <c r="G36" s="72" t="e">
        <f>SUMIFS(#REF!,#REF!,'Variance Analysis'!$B36,#REF!,'Variance Analysis'!$A36)</f>
        <v>#REF!</v>
      </c>
      <c r="H36" s="72" t="e">
        <f>SUMIFS(#REF!,#REF!,'Variance Analysis'!$B36,#REF!,'Variance Analysis'!$A36)</f>
        <v>#REF!</v>
      </c>
      <c r="I36" s="72" t="e">
        <f>SUMIFS(#REF!,#REF!,'Variance Analysis'!$B36,#REF!,'Variance Analysis'!$A36)</f>
        <v>#REF!</v>
      </c>
      <c r="J36" s="72" t="e">
        <f>SUMIFS(#REF!,#REF!,'Variance Analysis'!$B36,#REF!,'Variance Analysis'!$A36)</f>
        <v>#REF!</v>
      </c>
      <c r="K36" s="72" t="e">
        <f>SUMIFS(#REF!,#REF!,'Variance Analysis'!$B36,#REF!,'Variance Analysis'!$A36)</f>
        <v>#REF!</v>
      </c>
      <c r="L36" s="72" t="e">
        <f>SUMIFS(#REF!,#REF!,'Variance Analysis'!$B36,#REF!,'Variance Analysis'!$A36)</f>
        <v>#REF!</v>
      </c>
      <c r="M36" s="72" t="e">
        <f>SUMIFS(#REF!,#REF!,'Variance Analysis'!$B36,#REF!,'Variance Analysis'!$A36)</f>
        <v>#REF!</v>
      </c>
      <c r="N36" s="72" t="e">
        <f>SUMIFS(#REF!,#REF!,'Variance Analysis'!$B36,#REF!,'Variance Analysis'!$A36)</f>
        <v>#REF!</v>
      </c>
    </row>
    <row r="37" spans="1:14" ht="12.75" customHeight="1" x14ac:dyDescent="0.25">
      <c r="A37" s="23" t="s">
        <v>17</v>
      </c>
      <c r="B37" s="23" t="s">
        <v>52</v>
      </c>
      <c r="C37" s="72" t="e">
        <f>SUMIFS(#REF!,#REF!,$A$37)</f>
        <v>#REF!</v>
      </c>
      <c r="D37" s="72" t="e">
        <f>SUMIFS(#REF!,#REF!,$A$37)</f>
        <v>#REF!</v>
      </c>
      <c r="E37" s="72" t="e">
        <f>SUMIFS(#REF!,#REF!,$A$37)</f>
        <v>#REF!</v>
      </c>
      <c r="F37" s="72" t="e">
        <f>SUMIFS(#REF!,#REF!,$A$37)</f>
        <v>#REF!</v>
      </c>
      <c r="G37" s="72" t="e">
        <f>SUMIFS(#REF!,#REF!,$A$37)</f>
        <v>#REF!</v>
      </c>
      <c r="H37" s="72" t="e">
        <f>SUMIFS(#REF!,#REF!,$A$37)</f>
        <v>#REF!</v>
      </c>
      <c r="I37" s="72" t="e">
        <f>SUMIFS(#REF!,#REF!,$A$37)</f>
        <v>#REF!</v>
      </c>
      <c r="J37" s="72" t="e">
        <f>SUMIFS(#REF!,#REF!,$A$37)</f>
        <v>#REF!</v>
      </c>
      <c r="K37" s="72" t="e">
        <f>SUMIFS(#REF!,#REF!,$A$37)</f>
        <v>#REF!</v>
      </c>
      <c r="L37" s="72" t="e">
        <f>SUMIFS(#REF!,#REF!,$A$37)</f>
        <v>#REF!</v>
      </c>
      <c r="M37" s="72" t="e">
        <f>SUMIFS(#REF!,#REF!,$A$37)</f>
        <v>#REF!</v>
      </c>
      <c r="N37" s="72" t="e">
        <f>SUMIFS(#REF!,#REF!,$A$37)</f>
        <v>#REF!</v>
      </c>
    </row>
    <row r="38" spans="1:14" ht="12.75" customHeight="1" x14ac:dyDescent="0.25">
      <c r="A38" s="23" t="s">
        <v>45</v>
      </c>
      <c r="B38" s="23" t="s">
        <v>22</v>
      </c>
      <c r="C38" s="72" t="e">
        <f>SUMIFS(#REF!,#REF!,'Variance Analysis'!$B38,#REF!,'Variance Analysis'!$A38)</f>
        <v>#REF!</v>
      </c>
      <c r="D38" s="72" t="e">
        <f>SUMIFS(#REF!,#REF!,'Variance Analysis'!$B38,#REF!,'Variance Analysis'!$A38)</f>
        <v>#REF!</v>
      </c>
      <c r="E38" s="72" t="e">
        <f>SUMIFS(#REF!,#REF!,'Variance Analysis'!$B38,#REF!,'Variance Analysis'!$A38)</f>
        <v>#REF!</v>
      </c>
      <c r="F38" s="72" t="e">
        <f>SUMIFS(#REF!,#REF!,'Variance Analysis'!$B38,#REF!,'Variance Analysis'!$A38)</f>
        <v>#REF!</v>
      </c>
      <c r="G38" s="72" t="e">
        <f>SUMIFS(#REF!,#REF!,'Variance Analysis'!$B38,#REF!,'Variance Analysis'!$A38)</f>
        <v>#REF!</v>
      </c>
      <c r="H38" s="72" t="e">
        <f>SUMIFS(#REF!,#REF!,'Variance Analysis'!$B38,#REF!,'Variance Analysis'!$A38)</f>
        <v>#REF!</v>
      </c>
      <c r="I38" s="72" t="e">
        <f>SUMIFS(#REF!,#REF!,'Variance Analysis'!$B38,#REF!,'Variance Analysis'!$A38)</f>
        <v>#REF!</v>
      </c>
      <c r="J38" s="72" t="e">
        <f>SUMIFS(#REF!,#REF!,'Variance Analysis'!$B38,#REF!,'Variance Analysis'!$A38)</f>
        <v>#REF!</v>
      </c>
      <c r="K38" s="72" t="e">
        <f>SUMIFS(#REF!,#REF!,'Variance Analysis'!$B38,#REF!,'Variance Analysis'!$A38)</f>
        <v>#REF!</v>
      </c>
      <c r="L38" s="72" t="e">
        <f>SUMIFS(#REF!,#REF!,'Variance Analysis'!$B38,#REF!,'Variance Analysis'!$A38)</f>
        <v>#REF!</v>
      </c>
      <c r="M38" s="72" t="e">
        <f>SUMIFS(#REF!,#REF!,'Variance Analysis'!$B38,#REF!,'Variance Analysis'!$A38)</f>
        <v>#REF!</v>
      </c>
      <c r="N38" s="72" t="e">
        <f>SUMIFS(#REF!,#REF!,'Variance Analysis'!$B38,#REF!,'Variance Analysis'!$A38)</f>
        <v>#REF!</v>
      </c>
    </row>
    <row r="39" spans="1:14" ht="12.75" customHeight="1" x14ac:dyDescent="0.25">
      <c r="A39" s="23" t="s">
        <v>45</v>
      </c>
      <c r="B39" s="23" t="s">
        <v>23</v>
      </c>
      <c r="C39" s="72" t="e">
        <f>SUMIFS(#REF!,#REF!,'Variance Analysis'!$B39,#REF!,'Variance Analysis'!$A39)</f>
        <v>#REF!</v>
      </c>
      <c r="D39" s="72" t="e">
        <f>SUMIFS(#REF!,#REF!,'Variance Analysis'!$B39,#REF!,'Variance Analysis'!$A39)</f>
        <v>#REF!</v>
      </c>
      <c r="E39" s="72" t="e">
        <f>SUMIFS(#REF!,#REF!,'Variance Analysis'!$B39,#REF!,'Variance Analysis'!$A39)</f>
        <v>#REF!</v>
      </c>
      <c r="F39" s="72" t="e">
        <f>SUMIFS(#REF!,#REF!,'Variance Analysis'!$B39,#REF!,'Variance Analysis'!$A39)</f>
        <v>#REF!</v>
      </c>
      <c r="G39" s="72" t="e">
        <f>SUMIFS(#REF!,#REF!,'Variance Analysis'!$B39,#REF!,'Variance Analysis'!$A39)</f>
        <v>#REF!</v>
      </c>
      <c r="H39" s="72" t="e">
        <f>SUMIFS(#REF!,#REF!,'Variance Analysis'!$B39,#REF!,'Variance Analysis'!$A39)</f>
        <v>#REF!</v>
      </c>
      <c r="I39" s="72" t="e">
        <f>SUMIFS(#REF!,#REF!,'Variance Analysis'!$B39,#REF!,'Variance Analysis'!$A39)</f>
        <v>#REF!</v>
      </c>
      <c r="J39" s="72" t="e">
        <f>SUMIFS(#REF!,#REF!,'Variance Analysis'!$B39,#REF!,'Variance Analysis'!$A39)</f>
        <v>#REF!</v>
      </c>
      <c r="K39" s="72" t="e">
        <f>SUMIFS(#REF!,#REF!,'Variance Analysis'!$B39,#REF!,'Variance Analysis'!$A39)</f>
        <v>#REF!</v>
      </c>
      <c r="L39" s="72" t="e">
        <f>SUMIFS(#REF!,#REF!,'Variance Analysis'!$B39,#REF!,'Variance Analysis'!$A39)</f>
        <v>#REF!</v>
      </c>
      <c r="M39" s="72" t="e">
        <f>SUMIFS(#REF!,#REF!,'Variance Analysis'!$B39,#REF!,'Variance Analysis'!$A39)</f>
        <v>#REF!</v>
      </c>
      <c r="N39" s="72" t="e">
        <f>SUMIFS(#REF!,#REF!,'Variance Analysis'!$B39,#REF!,'Variance Analysis'!$A39)</f>
        <v>#REF!</v>
      </c>
    </row>
    <row r="40" spans="1:14" ht="12.75" customHeight="1" x14ac:dyDescent="0.25">
      <c r="A40" s="23" t="s">
        <v>45</v>
      </c>
      <c r="B40" s="23" t="s">
        <v>14</v>
      </c>
      <c r="C40" s="72" t="e">
        <f>SUMIFS(#REF!,#REF!,'Variance Analysis'!$B40,#REF!,'Variance Analysis'!$A40)</f>
        <v>#REF!</v>
      </c>
      <c r="D40" s="72" t="e">
        <f>SUMIFS(#REF!,#REF!,'Variance Analysis'!$B40,#REF!,'Variance Analysis'!$A40)</f>
        <v>#REF!</v>
      </c>
      <c r="E40" s="72" t="e">
        <f>SUMIFS(#REF!,#REF!,'Variance Analysis'!$B40,#REF!,'Variance Analysis'!$A40)</f>
        <v>#REF!</v>
      </c>
      <c r="F40" s="72" t="e">
        <f>SUMIFS(#REF!,#REF!,'Variance Analysis'!$B40,#REF!,'Variance Analysis'!$A40)</f>
        <v>#REF!</v>
      </c>
      <c r="G40" s="72" t="e">
        <f>SUMIFS(#REF!,#REF!,'Variance Analysis'!$B40,#REF!,'Variance Analysis'!$A40)</f>
        <v>#REF!</v>
      </c>
      <c r="H40" s="72" t="e">
        <f>SUMIFS(#REF!,#REF!,'Variance Analysis'!$B40,#REF!,'Variance Analysis'!$A40)</f>
        <v>#REF!</v>
      </c>
      <c r="I40" s="72" t="e">
        <f>SUMIFS(#REF!,#REF!,'Variance Analysis'!$B40,#REF!,'Variance Analysis'!$A40)</f>
        <v>#REF!</v>
      </c>
      <c r="J40" s="72" t="e">
        <f>SUMIFS(#REF!,#REF!,'Variance Analysis'!$B40,#REF!,'Variance Analysis'!$A40)</f>
        <v>#REF!</v>
      </c>
      <c r="K40" s="72" t="e">
        <f>SUMIFS(#REF!,#REF!,'Variance Analysis'!$B40,#REF!,'Variance Analysis'!$A40)</f>
        <v>#REF!</v>
      </c>
      <c r="L40" s="72" t="e">
        <f>SUMIFS(#REF!,#REF!,'Variance Analysis'!$B40,#REF!,'Variance Analysis'!$A40)</f>
        <v>#REF!</v>
      </c>
      <c r="M40" s="72" t="e">
        <f>SUMIFS(#REF!,#REF!,'Variance Analysis'!$B40,#REF!,'Variance Analysis'!$A40)</f>
        <v>#REF!</v>
      </c>
      <c r="N40" s="72" t="e">
        <f>SUMIFS(#REF!,#REF!,'Variance Analysis'!$B40,#REF!,'Variance Analysis'!$A40)</f>
        <v>#REF!</v>
      </c>
    </row>
    <row r="41" spans="1:14" ht="12.75" customHeight="1" x14ac:dyDescent="0.25">
      <c r="A41" s="23" t="s">
        <v>45</v>
      </c>
      <c r="B41" s="23" t="s">
        <v>52</v>
      </c>
      <c r="C41" s="73" t="e">
        <f>SUMIFS(#REF!,#REF!,$A$41)</f>
        <v>#REF!</v>
      </c>
      <c r="D41" s="73" t="e">
        <f>SUMIFS(#REF!,#REF!,$A$41)</f>
        <v>#REF!</v>
      </c>
      <c r="E41" s="73" t="e">
        <f>SUMIFS(#REF!,#REF!,$A$41)</f>
        <v>#REF!</v>
      </c>
      <c r="F41" s="73" t="e">
        <f>SUMIFS(#REF!,#REF!,$A$41)</f>
        <v>#REF!</v>
      </c>
      <c r="G41" s="73" t="e">
        <f>SUMIFS(#REF!,#REF!,$A$41)</f>
        <v>#REF!</v>
      </c>
      <c r="H41" s="73" t="e">
        <f>SUMIFS(#REF!,#REF!,$A$41)</f>
        <v>#REF!</v>
      </c>
      <c r="I41" s="73" t="e">
        <f>SUMIFS(#REF!,#REF!,$A$41)</f>
        <v>#REF!</v>
      </c>
      <c r="J41" s="73" t="e">
        <f>SUMIFS(#REF!,#REF!,$A$41)</f>
        <v>#REF!</v>
      </c>
      <c r="K41" s="73" t="e">
        <f>SUMIFS(#REF!,#REF!,$A$41)</f>
        <v>#REF!</v>
      </c>
      <c r="L41" s="73" t="e">
        <f>SUMIFS(#REF!,#REF!,$A$41)</f>
        <v>#REF!</v>
      </c>
      <c r="M41" s="73" t="e">
        <f>SUMIFS(#REF!,#REF!,$A$41)</f>
        <v>#REF!</v>
      </c>
      <c r="N41" s="73" t="e">
        <f>SUMIFS(#REF!,#REF!,$A$41)</f>
        <v>#REF!</v>
      </c>
    </row>
    <row r="42" spans="1:14" ht="12.75" customHeight="1" x14ac:dyDescent="0.25">
      <c r="A42" s="23" t="s">
        <v>24</v>
      </c>
      <c r="B42" s="23" t="s">
        <v>22</v>
      </c>
      <c r="C42" s="72" t="e">
        <f>SUMIFS(C$30:C$41,$B$30:$B$41,$B$42)</f>
        <v>#REF!</v>
      </c>
      <c r="D42" s="72" t="e">
        <f t="shared" ref="D42:N42" si="2">SUMIFS(D$30:D$41,$B$30:$B$41,$B$42)</f>
        <v>#REF!</v>
      </c>
      <c r="E42" s="72" t="e">
        <f t="shared" si="2"/>
        <v>#REF!</v>
      </c>
      <c r="F42" s="72" t="e">
        <f t="shared" si="2"/>
        <v>#REF!</v>
      </c>
      <c r="G42" s="72" t="e">
        <f t="shared" si="2"/>
        <v>#REF!</v>
      </c>
      <c r="H42" s="72" t="e">
        <f t="shared" si="2"/>
        <v>#REF!</v>
      </c>
      <c r="I42" s="72" t="e">
        <f t="shared" si="2"/>
        <v>#REF!</v>
      </c>
      <c r="J42" s="72" t="e">
        <f t="shared" si="2"/>
        <v>#REF!</v>
      </c>
      <c r="K42" s="72" t="e">
        <f t="shared" si="2"/>
        <v>#REF!</v>
      </c>
      <c r="L42" s="72" t="e">
        <f t="shared" si="2"/>
        <v>#REF!</v>
      </c>
      <c r="M42" s="72" t="e">
        <f t="shared" si="2"/>
        <v>#REF!</v>
      </c>
      <c r="N42" s="72" t="e">
        <f t="shared" si="2"/>
        <v>#REF!</v>
      </c>
    </row>
    <row r="43" spans="1:14" ht="12.75" customHeight="1" x14ac:dyDescent="0.25">
      <c r="A43" s="23" t="s">
        <v>24</v>
      </c>
      <c r="B43" s="23" t="s">
        <v>23</v>
      </c>
      <c r="C43" s="72" t="e">
        <f>SUMIFS(C$30:C$41,$B$30:$B$41,$B$43)</f>
        <v>#REF!</v>
      </c>
      <c r="D43" s="72" t="e">
        <f t="shared" ref="D43:N43" si="3">SUMIFS(D$30:D$41,$B$30:$B$41,$B$43)</f>
        <v>#REF!</v>
      </c>
      <c r="E43" s="72" t="e">
        <f t="shared" si="3"/>
        <v>#REF!</v>
      </c>
      <c r="F43" s="72" t="e">
        <f t="shared" si="3"/>
        <v>#REF!</v>
      </c>
      <c r="G43" s="72" t="e">
        <f t="shared" si="3"/>
        <v>#REF!</v>
      </c>
      <c r="H43" s="72" t="e">
        <f t="shared" si="3"/>
        <v>#REF!</v>
      </c>
      <c r="I43" s="72" t="e">
        <f t="shared" si="3"/>
        <v>#REF!</v>
      </c>
      <c r="J43" s="72" t="e">
        <f t="shared" si="3"/>
        <v>#REF!</v>
      </c>
      <c r="K43" s="72" t="e">
        <f t="shared" si="3"/>
        <v>#REF!</v>
      </c>
      <c r="L43" s="72" t="e">
        <f t="shared" si="3"/>
        <v>#REF!</v>
      </c>
      <c r="M43" s="72" t="e">
        <f t="shared" si="3"/>
        <v>#REF!</v>
      </c>
      <c r="N43" s="72" t="e">
        <f t="shared" si="3"/>
        <v>#REF!</v>
      </c>
    </row>
    <row r="44" spans="1:14" ht="12.75" customHeight="1" x14ac:dyDescent="0.25">
      <c r="A44" s="23" t="s">
        <v>24</v>
      </c>
      <c r="B44" s="23" t="s">
        <v>14</v>
      </c>
      <c r="C44" s="72" t="e">
        <f>SUMIFS(C$30:C$41,$B$30:$B$41,$B$44)</f>
        <v>#REF!</v>
      </c>
      <c r="D44" s="72" t="e">
        <f t="shared" ref="D44:N44" si="4">SUMIFS(D$30:D$41,$B$30:$B$41,$B$44)</f>
        <v>#REF!</v>
      </c>
      <c r="E44" s="72" t="e">
        <f t="shared" si="4"/>
        <v>#REF!</v>
      </c>
      <c r="F44" s="72" t="e">
        <f t="shared" si="4"/>
        <v>#REF!</v>
      </c>
      <c r="G44" s="72" t="e">
        <f t="shared" si="4"/>
        <v>#REF!</v>
      </c>
      <c r="H44" s="72" t="e">
        <f t="shared" si="4"/>
        <v>#REF!</v>
      </c>
      <c r="I44" s="72" t="e">
        <f t="shared" si="4"/>
        <v>#REF!</v>
      </c>
      <c r="J44" s="72" t="e">
        <f t="shared" si="4"/>
        <v>#REF!</v>
      </c>
      <c r="K44" s="72" t="e">
        <f t="shared" si="4"/>
        <v>#REF!</v>
      </c>
      <c r="L44" s="72" t="e">
        <f t="shared" si="4"/>
        <v>#REF!</v>
      </c>
      <c r="M44" s="72" t="e">
        <f t="shared" si="4"/>
        <v>#REF!</v>
      </c>
      <c r="N44" s="72" t="e">
        <f t="shared" si="4"/>
        <v>#REF!</v>
      </c>
    </row>
    <row r="45" spans="1:14" ht="12.75" customHeight="1" x14ac:dyDescent="0.25">
      <c r="A45" s="23" t="s">
        <v>24</v>
      </c>
      <c r="B45" s="2" t="s">
        <v>52</v>
      </c>
      <c r="C45" s="72" t="e">
        <f>SUMIFS(C$30:C$41,$B$30:$B$41,$B$45)</f>
        <v>#REF!</v>
      </c>
      <c r="D45" s="72" t="e">
        <f t="shared" ref="D45:N45" si="5">SUMIFS(D$30:D$41,$B$30:$B$41,$B$45)</f>
        <v>#REF!</v>
      </c>
      <c r="E45" s="72" t="e">
        <f t="shared" si="5"/>
        <v>#REF!</v>
      </c>
      <c r="F45" s="72" t="e">
        <f t="shared" si="5"/>
        <v>#REF!</v>
      </c>
      <c r="G45" s="72" t="e">
        <f t="shared" si="5"/>
        <v>#REF!</v>
      </c>
      <c r="H45" s="72" t="e">
        <f t="shared" si="5"/>
        <v>#REF!</v>
      </c>
      <c r="I45" s="72" t="e">
        <f t="shared" si="5"/>
        <v>#REF!</v>
      </c>
      <c r="J45" s="72" t="e">
        <f t="shared" si="5"/>
        <v>#REF!</v>
      </c>
      <c r="K45" s="72" t="e">
        <f t="shared" si="5"/>
        <v>#REF!</v>
      </c>
      <c r="L45" s="72" t="e">
        <f t="shared" si="5"/>
        <v>#REF!</v>
      </c>
      <c r="M45" s="72" t="e">
        <f t="shared" si="5"/>
        <v>#REF!</v>
      </c>
      <c r="N45" s="72" t="e">
        <f t="shared" si="5"/>
        <v>#REF!</v>
      </c>
    </row>
    <row r="46" spans="1:14" s="37" customFormat="1" ht="40" customHeight="1" x14ac:dyDescent="0.4">
      <c r="A46" s="155" t="s">
        <v>56</v>
      </c>
      <c r="B46" s="156"/>
      <c r="C46" s="156"/>
      <c r="D46" s="156"/>
      <c r="E46" s="156"/>
      <c r="F46" s="156"/>
      <c r="G46" s="156"/>
      <c r="H46" s="156"/>
      <c r="I46" s="156"/>
      <c r="J46" s="156"/>
    </row>
    <row r="47" spans="1:14" s="37" customFormat="1" ht="30" customHeight="1" x14ac:dyDescent="0.4">
      <c r="A47" s="152" t="s">
        <v>57</v>
      </c>
      <c r="B47" s="153"/>
      <c r="C47" s="153"/>
      <c r="D47" s="153"/>
      <c r="E47" s="153"/>
      <c r="F47" s="153"/>
      <c r="G47" s="153"/>
      <c r="H47" s="153"/>
      <c r="I47" s="153"/>
      <c r="J47" s="153"/>
    </row>
    <row r="48" spans="1:14" s="37" customFormat="1" ht="46" customHeight="1" x14ac:dyDescent="0.4">
      <c r="A48" s="152" t="s">
        <v>58</v>
      </c>
      <c r="B48" s="153"/>
      <c r="C48" s="153"/>
      <c r="D48" s="153"/>
      <c r="E48" s="153"/>
      <c r="F48" s="153"/>
      <c r="G48" s="153"/>
      <c r="H48" s="153"/>
      <c r="I48" s="153"/>
      <c r="J48" s="153"/>
    </row>
    <row r="49" spans="1:14" s="37" customFormat="1" ht="46" customHeight="1" x14ac:dyDescent="0.4">
      <c r="A49" s="70" t="s">
        <v>83</v>
      </c>
      <c r="B49" s="77" t="s">
        <v>84</v>
      </c>
      <c r="C49" s="76"/>
      <c r="D49" s="76"/>
      <c r="E49" s="76"/>
      <c r="F49" s="76"/>
      <c r="G49" s="76"/>
      <c r="H49" s="76"/>
      <c r="I49" s="76"/>
      <c r="J49" s="76"/>
    </row>
    <row r="50" spans="1:14" ht="28.5" customHeight="1" x14ac:dyDescent="0.4">
      <c r="A50" s="49" t="s">
        <v>24</v>
      </c>
      <c r="B50" s="46"/>
      <c r="C50" s="29" t="s">
        <v>1</v>
      </c>
      <c r="D50" s="29" t="s">
        <v>2</v>
      </c>
      <c r="E50" s="29" t="s">
        <v>3</v>
      </c>
      <c r="F50" s="29" t="s">
        <v>4</v>
      </c>
      <c r="G50" s="29" t="s">
        <v>5</v>
      </c>
      <c r="H50" s="29" t="s">
        <v>6</v>
      </c>
      <c r="I50" s="29" t="s">
        <v>7</v>
      </c>
      <c r="J50" s="29" t="s">
        <v>8</v>
      </c>
      <c r="K50" s="29" t="s">
        <v>9</v>
      </c>
      <c r="L50" s="29" t="s">
        <v>10</v>
      </c>
      <c r="M50" s="29" t="s">
        <v>11</v>
      </c>
      <c r="N50" s="29" t="s">
        <v>12</v>
      </c>
    </row>
    <row r="51" spans="1:14" ht="12.75" customHeight="1" x14ac:dyDescent="0.3">
      <c r="A51" s="5" t="s">
        <v>13</v>
      </c>
      <c r="B51" s="6" t="s">
        <v>22</v>
      </c>
      <c r="C51" s="71" t="e">
        <f t="shared" ref="C51:C66" si="6">C30-C9</f>
        <v>#REF!</v>
      </c>
      <c r="D51" s="71" t="e">
        <f t="shared" ref="D51:N51" si="7">D30-D9</f>
        <v>#REF!</v>
      </c>
      <c r="E51" s="71" t="e">
        <f t="shared" si="7"/>
        <v>#REF!</v>
      </c>
      <c r="F51" s="71" t="e">
        <f t="shared" si="7"/>
        <v>#REF!</v>
      </c>
      <c r="G51" s="71" t="e">
        <f t="shared" si="7"/>
        <v>#REF!</v>
      </c>
      <c r="H51" s="71" t="e">
        <f t="shared" si="7"/>
        <v>#REF!</v>
      </c>
      <c r="I51" s="71" t="e">
        <f t="shared" si="7"/>
        <v>#REF!</v>
      </c>
      <c r="J51" s="71" t="e">
        <f t="shared" si="7"/>
        <v>#REF!</v>
      </c>
      <c r="K51" s="71" t="e">
        <f t="shared" si="7"/>
        <v>#REF!</v>
      </c>
      <c r="L51" s="71" t="e">
        <f t="shared" si="7"/>
        <v>#REF!</v>
      </c>
      <c r="M51" s="71" t="e">
        <f t="shared" si="7"/>
        <v>#REF!</v>
      </c>
      <c r="N51" s="71" t="e">
        <f t="shared" si="7"/>
        <v>#REF!</v>
      </c>
    </row>
    <row r="52" spans="1:14" ht="12.75" customHeight="1" x14ac:dyDescent="0.25">
      <c r="A52" s="23"/>
      <c r="B52" s="23" t="s">
        <v>47</v>
      </c>
      <c r="C52" s="71" t="e">
        <f t="shared" si="6"/>
        <v>#REF!</v>
      </c>
      <c r="D52" s="71" t="e">
        <f t="shared" ref="D52:N52" si="8">D31-D10</f>
        <v>#REF!</v>
      </c>
      <c r="E52" s="71" t="e">
        <f t="shared" si="8"/>
        <v>#REF!</v>
      </c>
      <c r="F52" s="71" t="e">
        <f t="shared" si="8"/>
        <v>#REF!</v>
      </c>
      <c r="G52" s="71" t="e">
        <f t="shared" si="8"/>
        <v>#REF!</v>
      </c>
      <c r="H52" s="71" t="e">
        <f t="shared" si="8"/>
        <v>#REF!</v>
      </c>
      <c r="I52" s="71" t="e">
        <f t="shared" si="8"/>
        <v>#REF!</v>
      </c>
      <c r="J52" s="71" t="e">
        <f t="shared" si="8"/>
        <v>#REF!</v>
      </c>
      <c r="K52" s="71" t="e">
        <f t="shared" si="8"/>
        <v>#REF!</v>
      </c>
      <c r="L52" s="71" t="e">
        <f t="shared" si="8"/>
        <v>#REF!</v>
      </c>
      <c r="M52" s="71" t="e">
        <f t="shared" si="8"/>
        <v>#REF!</v>
      </c>
      <c r="N52" s="71" t="e">
        <f t="shared" si="8"/>
        <v>#REF!</v>
      </c>
    </row>
    <row r="53" spans="1:14" ht="12.75" customHeight="1" x14ac:dyDescent="0.25">
      <c r="A53" s="23"/>
      <c r="B53" s="23" t="s">
        <v>16</v>
      </c>
      <c r="C53" s="71" t="e">
        <f t="shared" si="6"/>
        <v>#REF!</v>
      </c>
      <c r="D53" s="71" t="e">
        <f t="shared" ref="D53:N53" si="9">D32-D11</f>
        <v>#REF!</v>
      </c>
      <c r="E53" s="71" t="e">
        <f t="shared" si="9"/>
        <v>#REF!</v>
      </c>
      <c r="F53" s="71" t="e">
        <f t="shared" si="9"/>
        <v>#REF!</v>
      </c>
      <c r="G53" s="71" t="e">
        <f t="shared" si="9"/>
        <v>#REF!</v>
      </c>
      <c r="H53" s="71" t="e">
        <f t="shared" si="9"/>
        <v>#REF!</v>
      </c>
      <c r="I53" s="71" t="e">
        <f t="shared" si="9"/>
        <v>#REF!</v>
      </c>
      <c r="J53" s="71" t="e">
        <f t="shared" si="9"/>
        <v>#REF!</v>
      </c>
      <c r="K53" s="71" t="e">
        <f t="shared" si="9"/>
        <v>#REF!</v>
      </c>
      <c r="L53" s="71" t="e">
        <f t="shared" si="9"/>
        <v>#REF!</v>
      </c>
      <c r="M53" s="71" t="e">
        <f t="shared" si="9"/>
        <v>#REF!</v>
      </c>
      <c r="N53" s="71" t="e">
        <f t="shared" si="9"/>
        <v>#REF!</v>
      </c>
    </row>
    <row r="54" spans="1:14" ht="12.75" customHeight="1" x14ac:dyDescent="0.25">
      <c r="A54" s="23"/>
      <c r="B54" s="23" t="s">
        <v>52</v>
      </c>
      <c r="C54" s="71" t="e">
        <f t="shared" si="6"/>
        <v>#REF!</v>
      </c>
      <c r="D54" s="71" t="e">
        <f t="shared" ref="D54:N54" si="10">D33-D12</f>
        <v>#REF!</v>
      </c>
      <c r="E54" s="71" t="e">
        <f t="shared" si="10"/>
        <v>#REF!</v>
      </c>
      <c r="F54" s="71" t="e">
        <f t="shared" si="10"/>
        <v>#REF!</v>
      </c>
      <c r="G54" s="71" t="e">
        <f t="shared" si="10"/>
        <v>#REF!</v>
      </c>
      <c r="H54" s="71" t="e">
        <f t="shared" si="10"/>
        <v>#REF!</v>
      </c>
      <c r="I54" s="71" t="e">
        <f t="shared" si="10"/>
        <v>#REF!</v>
      </c>
      <c r="J54" s="71" t="e">
        <f t="shared" si="10"/>
        <v>#REF!</v>
      </c>
      <c r="K54" s="71" t="e">
        <f t="shared" si="10"/>
        <v>#REF!</v>
      </c>
      <c r="L54" s="71" t="e">
        <f t="shared" si="10"/>
        <v>#REF!</v>
      </c>
      <c r="M54" s="71" t="e">
        <f t="shared" si="10"/>
        <v>#REF!</v>
      </c>
      <c r="N54" s="71" t="e">
        <f t="shared" si="10"/>
        <v>#REF!</v>
      </c>
    </row>
    <row r="55" spans="1:14" ht="12.75" customHeight="1" x14ac:dyDescent="0.25">
      <c r="A55" s="23" t="s">
        <v>17</v>
      </c>
      <c r="B55" s="23" t="s">
        <v>22</v>
      </c>
      <c r="C55" s="71" t="e">
        <f t="shared" si="6"/>
        <v>#REF!</v>
      </c>
      <c r="D55" s="71" t="e">
        <f t="shared" ref="D55:N55" si="11">D34-D13</f>
        <v>#REF!</v>
      </c>
      <c r="E55" s="71" t="e">
        <f t="shared" si="11"/>
        <v>#REF!</v>
      </c>
      <c r="F55" s="71" t="e">
        <f t="shared" si="11"/>
        <v>#REF!</v>
      </c>
      <c r="G55" s="71" t="e">
        <f t="shared" si="11"/>
        <v>#REF!</v>
      </c>
      <c r="H55" s="71" t="e">
        <f t="shared" si="11"/>
        <v>#REF!</v>
      </c>
      <c r="I55" s="71" t="e">
        <f t="shared" si="11"/>
        <v>#REF!</v>
      </c>
      <c r="J55" s="71" t="e">
        <f t="shared" si="11"/>
        <v>#REF!</v>
      </c>
      <c r="K55" s="71" t="e">
        <f t="shared" si="11"/>
        <v>#REF!</v>
      </c>
      <c r="L55" s="71" t="e">
        <f t="shared" si="11"/>
        <v>#REF!</v>
      </c>
      <c r="M55" s="71" t="e">
        <f t="shared" si="11"/>
        <v>#REF!</v>
      </c>
      <c r="N55" s="71" t="e">
        <f t="shared" si="11"/>
        <v>#REF!</v>
      </c>
    </row>
    <row r="56" spans="1:14" ht="12.75" customHeight="1" x14ac:dyDescent="0.25">
      <c r="A56" s="23"/>
      <c r="B56" s="23" t="s">
        <v>47</v>
      </c>
      <c r="C56" s="71" t="e">
        <f t="shared" si="6"/>
        <v>#REF!</v>
      </c>
      <c r="D56" s="71" t="e">
        <f t="shared" ref="D56:N56" si="12">D35-D14</f>
        <v>#REF!</v>
      </c>
      <c r="E56" s="71" t="e">
        <f t="shared" si="12"/>
        <v>#REF!</v>
      </c>
      <c r="F56" s="71" t="e">
        <f t="shared" si="12"/>
        <v>#REF!</v>
      </c>
      <c r="G56" s="71" t="e">
        <f t="shared" si="12"/>
        <v>#REF!</v>
      </c>
      <c r="H56" s="71" t="e">
        <f t="shared" si="12"/>
        <v>#REF!</v>
      </c>
      <c r="I56" s="71" t="e">
        <f t="shared" si="12"/>
        <v>#REF!</v>
      </c>
      <c r="J56" s="71" t="e">
        <f t="shared" si="12"/>
        <v>#REF!</v>
      </c>
      <c r="K56" s="71" t="e">
        <f t="shared" si="12"/>
        <v>#REF!</v>
      </c>
      <c r="L56" s="71" t="e">
        <f t="shared" si="12"/>
        <v>#REF!</v>
      </c>
      <c r="M56" s="71" t="e">
        <f t="shared" si="12"/>
        <v>#REF!</v>
      </c>
      <c r="N56" s="71" t="e">
        <f t="shared" si="12"/>
        <v>#REF!</v>
      </c>
    </row>
    <row r="57" spans="1:14" ht="12.75" customHeight="1" x14ac:dyDescent="0.25">
      <c r="A57" s="23"/>
      <c r="B57" s="23" t="s">
        <v>16</v>
      </c>
      <c r="C57" s="71" t="e">
        <f t="shared" si="6"/>
        <v>#REF!</v>
      </c>
      <c r="D57" s="71" t="e">
        <f t="shared" ref="D57:N57" si="13">D36-D15</f>
        <v>#REF!</v>
      </c>
      <c r="E57" s="71" t="e">
        <f t="shared" si="13"/>
        <v>#REF!</v>
      </c>
      <c r="F57" s="71" t="e">
        <f t="shared" si="13"/>
        <v>#REF!</v>
      </c>
      <c r="G57" s="71" t="e">
        <f t="shared" si="13"/>
        <v>#REF!</v>
      </c>
      <c r="H57" s="71" t="e">
        <f t="shared" si="13"/>
        <v>#REF!</v>
      </c>
      <c r="I57" s="71" t="e">
        <f t="shared" si="13"/>
        <v>#REF!</v>
      </c>
      <c r="J57" s="71" t="e">
        <f t="shared" si="13"/>
        <v>#REF!</v>
      </c>
      <c r="K57" s="71" t="e">
        <f t="shared" si="13"/>
        <v>#REF!</v>
      </c>
      <c r="L57" s="71" t="e">
        <f t="shared" si="13"/>
        <v>#REF!</v>
      </c>
      <c r="M57" s="71" t="e">
        <f t="shared" si="13"/>
        <v>#REF!</v>
      </c>
      <c r="N57" s="71" t="e">
        <f t="shared" si="13"/>
        <v>#REF!</v>
      </c>
    </row>
    <row r="58" spans="1:14" ht="12.75" customHeight="1" x14ac:dyDescent="0.25">
      <c r="A58" s="23"/>
      <c r="B58" s="23" t="s">
        <v>52</v>
      </c>
      <c r="C58" s="71" t="e">
        <f t="shared" si="6"/>
        <v>#REF!</v>
      </c>
      <c r="D58" s="71" t="e">
        <f t="shared" ref="D58:N58" si="14">D37-D16</f>
        <v>#REF!</v>
      </c>
      <c r="E58" s="71" t="e">
        <f t="shared" si="14"/>
        <v>#REF!</v>
      </c>
      <c r="F58" s="71" t="e">
        <f t="shared" si="14"/>
        <v>#REF!</v>
      </c>
      <c r="G58" s="71" t="e">
        <f t="shared" si="14"/>
        <v>#REF!</v>
      </c>
      <c r="H58" s="71" t="e">
        <f t="shared" si="14"/>
        <v>#REF!</v>
      </c>
      <c r="I58" s="71" t="e">
        <f t="shared" si="14"/>
        <v>#REF!</v>
      </c>
      <c r="J58" s="71" t="e">
        <f t="shared" si="14"/>
        <v>#REF!</v>
      </c>
      <c r="K58" s="71" t="e">
        <f t="shared" si="14"/>
        <v>#REF!</v>
      </c>
      <c r="L58" s="71" t="e">
        <f t="shared" si="14"/>
        <v>#REF!</v>
      </c>
      <c r="M58" s="71" t="e">
        <f t="shared" si="14"/>
        <v>#REF!</v>
      </c>
      <c r="N58" s="71" t="e">
        <f t="shared" si="14"/>
        <v>#REF!</v>
      </c>
    </row>
    <row r="59" spans="1:14" ht="12.75" customHeight="1" x14ac:dyDescent="0.25">
      <c r="A59" s="23" t="s">
        <v>18</v>
      </c>
      <c r="B59" s="23" t="s">
        <v>22</v>
      </c>
      <c r="C59" s="71" t="e">
        <f t="shared" si="6"/>
        <v>#REF!</v>
      </c>
      <c r="D59" s="71" t="e">
        <f t="shared" ref="D59:N59" si="15">D38-D17</f>
        <v>#REF!</v>
      </c>
      <c r="E59" s="71" t="e">
        <f t="shared" si="15"/>
        <v>#REF!</v>
      </c>
      <c r="F59" s="71" t="e">
        <f t="shared" si="15"/>
        <v>#REF!</v>
      </c>
      <c r="G59" s="71" t="e">
        <f t="shared" si="15"/>
        <v>#REF!</v>
      </c>
      <c r="H59" s="71" t="e">
        <f t="shared" si="15"/>
        <v>#REF!</v>
      </c>
      <c r="I59" s="71" t="e">
        <f t="shared" si="15"/>
        <v>#REF!</v>
      </c>
      <c r="J59" s="71" t="e">
        <f t="shared" si="15"/>
        <v>#REF!</v>
      </c>
      <c r="K59" s="71" t="e">
        <f t="shared" si="15"/>
        <v>#REF!</v>
      </c>
      <c r="L59" s="71" t="e">
        <f t="shared" si="15"/>
        <v>#REF!</v>
      </c>
      <c r="M59" s="71" t="e">
        <f t="shared" si="15"/>
        <v>#REF!</v>
      </c>
      <c r="N59" s="71" t="e">
        <f t="shared" si="15"/>
        <v>#REF!</v>
      </c>
    </row>
    <row r="60" spans="1:14" ht="12.75" customHeight="1" x14ac:dyDescent="0.25">
      <c r="A60" s="23"/>
      <c r="B60" s="23" t="s">
        <v>47</v>
      </c>
      <c r="C60" s="71" t="e">
        <f t="shared" si="6"/>
        <v>#REF!</v>
      </c>
      <c r="D60" s="71" t="e">
        <f t="shared" ref="D60:N60" si="16">D39-D18</f>
        <v>#REF!</v>
      </c>
      <c r="E60" s="71" t="e">
        <f t="shared" si="16"/>
        <v>#REF!</v>
      </c>
      <c r="F60" s="71" t="e">
        <f t="shared" si="16"/>
        <v>#REF!</v>
      </c>
      <c r="G60" s="71" t="e">
        <f t="shared" si="16"/>
        <v>#REF!</v>
      </c>
      <c r="H60" s="71" t="e">
        <f t="shared" si="16"/>
        <v>#REF!</v>
      </c>
      <c r="I60" s="71" t="e">
        <f t="shared" si="16"/>
        <v>#REF!</v>
      </c>
      <c r="J60" s="71" t="e">
        <f t="shared" si="16"/>
        <v>#REF!</v>
      </c>
      <c r="K60" s="71" t="e">
        <f t="shared" si="16"/>
        <v>#REF!</v>
      </c>
      <c r="L60" s="71" t="e">
        <f t="shared" si="16"/>
        <v>#REF!</v>
      </c>
      <c r="M60" s="71" t="e">
        <f t="shared" si="16"/>
        <v>#REF!</v>
      </c>
      <c r="N60" s="71" t="e">
        <f t="shared" si="16"/>
        <v>#REF!</v>
      </c>
    </row>
    <row r="61" spans="1:14" ht="12.75" customHeight="1" x14ac:dyDescent="0.25">
      <c r="A61" s="23"/>
      <c r="B61" s="23" t="s">
        <v>16</v>
      </c>
      <c r="C61" s="71" t="e">
        <f t="shared" si="6"/>
        <v>#REF!</v>
      </c>
      <c r="D61" s="71" t="e">
        <f t="shared" ref="D61:N61" si="17">D40-D19</f>
        <v>#REF!</v>
      </c>
      <c r="E61" s="71" t="e">
        <f t="shared" si="17"/>
        <v>#REF!</v>
      </c>
      <c r="F61" s="71" t="e">
        <f t="shared" si="17"/>
        <v>#REF!</v>
      </c>
      <c r="G61" s="71" t="e">
        <f t="shared" si="17"/>
        <v>#REF!</v>
      </c>
      <c r="H61" s="71" t="e">
        <f t="shared" si="17"/>
        <v>#REF!</v>
      </c>
      <c r="I61" s="71" t="e">
        <f t="shared" si="17"/>
        <v>#REF!</v>
      </c>
      <c r="J61" s="71" t="e">
        <f t="shared" si="17"/>
        <v>#REF!</v>
      </c>
      <c r="K61" s="71" t="e">
        <f t="shared" si="17"/>
        <v>#REF!</v>
      </c>
      <c r="L61" s="71" t="e">
        <f t="shared" si="17"/>
        <v>#REF!</v>
      </c>
      <c r="M61" s="71" t="e">
        <f t="shared" si="17"/>
        <v>#REF!</v>
      </c>
      <c r="N61" s="71" t="e">
        <f t="shared" si="17"/>
        <v>#REF!</v>
      </c>
    </row>
    <row r="62" spans="1:14" ht="12.75" customHeight="1" x14ac:dyDescent="0.25">
      <c r="A62" s="23"/>
      <c r="B62" s="23" t="s">
        <v>52</v>
      </c>
      <c r="C62" s="71" t="e">
        <f t="shared" si="6"/>
        <v>#REF!</v>
      </c>
      <c r="D62" s="71" t="e">
        <f t="shared" ref="D62:N62" si="18">D41-D20</f>
        <v>#REF!</v>
      </c>
      <c r="E62" s="71" t="e">
        <f t="shared" si="18"/>
        <v>#REF!</v>
      </c>
      <c r="F62" s="71" t="e">
        <f t="shared" si="18"/>
        <v>#REF!</v>
      </c>
      <c r="G62" s="71" t="e">
        <f t="shared" si="18"/>
        <v>#REF!</v>
      </c>
      <c r="H62" s="71" t="e">
        <f t="shared" si="18"/>
        <v>#REF!</v>
      </c>
      <c r="I62" s="71" t="e">
        <f t="shared" si="18"/>
        <v>#REF!</v>
      </c>
      <c r="J62" s="71" t="e">
        <f t="shared" si="18"/>
        <v>#REF!</v>
      </c>
      <c r="K62" s="71" t="e">
        <f t="shared" si="18"/>
        <v>#REF!</v>
      </c>
      <c r="L62" s="71" t="e">
        <f t="shared" si="18"/>
        <v>#REF!</v>
      </c>
      <c r="M62" s="71" t="e">
        <f t="shared" si="18"/>
        <v>#REF!</v>
      </c>
      <c r="N62" s="71" t="e">
        <f t="shared" si="18"/>
        <v>#REF!</v>
      </c>
    </row>
    <row r="63" spans="1:14" ht="12.75" customHeight="1" x14ac:dyDescent="0.25">
      <c r="A63" s="23" t="s">
        <v>24</v>
      </c>
      <c r="B63" s="23" t="s">
        <v>22</v>
      </c>
      <c r="C63" s="71" t="e">
        <f t="shared" si="6"/>
        <v>#REF!</v>
      </c>
      <c r="D63" s="71" t="e">
        <f t="shared" ref="D63:N63" si="19">D42-D21</f>
        <v>#REF!</v>
      </c>
      <c r="E63" s="71" t="e">
        <f t="shared" si="19"/>
        <v>#REF!</v>
      </c>
      <c r="F63" s="71" t="e">
        <f t="shared" si="19"/>
        <v>#REF!</v>
      </c>
      <c r="G63" s="71" t="e">
        <f t="shared" si="19"/>
        <v>#REF!</v>
      </c>
      <c r="H63" s="71" t="e">
        <f t="shared" si="19"/>
        <v>#REF!</v>
      </c>
      <c r="I63" s="71" t="e">
        <f t="shared" si="19"/>
        <v>#REF!</v>
      </c>
      <c r="J63" s="71" t="e">
        <f t="shared" si="19"/>
        <v>#REF!</v>
      </c>
      <c r="K63" s="71" t="e">
        <f t="shared" si="19"/>
        <v>#REF!</v>
      </c>
      <c r="L63" s="71" t="e">
        <f t="shared" si="19"/>
        <v>#REF!</v>
      </c>
      <c r="M63" s="71" t="e">
        <f t="shared" si="19"/>
        <v>#REF!</v>
      </c>
      <c r="N63" s="71" t="e">
        <f t="shared" si="19"/>
        <v>#REF!</v>
      </c>
    </row>
    <row r="64" spans="1:14" ht="12.75" customHeight="1" x14ac:dyDescent="0.25">
      <c r="A64" s="23"/>
      <c r="B64" s="23" t="s">
        <v>47</v>
      </c>
      <c r="C64" s="71" t="e">
        <f t="shared" si="6"/>
        <v>#REF!</v>
      </c>
      <c r="D64" s="71" t="e">
        <f t="shared" ref="D64:N64" si="20">D43-D22</f>
        <v>#REF!</v>
      </c>
      <c r="E64" s="71" t="e">
        <f t="shared" si="20"/>
        <v>#REF!</v>
      </c>
      <c r="F64" s="71" t="e">
        <f t="shared" si="20"/>
        <v>#REF!</v>
      </c>
      <c r="G64" s="71" t="e">
        <f t="shared" si="20"/>
        <v>#REF!</v>
      </c>
      <c r="H64" s="71" t="e">
        <f t="shared" si="20"/>
        <v>#REF!</v>
      </c>
      <c r="I64" s="71" t="e">
        <f t="shared" si="20"/>
        <v>#REF!</v>
      </c>
      <c r="J64" s="71" t="e">
        <f t="shared" si="20"/>
        <v>#REF!</v>
      </c>
      <c r="K64" s="71" t="e">
        <f t="shared" si="20"/>
        <v>#REF!</v>
      </c>
      <c r="L64" s="71" t="e">
        <f t="shared" si="20"/>
        <v>#REF!</v>
      </c>
      <c r="M64" s="71" t="e">
        <f t="shared" si="20"/>
        <v>#REF!</v>
      </c>
      <c r="N64" s="71" t="e">
        <f t="shared" si="20"/>
        <v>#REF!</v>
      </c>
    </row>
    <row r="65" spans="1:14" ht="12.75" customHeight="1" x14ac:dyDescent="0.25">
      <c r="A65" s="23"/>
      <c r="B65" s="23" t="s">
        <v>16</v>
      </c>
      <c r="C65" s="71" t="e">
        <f t="shared" si="6"/>
        <v>#REF!</v>
      </c>
      <c r="D65" s="71" t="e">
        <f t="shared" ref="D65:N65" si="21">D44-D23</f>
        <v>#REF!</v>
      </c>
      <c r="E65" s="71" t="e">
        <f t="shared" si="21"/>
        <v>#REF!</v>
      </c>
      <c r="F65" s="71" t="e">
        <f t="shared" si="21"/>
        <v>#REF!</v>
      </c>
      <c r="G65" s="71" t="e">
        <f t="shared" si="21"/>
        <v>#REF!</v>
      </c>
      <c r="H65" s="71" t="e">
        <f t="shared" si="21"/>
        <v>#REF!</v>
      </c>
      <c r="I65" s="71" t="e">
        <f t="shared" si="21"/>
        <v>#REF!</v>
      </c>
      <c r="J65" s="71" t="e">
        <f t="shared" si="21"/>
        <v>#REF!</v>
      </c>
      <c r="K65" s="71" t="e">
        <f t="shared" si="21"/>
        <v>#REF!</v>
      </c>
      <c r="L65" s="71" t="e">
        <f t="shared" si="21"/>
        <v>#REF!</v>
      </c>
      <c r="M65" s="71" t="e">
        <f t="shared" si="21"/>
        <v>#REF!</v>
      </c>
      <c r="N65" s="71" t="e">
        <f t="shared" si="21"/>
        <v>#REF!</v>
      </c>
    </row>
    <row r="66" spans="1:14" ht="12.75" customHeight="1" x14ac:dyDescent="0.25">
      <c r="B66" s="2" t="s">
        <v>52</v>
      </c>
      <c r="C66" s="71" t="e">
        <f t="shared" si="6"/>
        <v>#REF!</v>
      </c>
      <c r="D66" s="71" t="e">
        <f t="shared" ref="D66:N66" si="22">D45-D24</f>
        <v>#REF!</v>
      </c>
      <c r="E66" s="71" t="e">
        <f t="shared" si="22"/>
        <v>#REF!</v>
      </c>
      <c r="F66" s="71" t="e">
        <f t="shared" si="22"/>
        <v>#REF!</v>
      </c>
      <c r="G66" s="71" t="e">
        <f t="shared" si="22"/>
        <v>#REF!</v>
      </c>
      <c r="H66" s="71" t="e">
        <f t="shared" si="22"/>
        <v>#REF!</v>
      </c>
      <c r="I66" s="71" t="e">
        <f t="shared" si="22"/>
        <v>#REF!</v>
      </c>
      <c r="J66" s="71" t="e">
        <f t="shared" si="22"/>
        <v>#REF!</v>
      </c>
      <c r="K66" s="71" t="e">
        <f t="shared" si="22"/>
        <v>#REF!</v>
      </c>
      <c r="L66" s="71" t="e">
        <f t="shared" si="22"/>
        <v>#REF!</v>
      </c>
      <c r="M66" s="71" t="e">
        <f t="shared" si="22"/>
        <v>#REF!</v>
      </c>
      <c r="N66" s="71" t="e">
        <f t="shared" si="22"/>
        <v>#REF!</v>
      </c>
    </row>
    <row r="67" spans="1:14" ht="189.65" customHeight="1" x14ac:dyDescent="0.4">
      <c r="A67" s="155" t="s">
        <v>59</v>
      </c>
      <c r="B67" s="156"/>
      <c r="C67" s="156"/>
      <c r="D67" s="156"/>
      <c r="E67" s="156"/>
      <c r="F67" s="156"/>
      <c r="G67" s="156"/>
      <c r="H67" s="156"/>
      <c r="I67" s="156"/>
      <c r="J67" s="156"/>
      <c r="K67" s="75"/>
      <c r="L67" s="75"/>
      <c r="M67" s="75"/>
      <c r="N67" s="75"/>
    </row>
    <row r="68" spans="1:14" ht="24.65" customHeight="1" x14ac:dyDescent="0.4">
      <c r="A68" s="152" t="s">
        <v>60</v>
      </c>
      <c r="B68" s="153"/>
      <c r="C68" s="153"/>
      <c r="D68" s="153"/>
      <c r="E68" s="153"/>
      <c r="F68" s="153"/>
      <c r="G68" s="153"/>
      <c r="H68" s="153"/>
      <c r="I68" s="153"/>
      <c r="J68" s="153"/>
      <c r="K68" s="75"/>
      <c r="L68" s="75"/>
      <c r="M68" s="75"/>
      <c r="N68" s="75"/>
    </row>
    <row r="69" spans="1:14" ht="24.65" customHeight="1" x14ac:dyDescent="0.4">
      <c r="A69" s="152" t="s">
        <v>61</v>
      </c>
      <c r="B69" s="153"/>
      <c r="C69" s="153"/>
      <c r="D69" s="153"/>
      <c r="E69" s="153"/>
      <c r="F69" s="153"/>
      <c r="G69" s="153"/>
      <c r="H69" s="153"/>
      <c r="I69" s="153"/>
      <c r="J69" s="153"/>
      <c r="K69" s="75"/>
      <c r="L69" s="75"/>
      <c r="M69" s="75"/>
      <c r="N69" s="75"/>
    </row>
    <row r="70" spans="1:14" ht="28" customHeight="1" x14ac:dyDescent="0.4">
      <c r="A70" s="152"/>
      <c r="B70" s="153"/>
      <c r="C70" s="153"/>
      <c r="D70" s="153"/>
      <c r="E70" s="153"/>
      <c r="F70" s="153"/>
      <c r="G70" s="153"/>
      <c r="H70" s="153"/>
      <c r="I70" s="153"/>
      <c r="J70" s="153"/>
      <c r="K70" s="75"/>
      <c r="L70" s="75"/>
      <c r="M70" s="75"/>
      <c r="N70" s="75"/>
    </row>
    <row r="71" spans="1:14" ht="28.5" customHeight="1" x14ac:dyDescent="0.4">
      <c r="A71" s="49" t="s">
        <v>24</v>
      </c>
      <c r="B71" s="46"/>
      <c r="C71" s="29" t="s">
        <v>1</v>
      </c>
      <c r="D71" s="29" t="s">
        <v>2</v>
      </c>
      <c r="E71" s="29" t="s">
        <v>3</v>
      </c>
      <c r="F71" s="29" t="s">
        <v>4</v>
      </c>
      <c r="G71" s="29" t="s">
        <v>5</v>
      </c>
      <c r="H71" s="29" t="s">
        <v>6</v>
      </c>
      <c r="I71" s="29" t="s">
        <v>7</v>
      </c>
      <c r="J71" s="29" t="s">
        <v>8</v>
      </c>
      <c r="K71" s="29" t="s">
        <v>9</v>
      </c>
      <c r="L71" s="29" t="s">
        <v>10</v>
      </c>
      <c r="M71" s="29" t="s">
        <v>11</v>
      </c>
      <c r="N71" s="29" t="s">
        <v>12</v>
      </c>
    </row>
    <row r="72" spans="1:14" ht="12.75" customHeight="1" x14ac:dyDescent="0.25">
      <c r="A72" s="4" t="s">
        <v>13</v>
      </c>
      <c r="B72" s="31" t="s">
        <v>22</v>
      </c>
      <c r="C72" s="74" t="e">
        <f>(C51/C9)*100</f>
        <v>#REF!</v>
      </c>
      <c r="D72" s="74" t="e">
        <f t="shared" ref="D72:N72" si="23">(D51/D9)*100</f>
        <v>#REF!</v>
      </c>
      <c r="E72" s="74" t="e">
        <f t="shared" si="23"/>
        <v>#REF!</v>
      </c>
      <c r="F72" s="74" t="e">
        <f t="shared" si="23"/>
        <v>#REF!</v>
      </c>
      <c r="G72" s="74" t="e">
        <f t="shared" si="23"/>
        <v>#REF!</v>
      </c>
      <c r="H72" s="74" t="e">
        <f t="shared" si="23"/>
        <v>#REF!</v>
      </c>
      <c r="I72" s="74" t="e">
        <f t="shared" si="23"/>
        <v>#REF!</v>
      </c>
      <c r="J72" s="74" t="e">
        <f t="shared" si="23"/>
        <v>#REF!</v>
      </c>
      <c r="K72" s="74" t="e">
        <f t="shared" si="23"/>
        <v>#REF!</v>
      </c>
      <c r="L72" s="74" t="e">
        <f t="shared" si="23"/>
        <v>#REF!</v>
      </c>
      <c r="M72" s="74" t="e">
        <f t="shared" si="23"/>
        <v>#REF!</v>
      </c>
      <c r="N72" s="74" t="e">
        <f t="shared" si="23"/>
        <v>#REF!</v>
      </c>
    </row>
    <row r="73" spans="1:14" ht="12.75" customHeight="1" x14ac:dyDescent="0.25">
      <c r="A73" s="4"/>
      <c r="B73" s="31" t="s">
        <v>47</v>
      </c>
      <c r="C73" s="74" t="e">
        <f t="shared" ref="C73:N87" si="24">(C52/C10)*100</f>
        <v>#REF!</v>
      </c>
      <c r="D73" s="74" t="e">
        <f t="shared" si="24"/>
        <v>#REF!</v>
      </c>
      <c r="E73" s="74" t="e">
        <f t="shared" si="24"/>
        <v>#REF!</v>
      </c>
      <c r="F73" s="74" t="e">
        <f t="shared" si="24"/>
        <v>#REF!</v>
      </c>
      <c r="G73" s="74" t="e">
        <f t="shared" si="24"/>
        <v>#REF!</v>
      </c>
      <c r="H73" s="74" t="e">
        <f t="shared" si="24"/>
        <v>#REF!</v>
      </c>
      <c r="I73" s="74" t="e">
        <f t="shared" si="24"/>
        <v>#REF!</v>
      </c>
      <c r="J73" s="74" t="e">
        <f t="shared" si="24"/>
        <v>#REF!</v>
      </c>
      <c r="K73" s="74" t="e">
        <f t="shared" si="24"/>
        <v>#REF!</v>
      </c>
      <c r="L73" s="74" t="e">
        <f t="shared" si="24"/>
        <v>#REF!</v>
      </c>
      <c r="M73" s="74" t="e">
        <f t="shared" si="24"/>
        <v>#REF!</v>
      </c>
      <c r="N73" s="74" t="e">
        <f t="shared" si="24"/>
        <v>#REF!</v>
      </c>
    </row>
    <row r="74" spans="1:14" ht="12.75" customHeight="1" x14ac:dyDescent="0.25">
      <c r="A74" s="4"/>
      <c r="B74" s="31" t="s">
        <v>16</v>
      </c>
      <c r="C74" s="74" t="e">
        <f t="shared" si="24"/>
        <v>#REF!</v>
      </c>
      <c r="D74" s="74" t="e">
        <f t="shared" si="24"/>
        <v>#REF!</v>
      </c>
      <c r="E74" s="74" t="e">
        <f t="shared" si="24"/>
        <v>#REF!</v>
      </c>
      <c r="F74" s="74" t="e">
        <f t="shared" si="24"/>
        <v>#REF!</v>
      </c>
      <c r="G74" s="74" t="e">
        <f t="shared" si="24"/>
        <v>#REF!</v>
      </c>
      <c r="H74" s="74" t="e">
        <f t="shared" si="24"/>
        <v>#REF!</v>
      </c>
      <c r="I74" s="74" t="e">
        <f t="shared" si="24"/>
        <v>#REF!</v>
      </c>
      <c r="J74" s="74" t="e">
        <f t="shared" si="24"/>
        <v>#REF!</v>
      </c>
      <c r="K74" s="74" t="e">
        <f t="shared" si="24"/>
        <v>#REF!</v>
      </c>
      <c r="L74" s="74" t="e">
        <f t="shared" si="24"/>
        <v>#REF!</v>
      </c>
      <c r="M74" s="74" t="e">
        <f t="shared" si="24"/>
        <v>#REF!</v>
      </c>
      <c r="N74" s="74" t="e">
        <f t="shared" si="24"/>
        <v>#REF!</v>
      </c>
    </row>
    <row r="75" spans="1:14" ht="12.75" customHeight="1" x14ac:dyDescent="0.25">
      <c r="A75" s="4"/>
      <c r="B75" s="31" t="s">
        <v>52</v>
      </c>
      <c r="C75" s="74" t="e">
        <f t="shared" si="24"/>
        <v>#REF!</v>
      </c>
      <c r="D75" s="74" t="e">
        <f t="shared" si="24"/>
        <v>#REF!</v>
      </c>
      <c r="E75" s="74" t="e">
        <f t="shared" si="24"/>
        <v>#REF!</v>
      </c>
      <c r="F75" s="74" t="e">
        <f t="shared" si="24"/>
        <v>#REF!</v>
      </c>
      <c r="G75" s="74" t="e">
        <f t="shared" si="24"/>
        <v>#REF!</v>
      </c>
      <c r="H75" s="74" t="e">
        <f t="shared" si="24"/>
        <v>#REF!</v>
      </c>
      <c r="I75" s="74" t="e">
        <f t="shared" si="24"/>
        <v>#REF!</v>
      </c>
      <c r="J75" s="74" t="e">
        <f t="shared" si="24"/>
        <v>#REF!</v>
      </c>
      <c r="K75" s="74" t="e">
        <f t="shared" si="24"/>
        <v>#REF!</v>
      </c>
      <c r="L75" s="74" t="e">
        <f t="shared" si="24"/>
        <v>#REF!</v>
      </c>
      <c r="M75" s="74" t="e">
        <f t="shared" si="24"/>
        <v>#REF!</v>
      </c>
      <c r="N75" s="74" t="e">
        <f t="shared" si="24"/>
        <v>#REF!</v>
      </c>
    </row>
    <row r="76" spans="1:14" ht="12.75" customHeight="1" x14ac:dyDescent="0.25">
      <c r="A76" s="4" t="s">
        <v>17</v>
      </c>
      <c r="B76" s="31" t="s">
        <v>22</v>
      </c>
      <c r="C76" s="74" t="e">
        <f t="shared" si="24"/>
        <v>#REF!</v>
      </c>
      <c r="D76" s="74" t="e">
        <f t="shared" si="24"/>
        <v>#REF!</v>
      </c>
      <c r="E76" s="74" t="e">
        <f t="shared" si="24"/>
        <v>#REF!</v>
      </c>
      <c r="F76" s="74" t="e">
        <f t="shared" si="24"/>
        <v>#REF!</v>
      </c>
      <c r="G76" s="74" t="e">
        <f t="shared" si="24"/>
        <v>#REF!</v>
      </c>
      <c r="H76" s="74" t="e">
        <f t="shared" si="24"/>
        <v>#REF!</v>
      </c>
      <c r="I76" s="74" t="e">
        <f t="shared" si="24"/>
        <v>#REF!</v>
      </c>
      <c r="J76" s="74" t="e">
        <f t="shared" si="24"/>
        <v>#REF!</v>
      </c>
      <c r="K76" s="74" t="e">
        <f t="shared" si="24"/>
        <v>#REF!</v>
      </c>
      <c r="L76" s="74" t="e">
        <f t="shared" si="24"/>
        <v>#REF!</v>
      </c>
      <c r="M76" s="74" t="e">
        <f t="shared" si="24"/>
        <v>#REF!</v>
      </c>
      <c r="N76" s="74" t="e">
        <f t="shared" si="24"/>
        <v>#REF!</v>
      </c>
    </row>
    <row r="77" spans="1:14" ht="12.75" customHeight="1" x14ac:dyDescent="0.25">
      <c r="A77" s="4"/>
      <c r="B77" s="31" t="s">
        <v>47</v>
      </c>
      <c r="C77" s="74" t="e">
        <f t="shared" si="24"/>
        <v>#REF!</v>
      </c>
      <c r="D77" s="74" t="e">
        <f t="shared" si="24"/>
        <v>#REF!</v>
      </c>
      <c r="E77" s="74" t="e">
        <f t="shared" si="24"/>
        <v>#REF!</v>
      </c>
      <c r="F77" s="74" t="e">
        <f t="shared" si="24"/>
        <v>#REF!</v>
      </c>
      <c r="G77" s="74" t="e">
        <f t="shared" si="24"/>
        <v>#REF!</v>
      </c>
      <c r="H77" s="74" t="e">
        <f t="shared" si="24"/>
        <v>#REF!</v>
      </c>
      <c r="I77" s="74" t="e">
        <f t="shared" si="24"/>
        <v>#REF!</v>
      </c>
      <c r="J77" s="74" t="e">
        <f t="shared" si="24"/>
        <v>#REF!</v>
      </c>
      <c r="K77" s="74" t="e">
        <f t="shared" si="24"/>
        <v>#REF!</v>
      </c>
      <c r="L77" s="74" t="e">
        <f t="shared" si="24"/>
        <v>#REF!</v>
      </c>
      <c r="M77" s="74" t="e">
        <f t="shared" si="24"/>
        <v>#REF!</v>
      </c>
      <c r="N77" s="74" t="e">
        <f t="shared" si="24"/>
        <v>#REF!</v>
      </c>
    </row>
    <row r="78" spans="1:14" ht="12.75" customHeight="1" x14ac:dyDescent="0.25">
      <c r="A78" s="4"/>
      <c r="B78" s="31" t="s">
        <v>16</v>
      </c>
      <c r="C78" s="74" t="e">
        <f t="shared" si="24"/>
        <v>#REF!</v>
      </c>
      <c r="D78" s="74" t="e">
        <f t="shared" si="24"/>
        <v>#REF!</v>
      </c>
      <c r="E78" s="74" t="e">
        <f t="shared" si="24"/>
        <v>#REF!</v>
      </c>
      <c r="F78" s="74" t="e">
        <f t="shared" si="24"/>
        <v>#REF!</v>
      </c>
      <c r="G78" s="74" t="e">
        <f t="shared" si="24"/>
        <v>#REF!</v>
      </c>
      <c r="H78" s="74" t="e">
        <f t="shared" si="24"/>
        <v>#REF!</v>
      </c>
      <c r="I78" s="74" t="e">
        <f t="shared" si="24"/>
        <v>#REF!</v>
      </c>
      <c r="J78" s="74" t="e">
        <f t="shared" si="24"/>
        <v>#REF!</v>
      </c>
      <c r="K78" s="74" t="e">
        <f t="shared" si="24"/>
        <v>#REF!</v>
      </c>
      <c r="L78" s="74" t="e">
        <f t="shared" si="24"/>
        <v>#REF!</v>
      </c>
      <c r="M78" s="74" t="e">
        <f t="shared" si="24"/>
        <v>#REF!</v>
      </c>
      <c r="N78" s="74" t="e">
        <f t="shared" si="24"/>
        <v>#REF!</v>
      </c>
    </row>
    <row r="79" spans="1:14" ht="12.75" customHeight="1" x14ac:dyDescent="0.25">
      <c r="A79" s="4"/>
      <c r="B79" s="31" t="s">
        <v>52</v>
      </c>
      <c r="C79" s="74" t="e">
        <f t="shared" si="24"/>
        <v>#REF!</v>
      </c>
      <c r="D79" s="74" t="e">
        <f t="shared" si="24"/>
        <v>#REF!</v>
      </c>
      <c r="E79" s="74" t="e">
        <f t="shared" si="24"/>
        <v>#REF!</v>
      </c>
      <c r="F79" s="74" t="e">
        <f t="shared" si="24"/>
        <v>#REF!</v>
      </c>
      <c r="G79" s="74" t="e">
        <f t="shared" si="24"/>
        <v>#REF!</v>
      </c>
      <c r="H79" s="74" t="e">
        <f t="shared" si="24"/>
        <v>#REF!</v>
      </c>
      <c r="I79" s="74" t="e">
        <f t="shared" si="24"/>
        <v>#REF!</v>
      </c>
      <c r="J79" s="74" t="e">
        <f t="shared" si="24"/>
        <v>#REF!</v>
      </c>
      <c r="K79" s="74" t="e">
        <f t="shared" si="24"/>
        <v>#REF!</v>
      </c>
      <c r="L79" s="74" t="e">
        <f t="shared" si="24"/>
        <v>#REF!</v>
      </c>
      <c r="M79" s="74" t="e">
        <f t="shared" si="24"/>
        <v>#REF!</v>
      </c>
      <c r="N79" s="74" t="e">
        <f t="shared" si="24"/>
        <v>#REF!</v>
      </c>
    </row>
    <row r="80" spans="1:14" ht="12.75" customHeight="1" x14ac:dyDescent="0.25">
      <c r="A80" s="4" t="s">
        <v>18</v>
      </c>
      <c r="B80" s="31" t="s">
        <v>22</v>
      </c>
      <c r="C80" s="74" t="e">
        <f t="shared" si="24"/>
        <v>#REF!</v>
      </c>
      <c r="D80" s="74" t="e">
        <f t="shared" si="24"/>
        <v>#REF!</v>
      </c>
      <c r="E80" s="74" t="e">
        <f t="shared" si="24"/>
        <v>#REF!</v>
      </c>
      <c r="F80" s="74" t="e">
        <f t="shared" si="24"/>
        <v>#REF!</v>
      </c>
      <c r="G80" s="74" t="e">
        <f t="shared" si="24"/>
        <v>#REF!</v>
      </c>
      <c r="H80" s="74" t="e">
        <f t="shared" si="24"/>
        <v>#REF!</v>
      </c>
      <c r="I80" s="74" t="e">
        <f t="shared" si="24"/>
        <v>#REF!</v>
      </c>
      <c r="J80" s="74" t="e">
        <f t="shared" si="24"/>
        <v>#REF!</v>
      </c>
      <c r="K80" s="74" t="e">
        <f t="shared" si="24"/>
        <v>#REF!</v>
      </c>
      <c r="L80" s="74" t="e">
        <f t="shared" si="24"/>
        <v>#REF!</v>
      </c>
      <c r="M80" s="74" t="e">
        <f t="shared" si="24"/>
        <v>#REF!</v>
      </c>
      <c r="N80" s="74" t="e">
        <f t="shared" si="24"/>
        <v>#REF!</v>
      </c>
    </row>
    <row r="81" spans="1:14" ht="12.75" customHeight="1" x14ac:dyDescent="0.25">
      <c r="A81" s="4"/>
      <c r="B81" s="31" t="s">
        <v>47</v>
      </c>
      <c r="C81" s="74" t="e">
        <f t="shared" si="24"/>
        <v>#REF!</v>
      </c>
      <c r="D81" s="74" t="e">
        <f t="shared" si="24"/>
        <v>#REF!</v>
      </c>
      <c r="E81" s="74" t="e">
        <f t="shared" si="24"/>
        <v>#REF!</v>
      </c>
      <c r="F81" s="74" t="e">
        <f t="shared" si="24"/>
        <v>#REF!</v>
      </c>
      <c r="G81" s="74" t="e">
        <f t="shared" si="24"/>
        <v>#REF!</v>
      </c>
      <c r="H81" s="74" t="e">
        <f t="shared" si="24"/>
        <v>#REF!</v>
      </c>
      <c r="I81" s="74" t="e">
        <f t="shared" si="24"/>
        <v>#REF!</v>
      </c>
      <c r="J81" s="74" t="e">
        <f t="shared" si="24"/>
        <v>#REF!</v>
      </c>
      <c r="K81" s="74" t="e">
        <f t="shared" si="24"/>
        <v>#REF!</v>
      </c>
      <c r="L81" s="74" t="e">
        <f t="shared" si="24"/>
        <v>#REF!</v>
      </c>
      <c r="M81" s="74" t="e">
        <f t="shared" si="24"/>
        <v>#REF!</v>
      </c>
      <c r="N81" s="74" t="e">
        <f t="shared" si="24"/>
        <v>#REF!</v>
      </c>
    </row>
    <row r="82" spans="1:14" ht="12.75" customHeight="1" x14ac:dyDescent="0.25">
      <c r="A82" s="4"/>
      <c r="B82" s="31" t="s">
        <v>16</v>
      </c>
      <c r="C82" s="74" t="e">
        <f t="shared" si="24"/>
        <v>#REF!</v>
      </c>
      <c r="D82" s="74" t="e">
        <f t="shared" si="24"/>
        <v>#REF!</v>
      </c>
      <c r="E82" s="74" t="e">
        <f t="shared" si="24"/>
        <v>#REF!</v>
      </c>
      <c r="F82" s="74" t="e">
        <f t="shared" si="24"/>
        <v>#REF!</v>
      </c>
      <c r="G82" s="74" t="e">
        <f t="shared" si="24"/>
        <v>#REF!</v>
      </c>
      <c r="H82" s="74" t="e">
        <f t="shared" si="24"/>
        <v>#REF!</v>
      </c>
      <c r="I82" s="74" t="e">
        <f t="shared" si="24"/>
        <v>#REF!</v>
      </c>
      <c r="J82" s="74" t="e">
        <f t="shared" si="24"/>
        <v>#REF!</v>
      </c>
      <c r="K82" s="74" t="e">
        <f t="shared" si="24"/>
        <v>#REF!</v>
      </c>
      <c r="L82" s="74" t="e">
        <f t="shared" si="24"/>
        <v>#REF!</v>
      </c>
      <c r="M82" s="74" t="e">
        <f t="shared" si="24"/>
        <v>#REF!</v>
      </c>
      <c r="N82" s="74" t="e">
        <f t="shared" si="24"/>
        <v>#REF!</v>
      </c>
    </row>
    <row r="83" spans="1:14" ht="12.75" customHeight="1" x14ac:dyDescent="0.25">
      <c r="A83" s="4"/>
      <c r="B83" s="31" t="s">
        <v>52</v>
      </c>
      <c r="C83" s="74" t="e">
        <f t="shared" si="24"/>
        <v>#REF!</v>
      </c>
      <c r="D83" s="74" t="e">
        <f t="shared" si="24"/>
        <v>#REF!</v>
      </c>
      <c r="E83" s="74" t="e">
        <f t="shared" si="24"/>
        <v>#REF!</v>
      </c>
      <c r="F83" s="74" t="e">
        <f t="shared" si="24"/>
        <v>#REF!</v>
      </c>
      <c r="G83" s="74" t="e">
        <f t="shared" si="24"/>
        <v>#REF!</v>
      </c>
      <c r="H83" s="74" t="e">
        <f t="shared" si="24"/>
        <v>#REF!</v>
      </c>
      <c r="I83" s="74" t="e">
        <f t="shared" si="24"/>
        <v>#REF!</v>
      </c>
      <c r="J83" s="74" t="e">
        <f t="shared" si="24"/>
        <v>#REF!</v>
      </c>
      <c r="K83" s="74" t="e">
        <f t="shared" si="24"/>
        <v>#REF!</v>
      </c>
      <c r="L83" s="74" t="e">
        <f t="shared" si="24"/>
        <v>#REF!</v>
      </c>
      <c r="M83" s="74" t="e">
        <f t="shared" si="24"/>
        <v>#REF!</v>
      </c>
      <c r="N83" s="74" t="e">
        <f t="shared" si="24"/>
        <v>#REF!</v>
      </c>
    </row>
    <row r="84" spans="1:14" ht="12.75" customHeight="1" x14ac:dyDescent="0.25">
      <c r="A84" s="4" t="s">
        <v>24</v>
      </c>
      <c r="B84" s="31" t="s">
        <v>22</v>
      </c>
      <c r="C84" s="74" t="e">
        <f t="shared" si="24"/>
        <v>#REF!</v>
      </c>
      <c r="D84" s="74" t="e">
        <f t="shared" si="24"/>
        <v>#REF!</v>
      </c>
      <c r="E84" s="74" t="e">
        <f t="shared" si="24"/>
        <v>#REF!</v>
      </c>
      <c r="F84" s="74" t="e">
        <f t="shared" si="24"/>
        <v>#REF!</v>
      </c>
      <c r="G84" s="74" t="e">
        <f t="shared" si="24"/>
        <v>#REF!</v>
      </c>
      <c r="H84" s="74" t="e">
        <f t="shared" si="24"/>
        <v>#REF!</v>
      </c>
      <c r="I84" s="74" t="e">
        <f t="shared" si="24"/>
        <v>#REF!</v>
      </c>
      <c r="J84" s="74" t="e">
        <f t="shared" si="24"/>
        <v>#REF!</v>
      </c>
      <c r="K84" s="74" t="e">
        <f t="shared" si="24"/>
        <v>#REF!</v>
      </c>
      <c r="L84" s="74" t="e">
        <f t="shared" si="24"/>
        <v>#REF!</v>
      </c>
      <c r="M84" s="74" t="e">
        <f t="shared" si="24"/>
        <v>#REF!</v>
      </c>
      <c r="N84" s="74" t="e">
        <f t="shared" si="24"/>
        <v>#REF!</v>
      </c>
    </row>
    <row r="85" spans="1:14" ht="12.75" customHeight="1" x14ac:dyDescent="0.25">
      <c r="A85" s="4"/>
      <c r="B85" s="31" t="s">
        <v>47</v>
      </c>
      <c r="C85" s="74" t="e">
        <f t="shared" si="24"/>
        <v>#REF!</v>
      </c>
      <c r="D85" s="74" t="e">
        <f t="shared" si="24"/>
        <v>#REF!</v>
      </c>
      <c r="E85" s="74" t="e">
        <f t="shared" si="24"/>
        <v>#REF!</v>
      </c>
      <c r="F85" s="74" t="e">
        <f t="shared" si="24"/>
        <v>#REF!</v>
      </c>
      <c r="G85" s="74" t="e">
        <f t="shared" si="24"/>
        <v>#REF!</v>
      </c>
      <c r="H85" s="74" t="e">
        <f t="shared" si="24"/>
        <v>#REF!</v>
      </c>
      <c r="I85" s="74" t="e">
        <f t="shared" si="24"/>
        <v>#REF!</v>
      </c>
      <c r="J85" s="74" t="e">
        <f t="shared" si="24"/>
        <v>#REF!</v>
      </c>
      <c r="K85" s="74" t="e">
        <f t="shared" si="24"/>
        <v>#REF!</v>
      </c>
      <c r="L85" s="74" t="e">
        <f t="shared" si="24"/>
        <v>#REF!</v>
      </c>
      <c r="M85" s="74" t="e">
        <f t="shared" si="24"/>
        <v>#REF!</v>
      </c>
      <c r="N85" s="74" t="e">
        <f t="shared" si="24"/>
        <v>#REF!</v>
      </c>
    </row>
    <row r="86" spans="1:14" ht="12.75" customHeight="1" x14ac:dyDescent="0.25">
      <c r="A86" s="4"/>
      <c r="B86" s="7" t="s">
        <v>16</v>
      </c>
      <c r="C86" s="74" t="e">
        <f t="shared" si="24"/>
        <v>#REF!</v>
      </c>
      <c r="D86" s="74" t="e">
        <f t="shared" si="24"/>
        <v>#REF!</v>
      </c>
      <c r="E86" s="74" t="e">
        <f t="shared" si="24"/>
        <v>#REF!</v>
      </c>
      <c r="F86" s="74" t="e">
        <f t="shared" si="24"/>
        <v>#REF!</v>
      </c>
      <c r="G86" s="74" t="e">
        <f t="shared" si="24"/>
        <v>#REF!</v>
      </c>
      <c r="H86" s="74" t="e">
        <f t="shared" si="24"/>
        <v>#REF!</v>
      </c>
      <c r="I86" s="74" t="e">
        <f t="shared" si="24"/>
        <v>#REF!</v>
      </c>
      <c r="J86" s="74" t="e">
        <f t="shared" si="24"/>
        <v>#REF!</v>
      </c>
      <c r="K86" s="74" t="e">
        <f t="shared" si="24"/>
        <v>#REF!</v>
      </c>
      <c r="L86" s="74" t="e">
        <f t="shared" si="24"/>
        <v>#REF!</v>
      </c>
      <c r="M86" s="74" t="e">
        <f t="shared" si="24"/>
        <v>#REF!</v>
      </c>
      <c r="N86" s="74" t="e">
        <f t="shared" si="24"/>
        <v>#REF!</v>
      </c>
    </row>
    <row r="87" spans="1:14" ht="12.75" customHeight="1" x14ac:dyDescent="0.25">
      <c r="A87" s="4"/>
      <c r="B87" s="7" t="s">
        <v>52</v>
      </c>
      <c r="C87" s="74" t="e">
        <f t="shared" si="24"/>
        <v>#REF!</v>
      </c>
      <c r="D87" s="74" t="e">
        <f t="shared" si="24"/>
        <v>#REF!</v>
      </c>
      <c r="E87" s="74" t="e">
        <f t="shared" si="24"/>
        <v>#REF!</v>
      </c>
      <c r="F87" s="74" t="e">
        <f t="shared" si="24"/>
        <v>#REF!</v>
      </c>
      <c r="G87" s="74" t="e">
        <f t="shared" si="24"/>
        <v>#REF!</v>
      </c>
      <c r="H87" s="74" t="e">
        <f t="shared" si="24"/>
        <v>#REF!</v>
      </c>
      <c r="I87" s="74" t="e">
        <f t="shared" si="24"/>
        <v>#REF!</v>
      </c>
      <c r="J87" s="74" t="e">
        <f t="shared" si="24"/>
        <v>#REF!</v>
      </c>
      <c r="K87" s="74" t="e">
        <f t="shared" si="24"/>
        <v>#REF!</v>
      </c>
      <c r="L87" s="74" t="e">
        <f t="shared" si="24"/>
        <v>#REF!</v>
      </c>
      <c r="M87" s="74" t="e">
        <f t="shared" si="24"/>
        <v>#REF!</v>
      </c>
      <c r="N87" s="74" t="e">
        <f t="shared" si="24"/>
        <v>#REF!</v>
      </c>
    </row>
    <row r="88" spans="1:14" ht="12.75" customHeight="1" x14ac:dyDescent="0.25"/>
    <row r="89" spans="1:14" ht="12.75" customHeight="1" x14ac:dyDescent="0.25"/>
    <row r="90" spans="1:14" ht="12.75" customHeight="1" x14ac:dyDescent="0.25"/>
    <row r="91" spans="1:14" ht="12.75" customHeight="1" x14ac:dyDescent="0.25"/>
    <row r="92" spans="1:14" ht="12.75" customHeight="1" x14ac:dyDescent="0.25"/>
    <row r="93" spans="1:14" ht="12.75" customHeight="1" x14ac:dyDescent="0.25"/>
    <row r="94" spans="1:14" ht="12.75" customHeight="1" x14ac:dyDescent="0.25"/>
    <row r="95" spans="1:14" ht="12.75" customHeight="1" x14ac:dyDescent="0.25"/>
    <row r="96" spans="1:14"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spans="1:13" ht="12.75" customHeight="1" x14ac:dyDescent="0.25"/>
    <row r="114" spans="1:13" ht="12.75" customHeight="1" x14ac:dyDescent="0.25"/>
    <row r="115" spans="1:13" ht="12.75" customHeight="1" x14ac:dyDescent="0.25"/>
    <row r="116" spans="1:13" ht="12.75" customHeight="1" x14ac:dyDescent="0.25"/>
    <row r="117" spans="1:13" ht="12.75" customHeight="1" x14ac:dyDescent="0.25"/>
    <row r="118" spans="1:13" ht="12.75" customHeight="1" x14ac:dyDescent="0.25"/>
    <row r="119" spans="1:13" ht="12.75" customHeight="1" x14ac:dyDescent="0.25"/>
    <row r="120" spans="1:13" ht="12.75" customHeight="1" x14ac:dyDescent="0.3">
      <c r="A120" s="1" t="s">
        <v>27</v>
      </c>
      <c r="B120" s="3" t="s">
        <v>1</v>
      </c>
      <c r="C120" s="3" t="s">
        <v>2</v>
      </c>
      <c r="D120" s="3" t="s">
        <v>3</v>
      </c>
      <c r="E120" s="3" t="s">
        <v>4</v>
      </c>
      <c r="F120" s="3" t="s">
        <v>5</v>
      </c>
      <c r="G120" s="3" t="s">
        <v>6</v>
      </c>
      <c r="H120" s="3" t="s">
        <v>7</v>
      </c>
      <c r="I120" s="3" t="s">
        <v>8</v>
      </c>
      <c r="J120" s="3" t="s">
        <v>9</v>
      </c>
      <c r="K120" s="3" t="s">
        <v>10</v>
      </c>
      <c r="L120" s="3" t="s">
        <v>11</v>
      </c>
      <c r="M120" s="3" t="s">
        <v>12</v>
      </c>
    </row>
    <row r="121" spans="1:13" ht="12.75" customHeight="1" x14ac:dyDescent="0.25">
      <c r="A121" s="8" t="s">
        <v>32</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x14ac:dyDescent="0.25">
      <c r="A122" s="8" t="s">
        <v>34</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x14ac:dyDescent="0.25">
      <c r="A123" s="8" t="s">
        <v>35</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x14ac:dyDescent="0.3">
      <c r="A124" s="13" t="s">
        <v>22</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x14ac:dyDescent="0.35">
      <c r="A125" s="42" t="s">
        <v>42</v>
      </c>
      <c r="B125" s="43" t="e">
        <f>EBIT!C11-EBIT!C40</f>
        <v>#REF!</v>
      </c>
      <c r="C125" s="43" t="e">
        <f>EBIT!D11-EBIT!D40</f>
        <v>#REF!</v>
      </c>
      <c r="D125" s="43" t="e">
        <f>EBIT!E11-EBIT!E40</f>
        <v>#REF!</v>
      </c>
      <c r="E125" s="43" t="e">
        <f>EBIT!F11-EBIT!F40</f>
        <v>#REF!</v>
      </c>
      <c r="F125" s="43" t="e">
        <f>EBIT!G11-EBIT!G40</f>
        <v>#REF!</v>
      </c>
      <c r="G125" s="43" t="e">
        <f>EBIT!H11-EBIT!H40</f>
        <v>#REF!</v>
      </c>
      <c r="H125" s="43" t="e">
        <f>EBIT!I11-EBIT!I40</f>
        <v>#REF!</v>
      </c>
      <c r="I125" s="43" t="e">
        <f>EBIT!J11-EBIT!J40</f>
        <v>#REF!</v>
      </c>
      <c r="J125" s="43" t="e">
        <f>EBIT!K11-EBIT!K40</f>
        <v>#REF!</v>
      </c>
      <c r="K125" s="43" t="e">
        <f>EBIT!L11-EBIT!L40</f>
        <v>#REF!</v>
      </c>
      <c r="L125" s="43" t="e">
        <f>EBIT!M11-EBIT!M40</f>
        <v>#REF!</v>
      </c>
      <c r="M125" s="43" t="e">
        <f>EBIT!N11-EBIT!N40</f>
        <v>#REF!</v>
      </c>
    </row>
    <row r="126" spans="1:13" ht="12.75" customHeight="1" thickTop="1" x14ac:dyDescent="0.25">
      <c r="B126" s="19"/>
    </row>
    <row r="127" spans="1:13" ht="12.75" customHeight="1" x14ac:dyDescent="0.25"/>
    <row r="128" spans="1:13"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row r="1005" ht="12.75" customHeight="1" x14ac:dyDescent="0.25"/>
    <row r="1006" ht="12.75" customHeight="1" x14ac:dyDescent="0.25"/>
    <row r="1007" ht="12.75" customHeight="1" x14ac:dyDescent="0.25"/>
    <row r="1008" ht="12.75" customHeight="1" x14ac:dyDescent="0.25"/>
    <row r="1009" ht="12.75" customHeight="1" x14ac:dyDescent="0.25"/>
    <row r="1010" ht="12.75" customHeight="1" x14ac:dyDescent="0.25"/>
  </sheetData>
  <mergeCells count="13">
    <mergeCell ref="A1:E1"/>
    <mergeCell ref="A2:K2"/>
    <mergeCell ref="A4:J4"/>
    <mergeCell ref="A6:XFD6"/>
    <mergeCell ref="A67:J67"/>
    <mergeCell ref="A68:J68"/>
    <mergeCell ref="A69:J69"/>
    <mergeCell ref="A70:J70"/>
    <mergeCell ref="A26:K26"/>
    <mergeCell ref="A28:XFD28"/>
    <mergeCell ref="A46:J46"/>
    <mergeCell ref="A47:J47"/>
    <mergeCell ref="A48:J48"/>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53125" defaultRowHeight="15" customHeight="1" x14ac:dyDescent="0.3"/>
  <cols>
    <col min="1" max="1" width="68.81640625" style="18" customWidth="1"/>
    <col min="2" max="2" width="15.453125" style="18" customWidth="1"/>
    <col min="3" max="14" width="14" style="18" bestFit="1" customWidth="1"/>
    <col min="15" max="26" width="8.7265625" style="18" customWidth="1"/>
    <col min="27" max="16384" width="14.453125" style="18"/>
  </cols>
  <sheetData>
    <row r="1" spans="1:26" s="32" customFormat="1" ht="28" customHeight="1" x14ac:dyDescent="0.3">
      <c r="A1" s="154" t="s">
        <v>70</v>
      </c>
      <c r="B1" s="154"/>
      <c r="C1" s="154"/>
      <c r="D1" s="154"/>
      <c r="E1" s="154"/>
      <c r="F1" s="154"/>
      <c r="G1" s="154"/>
      <c r="H1" s="154"/>
      <c r="I1" s="154"/>
      <c r="J1" s="154"/>
      <c r="K1" s="154"/>
    </row>
    <row r="2" spans="1:26" s="32" customFormat="1" ht="37" customHeight="1" x14ac:dyDescent="0.3">
      <c r="A2" s="154"/>
      <c r="B2" s="154"/>
      <c r="C2" s="154"/>
      <c r="D2" s="154"/>
      <c r="E2" s="154"/>
      <c r="F2" s="154"/>
      <c r="G2" s="154"/>
      <c r="H2" s="154"/>
      <c r="I2" s="154"/>
      <c r="J2" s="154"/>
      <c r="K2" s="154"/>
    </row>
    <row r="3" spans="1:26" s="33" customFormat="1" ht="13.5" customHeight="1" x14ac:dyDescent="0.3">
      <c r="A3" s="28" t="s">
        <v>28</v>
      </c>
      <c r="B3" s="28"/>
      <c r="C3" s="40"/>
      <c r="D3" s="40"/>
      <c r="E3" s="40"/>
      <c r="F3" s="40"/>
      <c r="G3" s="21"/>
      <c r="H3" s="21"/>
      <c r="I3" s="21"/>
      <c r="J3" s="21"/>
      <c r="K3" s="21"/>
      <c r="L3" s="21"/>
      <c r="M3" s="21"/>
      <c r="N3" s="21"/>
      <c r="O3" s="21"/>
      <c r="P3" s="21"/>
      <c r="Q3" s="21"/>
      <c r="R3" s="21"/>
      <c r="S3" s="21"/>
      <c r="T3" s="21"/>
      <c r="U3" s="21"/>
      <c r="V3" s="21"/>
      <c r="W3" s="21"/>
      <c r="X3" s="21"/>
      <c r="Y3" s="21"/>
      <c r="Z3" s="21"/>
    </row>
    <row r="4" spans="1:26" s="33" customFormat="1" ht="13.5" customHeight="1" x14ac:dyDescent="0.3">
      <c r="A4" s="21" t="s">
        <v>29</v>
      </c>
      <c r="B4" s="21"/>
      <c r="C4" s="40"/>
      <c r="D4" s="40"/>
      <c r="E4" s="40"/>
      <c r="F4" s="40"/>
      <c r="G4" s="21"/>
      <c r="H4" s="21"/>
      <c r="I4" s="21"/>
      <c r="J4" s="21"/>
      <c r="K4" s="21"/>
      <c r="L4" s="21"/>
      <c r="M4" s="21"/>
      <c r="N4" s="21"/>
      <c r="O4" s="21"/>
      <c r="P4" s="21"/>
      <c r="Q4" s="21"/>
      <c r="R4" s="21"/>
      <c r="S4" s="21"/>
      <c r="T4" s="21"/>
      <c r="U4" s="21"/>
      <c r="V4" s="21"/>
      <c r="W4" s="21"/>
      <c r="X4" s="21"/>
      <c r="Y4" s="21"/>
      <c r="Z4" s="21"/>
    </row>
    <row r="5" spans="1:26" s="32" customFormat="1" ht="41.5" customHeight="1" x14ac:dyDescent="0.35">
      <c r="A5" s="161" t="s">
        <v>85</v>
      </c>
      <c r="B5" s="162"/>
      <c r="C5" s="162"/>
      <c r="D5" s="162"/>
      <c r="E5" s="162"/>
      <c r="F5" s="162"/>
      <c r="G5" s="162"/>
      <c r="H5" s="162"/>
      <c r="I5" s="162"/>
      <c r="J5" s="162"/>
      <c r="K5" s="162"/>
      <c r="L5" s="162"/>
      <c r="M5" s="20"/>
      <c r="N5" s="20"/>
      <c r="O5" s="20"/>
      <c r="P5" s="20"/>
      <c r="Q5" s="20"/>
      <c r="R5" s="20"/>
      <c r="S5" s="20"/>
      <c r="T5" s="20"/>
      <c r="U5" s="20"/>
      <c r="V5" s="20"/>
      <c r="W5" s="20"/>
      <c r="X5" s="20"/>
      <c r="Y5" s="20"/>
      <c r="Z5" s="20"/>
    </row>
    <row r="6" spans="1:26" s="33" customFormat="1" ht="13.5" customHeight="1" x14ac:dyDescent="0.3">
      <c r="A6" s="28" t="s">
        <v>71</v>
      </c>
      <c r="B6" s="28"/>
      <c r="C6" s="40"/>
      <c r="D6" s="40"/>
      <c r="E6" s="40"/>
      <c r="F6" s="40"/>
      <c r="G6" s="21"/>
      <c r="H6" s="21"/>
      <c r="I6" s="21"/>
      <c r="J6" s="21"/>
      <c r="K6" s="21"/>
      <c r="L6" s="21"/>
      <c r="M6" s="21"/>
      <c r="N6" s="21"/>
      <c r="O6" s="21"/>
      <c r="P6" s="21"/>
      <c r="Q6" s="21"/>
      <c r="R6" s="21"/>
      <c r="S6" s="21"/>
      <c r="T6" s="21"/>
      <c r="U6" s="21"/>
      <c r="V6" s="21"/>
      <c r="W6" s="21"/>
      <c r="X6" s="21"/>
      <c r="Y6" s="21"/>
      <c r="Z6" s="21"/>
    </row>
    <row r="7" spans="1:26" ht="13.5" customHeight="1" x14ac:dyDescent="0.3">
      <c r="A7" s="1" t="s">
        <v>30</v>
      </c>
      <c r="B7" s="1" t="s">
        <v>31</v>
      </c>
      <c r="C7" s="60" t="s">
        <v>1</v>
      </c>
      <c r="D7" s="60" t="s">
        <v>2</v>
      </c>
      <c r="E7" s="60" t="s">
        <v>3</v>
      </c>
      <c r="F7" s="60" t="s">
        <v>4</v>
      </c>
      <c r="G7" s="60" t="s">
        <v>5</v>
      </c>
      <c r="H7" s="60" t="s">
        <v>6</v>
      </c>
      <c r="I7" s="60" t="s">
        <v>7</v>
      </c>
      <c r="J7" s="60" t="s">
        <v>8</v>
      </c>
      <c r="K7" s="60" t="s">
        <v>9</v>
      </c>
      <c r="L7" s="60" t="s">
        <v>10</v>
      </c>
      <c r="M7" s="60" t="s">
        <v>11</v>
      </c>
      <c r="N7" s="60" t="s">
        <v>12</v>
      </c>
      <c r="O7" s="2"/>
      <c r="P7" s="2"/>
      <c r="Q7" s="2"/>
      <c r="R7" s="2"/>
      <c r="S7" s="2"/>
      <c r="T7" s="2"/>
      <c r="U7" s="2"/>
      <c r="V7" s="2"/>
      <c r="W7" s="2"/>
      <c r="X7" s="2"/>
      <c r="Y7" s="2"/>
      <c r="Z7" s="2"/>
    </row>
    <row r="8" spans="1:26" ht="13.5" customHeight="1" x14ac:dyDescent="0.3">
      <c r="A8" s="58" t="s">
        <v>32</v>
      </c>
      <c r="B8" s="58" t="s">
        <v>33</v>
      </c>
      <c r="C8" s="59" t="e">
        <f>SUMIFS('Variance Analysis'!C$30:C$45,'Variance Analysis'!$B$30:$B$45,'Variance Analysis'!$B33,'Variance Analysis'!$A$30:$A$45,'Variance Analysis'!$A$30)</f>
        <v>#REF!</v>
      </c>
      <c r="D8" s="59" t="e">
        <f>SUMIFS('Variance Analysis'!D$30:D$45,'Variance Analysis'!$B$30:$B$45,'Variance Analysis'!$B33,'Variance Analysis'!$A$30:$A$45,'Variance Analysis'!$A$30)</f>
        <v>#REF!</v>
      </c>
      <c r="E8" s="59" t="e">
        <f>SUMIFS('Variance Analysis'!E$30:E$45,'Variance Analysis'!$B$30:$B$45,'Variance Analysis'!$B33,'Variance Analysis'!$A$30:$A$45,'Variance Analysis'!$A$30)</f>
        <v>#REF!</v>
      </c>
      <c r="F8" s="59" t="e">
        <f>SUMIFS('Variance Analysis'!F$30:F$45,'Variance Analysis'!$B$30:$B$45,'Variance Analysis'!$B33,'Variance Analysis'!$A$30:$A$45,'Variance Analysis'!$A$30)</f>
        <v>#REF!</v>
      </c>
      <c r="G8" s="59" t="e">
        <f>SUMIFS('Variance Analysis'!G$30:G$45,'Variance Analysis'!$B$30:$B$45,'Variance Analysis'!$B33,'Variance Analysis'!$A$30:$A$45,'Variance Analysis'!$A$30)</f>
        <v>#REF!</v>
      </c>
      <c r="H8" s="59" t="e">
        <f>SUMIFS('Variance Analysis'!H$30:H$45,'Variance Analysis'!$B$30:$B$45,'Variance Analysis'!$B33,'Variance Analysis'!$A$30:$A$45,'Variance Analysis'!$A$30)</f>
        <v>#REF!</v>
      </c>
      <c r="I8" s="59" t="e">
        <f>SUMIFS('Variance Analysis'!I$30:I$45,'Variance Analysis'!$B$30:$B$45,'Variance Analysis'!$B33,'Variance Analysis'!$A$30:$A$45,'Variance Analysis'!$A$30)</f>
        <v>#REF!</v>
      </c>
      <c r="J8" s="59" t="e">
        <f>SUMIFS('Variance Analysis'!J$30:J$45,'Variance Analysis'!$B$30:$B$45,'Variance Analysis'!$B33,'Variance Analysis'!$A$30:$A$45,'Variance Analysis'!$A$30)</f>
        <v>#REF!</v>
      </c>
      <c r="K8" s="59" t="e">
        <f>SUMIFS('Variance Analysis'!K$30:K$45,'Variance Analysis'!$B$30:$B$45,'Variance Analysis'!$B33,'Variance Analysis'!$A$30:$A$45,'Variance Analysis'!$A$30)</f>
        <v>#REF!</v>
      </c>
      <c r="L8" s="59" t="e">
        <f>SUMIFS('Variance Analysis'!L$30:L$45,'Variance Analysis'!$B$30:$B$45,'Variance Analysis'!$B33,'Variance Analysis'!$A$30:$A$45,'Variance Analysis'!$A$30)</f>
        <v>#REF!</v>
      </c>
      <c r="M8" s="59" t="e">
        <f>SUMIFS('Variance Analysis'!M$30:M$45,'Variance Analysis'!$B$30:$B$45,'Variance Analysis'!$B33,'Variance Analysis'!$A$30:$A$45,'Variance Analysis'!$A$30)</f>
        <v>#REF!</v>
      </c>
      <c r="N8" s="59" t="e">
        <f>SUMIFS('Variance Analysis'!N$30:N$45,'Variance Analysis'!$B$30:$B$45,'Variance Analysis'!$B33,'Variance Analysis'!$A$30:$A$45,'Variance Analysis'!$A$30)</f>
        <v>#REF!</v>
      </c>
      <c r="O8" s="2"/>
      <c r="P8" s="2"/>
      <c r="Q8" s="2"/>
      <c r="R8" s="2"/>
      <c r="S8" s="2"/>
      <c r="T8" s="2"/>
      <c r="U8" s="2"/>
      <c r="V8" s="2"/>
      <c r="W8" s="2"/>
      <c r="X8" s="2"/>
      <c r="Y8" s="2"/>
      <c r="Z8" s="2"/>
    </row>
    <row r="9" spans="1:26" ht="13.5" customHeight="1" x14ac:dyDescent="0.3">
      <c r="A9" s="58" t="s">
        <v>34</v>
      </c>
      <c r="B9" s="58" t="s">
        <v>33</v>
      </c>
      <c r="C9" s="59" t="e">
        <f>SUMIFS('Variance Analysis'!C$30:C$45,'Variance Analysis'!$B$30:$B$45,'Variance Analysis'!$B$31,'Variance Analysis'!$A$30:$A$45,'Variance Analysis'!$A$30)</f>
        <v>#REF!</v>
      </c>
      <c r="D9" s="59" t="e">
        <f>SUMIFS('Variance Analysis'!D$30:D$45,'Variance Analysis'!$B$30:$B$45,'Variance Analysis'!$B$31,'Variance Analysis'!$A$30:$A$45,'Variance Analysis'!$A$30)</f>
        <v>#REF!</v>
      </c>
      <c r="E9" s="59" t="e">
        <f>SUMIFS('Variance Analysis'!E$30:E$45,'Variance Analysis'!$B$30:$B$45,'Variance Analysis'!$B$31,'Variance Analysis'!$A$30:$A$45,'Variance Analysis'!$A$30)</f>
        <v>#REF!</v>
      </c>
      <c r="F9" s="59" t="e">
        <f>SUMIFS('Variance Analysis'!F$30:F$45,'Variance Analysis'!$B$30:$B$45,'Variance Analysis'!$B$31,'Variance Analysis'!$A$30:$A$45,'Variance Analysis'!$A$30)</f>
        <v>#REF!</v>
      </c>
      <c r="G9" s="59" t="e">
        <f>SUMIFS('Variance Analysis'!G$30:G$45,'Variance Analysis'!$B$30:$B$45,'Variance Analysis'!$B$31,'Variance Analysis'!$A$30:$A$45,'Variance Analysis'!$A$30)</f>
        <v>#REF!</v>
      </c>
      <c r="H9" s="59" t="e">
        <f>SUMIFS('Variance Analysis'!H$30:H$45,'Variance Analysis'!$B$30:$B$45,'Variance Analysis'!$B$31,'Variance Analysis'!$A$30:$A$45,'Variance Analysis'!$A$30)</f>
        <v>#REF!</v>
      </c>
      <c r="I9" s="59" t="e">
        <f>SUMIFS('Variance Analysis'!I$30:I$45,'Variance Analysis'!$B$30:$B$45,'Variance Analysis'!$B$31,'Variance Analysis'!$A$30:$A$45,'Variance Analysis'!$A$30)</f>
        <v>#REF!</v>
      </c>
      <c r="J9" s="59" t="e">
        <f>SUMIFS('Variance Analysis'!J$30:J$45,'Variance Analysis'!$B$30:$B$45,'Variance Analysis'!$B$31,'Variance Analysis'!$A$30:$A$45,'Variance Analysis'!$A$30)</f>
        <v>#REF!</v>
      </c>
      <c r="K9" s="59" t="e">
        <f>SUMIFS('Variance Analysis'!K$30:K$45,'Variance Analysis'!$B$30:$B$45,'Variance Analysis'!$B$31,'Variance Analysis'!$A$30:$A$45,'Variance Analysis'!$A$30)</f>
        <v>#REF!</v>
      </c>
      <c r="L9" s="59" t="e">
        <f>SUMIFS('Variance Analysis'!L$30:L$45,'Variance Analysis'!$B$30:$B$45,'Variance Analysis'!$B$31,'Variance Analysis'!$A$30:$A$45,'Variance Analysis'!$A$30)</f>
        <v>#REF!</v>
      </c>
      <c r="M9" s="59" t="e">
        <f>SUMIFS('Variance Analysis'!M$30:M$45,'Variance Analysis'!$B$30:$B$45,'Variance Analysis'!$B$31,'Variance Analysis'!$A$30:$A$45,'Variance Analysis'!$A$30)</f>
        <v>#REF!</v>
      </c>
      <c r="N9" s="59" t="e">
        <f>SUMIFS('Variance Analysis'!N$30:N$45,'Variance Analysis'!$B$30:$B$45,'Variance Analysis'!$B$31,'Variance Analysis'!$A$30:$A$45,'Variance Analysis'!$A$30)</f>
        <v>#REF!</v>
      </c>
      <c r="O9" s="2"/>
      <c r="P9" s="2"/>
      <c r="Q9" s="2"/>
      <c r="R9" s="2"/>
      <c r="S9" s="2"/>
      <c r="T9" s="2"/>
      <c r="U9" s="2"/>
      <c r="V9" s="2"/>
      <c r="W9" s="2"/>
      <c r="X9" s="2"/>
      <c r="Y9" s="2"/>
      <c r="Z9" s="2"/>
    </row>
    <row r="10" spans="1:26" ht="13.5" customHeight="1" x14ac:dyDescent="0.3">
      <c r="A10" s="58" t="s">
        <v>35</v>
      </c>
      <c r="B10" s="58" t="s">
        <v>33</v>
      </c>
      <c r="C10" s="59" t="e">
        <f>SUMIFS('Variance Analysis'!C$30:C$45,'Variance Analysis'!$B$30:$B$45,'Variance Analysis'!$B32,'Variance Analysis'!$A$30:$A$45,'Variance Analysis'!$A$30)</f>
        <v>#REF!</v>
      </c>
      <c r="D10" s="59" t="e">
        <f>SUMIFS('Variance Analysis'!D$30:D$45,'Variance Analysis'!$B$30:$B$45,'Variance Analysis'!$B32,'Variance Analysis'!$A$30:$A$45,'Variance Analysis'!$A$30)</f>
        <v>#REF!</v>
      </c>
      <c r="E10" s="59" t="e">
        <f>SUMIFS('Variance Analysis'!E$30:E$45,'Variance Analysis'!$B$30:$B$45,'Variance Analysis'!$B32,'Variance Analysis'!$A$30:$A$45,'Variance Analysis'!$A$30)</f>
        <v>#REF!</v>
      </c>
      <c r="F10" s="59" t="e">
        <f>SUMIFS('Variance Analysis'!F$30:F$45,'Variance Analysis'!$B$30:$B$45,'Variance Analysis'!$B32,'Variance Analysis'!$A$30:$A$45,'Variance Analysis'!$A$30)</f>
        <v>#REF!</v>
      </c>
      <c r="G10" s="59" t="e">
        <f>SUMIFS('Variance Analysis'!G$30:G$45,'Variance Analysis'!$B$30:$B$45,'Variance Analysis'!$B32,'Variance Analysis'!$A$30:$A$45,'Variance Analysis'!$A$30)</f>
        <v>#REF!</v>
      </c>
      <c r="H10" s="59" t="e">
        <f>SUMIFS('Variance Analysis'!H$30:H$45,'Variance Analysis'!$B$30:$B$45,'Variance Analysis'!$B32,'Variance Analysis'!$A$30:$A$45,'Variance Analysis'!$A$30)</f>
        <v>#REF!</v>
      </c>
      <c r="I10" s="59" t="e">
        <f>SUMIFS('Variance Analysis'!I$30:I$45,'Variance Analysis'!$B$30:$B$45,'Variance Analysis'!$B32,'Variance Analysis'!$A$30:$A$45,'Variance Analysis'!$A$30)</f>
        <v>#REF!</v>
      </c>
      <c r="J10" s="59" t="e">
        <f>SUMIFS('Variance Analysis'!J$30:J$45,'Variance Analysis'!$B$30:$B$45,'Variance Analysis'!$B32,'Variance Analysis'!$A$30:$A$45,'Variance Analysis'!$A$30)</f>
        <v>#REF!</v>
      </c>
      <c r="K10" s="59" t="e">
        <f>SUMIFS('Variance Analysis'!K$30:K$45,'Variance Analysis'!$B$30:$B$45,'Variance Analysis'!$B32,'Variance Analysis'!$A$30:$A$45,'Variance Analysis'!$A$30)</f>
        <v>#REF!</v>
      </c>
      <c r="L10" s="59" t="e">
        <f>SUMIFS('Variance Analysis'!L$30:L$45,'Variance Analysis'!$B$30:$B$45,'Variance Analysis'!$B32,'Variance Analysis'!$A$30:$A$45,'Variance Analysis'!$A$30)</f>
        <v>#REF!</v>
      </c>
      <c r="M10" s="59" t="e">
        <f>SUMIFS('Variance Analysis'!M$30:M$45,'Variance Analysis'!$B$30:$B$45,'Variance Analysis'!$B32,'Variance Analysis'!$A$30:$A$45,'Variance Analysis'!$A$30)</f>
        <v>#REF!</v>
      </c>
      <c r="N10" s="59"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x14ac:dyDescent="0.35">
      <c r="A11" s="58" t="s">
        <v>13</v>
      </c>
      <c r="B11" s="58" t="s">
        <v>82</v>
      </c>
      <c r="C11" s="69" t="e">
        <f>#REF!</f>
        <v>#REF!</v>
      </c>
      <c r="D11" s="69" t="e">
        <f>#REF!</f>
        <v>#REF!</v>
      </c>
      <c r="E11" s="69" t="e">
        <f>#REF!</f>
        <v>#REF!</v>
      </c>
      <c r="F11" s="69" t="e">
        <f>#REF!</f>
        <v>#REF!</v>
      </c>
      <c r="G11" s="69" t="e">
        <f>#REF!</f>
        <v>#REF!</v>
      </c>
      <c r="H11" s="69" t="e">
        <f>#REF!</f>
        <v>#REF!</v>
      </c>
      <c r="I11" s="69" t="e">
        <f>#REF!</f>
        <v>#REF!</v>
      </c>
      <c r="J11" s="69" t="e">
        <f>#REF!</f>
        <v>#REF!</v>
      </c>
      <c r="K11" s="69" t="e">
        <f>#REF!</f>
        <v>#REF!</v>
      </c>
      <c r="L11" s="69" t="e">
        <f>#REF!</f>
        <v>#REF!</v>
      </c>
      <c r="M11" s="69" t="e">
        <f>#REF!</f>
        <v>#REF!</v>
      </c>
      <c r="N11" s="69" t="e">
        <f>#REF!</f>
        <v>#REF!</v>
      </c>
      <c r="O11" s="2"/>
      <c r="P11" s="2"/>
      <c r="Q11" s="2"/>
      <c r="R11" s="2"/>
      <c r="S11" s="2"/>
      <c r="T11" s="2"/>
      <c r="U11" s="2"/>
      <c r="V11" s="2"/>
      <c r="W11" s="2"/>
      <c r="X11" s="2"/>
      <c r="Y11" s="2"/>
      <c r="Z11" s="2"/>
    </row>
    <row r="12" spans="1:26" ht="13.5" customHeight="1" thickTop="1" thickBot="1" x14ac:dyDescent="0.35">
      <c r="A12" s="14" t="s">
        <v>36</v>
      </c>
      <c r="B12" s="15" t="s">
        <v>37</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3">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3" customFormat="1" ht="13.5" customHeight="1" x14ac:dyDescent="0.3">
      <c r="A14" s="28" t="s">
        <v>72</v>
      </c>
      <c r="B14" s="28"/>
      <c r="C14" s="40"/>
      <c r="D14" s="40"/>
      <c r="E14" s="40"/>
      <c r="F14" s="40"/>
      <c r="G14" s="21"/>
      <c r="H14" s="21"/>
      <c r="I14" s="21"/>
      <c r="J14" s="21"/>
      <c r="K14" s="21"/>
      <c r="L14" s="21"/>
      <c r="M14" s="21"/>
      <c r="N14" s="21"/>
      <c r="O14" s="21"/>
      <c r="P14" s="21"/>
      <c r="Q14" s="21"/>
      <c r="R14" s="21"/>
      <c r="S14" s="21"/>
      <c r="T14" s="21"/>
      <c r="U14" s="21"/>
      <c r="V14" s="21"/>
      <c r="W14" s="21"/>
      <c r="X14" s="21"/>
      <c r="Y14" s="21"/>
      <c r="Z14" s="21"/>
    </row>
    <row r="15" spans="1:26" s="33" customFormat="1" ht="13.5" customHeight="1" x14ac:dyDescent="0.3">
      <c r="A15" s="28" t="s">
        <v>30</v>
      </c>
      <c r="B15" s="28" t="s">
        <v>31</v>
      </c>
      <c r="C15" s="61" t="s">
        <v>1</v>
      </c>
      <c r="D15" s="61" t="s">
        <v>2</v>
      </c>
      <c r="E15" s="61" t="s">
        <v>3</v>
      </c>
      <c r="F15" s="61" t="s">
        <v>4</v>
      </c>
      <c r="G15" s="61" t="s">
        <v>5</v>
      </c>
      <c r="H15" s="61" t="s">
        <v>6</v>
      </c>
      <c r="I15" s="61" t="s">
        <v>7</v>
      </c>
      <c r="J15" s="61" t="s">
        <v>8</v>
      </c>
      <c r="K15" s="61" t="s">
        <v>9</v>
      </c>
      <c r="L15" s="61" t="s">
        <v>10</v>
      </c>
      <c r="M15" s="61" t="s">
        <v>11</v>
      </c>
      <c r="N15" s="61" t="s">
        <v>12</v>
      </c>
      <c r="O15" s="21"/>
      <c r="P15" s="21"/>
      <c r="Q15" s="21"/>
      <c r="R15" s="21"/>
      <c r="S15" s="21"/>
      <c r="T15" s="21"/>
      <c r="U15" s="21"/>
      <c r="V15" s="21"/>
      <c r="W15" s="21"/>
      <c r="X15" s="21"/>
      <c r="Y15" s="21"/>
      <c r="Z15" s="21"/>
    </row>
    <row r="16" spans="1:26" ht="13.5" customHeight="1" x14ac:dyDescent="0.3">
      <c r="A16" s="58" t="s">
        <v>32</v>
      </c>
      <c r="B16" s="58" t="s">
        <v>33</v>
      </c>
      <c r="C16" s="59" t="e">
        <f>SUMIFS('Variance Analysis'!C$30:C$45,'Variance Analysis'!$B$30:$B$45,'Variance Analysis'!$B37,'Variance Analysis'!$A$30:$A$45,'Variance Analysis'!$A$34)</f>
        <v>#REF!</v>
      </c>
      <c r="D16" s="59" t="e">
        <f>SUMIFS('Variance Analysis'!D$30:D$45,'Variance Analysis'!$B$30:$B$45,'Variance Analysis'!$B37,'Variance Analysis'!$A$30:$A$45,'Variance Analysis'!$A$34)</f>
        <v>#REF!</v>
      </c>
      <c r="E16" s="59" t="e">
        <f>SUMIFS('Variance Analysis'!E$30:E$45,'Variance Analysis'!$B$30:$B$45,'Variance Analysis'!$B37,'Variance Analysis'!$A$30:$A$45,'Variance Analysis'!$A$34)</f>
        <v>#REF!</v>
      </c>
      <c r="F16" s="59" t="e">
        <f>SUMIFS('Variance Analysis'!F$30:F$45,'Variance Analysis'!$B$30:$B$45,'Variance Analysis'!$B37,'Variance Analysis'!$A$30:$A$45,'Variance Analysis'!$A$34)</f>
        <v>#REF!</v>
      </c>
      <c r="G16" s="59" t="e">
        <f>SUMIFS('Variance Analysis'!G$30:G$45,'Variance Analysis'!$B$30:$B$45,'Variance Analysis'!$B37,'Variance Analysis'!$A$30:$A$45,'Variance Analysis'!$A$34)</f>
        <v>#REF!</v>
      </c>
      <c r="H16" s="59" t="e">
        <f>SUMIFS('Variance Analysis'!H$30:H$45,'Variance Analysis'!$B$30:$B$45,'Variance Analysis'!$B37,'Variance Analysis'!$A$30:$A$45,'Variance Analysis'!$A$34)</f>
        <v>#REF!</v>
      </c>
      <c r="I16" s="59" t="e">
        <f>SUMIFS('Variance Analysis'!I$30:I$45,'Variance Analysis'!$B$30:$B$45,'Variance Analysis'!$B37,'Variance Analysis'!$A$30:$A$45,'Variance Analysis'!$A$34)</f>
        <v>#REF!</v>
      </c>
      <c r="J16" s="59" t="e">
        <f>SUMIFS('Variance Analysis'!J$30:J$45,'Variance Analysis'!$B$30:$B$45,'Variance Analysis'!$B37,'Variance Analysis'!$A$30:$A$45,'Variance Analysis'!$A$34)</f>
        <v>#REF!</v>
      </c>
      <c r="K16" s="59" t="e">
        <f>SUMIFS('Variance Analysis'!K$30:K$45,'Variance Analysis'!$B$30:$B$45,'Variance Analysis'!$B37,'Variance Analysis'!$A$30:$A$45,'Variance Analysis'!$A$34)</f>
        <v>#REF!</v>
      </c>
      <c r="L16" s="59" t="e">
        <f>SUMIFS('Variance Analysis'!L$30:L$45,'Variance Analysis'!$B$30:$B$45,'Variance Analysis'!$B37,'Variance Analysis'!$A$30:$A$45,'Variance Analysis'!$A$34)</f>
        <v>#REF!</v>
      </c>
      <c r="M16" s="59" t="e">
        <f>SUMIFS('Variance Analysis'!M$30:M$45,'Variance Analysis'!$B$30:$B$45,'Variance Analysis'!$B37,'Variance Analysis'!$A$30:$A$45,'Variance Analysis'!$A$34)</f>
        <v>#REF!</v>
      </c>
      <c r="N16" s="59"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x14ac:dyDescent="0.3">
      <c r="A17" s="58" t="s">
        <v>34</v>
      </c>
      <c r="B17" s="58" t="s">
        <v>33</v>
      </c>
      <c r="C17" s="59" t="e">
        <f>SUMIFS('Variance Analysis'!C$30:C$45,'Variance Analysis'!$B$30:$B$45,'Variance Analysis'!$B$35,'Variance Analysis'!$A$30:$A$45,'Variance Analysis'!$A$34)</f>
        <v>#REF!</v>
      </c>
      <c r="D17" s="59" t="e">
        <f>SUMIFS('Variance Analysis'!D$30:D$45,'Variance Analysis'!$B$30:$B$45,'Variance Analysis'!$B$35,'Variance Analysis'!$A$30:$A$45,'Variance Analysis'!$A$34)</f>
        <v>#REF!</v>
      </c>
      <c r="E17" s="59" t="e">
        <f>SUMIFS('Variance Analysis'!E$30:E$45,'Variance Analysis'!$B$30:$B$45,'Variance Analysis'!$B$35,'Variance Analysis'!$A$30:$A$45,'Variance Analysis'!$A$34)</f>
        <v>#REF!</v>
      </c>
      <c r="F17" s="59" t="e">
        <f>SUMIFS('Variance Analysis'!F$30:F$45,'Variance Analysis'!$B$30:$B$45,'Variance Analysis'!$B$35,'Variance Analysis'!$A$30:$A$45,'Variance Analysis'!$A$34)</f>
        <v>#REF!</v>
      </c>
      <c r="G17" s="59" t="e">
        <f>SUMIFS('Variance Analysis'!G$30:G$45,'Variance Analysis'!$B$30:$B$45,'Variance Analysis'!$B$35,'Variance Analysis'!$A$30:$A$45,'Variance Analysis'!$A$34)</f>
        <v>#REF!</v>
      </c>
      <c r="H17" s="59" t="e">
        <f>SUMIFS('Variance Analysis'!H$30:H$45,'Variance Analysis'!$B$30:$B$45,'Variance Analysis'!$B$35,'Variance Analysis'!$A$30:$A$45,'Variance Analysis'!$A$34)</f>
        <v>#REF!</v>
      </c>
      <c r="I17" s="59" t="e">
        <f>SUMIFS('Variance Analysis'!I$30:I$45,'Variance Analysis'!$B$30:$B$45,'Variance Analysis'!$B$35,'Variance Analysis'!$A$30:$A$45,'Variance Analysis'!$A$34)</f>
        <v>#REF!</v>
      </c>
      <c r="J17" s="59" t="e">
        <f>SUMIFS('Variance Analysis'!J$30:J$45,'Variance Analysis'!$B$30:$B$45,'Variance Analysis'!$B$35,'Variance Analysis'!$A$30:$A$45,'Variance Analysis'!$A$34)</f>
        <v>#REF!</v>
      </c>
      <c r="K17" s="59" t="e">
        <f>SUMIFS('Variance Analysis'!K$30:K$45,'Variance Analysis'!$B$30:$B$45,'Variance Analysis'!$B$35,'Variance Analysis'!$A$30:$A$45,'Variance Analysis'!$A$34)</f>
        <v>#REF!</v>
      </c>
      <c r="L17" s="59" t="e">
        <f>SUMIFS('Variance Analysis'!L$30:L$45,'Variance Analysis'!$B$30:$B$45,'Variance Analysis'!$B$35,'Variance Analysis'!$A$30:$A$45,'Variance Analysis'!$A$34)</f>
        <v>#REF!</v>
      </c>
      <c r="M17" s="59" t="e">
        <f>SUMIFS('Variance Analysis'!M$30:M$45,'Variance Analysis'!$B$30:$B$45,'Variance Analysis'!$B$35,'Variance Analysis'!$A$30:$A$45,'Variance Analysis'!$A$34)</f>
        <v>#REF!</v>
      </c>
      <c r="N17" s="59"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x14ac:dyDescent="0.3">
      <c r="A18" s="58" t="s">
        <v>35</v>
      </c>
      <c r="B18" s="58" t="s">
        <v>33</v>
      </c>
      <c r="C18" s="59" t="e">
        <f>SUMIFS('Variance Analysis'!C$30:C$45,'Variance Analysis'!$B$30:$B$45,'Variance Analysis'!$B36,'Variance Analysis'!$A$30:$A$45,'Variance Analysis'!$A$34)</f>
        <v>#REF!</v>
      </c>
      <c r="D18" s="59" t="e">
        <f>SUMIFS('Variance Analysis'!D$30:D$45,'Variance Analysis'!$B$30:$B$45,'Variance Analysis'!$B36,'Variance Analysis'!$A$30:$A$45,'Variance Analysis'!$A$34)</f>
        <v>#REF!</v>
      </c>
      <c r="E18" s="59" t="e">
        <f>SUMIFS('Variance Analysis'!E$30:E$45,'Variance Analysis'!$B$30:$B$45,'Variance Analysis'!$B36,'Variance Analysis'!$A$30:$A$45,'Variance Analysis'!$A$34)</f>
        <v>#REF!</v>
      </c>
      <c r="F18" s="59" t="e">
        <f>SUMIFS('Variance Analysis'!F$30:F$45,'Variance Analysis'!$B$30:$B$45,'Variance Analysis'!$B36,'Variance Analysis'!$A$30:$A$45,'Variance Analysis'!$A$34)</f>
        <v>#REF!</v>
      </c>
      <c r="G18" s="59" t="e">
        <f>SUMIFS('Variance Analysis'!G$30:G$45,'Variance Analysis'!$B$30:$B$45,'Variance Analysis'!$B36,'Variance Analysis'!$A$30:$A$45,'Variance Analysis'!$A$34)</f>
        <v>#REF!</v>
      </c>
      <c r="H18" s="59" t="e">
        <f>SUMIFS('Variance Analysis'!H$30:H$45,'Variance Analysis'!$B$30:$B$45,'Variance Analysis'!$B36,'Variance Analysis'!$A$30:$A$45,'Variance Analysis'!$A$34)</f>
        <v>#REF!</v>
      </c>
      <c r="I18" s="59" t="e">
        <f>SUMIFS('Variance Analysis'!I$30:I$45,'Variance Analysis'!$B$30:$B$45,'Variance Analysis'!$B36,'Variance Analysis'!$A$30:$A$45,'Variance Analysis'!$A$34)</f>
        <v>#REF!</v>
      </c>
      <c r="J18" s="59" t="e">
        <f>SUMIFS('Variance Analysis'!J$30:J$45,'Variance Analysis'!$B$30:$B$45,'Variance Analysis'!$B36,'Variance Analysis'!$A$30:$A$45,'Variance Analysis'!$A$34)</f>
        <v>#REF!</v>
      </c>
      <c r="K18" s="59" t="e">
        <f>SUMIFS('Variance Analysis'!K$30:K$45,'Variance Analysis'!$B$30:$B$45,'Variance Analysis'!$B36,'Variance Analysis'!$A$30:$A$45,'Variance Analysis'!$A$34)</f>
        <v>#REF!</v>
      </c>
      <c r="L18" s="59" t="e">
        <f>SUMIFS('Variance Analysis'!L$30:L$45,'Variance Analysis'!$B$30:$B$45,'Variance Analysis'!$B36,'Variance Analysis'!$A$30:$A$45,'Variance Analysis'!$A$34)</f>
        <v>#REF!</v>
      </c>
      <c r="M18" s="59" t="e">
        <f>SUMIFS('Variance Analysis'!M$30:M$45,'Variance Analysis'!$B$30:$B$45,'Variance Analysis'!$B36,'Variance Analysis'!$A$30:$A$45,'Variance Analysis'!$A$34)</f>
        <v>#REF!</v>
      </c>
      <c r="N18" s="59"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x14ac:dyDescent="0.35">
      <c r="A19" s="58" t="s">
        <v>17</v>
      </c>
      <c r="B19" s="58" t="s">
        <v>82</v>
      </c>
      <c r="C19" s="69" t="e">
        <f>#REF!</f>
        <v>#REF!</v>
      </c>
      <c r="D19" s="69" t="e">
        <f>#REF!</f>
        <v>#REF!</v>
      </c>
      <c r="E19" s="69" t="e">
        <f>#REF!</f>
        <v>#REF!</v>
      </c>
      <c r="F19" s="69" t="e">
        <f>#REF!</f>
        <v>#REF!</v>
      </c>
      <c r="G19" s="69" t="e">
        <f>#REF!</f>
        <v>#REF!</v>
      </c>
      <c r="H19" s="69" t="e">
        <f>#REF!</f>
        <v>#REF!</v>
      </c>
      <c r="I19" s="69" t="e">
        <f>#REF!</f>
        <v>#REF!</v>
      </c>
      <c r="J19" s="69" t="e">
        <f>#REF!</f>
        <v>#REF!</v>
      </c>
      <c r="K19" s="69" t="e">
        <f>#REF!</f>
        <v>#REF!</v>
      </c>
      <c r="L19" s="69" t="e">
        <f>#REF!</f>
        <v>#REF!</v>
      </c>
      <c r="M19" s="69" t="e">
        <f>#REF!</f>
        <v>#REF!</v>
      </c>
      <c r="N19" s="69" t="e">
        <f>#REF!</f>
        <v>#REF!</v>
      </c>
      <c r="O19" s="2"/>
      <c r="P19" s="2"/>
      <c r="Q19" s="2"/>
      <c r="R19" s="2"/>
      <c r="S19" s="2"/>
      <c r="T19" s="2"/>
      <c r="U19" s="2"/>
      <c r="V19" s="2"/>
      <c r="W19" s="2"/>
      <c r="X19" s="2"/>
      <c r="Y19" s="2"/>
      <c r="Z19" s="2"/>
    </row>
    <row r="20" spans="1:26" ht="13.5" customHeight="1" thickTop="1" thickBot="1" x14ac:dyDescent="0.35">
      <c r="A20" s="14" t="s">
        <v>36</v>
      </c>
      <c r="B20" s="15" t="s">
        <v>37</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x14ac:dyDescent="0.3">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3" customFormat="1" ht="13.5" customHeight="1" x14ac:dyDescent="0.3">
      <c r="A22" s="28" t="s">
        <v>73</v>
      </c>
      <c r="B22" s="28"/>
      <c r="C22" s="40"/>
      <c r="D22" s="40"/>
      <c r="E22" s="40"/>
      <c r="F22" s="40"/>
      <c r="G22" s="21"/>
      <c r="H22" s="21"/>
      <c r="I22" s="21"/>
      <c r="J22" s="21"/>
      <c r="K22" s="21"/>
      <c r="L22" s="21"/>
      <c r="M22" s="21"/>
      <c r="N22" s="21"/>
      <c r="O22" s="21"/>
      <c r="P22" s="21"/>
      <c r="Q22" s="21"/>
      <c r="R22" s="21"/>
      <c r="S22" s="21"/>
      <c r="T22" s="21"/>
      <c r="U22" s="21"/>
      <c r="V22" s="21"/>
      <c r="W22" s="21"/>
      <c r="X22" s="21"/>
      <c r="Y22" s="21"/>
      <c r="Z22" s="21"/>
    </row>
    <row r="23" spans="1:26" s="33" customFormat="1" ht="13.5" customHeight="1" x14ac:dyDescent="0.3">
      <c r="A23" s="28" t="s">
        <v>30</v>
      </c>
      <c r="B23" s="28" t="s">
        <v>31</v>
      </c>
      <c r="C23" s="61" t="s">
        <v>1</v>
      </c>
      <c r="D23" s="61" t="s">
        <v>2</v>
      </c>
      <c r="E23" s="61" t="s">
        <v>3</v>
      </c>
      <c r="F23" s="61" t="s">
        <v>4</v>
      </c>
      <c r="G23" s="61" t="s">
        <v>5</v>
      </c>
      <c r="H23" s="61" t="s">
        <v>6</v>
      </c>
      <c r="I23" s="61" t="s">
        <v>7</v>
      </c>
      <c r="J23" s="61" t="s">
        <v>8</v>
      </c>
      <c r="K23" s="61" t="s">
        <v>9</v>
      </c>
      <c r="L23" s="61" t="s">
        <v>10</v>
      </c>
      <c r="M23" s="61" t="s">
        <v>11</v>
      </c>
      <c r="N23" s="61" t="s">
        <v>12</v>
      </c>
      <c r="O23" s="21"/>
      <c r="P23" s="21"/>
      <c r="Q23" s="21"/>
      <c r="R23" s="21"/>
      <c r="S23" s="21"/>
      <c r="T23" s="21"/>
      <c r="U23" s="21"/>
      <c r="V23" s="21"/>
      <c r="W23" s="21"/>
      <c r="X23" s="21"/>
      <c r="Y23" s="21"/>
      <c r="Z23" s="21"/>
    </row>
    <row r="24" spans="1:26" ht="13.5" customHeight="1" x14ac:dyDescent="0.3">
      <c r="A24" s="58" t="s">
        <v>32</v>
      </c>
      <c r="B24" s="58" t="s">
        <v>33</v>
      </c>
      <c r="C24" s="59" t="e">
        <f>SUMIFS('Variance Analysis'!C$30:C$45,'Variance Analysis'!$B$30:$B$45,'Variance Analysis'!$B$41,'Variance Analysis'!$A$30:$A$45,'Variance Analysis'!$A$41)</f>
        <v>#REF!</v>
      </c>
      <c r="D24" s="59" t="e">
        <f>SUMIFS('Variance Analysis'!D$30:D$45,'Variance Analysis'!$B$30:$B$45,'Variance Analysis'!$B$41,'Variance Analysis'!$A$30:$A$45,'Variance Analysis'!$A$41)</f>
        <v>#REF!</v>
      </c>
      <c r="E24" s="59" t="e">
        <f>SUMIFS('Variance Analysis'!E$30:E$45,'Variance Analysis'!$B$30:$B$45,'Variance Analysis'!$B$41,'Variance Analysis'!$A$30:$A$45,'Variance Analysis'!$A$41)</f>
        <v>#REF!</v>
      </c>
      <c r="F24" s="59" t="e">
        <f>SUMIFS('Variance Analysis'!F$30:F$45,'Variance Analysis'!$B$30:$B$45,'Variance Analysis'!$B$41,'Variance Analysis'!$A$30:$A$45,'Variance Analysis'!$A$41)</f>
        <v>#REF!</v>
      </c>
      <c r="G24" s="59" t="e">
        <f>SUMIFS('Variance Analysis'!G$30:G$45,'Variance Analysis'!$B$30:$B$45,'Variance Analysis'!$B$41,'Variance Analysis'!$A$30:$A$45,'Variance Analysis'!$A$41)</f>
        <v>#REF!</v>
      </c>
      <c r="H24" s="59" t="e">
        <f>SUMIFS('Variance Analysis'!H$30:H$45,'Variance Analysis'!$B$30:$B$45,'Variance Analysis'!$B$41,'Variance Analysis'!$A$30:$A$45,'Variance Analysis'!$A$41)</f>
        <v>#REF!</v>
      </c>
      <c r="I24" s="59" t="e">
        <f>SUMIFS('Variance Analysis'!I$30:I$45,'Variance Analysis'!$B$30:$B$45,'Variance Analysis'!$B$41,'Variance Analysis'!$A$30:$A$45,'Variance Analysis'!$A$41)</f>
        <v>#REF!</v>
      </c>
      <c r="J24" s="59" t="e">
        <f>SUMIFS('Variance Analysis'!J$30:J$45,'Variance Analysis'!$B$30:$B$45,'Variance Analysis'!$B$41,'Variance Analysis'!$A$30:$A$45,'Variance Analysis'!$A$41)</f>
        <v>#REF!</v>
      </c>
      <c r="K24" s="59" t="e">
        <f>SUMIFS('Variance Analysis'!K$30:K$45,'Variance Analysis'!$B$30:$B$45,'Variance Analysis'!$B$41,'Variance Analysis'!$A$30:$A$45,'Variance Analysis'!$A$41)</f>
        <v>#REF!</v>
      </c>
      <c r="L24" s="59" t="e">
        <f>SUMIFS('Variance Analysis'!L$30:L$45,'Variance Analysis'!$B$30:$B$45,'Variance Analysis'!$B$41,'Variance Analysis'!$A$30:$A$45,'Variance Analysis'!$A$41)</f>
        <v>#REF!</v>
      </c>
      <c r="M24" s="59" t="e">
        <f>SUMIFS('Variance Analysis'!M$30:M$45,'Variance Analysis'!$B$30:$B$45,'Variance Analysis'!$B$41,'Variance Analysis'!$A$30:$A$45,'Variance Analysis'!$A$41)</f>
        <v>#REF!</v>
      </c>
      <c r="N24" s="59"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x14ac:dyDescent="0.3">
      <c r="A25" s="58" t="s">
        <v>34</v>
      </c>
      <c r="B25" s="58" t="s">
        <v>33</v>
      </c>
      <c r="C25" s="59" t="e">
        <f>SUMIFS('Variance Analysis'!C$30:C$45,'Variance Analysis'!$B$30:$B$45,'Variance Analysis'!$B$39,'Variance Analysis'!$A$30:$A$45,'Variance Analysis'!$A$41)</f>
        <v>#REF!</v>
      </c>
      <c r="D25" s="59" t="e">
        <f>SUMIFS('Variance Analysis'!D$30:D$45,'Variance Analysis'!$B$30:$B$45,'Variance Analysis'!$B$39,'Variance Analysis'!$A$30:$A$45,'Variance Analysis'!$A$41)</f>
        <v>#REF!</v>
      </c>
      <c r="E25" s="59" t="e">
        <f>SUMIFS('Variance Analysis'!E$30:E$45,'Variance Analysis'!$B$30:$B$45,'Variance Analysis'!$B$39,'Variance Analysis'!$A$30:$A$45,'Variance Analysis'!$A$41)</f>
        <v>#REF!</v>
      </c>
      <c r="F25" s="59" t="e">
        <f>SUMIFS('Variance Analysis'!F$30:F$45,'Variance Analysis'!$B$30:$B$45,'Variance Analysis'!$B$39,'Variance Analysis'!$A$30:$A$45,'Variance Analysis'!$A$41)</f>
        <v>#REF!</v>
      </c>
      <c r="G25" s="59" t="e">
        <f>SUMIFS('Variance Analysis'!G$30:G$45,'Variance Analysis'!$B$30:$B$45,'Variance Analysis'!$B$39,'Variance Analysis'!$A$30:$A$45,'Variance Analysis'!$A$41)</f>
        <v>#REF!</v>
      </c>
      <c r="H25" s="59" t="e">
        <f>SUMIFS('Variance Analysis'!H$30:H$45,'Variance Analysis'!$B$30:$B$45,'Variance Analysis'!$B$39,'Variance Analysis'!$A$30:$A$45,'Variance Analysis'!$A$41)</f>
        <v>#REF!</v>
      </c>
      <c r="I25" s="59" t="e">
        <f>SUMIFS('Variance Analysis'!I$30:I$45,'Variance Analysis'!$B$30:$B$45,'Variance Analysis'!$B$39,'Variance Analysis'!$A$30:$A$45,'Variance Analysis'!$A$41)</f>
        <v>#REF!</v>
      </c>
      <c r="J25" s="59" t="e">
        <f>SUMIFS('Variance Analysis'!J$30:J$45,'Variance Analysis'!$B$30:$B$45,'Variance Analysis'!$B$39,'Variance Analysis'!$A$30:$A$45,'Variance Analysis'!$A$41)</f>
        <v>#REF!</v>
      </c>
      <c r="K25" s="59" t="e">
        <f>SUMIFS('Variance Analysis'!K$30:K$45,'Variance Analysis'!$B$30:$B$45,'Variance Analysis'!$B$39,'Variance Analysis'!$A$30:$A$45,'Variance Analysis'!$A$41)</f>
        <v>#REF!</v>
      </c>
      <c r="L25" s="59" t="e">
        <f>SUMIFS('Variance Analysis'!L$30:L$45,'Variance Analysis'!$B$30:$B$45,'Variance Analysis'!$B$39,'Variance Analysis'!$A$30:$A$45,'Variance Analysis'!$A$41)</f>
        <v>#REF!</v>
      </c>
      <c r="M25" s="59" t="e">
        <f>SUMIFS('Variance Analysis'!M$30:M$45,'Variance Analysis'!$B$30:$B$45,'Variance Analysis'!$B$39,'Variance Analysis'!$A$30:$A$45,'Variance Analysis'!$A$41)</f>
        <v>#REF!</v>
      </c>
      <c r="N25" s="59"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x14ac:dyDescent="0.3">
      <c r="A26" s="58" t="s">
        <v>35</v>
      </c>
      <c r="B26" s="58" t="s">
        <v>33</v>
      </c>
      <c r="C26" s="59" t="e">
        <f>SUMIFS('Variance Analysis'!C$30:C$45,'Variance Analysis'!$B$30:$B$45,'Variance Analysis'!$B40,'Variance Analysis'!$A$30:$A$45,'Variance Analysis'!$A$40)</f>
        <v>#REF!</v>
      </c>
      <c r="D26" s="59" t="e">
        <f>SUMIFS('Variance Analysis'!D$30:D$45,'Variance Analysis'!$B$30:$B$45,'Variance Analysis'!$B40,'Variance Analysis'!$A$30:$A$45,'Variance Analysis'!$A$40)</f>
        <v>#REF!</v>
      </c>
      <c r="E26" s="59" t="e">
        <f>SUMIFS('Variance Analysis'!E$30:E$45,'Variance Analysis'!$B$30:$B$45,'Variance Analysis'!$B40,'Variance Analysis'!$A$30:$A$45,'Variance Analysis'!$A$40)</f>
        <v>#REF!</v>
      </c>
      <c r="F26" s="59" t="e">
        <f>SUMIFS('Variance Analysis'!F$30:F$45,'Variance Analysis'!$B$30:$B$45,'Variance Analysis'!$B40,'Variance Analysis'!$A$30:$A$45,'Variance Analysis'!$A$40)</f>
        <v>#REF!</v>
      </c>
      <c r="G26" s="59" t="e">
        <f>SUMIFS('Variance Analysis'!G$30:G$45,'Variance Analysis'!$B$30:$B$45,'Variance Analysis'!$B40,'Variance Analysis'!$A$30:$A$45,'Variance Analysis'!$A$40)</f>
        <v>#REF!</v>
      </c>
      <c r="H26" s="59" t="e">
        <f>SUMIFS('Variance Analysis'!H$30:H$45,'Variance Analysis'!$B$30:$B$45,'Variance Analysis'!$B40,'Variance Analysis'!$A$30:$A$45,'Variance Analysis'!$A$40)</f>
        <v>#REF!</v>
      </c>
      <c r="I26" s="59" t="e">
        <f>SUMIFS('Variance Analysis'!I$30:I$45,'Variance Analysis'!$B$30:$B$45,'Variance Analysis'!$B40,'Variance Analysis'!$A$30:$A$45,'Variance Analysis'!$A$40)</f>
        <v>#REF!</v>
      </c>
      <c r="J26" s="59" t="e">
        <f>SUMIFS('Variance Analysis'!J$30:J$45,'Variance Analysis'!$B$30:$B$45,'Variance Analysis'!$B40,'Variance Analysis'!$A$30:$A$45,'Variance Analysis'!$A$40)</f>
        <v>#REF!</v>
      </c>
      <c r="K26" s="59" t="e">
        <f>SUMIFS('Variance Analysis'!K$30:K$45,'Variance Analysis'!$B$30:$B$45,'Variance Analysis'!$B40,'Variance Analysis'!$A$30:$A$45,'Variance Analysis'!$A$40)</f>
        <v>#REF!</v>
      </c>
      <c r="L26" s="59" t="e">
        <f>SUMIFS('Variance Analysis'!L$30:L$45,'Variance Analysis'!$B$30:$B$45,'Variance Analysis'!$B40,'Variance Analysis'!$A$30:$A$45,'Variance Analysis'!$A$40)</f>
        <v>#REF!</v>
      </c>
      <c r="M26" s="59" t="e">
        <f>SUMIFS('Variance Analysis'!M$30:M$45,'Variance Analysis'!$B$30:$B$45,'Variance Analysis'!$B40,'Variance Analysis'!$A$30:$A$45,'Variance Analysis'!$A$40)</f>
        <v>#REF!</v>
      </c>
      <c r="N26" s="59"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x14ac:dyDescent="0.35">
      <c r="A27" s="58" t="s">
        <v>18</v>
      </c>
      <c r="B27" s="58" t="s">
        <v>82</v>
      </c>
      <c r="C27" s="69" t="e">
        <f>#REF!</f>
        <v>#REF!</v>
      </c>
      <c r="D27" s="69" t="e">
        <f>#REF!</f>
        <v>#REF!</v>
      </c>
      <c r="E27" s="69" t="e">
        <f>#REF!</f>
        <v>#REF!</v>
      </c>
      <c r="F27" s="69" t="e">
        <f>#REF!</f>
        <v>#REF!</v>
      </c>
      <c r="G27" s="69" t="e">
        <f>#REF!</f>
        <v>#REF!</v>
      </c>
      <c r="H27" s="69" t="e">
        <f>#REF!</f>
        <v>#REF!</v>
      </c>
      <c r="I27" s="69" t="e">
        <f>#REF!</f>
        <v>#REF!</v>
      </c>
      <c r="J27" s="69" t="e">
        <f>#REF!</f>
        <v>#REF!</v>
      </c>
      <c r="K27" s="69" t="e">
        <f>#REF!</f>
        <v>#REF!</v>
      </c>
      <c r="L27" s="69" t="e">
        <f>#REF!</f>
        <v>#REF!</v>
      </c>
      <c r="M27" s="69" t="e">
        <f>#REF!</f>
        <v>#REF!</v>
      </c>
      <c r="N27" s="69" t="e">
        <f>#REF!</f>
        <v>#REF!</v>
      </c>
      <c r="O27" s="2"/>
      <c r="P27" s="2"/>
      <c r="Q27" s="2"/>
      <c r="R27" s="2"/>
      <c r="S27" s="2"/>
      <c r="T27" s="2"/>
      <c r="U27" s="2"/>
      <c r="V27" s="2"/>
      <c r="W27" s="2"/>
      <c r="X27" s="2"/>
      <c r="Y27" s="2"/>
      <c r="Z27" s="2"/>
    </row>
    <row r="28" spans="1:26" ht="13.5" customHeight="1" thickTop="1" thickBot="1" x14ac:dyDescent="0.35">
      <c r="A28" s="14" t="s">
        <v>36</v>
      </c>
      <c r="B28" s="15" t="s">
        <v>37</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x14ac:dyDescent="0.3">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3" customFormat="1" ht="13.5" customHeight="1" x14ac:dyDescent="0.3">
      <c r="A30" s="28" t="s">
        <v>74</v>
      </c>
      <c r="B30" s="28"/>
      <c r="C30" s="40"/>
      <c r="D30" s="40"/>
      <c r="E30" s="40"/>
      <c r="F30" s="40"/>
      <c r="G30" s="21"/>
      <c r="H30" s="21"/>
      <c r="I30" s="21"/>
      <c r="J30" s="21"/>
      <c r="K30" s="21"/>
      <c r="L30" s="21"/>
      <c r="M30" s="21"/>
      <c r="N30" s="21"/>
      <c r="O30" s="21"/>
      <c r="P30" s="21"/>
      <c r="Q30" s="21"/>
      <c r="R30" s="21"/>
      <c r="S30" s="21"/>
      <c r="T30" s="21"/>
      <c r="U30" s="21"/>
      <c r="V30" s="21"/>
      <c r="W30" s="21"/>
      <c r="X30" s="21"/>
      <c r="Y30" s="21"/>
      <c r="Z30" s="21"/>
    </row>
    <row r="31" spans="1:26" s="33" customFormat="1" ht="13.5" customHeight="1" x14ac:dyDescent="0.3">
      <c r="A31" s="28" t="s">
        <v>30</v>
      </c>
      <c r="B31" s="28" t="s">
        <v>31</v>
      </c>
      <c r="C31" s="61" t="s">
        <v>1</v>
      </c>
      <c r="D31" s="61" t="s">
        <v>2</v>
      </c>
      <c r="E31" s="61" t="s">
        <v>3</v>
      </c>
      <c r="F31" s="61" t="s">
        <v>4</v>
      </c>
      <c r="G31" s="61" t="s">
        <v>5</v>
      </c>
      <c r="H31" s="61" t="s">
        <v>6</v>
      </c>
      <c r="I31" s="61" t="s">
        <v>7</v>
      </c>
      <c r="J31" s="61" t="s">
        <v>8</v>
      </c>
      <c r="K31" s="61" t="s">
        <v>9</v>
      </c>
      <c r="L31" s="61" t="s">
        <v>10</v>
      </c>
      <c r="M31" s="61" t="s">
        <v>11</v>
      </c>
      <c r="N31" s="61" t="s">
        <v>12</v>
      </c>
      <c r="O31" s="21"/>
      <c r="P31" s="21"/>
      <c r="Q31" s="21"/>
      <c r="R31" s="21"/>
      <c r="S31" s="21"/>
      <c r="T31" s="21"/>
      <c r="U31" s="21"/>
      <c r="V31" s="21"/>
      <c r="W31" s="21"/>
      <c r="X31" s="21"/>
      <c r="Y31" s="21"/>
      <c r="Z31" s="21"/>
    </row>
    <row r="32" spans="1:26" ht="13.5" customHeight="1" x14ac:dyDescent="0.3">
      <c r="A32" s="58" t="s">
        <v>32</v>
      </c>
      <c r="B32" s="58" t="s">
        <v>33</v>
      </c>
      <c r="C32" s="59" t="e">
        <f>SUMIFS('Variance Analysis'!C$42:C$45,'Variance Analysis'!$B$42:$B$45,'Variance Analysis'!$B$45)</f>
        <v>#REF!</v>
      </c>
      <c r="D32" s="59" t="e">
        <f>SUMIFS('Variance Analysis'!D$42:D$45,'Variance Analysis'!$B$42:$B$45,'Variance Analysis'!$B$45)</f>
        <v>#REF!</v>
      </c>
      <c r="E32" s="59" t="e">
        <f>SUMIFS('Variance Analysis'!E$42:E$45,'Variance Analysis'!$B$42:$B$45,'Variance Analysis'!$B$45)</f>
        <v>#REF!</v>
      </c>
      <c r="F32" s="59" t="e">
        <f>SUMIFS('Variance Analysis'!F$42:F$45,'Variance Analysis'!$B$42:$B$45,'Variance Analysis'!$B$45)</f>
        <v>#REF!</v>
      </c>
      <c r="G32" s="59" t="e">
        <f>SUMIFS('Variance Analysis'!G$42:G$45,'Variance Analysis'!$B$42:$B$45,'Variance Analysis'!$B$45)</f>
        <v>#REF!</v>
      </c>
      <c r="H32" s="59" t="e">
        <f>SUMIFS('Variance Analysis'!H$42:H$45,'Variance Analysis'!$B$42:$B$45,'Variance Analysis'!$B$45)</f>
        <v>#REF!</v>
      </c>
      <c r="I32" s="59" t="e">
        <f>SUMIFS('Variance Analysis'!I$42:I$45,'Variance Analysis'!$B$42:$B$45,'Variance Analysis'!$B$45)</f>
        <v>#REF!</v>
      </c>
      <c r="J32" s="59" t="e">
        <f>SUMIFS('Variance Analysis'!J$42:J$45,'Variance Analysis'!$B$42:$B$45,'Variance Analysis'!$B$45)</f>
        <v>#REF!</v>
      </c>
      <c r="K32" s="59" t="e">
        <f>SUMIFS('Variance Analysis'!K$42:K$45,'Variance Analysis'!$B$42:$B$45,'Variance Analysis'!$B$45)</f>
        <v>#REF!</v>
      </c>
      <c r="L32" s="59" t="e">
        <f>SUMIFS('Variance Analysis'!L$42:L$45,'Variance Analysis'!$B$42:$B$45,'Variance Analysis'!$B$45)</f>
        <v>#REF!</v>
      </c>
      <c r="M32" s="59" t="e">
        <f>SUMIFS('Variance Analysis'!M$42:M$45,'Variance Analysis'!$B$42:$B$45,'Variance Analysis'!$B$45)</f>
        <v>#REF!</v>
      </c>
      <c r="N32" s="59" t="e">
        <f>SUMIFS('Variance Analysis'!N$42:N$45,'Variance Analysis'!$B$42:$B$45,'Variance Analysis'!$B$45)</f>
        <v>#REF!</v>
      </c>
      <c r="O32" s="2"/>
      <c r="P32" s="2"/>
      <c r="Q32" s="2"/>
      <c r="R32" s="2"/>
      <c r="S32" s="2"/>
      <c r="T32" s="2"/>
      <c r="U32" s="2"/>
      <c r="V32" s="2"/>
      <c r="W32" s="2"/>
      <c r="X32" s="2"/>
      <c r="Y32" s="2"/>
      <c r="Z32" s="2"/>
    </row>
    <row r="33" spans="1:26" ht="13.5" customHeight="1" x14ac:dyDescent="0.3">
      <c r="A33" s="58" t="s">
        <v>34</v>
      </c>
      <c r="B33" s="58" t="s">
        <v>33</v>
      </c>
      <c r="C33" s="59" t="e">
        <f>SUMIFS('Variance Analysis'!C$42:C$45,'Variance Analysis'!$B$42:$B$45,'Variance Analysis'!$B$43)</f>
        <v>#REF!</v>
      </c>
      <c r="D33" s="59" t="e">
        <f>SUMIFS('Variance Analysis'!D$42:D$45,'Variance Analysis'!$B$42:$B$45,'Variance Analysis'!$B$43)</f>
        <v>#REF!</v>
      </c>
      <c r="E33" s="59" t="e">
        <f>SUMIFS('Variance Analysis'!E$42:E$45,'Variance Analysis'!$B$42:$B$45,'Variance Analysis'!$B$43)</f>
        <v>#REF!</v>
      </c>
      <c r="F33" s="59" t="e">
        <f>SUMIFS('Variance Analysis'!F$42:F$45,'Variance Analysis'!$B$42:$B$45,'Variance Analysis'!$B$43)</f>
        <v>#REF!</v>
      </c>
      <c r="G33" s="59" t="e">
        <f>SUMIFS('Variance Analysis'!G$42:G$45,'Variance Analysis'!$B$42:$B$45,'Variance Analysis'!$B$43)</f>
        <v>#REF!</v>
      </c>
      <c r="H33" s="59" t="e">
        <f>SUMIFS('Variance Analysis'!H$42:H$45,'Variance Analysis'!$B$42:$B$45,'Variance Analysis'!$B$43)</f>
        <v>#REF!</v>
      </c>
      <c r="I33" s="59" t="e">
        <f>SUMIFS('Variance Analysis'!I$42:I$45,'Variance Analysis'!$B$42:$B$45,'Variance Analysis'!$B$43)</f>
        <v>#REF!</v>
      </c>
      <c r="J33" s="59" t="e">
        <f>SUMIFS('Variance Analysis'!J$42:J$45,'Variance Analysis'!$B$42:$B$45,'Variance Analysis'!$B$43)</f>
        <v>#REF!</v>
      </c>
      <c r="K33" s="59" t="e">
        <f>SUMIFS('Variance Analysis'!K$42:K$45,'Variance Analysis'!$B$42:$B$45,'Variance Analysis'!$B$43)</f>
        <v>#REF!</v>
      </c>
      <c r="L33" s="59" t="e">
        <f>SUMIFS('Variance Analysis'!L$42:L$45,'Variance Analysis'!$B$42:$B$45,'Variance Analysis'!$B$43)</f>
        <v>#REF!</v>
      </c>
      <c r="M33" s="59" t="e">
        <f>SUMIFS('Variance Analysis'!M$42:M$45,'Variance Analysis'!$B$42:$B$45,'Variance Analysis'!$B$43)</f>
        <v>#REF!</v>
      </c>
      <c r="N33" s="59" t="e">
        <f>SUMIFS('Variance Analysis'!N$42:N$45,'Variance Analysis'!$B$42:$B$45,'Variance Analysis'!$B$43)</f>
        <v>#REF!</v>
      </c>
      <c r="O33" s="2"/>
      <c r="P33" s="2"/>
      <c r="Q33" s="2"/>
      <c r="R33" s="2"/>
      <c r="S33" s="2"/>
      <c r="T33" s="2"/>
      <c r="U33" s="2"/>
      <c r="V33" s="2"/>
      <c r="W33" s="2"/>
      <c r="X33" s="2"/>
      <c r="Y33" s="2"/>
      <c r="Z33" s="2"/>
    </row>
    <row r="34" spans="1:26" ht="13.5" customHeight="1" x14ac:dyDescent="0.3">
      <c r="A34" s="58" t="s">
        <v>35</v>
      </c>
      <c r="B34" s="58" t="s">
        <v>33</v>
      </c>
      <c r="C34" s="59" t="e">
        <f>SUMIFS('Variance Analysis'!C$42:C$45,'Variance Analysis'!$B$42:$B$45,'Variance Analysis'!$B$44)</f>
        <v>#REF!</v>
      </c>
      <c r="D34" s="59" t="e">
        <f>SUMIFS('Variance Analysis'!D$42:D$45,'Variance Analysis'!$B$42:$B$45,'Variance Analysis'!$B$44)</f>
        <v>#REF!</v>
      </c>
      <c r="E34" s="59" t="e">
        <f>SUMIFS('Variance Analysis'!E$42:E$45,'Variance Analysis'!$B$42:$B$45,'Variance Analysis'!$B$44)</f>
        <v>#REF!</v>
      </c>
      <c r="F34" s="59" t="e">
        <f>SUMIFS('Variance Analysis'!F$42:F$45,'Variance Analysis'!$B$42:$B$45,'Variance Analysis'!$B$44)</f>
        <v>#REF!</v>
      </c>
      <c r="G34" s="59" t="e">
        <f>SUMIFS('Variance Analysis'!G$42:G$45,'Variance Analysis'!$B$42:$B$45,'Variance Analysis'!$B$44)</f>
        <v>#REF!</v>
      </c>
      <c r="H34" s="59" t="e">
        <f>SUMIFS('Variance Analysis'!H$42:H$45,'Variance Analysis'!$B$42:$B$45,'Variance Analysis'!$B$44)</f>
        <v>#REF!</v>
      </c>
      <c r="I34" s="59" t="e">
        <f>SUMIFS('Variance Analysis'!I$42:I$45,'Variance Analysis'!$B$42:$B$45,'Variance Analysis'!$B$44)</f>
        <v>#REF!</v>
      </c>
      <c r="J34" s="59" t="e">
        <f>SUMIFS('Variance Analysis'!J$42:J$45,'Variance Analysis'!$B$42:$B$45,'Variance Analysis'!$B$44)</f>
        <v>#REF!</v>
      </c>
      <c r="K34" s="59" t="e">
        <f>SUMIFS('Variance Analysis'!K$42:K$45,'Variance Analysis'!$B$42:$B$45,'Variance Analysis'!$B$44)</f>
        <v>#REF!</v>
      </c>
      <c r="L34" s="59" t="e">
        <f>SUMIFS('Variance Analysis'!L$42:L$45,'Variance Analysis'!$B$42:$B$45,'Variance Analysis'!$B$44)</f>
        <v>#REF!</v>
      </c>
      <c r="M34" s="59" t="e">
        <f>SUMIFS('Variance Analysis'!M$42:M$45,'Variance Analysis'!$B$42:$B$45,'Variance Analysis'!$B$44)</f>
        <v>#REF!</v>
      </c>
      <c r="N34" s="59" t="e">
        <f>SUMIFS('Variance Analysis'!N$42:N$45,'Variance Analysis'!$B$42:$B$45,'Variance Analysis'!$B$44)</f>
        <v>#REF!</v>
      </c>
      <c r="O34" s="2"/>
      <c r="P34" s="2"/>
      <c r="Q34" s="2"/>
      <c r="R34" s="2"/>
      <c r="S34" s="2"/>
      <c r="T34" s="2"/>
      <c r="U34" s="2"/>
      <c r="V34" s="2"/>
      <c r="W34" s="2"/>
      <c r="X34" s="2"/>
      <c r="Y34" s="2"/>
      <c r="Z34" s="2"/>
    </row>
    <row r="35" spans="1:26" ht="13.5" customHeight="1" x14ac:dyDescent="0.3">
      <c r="A35" s="58" t="s">
        <v>13</v>
      </c>
      <c r="B35" s="58" t="s">
        <v>82</v>
      </c>
      <c r="C35" s="69" t="e">
        <f>#REF!</f>
        <v>#REF!</v>
      </c>
      <c r="D35" s="69" t="e">
        <f>#REF!</f>
        <v>#REF!</v>
      </c>
      <c r="E35" s="69" t="e">
        <f>#REF!</f>
        <v>#REF!</v>
      </c>
      <c r="F35" s="69" t="e">
        <f>#REF!</f>
        <v>#REF!</v>
      </c>
      <c r="G35" s="69" t="e">
        <f>#REF!</f>
        <v>#REF!</v>
      </c>
      <c r="H35" s="69" t="e">
        <f>#REF!</f>
        <v>#REF!</v>
      </c>
      <c r="I35" s="69" t="e">
        <f>#REF!</f>
        <v>#REF!</v>
      </c>
      <c r="J35" s="69" t="e">
        <f>#REF!</f>
        <v>#REF!</v>
      </c>
      <c r="K35" s="69" t="e">
        <f>#REF!</f>
        <v>#REF!</v>
      </c>
      <c r="L35" s="69" t="e">
        <f>#REF!</f>
        <v>#REF!</v>
      </c>
      <c r="M35" s="69" t="e">
        <f>#REF!</f>
        <v>#REF!</v>
      </c>
      <c r="N35" s="69" t="e">
        <f>#REF!</f>
        <v>#REF!</v>
      </c>
      <c r="O35" s="2"/>
      <c r="P35" s="2"/>
      <c r="Q35" s="2"/>
      <c r="R35" s="2"/>
      <c r="S35" s="2"/>
      <c r="T35" s="2"/>
      <c r="U35" s="2"/>
      <c r="V35" s="2"/>
      <c r="W35" s="2"/>
      <c r="X35" s="2"/>
      <c r="Y35" s="2"/>
      <c r="Z35" s="2"/>
    </row>
    <row r="36" spans="1:26" ht="13.5" customHeight="1" x14ac:dyDescent="0.3">
      <c r="A36" s="58" t="s">
        <v>17</v>
      </c>
      <c r="B36" s="58" t="s">
        <v>82</v>
      </c>
      <c r="C36" s="69" t="e">
        <f>#REF!</f>
        <v>#REF!</v>
      </c>
      <c r="D36" s="69" t="e">
        <f>#REF!</f>
        <v>#REF!</v>
      </c>
      <c r="E36" s="69" t="e">
        <f>#REF!</f>
        <v>#REF!</v>
      </c>
      <c r="F36" s="69" t="e">
        <f>#REF!</f>
        <v>#REF!</v>
      </c>
      <c r="G36" s="69" t="e">
        <f>#REF!</f>
        <v>#REF!</v>
      </c>
      <c r="H36" s="69" t="e">
        <f>#REF!</f>
        <v>#REF!</v>
      </c>
      <c r="I36" s="69" t="e">
        <f>#REF!</f>
        <v>#REF!</v>
      </c>
      <c r="J36" s="69" t="e">
        <f>#REF!</f>
        <v>#REF!</v>
      </c>
      <c r="K36" s="69" t="e">
        <f>#REF!</f>
        <v>#REF!</v>
      </c>
      <c r="L36" s="69" t="e">
        <f>#REF!</f>
        <v>#REF!</v>
      </c>
      <c r="M36" s="69" t="e">
        <f>#REF!</f>
        <v>#REF!</v>
      </c>
      <c r="N36" s="69" t="e">
        <f>#REF!</f>
        <v>#REF!</v>
      </c>
      <c r="O36" s="2"/>
      <c r="P36" s="2"/>
      <c r="Q36" s="2"/>
      <c r="R36" s="2"/>
      <c r="S36" s="2"/>
      <c r="T36" s="2"/>
      <c r="U36" s="2"/>
      <c r="V36" s="2"/>
      <c r="W36" s="2"/>
      <c r="X36" s="2"/>
      <c r="Y36" s="2"/>
      <c r="Z36" s="2"/>
    </row>
    <row r="37" spans="1:26" ht="13.5" customHeight="1" thickBot="1" x14ac:dyDescent="0.35">
      <c r="A37" s="58" t="s">
        <v>18</v>
      </c>
      <c r="B37" s="58" t="s">
        <v>82</v>
      </c>
      <c r="C37" s="69" t="e">
        <f>#REF!</f>
        <v>#REF!</v>
      </c>
      <c r="D37" s="69" t="e">
        <f>#REF!</f>
        <v>#REF!</v>
      </c>
      <c r="E37" s="69" t="e">
        <f>#REF!</f>
        <v>#REF!</v>
      </c>
      <c r="F37" s="69" t="e">
        <f>#REF!</f>
        <v>#REF!</v>
      </c>
      <c r="G37" s="69" t="e">
        <f>#REF!</f>
        <v>#REF!</v>
      </c>
      <c r="H37" s="69" t="e">
        <f>#REF!</f>
        <v>#REF!</v>
      </c>
      <c r="I37" s="69" t="e">
        <f>#REF!</f>
        <v>#REF!</v>
      </c>
      <c r="J37" s="69" t="e">
        <f>#REF!</f>
        <v>#REF!</v>
      </c>
      <c r="K37" s="69" t="e">
        <f>#REF!</f>
        <v>#REF!</v>
      </c>
      <c r="L37" s="69" t="e">
        <f>#REF!</f>
        <v>#REF!</v>
      </c>
      <c r="M37" s="69" t="e">
        <f>#REF!</f>
        <v>#REF!</v>
      </c>
      <c r="N37" s="69" t="e">
        <f>#REF!</f>
        <v>#REF!</v>
      </c>
      <c r="O37" s="2"/>
      <c r="P37" s="2"/>
      <c r="Q37" s="2"/>
      <c r="R37" s="2"/>
      <c r="S37" s="2"/>
      <c r="T37" s="2"/>
      <c r="U37" s="2"/>
      <c r="V37" s="2"/>
      <c r="W37" s="2"/>
      <c r="X37" s="2"/>
      <c r="Y37" s="2"/>
      <c r="Z37" s="2"/>
    </row>
    <row r="38" spans="1:26" ht="13.5" customHeight="1" thickTop="1" thickBot="1" x14ac:dyDescent="0.35">
      <c r="A38" s="14" t="s">
        <v>36</v>
      </c>
      <c r="B38" s="15" t="s">
        <v>37</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3" customFormat="1" ht="13.5" customHeight="1" x14ac:dyDescent="0.3">
      <c r="A40" s="28" t="s">
        <v>75</v>
      </c>
      <c r="B40" s="28"/>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3" customFormat="1" ht="13.5" customHeight="1" x14ac:dyDescent="0.3">
      <c r="A41" s="28" t="s">
        <v>30</v>
      </c>
      <c r="B41" s="28"/>
      <c r="C41" s="29" t="s">
        <v>1</v>
      </c>
      <c r="D41" s="29" t="s">
        <v>2</v>
      </c>
      <c r="E41" s="29" t="s">
        <v>3</v>
      </c>
      <c r="F41" s="29" t="s">
        <v>4</v>
      </c>
      <c r="G41" s="29" t="s">
        <v>5</v>
      </c>
      <c r="H41" s="29" t="s">
        <v>6</v>
      </c>
      <c r="I41" s="29" t="s">
        <v>7</v>
      </c>
      <c r="J41" s="29" t="s">
        <v>8</v>
      </c>
      <c r="K41" s="29" t="s">
        <v>9</v>
      </c>
      <c r="L41" s="29" t="s">
        <v>10</v>
      </c>
      <c r="M41" s="29" t="s">
        <v>11</v>
      </c>
      <c r="N41" s="29" t="s">
        <v>12</v>
      </c>
      <c r="O41" s="21"/>
      <c r="P41" s="21"/>
      <c r="Q41" s="21"/>
      <c r="R41" s="21"/>
      <c r="S41" s="21"/>
      <c r="T41" s="21"/>
      <c r="U41" s="21"/>
      <c r="V41" s="21"/>
      <c r="W41" s="21"/>
      <c r="X41" s="21"/>
      <c r="Y41" s="21"/>
      <c r="Z41" s="21"/>
    </row>
    <row r="42" spans="1:26" ht="13.5" customHeight="1" x14ac:dyDescent="0.3">
      <c r="A42" s="58" t="s">
        <v>32</v>
      </c>
      <c r="B42" s="58" t="s">
        <v>33</v>
      </c>
      <c r="C42" s="59" t="e">
        <f>SUMIFS('Variance Analysis'!C$9:C$24,'Variance Analysis'!$B$9:$B$24,'Variance Analysis'!$B$12,'Variance Analysis'!$A$9:$A$24,'Variance Analysis'!$A$12)</f>
        <v>#REF!</v>
      </c>
      <c r="D42" s="59" t="e">
        <f>SUMIFS('Variance Analysis'!D$9:D$24,'Variance Analysis'!$B$9:$B$24,'Variance Analysis'!$B$12,'Variance Analysis'!$A$9:$A$24,'Variance Analysis'!$A$12)</f>
        <v>#REF!</v>
      </c>
      <c r="E42" s="59" t="e">
        <f>SUMIFS('Variance Analysis'!E$9:E$24,'Variance Analysis'!$B$9:$B$24,'Variance Analysis'!$B$12,'Variance Analysis'!$A$9:$A$24,'Variance Analysis'!$A$12)</f>
        <v>#REF!</v>
      </c>
      <c r="F42" s="59" t="e">
        <f>SUMIFS('Variance Analysis'!F$9:F$24,'Variance Analysis'!$B$9:$B$24,'Variance Analysis'!$B$12,'Variance Analysis'!$A$9:$A$24,'Variance Analysis'!$A$12)</f>
        <v>#REF!</v>
      </c>
      <c r="G42" s="59" t="e">
        <f>SUMIFS('Variance Analysis'!G$9:G$24,'Variance Analysis'!$B$9:$B$24,'Variance Analysis'!$B$12,'Variance Analysis'!$A$9:$A$24,'Variance Analysis'!$A$12)</f>
        <v>#REF!</v>
      </c>
      <c r="H42" s="59" t="e">
        <f>SUMIFS('Variance Analysis'!H$9:H$24,'Variance Analysis'!$B$9:$B$24,'Variance Analysis'!$B$12,'Variance Analysis'!$A$9:$A$24,'Variance Analysis'!$A$12)</f>
        <v>#REF!</v>
      </c>
      <c r="I42" s="59" t="e">
        <f>SUMIFS('Variance Analysis'!I$9:I$24,'Variance Analysis'!$B$9:$B$24,'Variance Analysis'!$B$12,'Variance Analysis'!$A$9:$A$24,'Variance Analysis'!$A$12)</f>
        <v>#REF!</v>
      </c>
      <c r="J42" s="59" t="e">
        <f>SUMIFS('Variance Analysis'!J$9:J$24,'Variance Analysis'!$B$9:$B$24,'Variance Analysis'!$B$12,'Variance Analysis'!$A$9:$A$24,'Variance Analysis'!$A$12)</f>
        <v>#REF!</v>
      </c>
      <c r="K42" s="59" t="e">
        <f>SUMIFS('Variance Analysis'!K$9:K$24,'Variance Analysis'!$B$9:$B$24,'Variance Analysis'!$B$12,'Variance Analysis'!$A$9:$A$24,'Variance Analysis'!$A$12)</f>
        <v>#REF!</v>
      </c>
      <c r="L42" s="59" t="e">
        <f>SUMIFS('Variance Analysis'!L$9:L$24,'Variance Analysis'!$B$9:$B$24,'Variance Analysis'!$B$12,'Variance Analysis'!$A$9:$A$24,'Variance Analysis'!$A$12)</f>
        <v>#REF!</v>
      </c>
      <c r="M42" s="59" t="e">
        <f>SUMIFS('Variance Analysis'!M$9:M$24,'Variance Analysis'!$B$9:$B$24,'Variance Analysis'!$B$12,'Variance Analysis'!$A$9:$A$24,'Variance Analysis'!$A$12)</f>
        <v>#REF!</v>
      </c>
      <c r="N42" s="59"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x14ac:dyDescent="0.3">
      <c r="A43" s="58" t="s">
        <v>34</v>
      </c>
      <c r="B43" s="58" t="s">
        <v>33</v>
      </c>
      <c r="C43" s="59" t="e">
        <f>SUMIFS('Variance Analysis'!C$9:C$24,'Variance Analysis'!$B$9:$B$24,'Variance Analysis'!$B$10,'Variance Analysis'!$A$9:$A$24,'Variance Analysis'!$A$10)</f>
        <v>#REF!</v>
      </c>
      <c r="D43" s="59" t="e">
        <f>SUMIFS('Variance Analysis'!D$9:D$24,'Variance Analysis'!$B$9:$B$24,'Variance Analysis'!$B$10,'Variance Analysis'!$A$9:$A$24,'Variance Analysis'!$A$10)</f>
        <v>#REF!</v>
      </c>
      <c r="E43" s="59" t="e">
        <f>SUMIFS('Variance Analysis'!E$9:E$24,'Variance Analysis'!$B$9:$B$24,'Variance Analysis'!$B$10,'Variance Analysis'!$A$9:$A$24,'Variance Analysis'!$A$10)</f>
        <v>#REF!</v>
      </c>
      <c r="F43" s="59" t="e">
        <f>SUMIFS('Variance Analysis'!F$9:F$24,'Variance Analysis'!$B$9:$B$24,'Variance Analysis'!$B$10,'Variance Analysis'!$A$9:$A$24,'Variance Analysis'!$A$10)</f>
        <v>#REF!</v>
      </c>
      <c r="G43" s="59" t="e">
        <f>SUMIFS('Variance Analysis'!G$9:G$24,'Variance Analysis'!$B$9:$B$24,'Variance Analysis'!$B$10,'Variance Analysis'!$A$9:$A$24,'Variance Analysis'!$A$10)</f>
        <v>#REF!</v>
      </c>
      <c r="H43" s="59" t="e">
        <f>SUMIFS('Variance Analysis'!H$9:H$24,'Variance Analysis'!$B$9:$B$24,'Variance Analysis'!$B$10,'Variance Analysis'!$A$9:$A$24,'Variance Analysis'!$A$10)</f>
        <v>#REF!</v>
      </c>
      <c r="I43" s="59" t="e">
        <f>SUMIFS('Variance Analysis'!I$9:I$24,'Variance Analysis'!$B$9:$B$24,'Variance Analysis'!$B$10,'Variance Analysis'!$A$9:$A$24,'Variance Analysis'!$A$10)</f>
        <v>#REF!</v>
      </c>
      <c r="J43" s="59" t="e">
        <f>SUMIFS('Variance Analysis'!J$9:J$24,'Variance Analysis'!$B$9:$B$24,'Variance Analysis'!$B$10,'Variance Analysis'!$A$9:$A$24,'Variance Analysis'!$A$10)</f>
        <v>#REF!</v>
      </c>
      <c r="K43" s="59" t="e">
        <f>SUMIFS('Variance Analysis'!K$9:K$24,'Variance Analysis'!$B$9:$B$24,'Variance Analysis'!$B$10,'Variance Analysis'!$A$9:$A$24,'Variance Analysis'!$A$10)</f>
        <v>#REF!</v>
      </c>
      <c r="L43" s="59" t="e">
        <f>SUMIFS('Variance Analysis'!L$9:L$24,'Variance Analysis'!$B$9:$B$24,'Variance Analysis'!$B$10,'Variance Analysis'!$A$9:$A$24,'Variance Analysis'!$A$10)</f>
        <v>#REF!</v>
      </c>
      <c r="M43" s="59" t="e">
        <f>SUMIFS('Variance Analysis'!M$9:M$24,'Variance Analysis'!$B$9:$B$24,'Variance Analysis'!$B$10,'Variance Analysis'!$A$9:$A$24,'Variance Analysis'!$A$10)</f>
        <v>#REF!</v>
      </c>
      <c r="N43" s="59"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x14ac:dyDescent="0.3">
      <c r="A44" s="58" t="s">
        <v>35</v>
      </c>
      <c r="B44" s="58" t="s">
        <v>33</v>
      </c>
      <c r="C44" s="59" t="e">
        <f>SUMIFS('Variance Analysis'!C$9:C$24,'Variance Analysis'!$B$9:$B$24,'Variance Analysis'!$B$11,'Variance Analysis'!$A$9:$A$24,'Variance Analysis'!$A$11)</f>
        <v>#REF!</v>
      </c>
      <c r="D44" s="59" t="e">
        <f>SUMIFS('Variance Analysis'!D$9:D$24,'Variance Analysis'!$B$9:$B$24,'Variance Analysis'!$B$11,'Variance Analysis'!$A$9:$A$24,'Variance Analysis'!$A$11)</f>
        <v>#REF!</v>
      </c>
      <c r="E44" s="59" t="e">
        <f>SUMIFS('Variance Analysis'!E$9:E$24,'Variance Analysis'!$B$9:$B$24,'Variance Analysis'!$B$11,'Variance Analysis'!$A$9:$A$24,'Variance Analysis'!$A$11)</f>
        <v>#REF!</v>
      </c>
      <c r="F44" s="59" t="e">
        <f>SUMIFS('Variance Analysis'!F$9:F$24,'Variance Analysis'!$B$9:$B$24,'Variance Analysis'!$B$11,'Variance Analysis'!$A$9:$A$24,'Variance Analysis'!$A$11)</f>
        <v>#REF!</v>
      </c>
      <c r="G44" s="59" t="e">
        <f>SUMIFS('Variance Analysis'!G$9:G$24,'Variance Analysis'!$B$9:$B$24,'Variance Analysis'!$B$11,'Variance Analysis'!$A$9:$A$24,'Variance Analysis'!$A$11)</f>
        <v>#REF!</v>
      </c>
      <c r="H44" s="59" t="e">
        <f>SUMIFS('Variance Analysis'!H$9:H$24,'Variance Analysis'!$B$9:$B$24,'Variance Analysis'!$B$11,'Variance Analysis'!$A$9:$A$24,'Variance Analysis'!$A$11)</f>
        <v>#REF!</v>
      </c>
      <c r="I44" s="59" t="e">
        <f>SUMIFS('Variance Analysis'!I$9:I$24,'Variance Analysis'!$B$9:$B$24,'Variance Analysis'!$B$11,'Variance Analysis'!$A$9:$A$24,'Variance Analysis'!$A$11)</f>
        <v>#REF!</v>
      </c>
      <c r="J44" s="59" t="e">
        <f>SUMIFS('Variance Analysis'!J$9:J$24,'Variance Analysis'!$B$9:$B$24,'Variance Analysis'!$B$11,'Variance Analysis'!$A$9:$A$24,'Variance Analysis'!$A$11)</f>
        <v>#REF!</v>
      </c>
      <c r="K44" s="59" t="e">
        <f>SUMIFS('Variance Analysis'!K$9:K$24,'Variance Analysis'!$B$9:$B$24,'Variance Analysis'!$B$11,'Variance Analysis'!$A$9:$A$24,'Variance Analysis'!$A$11)</f>
        <v>#REF!</v>
      </c>
      <c r="L44" s="59" t="e">
        <f>SUMIFS('Variance Analysis'!L$9:L$24,'Variance Analysis'!$B$9:$B$24,'Variance Analysis'!$B$11,'Variance Analysis'!$A$9:$A$24,'Variance Analysis'!$A$11)</f>
        <v>#REF!</v>
      </c>
      <c r="M44" s="59" t="e">
        <f>SUMIFS('Variance Analysis'!M$9:M$24,'Variance Analysis'!$B$9:$B$24,'Variance Analysis'!$B$11,'Variance Analysis'!$A$9:$A$24,'Variance Analysis'!$A$11)</f>
        <v>#REF!</v>
      </c>
      <c r="N44" s="59"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x14ac:dyDescent="0.35">
      <c r="A45" s="58" t="s">
        <v>13</v>
      </c>
      <c r="B45" s="58" t="s">
        <v>82</v>
      </c>
      <c r="C45" s="69" t="e">
        <f>#REF!</f>
        <v>#REF!</v>
      </c>
      <c r="D45" s="69" t="e">
        <f>#REF!</f>
        <v>#REF!</v>
      </c>
      <c r="E45" s="69" t="e">
        <f>#REF!</f>
        <v>#REF!</v>
      </c>
      <c r="F45" s="69" t="e">
        <f>#REF!</f>
        <v>#REF!</v>
      </c>
      <c r="G45" s="69" t="e">
        <f>#REF!</f>
        <v>#REF!</v>
      </c>
      <c r="H45" s="69" t="e">
        <f>#REF!</f>
        <v>#REF!</v>
      </c>
      <c r="I45" s="69" t="e">
        <f>#REF!</f>
        <v>#REF!</v>
      </c>
      <c r="J45" s="69" t="e">
        <f>#REF!</f>
        <v>#REF!</v>
      </c>
      <c r="K45" s="69" t="e">
        <f>#REF!</f>
        <v>#REF!</v>
      </c>
      <c r="L45" s="69" t="e">
        <f>#REF!</f>
        <v>#REF!</v>
      </c>
      <c r="M45" s="69" t="e">
        <f>#REF!</f>
        <v>#REF!</v>
      </c>
      <c r="N45" s="69" t="e">
        <f>#REF!</f>
        <v>#REF!</v>
      </c>
      <c r="O45" s="2"/>
      <c r="P45" s="2"/>
      <c r="Q45" s="2"/>
      <c r="R45" s="2"/>
      <c r="S45" s="2"/>
      <c r="T45" s="2"/>
      <c r="U45" s="2"/>
      <c r="V45" s="2"/>
      <c r="W45" s="2"/>
      <c r="X45" s="2"/>
      <c r="Y45" s="2"/>
      <c r="Z45" s="2"/>
    </row>
    <row r="46" spans="1:26" ht="13.5" customHeight="1" thickTop="1" thickBot="1" x14ac:dyDescent="0.35">
      <c r="A46" s="14" t="s">
        <v>40</v>
      </c>
      <c r="B46" s="15" t="s">
        <v>37</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x14ac:dyDescent="0.3">
      <c r="A47" s="51"/>
      <c r="B47" s="52"/>
      <c r="C47" s="53"/>
      <c r="D47" s="53"/>
      <c r="E47" s="53"/>
      <c r="F47" s="53"/>
      <c r="G47" s="53"/>
      <c r="H47" s="53"/>
      <c r="I47" s="53"/>
      <c r="J47" s="53"/>
      <c r="K47" s="53"/>
      <c r="L47" s="53"/>
      <c r="M47" s="53"/>
      <c r="N47" s="53"/>
      <c r="O47" s="2"/>
      <c r="P47" s="2"/>
      <c r="Q47" s="2"/>
      <c r="R47" s="2"/>
      <c r="S47" s="2"/>
      <c r="T47" s="2"/>
      <c r="U47" s="2"/>
      <c r="V47" s="2"/>
      <c r="W47" s="2"/>
      <c r="X47" s="2"/>
      <c r="Y47" s="2"/>
      <c r="Z47" s="2"/>
    </row>
    <row r="48" spans="1:26" s="33" customFormat="1" ht="13.5" customHeight="1" x14ac:dyDescent="0.3">
      <c r="A48" s="28" t="s">
        <v>76</v>
      </c>
      <c r="B48" s="28"/>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3" customFormat="1" ht="13.5" customHeight="1" x14ac:dyDescent="0.3">
      <c r="A49" s="28" t="s">
        <v>30</v>
      </c>
      <c r="B49" s="28"/>
      <c r="C49" s="29" t="s">
        <v>1</v>
      </c>
      <c r="D49" s="29" t="s">
        <v>2</v>
      </c>
      <c r="E49" s="29" t="s">
        <v>3</v>
      </c>
      <c r="F49" s="29" t="s">
        <v>4</v>
      </c>
      <c r="G49" s="29" t="s">
        <v>5</v>
      </c>
      <c r="H49" s="29" t="s">
        <v>6</v>
      </c>
      <c r="I49" s="29" t="s">
        <v>7</v>
      </c>
      <c r="J49" s="29" t="s">
        <v>8</v>
      </c>
      <c r="K49" s="29" t="s">
        <v>9</v>
      </c>
      <c r="L49" s="29" t="s">
        <v>10</v>
      </c>
      <c r="M49" s="29" t="s">
        <v>11</v>
      </c>
      <c r="N49" s="29" t="s">
        <v>12</v>
      </c>
      <c r="O49" s="21"/>
      <c r="P49" s="21"/>
      <c r="Q49" s="21"/>
      <c r="R49" s="21"/>
      <c r="S49" s="21"/>
      <c r="T49" s="21"/>
      <c r="U49" s="21"/>
      <c r="V49" s="21"/>
      <c r="W49" s="21"/>
      <c r="X49" s="21"/>
      <c r="Y49" s="21"/>
      <c r="Z49" s="21"/>
    </row>
    <row r="50" spans="1:26" ht="13.5" customHeight="1" x14ac:dyDescent="0.3">
      <c r="A50" s="58" t="s">
        <v>32</v>
      </c>
      <c r="B50" s="58" t="s">
        <v>33</v>
      </c>
      <c r="C50" s="59" t="e">
        <f>SUMIFS('Variance Analysis'!C$9:C$24,'Variance Analysis'!$B$9:$B$24,'Variance Analysis'!$B$12,'Variance Analysis'!$A$9:$A$24,'Variance Analysis'!$A$13)</f>
        <v>#REF!</v>
      </c>
      <c r="D50" s="59" t="e">
        <f>SUMIFS('Variance Analysis'!D$9:D$24,'Variance Analysis'!$B$9:$B$24,'Variance Analysis'!$B$12,'Variance Analysis'!$A$9:$A$24,'Variance Analysis'!$A$13)</f>
        <v>#REF!</v>
      </c>
      <c r="E50" s="59" t="e">
        <f>SUMIFS('Variance Analysis'!E$9:E$24,'Variance Analysis'!$B$9:$B$24,'Variance Analysis'!$B$12,'Variance Analysis'!$A$9:$A$24,'Variance Analysis'!$A$13)</f>
        <v>#REF!</v>
      </c>
      <c r="F50" s="59" t="e">
        <f>SUMIFS('Variance Analysis'!F$9:F$24,'Variance Analysis'!$B$9:$B$24,'Variance Analysis'!$B$12,'Variance Analysis'!$A$9:$A$24,'Variance Analysis'!$A$13)</f>
        <v>#REF!</v>
      </c>
      <c r="G50" s="59" t="e">
        <f>SUMIFS('Variance Analysis'!G$9:G$24,'Variance Analysis'!$B$9:$B$24,'Variance Analysis'!$B$12,'Variance Analysis'!$A$9:$A$24,'Variance Analysis'!$A$13)</f>
        <v>#REF!</v>
      </c>
      <c r="H50" s="59" t="e">
        <f>SUMIFS('Variance Analysis'!H$9:H$24,'Variance Analysis'!$B$9:$B$24,'Variance Analysis'!$B$12,'Variance Analysis'!$A$9:$A$24,'Variance Analysis'!$A$13)</f>
        <v>#REF!</v>
      </c>
      <c r="I50" s="59" t="e">
        <f>SUMIFS('Variance Analysis'!I$9:I$24,'Variance Analysis'!$B$9:$B$24,'Variance Analysis'!$B$12,'Variance Analysis'!$A$9:$A$24,'Variance Analysis'!$A$13)</f>
        <v>#REF!</v>
      </c>
      <c r="J50" s="59" t="e">
        <f>SUMIFS('Variance Analysis'!J$9:J$24,'Variance Analysis'!$B$9:$B$24,'Variance Analysis'!$B$12,'Variance Analysis'!$A$9:$A$24,'Variance Analysis'!$A$13)</f>
        <v>#REF!</v>
      </c>
      <c r="K50" s="59" t="e">
        <f>SUMIFS('Variance Analysis'!K$9:K$24,'Variance Analysis'!$B$9:$B$24,'Variance Analysis'!$B$12,'Variance Analysis'!$A$9:$A$24,'Variance Analysis'!$A$13)</f>
        <v>#REF!</v>
      </c>
      <c r="L50" s="59" t="e">
        <f>SUMIFS('Variance Analysis'!L$9:L$24,'Variance Analysis'!$B$9:$B$24,'Variance Analysis'!$B$12,'Variance Analysis'!$A$9:$A$24,'Variance Analysis'!$A$13)</f>
        <v>#REF!</v>
      </c>
      <c r="M50" s="59" t="e">
        <f>SUMIFS('Variance Analysis'!M$9:M$24,'Variance Analysis'!$B$9:$B$24,'Variance Analysis'!$B$12,'Variance Analysis'!$A$9:$A$24,'Variance Analysis'!$A$13)</f>
        <v>#REF!</v>
      </c>
      <c r="N50" s="59"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x14ac:dyDescent="0.3">
      <c r="A51" s="58" t="s">
        <v>34</v>
      </c>
      <c r="B51" s="58" t="s">
        <v>33</v>
      </c>
      <c r="C51" s="59" t="e">
        <f>SUMIFS('Variance Analysis'!C$9:C$24,'Variance Analysis'!$B$9:$B$24,'Variance Analysis'!$B$10,'Variance Analysis'!$A$9:$A$24,'Variance Analysis'!$A$13)</f>
        <v>#REF!</v>
      </c>
      <c r="D51" s="59" t="e">
        <f>SUMIFS('Variance Analysis'!D$9:D$24,'Variance Analysis'!$B$9:$B$24,'Variance Analysis'!$B$10,'Variance Analysis'!$A$9:$A$24,'Variance Analysis'!$A$13)</f>
        <v>#REF!</v>
      </c>
      <c r="E51" s="59" t="e">
        <f>SUMIFS('Variance Analysis'!E$9:E$24,'Variance Analysis'!$B$9:$B$24,'Variance Analysis'!$B$10,'Variance Analysis'!$A$9:$A$24,'Variance Analysis'!$A$13)</f>
        <v>#REF!</v>
      </c>
      <c r="F51" s="59" t="e">
        <f>SUMIFS('Variance Analysis'!F$9:F$24,'Variance Analysis'!$B$9:$B$24,'Variance Analysis'!$B$10,'Variance Analysis'!$A$9:$A$24,'Variance Analysis'!$A$13)</f>
        <v>#REF!</v>
      </c>
      <c r="G51" s="59" t="e">
        <f>SUMIFS('Variance Analysis'!G$9:G$24,'Variance Analysis'!$B$9:$B$24,'Variance Analysis'!$B$10,'Variance Analysis'!$A$9:$A$24,'Variance Analysis'!$A$13)</f>
        <v>#REF!</v>
      </c>
      <c r="H51" s="59" t="e">
        <f>SUMIFS('Variance Analysis'!H$9:H$24,'Variance Analysis'!$B$9:$B$24,'Variance Analysis'!$B$10,'Variance Analysis'!$A$9:$A$24,'Variance Analysis'!$A$13)</f>
        <v>#REF!</v>
      </c>
      <c r="I51" s="59" t="e">
        <f>SUMIFS('Variance Analysis'!I$9:I$24,'Variance Analysis'!$B$9:$B$24,'Variance Analysis'!$B$10,'Variance Analysis'!$A$9:$A$24,'Variance Analysis'!$A$13)</f>
        <v>#REF!</v>
      </c>
      <c r="J51" s="59" t="e">
        <f>SUMIFS('Variance Analysis'!J$9:J$24,'Variance Analysis'!$B$9:$B$24,'Variance Analysis'!$B$10,'Variance Analysis'!$A$9:$A$24,'Variance Analysis'!$A$13)</f>
        <v>#REF!</v>
      </c>
      <c r="K51" s="59" t="e">
        <f>SUMIFS('Variance Analysis'!K$9:K$24,'Variance Analysis'!$B$9:$B$24,'Variance Analysis'!$B$10,'Variance Analysis'!$A$9:$A$24,'Variance Analysis'!$A$13)</f>
        <v>#REF!</v>
      </c>
      <c r="L51" s="59" t="e">
        <f>SUMIFS('Variance Analysis'!L$9:L$24,'Variance Analysis'!$B$9:$B$24,'Variance Analysis'!$B$10,'Variance Analysis'!$A$9:$A$24,'Variance Analysis'!$A$13)</f>
        <v>#REF!</v>
      </c>
      <c r="M51" s="59" t="e">
        <f>SUMIFS('Variance Analysis'!M$9:M$24,'Variance Analysis'!$B$9:$B$24,'Variance Analysis'!$B$10,'Variance Analysis'!$A$9:$A$24,'Variance Analysis'!$A$13)</f>
        <v>#REF!</v>
      </c>
      <c r="N51" s="59"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x14ac:dyDescent="0.3">
      <c r="A52" s="58" t="s">
        <v>35</v>
      </c>
      <c r="B52" s="58" t="s">
        <v>33</v>
      </c>
      <c r="C52" s="59" t="e">
        <f>SUMIFS('Variance Analysis'!C$9:C$24,'Variance Analysis'!$B$9:$B$24,'Variance Analysis'!$B$11,'Variance Analysis'!$A$9:$A$24,'Variance Analysis'!$A$13)</f>
        <v>#REF!</v>
      </c>
      <c r="D52" s="59" t="e">
        <f>SUMIFS('Variance Analysis'!D$9:D$24,'Variance Analysis'!$B$9:$B$24,'Variance Analysis'!$B$11,'Variance Analysis'!$A$9:$A$24,'Variance Analysis'!$A$13)</f>
        <v>#REF!</v>
      </c>
      <c r="E52" s="59" t="e">
        <f>SUMIFS('Variance Analysis'!E$9:E$24,'Variance Analysis'!$B$9:$B$24,'Variance Analysis'!$B$11,'Variance Analysis'!$A$9:$A$24,'Variance Analysis'!$A$13)</f>
        <v>#REF!</v>
      </c>
      <c r="F52" s="59" t="e">
        <f>SUMIFS('Variance Analysis'!F$9:F$24,'Variance Analysis'!$B$9:$B$24,'Variance Analysis'!$B$11,'Variance Analysis'!$A$9:$A$24,'Variance Analysis'!$A$13)</f>
        <v>#REF!</v>
      </c>
      <c r="G52" s="59" t="e">
        <f>SUMIFS('Variance Analysis'!G$9:G$24,'Variance Analysis'!$B$9:$B$24,'Variance Analysis'!$B$11,'Variance Analysis'!$A$9:$A$24,'Variance Analysis'!$A$13)</f>
        <v>#REF!</v>
      </c>
      <c r="H52" s="59" t="e">
        <f>SUMIFS('Variance Analysis'!H$9:H$24,'Variance Analysis'!$B$9:$B$24,'Variance Analysis'!$B$11,'Variance Analysis'!$A$9:$A$24,'Variance Analysis'!$A$13)</f>
        <v>#REF!</v>
      </c>
      <c r="I52" s="59" t="e">
        <f>SUMIFS('Variance Analysis'!I$9:I$24,'Variance Analysis'!$B$9:$B$24,'Variance Analysis'!$B$11,'Variance Analysis'!$A$9:$A$24,'Variance Analysis'!$A$13)</f>
        <v>#REF!</v>
      </c>
      <c r="J52" s="59" t="e">
        <f>SUMIFS('Variance Analysis'!J$9:J$24,'Variance Analysis'!$B$9:$B$24,'Variance Analysis'!$B$11,'Variance Analysis'!$A$9:$A$24,'Variance Analysis'!$A$13)</f>
        <v>#REF!</v>
      </c>
      <c r="K52" s="59" t="e">
        <f>SUMIFS('Variance Analysis'!K$9:K$24,'Variance Analysis'!$B$9:$B$24,'Variance Analysis'!$B$11,'Variance Analysis'!$A$9:$A$24,'Variance Analysis'!$A$13)</f>
        <v>#REF!</v>
      </c>
      <c r="L52" s="59" t="e">
        <f>SUMIFS('Variance Analysis'!L$9:L$24,'Variance Analysis'!$B$9:$B$24,'Variance Analysis'!$B$11,'Variance Analysis'!$A$9:$A$24,'Variance Analysis'!$A$13)</f>
        <v>#REF!</v>
      </c>
      <c r="M52" s="59" t="e">
        <f>SUMIFS('Variance Analysis'!M$9:M$24,'Variance Analysis'!$B$9:$B$24,'Variance Analysis'!$B$11,'Variance Analysis'!$A$9:$A$24,'Variance Analysis'!$A$13)</f>
        <v>#REF!</v>
      </c>
      <c r="N52" s="59"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x14ac:dyDescent="0.35">
      <c r="A53" s="58" t="s">
        <v>17</v>
      </c>
      <c r="B53" s="58" t="s">
        <v>82</v>
      </c>
      <c r="C53" s="69" t="e">
        <f>#REF!</f>
        <v>#REF!</v>
      </c>
      <c r="D53" s="69" t="e">
        <f>#REF!</f>
        <v>#REF!</v>
      </c>
      <c r="E53" s="69" t="e">
        <f>#REF!</f>
        <v>#REF!</v>
      </c>
      <c r="F53" s="69" t="e">
        <f>#REF!</f>
        <v>#REF!</v>
      </c>
      <c r="G53" s="69" t="e">
        <f>#REF!</f>
        <v>#REF!</v>
      </c>
      <c r="H53" s="69" t="e">
        <f>#REF!</f>
        <v>#REF!</v>
      </c>
      <c r="I53" s="69" t="e">
        <f>#REF!</f>
        <v>#REF!</v>
      </c>
      <c r="J53" s="69" t="e">
        <f>#REF!</f>
        <v>#REF!</v>
      </c>
      <c r="K53" s="69" t="e">
        <f>#REF!</f>
        <v>#REF!</v>
      </c>
      <c r="L53" s="69" t="e">
        <f>#REF!</f>
        <v>#REF!</v>
      </c>
      <c r="M53" s="69" t="e">
        <f>#REF!</f>
        <v>#REF!</v>
      </c>
      <c r="N53" s="69" t="e">
        <f>#REF!</f>
        <v>#REF!</v>
      </c>
      <c r="O53" s="2"/>
      <c r="P53" s="2"/>
      <c r="Q53" s="2"/>
      <c r="R53" s="2"/>
      <c r="S53" s="2"/>
      <c r="T53" s="2"/>
      <c r="U53" s="2"/>
      <c r="V53" s="2"/>
      <c r="W53" s="2"/>
      <c r="X53" s="2"/>
      <c r="Y53" s="2"/>
      <c r="Z53" s="2"/>
    </row>
    <row r="54" spans="1:26" ht="13.5" customHeight="1" thickTop="1" thickBot="1" x14ac:dyDescent="0.35">
      <c r="A54" s="14" t="s">
        <v>40</v>
      </c>
      <c r="B54" s="15" t="s">
        <v>37</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7" customFormat="1" ht="13.5" customHeight="1" x14ac:dyDescent="0.3">
      <c r="A56" s="28" t="s">
        <v>77</v>
      </c>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s="47" customFormat="1" ht="13.5" customHeight="1" x14ac:dyDescent="0.3">
      <c r="A57" s="28" t="s">
        <v>30</v>
      </c>
      <c r="B57" s="28"/>
      <c r="C57" s="29" t="s">
        <v>1</v>
      </c>
      <c r="D57" s="29" t="s">
        <v>2</v>
      </c>
      <c r="E57" s="29" t="s">
        <v>3</v>
      </c>
      <c r="F57" s="29" t="s">
        <v>4</v>
      </c>
      <c r="G57" s="29" t="s">
        <v>5</v>
      </c>
      <c r="H57" s="29" t="s">
        <v>6</v>
      </c>
      <c r="I57" s="29" t="s">
        <v>7</v>
      </c>
      <c r="J57" s="29" t="s">
        <v>8</v>
      </c>
      <c r="K57" s="29" t="s">
        <v>9</v>
      </c>
      <c r="L57" s="29" t="s">
        <v>10</v>
      </c>
      <c r="M57" s="29" t="s">
        <v>11</v>
      </c>
      <c r="N57" s="29" t="s">
        <v>12</v>
      </c>
      <c r="O57" s="28"/>
      <c r="P57" s="28"/>
      <c r="Q57" s="28"/>
      <c r="R57" s="28"/>
      <c r="S57" s="28"/>
      <c r="T57" s="28"/>
      <c r="U57" s="28"/>
      <c r="V57" s="28"/>
      <c r="W57" s="28"/>
      <c r="X57" s="28"/>
      <c r="Y57" s="28"/>
      <c r="Z57" s="28"/>
    </row>
    <row r="58" spans="1:26" ht="13.5" customHeight="1" x14ac:dyDescent="0.3">
      <c r="A58" s="58" t="s">
        <v>32</v>
      </c>
      <c r="B58" s="58" t="s">
        <v>33</v>
      </c>
      <c r="C58" s="59" t="e">
        <f>SUMIFS('Variance Analysis'!C$9:C$24,'Variance Analysis'!$B$9:$B$24,'Variance Analysis'!$B$12,'Variance Analysis'!$A$9:$A$24,'Variance Analysis'!$A$17)</f>
        <v>#REF!</v>
      </c>
      <c r="D58" s="59" t="e">
        <f>SUMIFS('Variance Analysis'!D$9:D$24,'Variance Analysis'!$B$9:$B$24,'Variance Analysis'!$B$12,'Variance Analysis'!$A$9:$A$24,'Variance Analysis'!$A$17)</f>
        <v>#REF!</v>
      </c>
      <c r="E58" s="59" t="e">
        <f>SUMIFS('Variance Analysis'!E$9:E$24,'Variance Analysis'!$B$9:$B$24,'Variance Analysis'!$B$12,'Variance Analysis'!$A$9:$A$24,'Variance Analysis'!$A$17)</f>
        <v>#REF!</v>
      </c>
      <c r="F58" s="59" t="e">
        <f>SUMIFS('Variance Analysis'!F$9:F$24,'Variance Analysis'!$B$9:$B$24,'Variance Analysis'!$B$12,'Variance Analysis'!$A$9:$A$24,'Variance Analysis'!$A$17)</f>
        <v>#REF!</v>
      </c>
      <c r="G58" s="59" t="e">
        <f>SUMIFS('Variance Analysis'!G$9:G$24,'Variance Analysis'!$B$9:$B$24,'Variance Analysis'!$B$12,'Variance Analysis'!$A$9:$A$24,'Variance Analysis'!$A$17)</f>
        <v>#REF!</v>
      </c>
      <c r="H58" s="59" t="e">
        <f>SUMIFS('Variance Analysis'!H$9:H$24,'Variance Analysis'!$B$9:$B$24,'Variance Analysis'!$B$12,'Variance Analysis'!$A$9:$A$24,'Variance Analysis'!$A$17)</f>
        <v>#REF!</v>
      </c>
      <c r="I58" s="59" t="e">
        <f>SUMIFS('Variance Analysis'!I$9:I$24,'Variance Analysis'!$B$9:$B$24,'Variance Analysis'!$B$12,'Variance Analysis'!$A$9:$A$24,'Variance Analysis'!$A$17)</f>
        <v>#REF!</v>
      </c>
      <c r="J58" s="59" t="e">
        <f>SUMIFS('Variance Analysis'!J$9:J$24,'Variance Analysis'!$B$9:$B$24,'Variance Analysis'!$B$12,'Variance Analysis'!$A$9:$A$24,'Variance Analysis'!$A$17)</f>
        <v>#REF!</v>
      </c>
      <c r="K58" s="59" t="e">
        <f>SUMIFS('Variance Analysis'!K$9:K$24,'Variance Analysis'!$B$9:$B$24,'Variance Analysis'!$B$12,'Variance Analysis'!$A$9:$A$24,'Variance Analysis'!$A$17)</f>
        <v>#REF!</v>
      </c>
      <c r="L58" s="59" t="e">
        <f>SUMIFS('Variance Analysis'!L$9:L$24,'Variance Analysis'!$B$9:$B$24,'Variance Analysis'!$B$12,'Variance Analysis'!$A$9:$A$24,'Variance Analysis'!$A$17)</f>
        <v>#REF!</v>
      </c>
      <c r="M58" s="59" t="e">
        <f>SUMIFS('Variance Analysis'!M$9:M$24,'Variance Analysis'!$B$9:$B$24,'Variance Analysis'!$B$12,'Variance Analysis'!$A$9:$A$24,'Variance Analysis'!$A$17)</f>
        <v>#REF!</v>
      </c>
      <c r="N58" s="59"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x14ac:dyDescent="0.3">
      <c r="A59" s="58" t="s">
        <v>34</v>
      </c>
      <c r="B59" s="58" t="s">
        <v>33</v>
      </c>
      <c r="C59" s="59" t="e">
        <f>SUMIFS('Variance Analysis'!C$9:C$24,'Variance Analysis'!$B$9:$B$24,'Variance Analysis'!$B$10,'Variance Analysis'!$A$9:$A$24,'Variance Analysis'!$A$17)</f>
        <v>#REF!</v>
      </c>
      <c r="D59" s="59" t="e">
        <f>SUMIFS('Variance Analysis'!D$9:D$24,'Variance Analysis'!$B$9:$B$24,'Variance Analysis'!$B$10,'Variance Analysis'!$A$9:$A$24,'Variance Analysis'!$A$17)</f>
        <v>#REF!</v>
      </c>
      <c r="E59" s="59" t="e">
        <f>SUMIFS('Variance Analysis'!E$9:E$24,'Variance Analysis'!$B$9:$B$24,'Variance Analysis'!$B$10,'Variance Analysis'!$A$9:$A$24,'Variance Analysis'!$A$17)</f>
        <v>#REF!</v>
      </c>
      <c r="F59" s="59" t="e">
        <f>SUMIFS('Variance Analysis'!F$9:F$24,'Variance Analysis'!$B$9:$B$24,'Variance Analysis'!$B$10,'Variance Analysis'!$A$9:$A$24,'Variance Analysis'!$A$17)</f>
        <v>#REF!</v>
      </c>
      <c r="G59" s="59" t="e">
        <f>SUMIFS('Variance Analysis'!G$9:G$24,'Variance Analysis'!$B$9:$B$24,'Variance Analysis'!$B$10,'Variance Analysis'!$A$9:$A$24,'Variance Analysis'!$A$17)</f>
        <v>#REF!</v>
      </c>
      <c r="H59" s="59" t="e">
        <f>SUMIFS('Variance Analysis'!H$9:H$24,'Variance Analysis'!$B$9:$B$24,'Variance Analysis'!$B$10,'Variance Analysis'!$A$9:$A$24,'Variance Analysis'!$A$17)</f>
        <v>#REF!</v>
      </c>
      <c r="I59" s="59" t="e">
        <f>SUMIFS('Variance Analysis'!I$9:I$24,'Variance Analysis'!$B$9:$B$24,'Variance Analysis'!$B$10,'Variance Analysis'!$A$9:$A$24,'Variance Analysis'!$A$17)</f>
        <v>#REF!</v>
      </c>
      <c r="J59" s="59" t="e">
        <f>SUMIFS('Variance Analysis'!J$9:J$24,'Variance Analysis'!$B$9:$B$24,'Variance Analysis'!$B$10,'Variance Analysis'!$A$9:$A$24,'Variance Analysis'!$A$17)</f>
        <v>#REF!</v>
      </c>
      <c r="K59" s="59" t="e">
        <f>SUMIFS('Variance Analysis'!K$9:K$24,'Variance Analysis'!$B$9:$B$24,'Variance Analysis'!$B$10,'Variance Analysis'!$A$9:$A$24,'Variance Analysis'!$A$17)</f>
        <v>#REF!</v>
      </c>
      <c r="L59" s="59" t="e">
        <f>SUMIFS('Variance Analysis'!L$9:L$24,'Variance Analysis'!$B$9:$B$24,'Variance Analysis'!$B$10,'Variance Analysis'!$A$9:$A$24,'Variance Analysis'!$A$17)</f>
        <v>#REF!</v>
      </c>
      <c r="M59" s="59" t="e">
        <f>SUMIFS('Variance Analysis'!M$9:M$24,'Variance Analysis'!$B$9:$B$24,'Variance Analysis'!$B$10,'Variance Analysis'!$A$9:$A$24,'Variance Analysis'!$A$17)</f>
        <v>#REF!</v>
      </c>
      <c r="N59" s="59"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x14ac:dyDescent="0.3">
      <c r="A60" s="58" t="s">
        <v>35</v>
      </c>
      <c r="B60" s="58" t="s">
        <v>33</v>
      </c>
      <c r="C60" s="59" t="e">
        <f>SUMIFS('Variance Analysis'!C$9:C$24,'Variance Analysis'!$B$9:$B$24,'Variance Analysis'!$B$11,'Variance Analysis'!$A$9:$A$24,'Variance Analysis'!$A$17)</f>
        <v>#REF!</v>
      </c>
      <c r="D60" s="59" t="e">
        <f>SUMIFS('Variance Analysis'!D$9:D$24,'Variance Analysis'!$B$9:$B$24,'Variance Analysis'!$B$11,'Variance Analysis'!$A$9:$A$24,'Variance Analysis'!$A$17)</f>
        <v>#REF!</v>
      </c>
      <c r="E60" s="59" t="e">
        <f>SUMIFS('Variance Analysis'!E$9:E$24,'Variance Analysis'!$B$9:$B$24,'Variance Analysis'!$B$11,'Variance Analysis'!$A$9:$A$24,'Variance Analysis'!$A$17)</f>
        <v>#REF!</v>
      </c>
      <c r="F60" s="59" t="e">
        <f>SUMIFS('Variance Analysis'!F$9:F$24,'Variance Analysis'!$B$9:$B$24,'Variance Analysis'!$B$11,'Variance Analysis'!$A$9:$A$24,'Variance Analysis'!$A$17)</f>
        <v>#REF!</v>
      </c>
      <c r="G60" s="59" t="e">
        <f>SUMIFS('Variance Analysis'!G$9:G$24,'Variance Analysis'!$B$9:$B$24,'Variance Analysis'!$B$11,'Variance Analysis'!$A$9:$A$24,'Variance Analysis'!$A$17)</f>
        <v>#REF!</v>
      </c>
      <c r="H60" s="59" t="e">
        <f>SUMIFS('Variance Analysis'!H$9:H$24,'Variance Analysis'!$B$9:$B$24,'Variance Analysis'!$B$11,'Variance Analysis'!$A$9:$A$24,'Variance Analysis'!$A$17)</f>
        <v>#REF!</v>
      </c>
      <c r="I60" s="59" t="e">
        <f>SUMIFS('Variance Analysis'!I$9:I$24,'Variance Analysis'!$B$9:$B$24,'Variance Analysis'!$B$11,'Variance Analysis'!$A$9:$A$24,'Variance Analysis'!$A$17)</f>
        <v>#REF!</v>
      </c>
      <c r="J60" s="59" t="e">
        <f>SUMIFS('Variance Analysis'!J$9:J$24,'Variance Analysis'!$B$9:$B$24,'Variance Analysis'!$B$11,'Variance Analysis'!$A$9:$A$24,'Variance Analysis'!$A$17)</f>
        <v>#REF!</v>
      </c>
      <c r="K60" s="59" t="e">
        <f>SUMIFS('Variance Analysis'!K$9:K$24,'Variance Analysis'!$B$9:$B$24,'Variance Analysis'!$B$11,'Variance Analysis'!$A$9:$A$24,'Variance Analysis'!$A$17)</f>
        <v>#REF!</v>
      </c>
      <c r="L60" s="59" t="e">
        <f>SUMIFS('Variance Analysis'!L$9:L$24,'Variance Analysis'!$B$9:$B$24,'Variance Analysis'!$B$11,'Variance Analysis'!$A$9:$A$24,'Variance Analysis'!$A$17)</f>
        <v>#REF!</v>
      </c>
      <c r="M60" s="59" t="e">
        <f>SUMIFS('Variance Analysis'!M$9:M$24,'Variance Analysis'!$B$9:$B$24,'Variance Analysis'!$B$11,'Variance Analysis'!$A$9:$A$24,'Variance Analysis'!$A$17)</f>
        <v>#REF!</v>
      </c>
      <c r="N60" s="59"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x14ac:dyDescent="0.35">
      <c r="A61" s="58" t="s">
        <v>18</v>
      </c>
      <c r="B61" s="58" t="s">
        <v>82</v>
      </c>
      <c r="C61" s="69" t="e">
        <f>#REF!</f>
        <v>#REF!</v>
      </c>
      <c r="D61" s="69" t="e">
        <f>#REF!</f>
        <v>#REF!</v>
      </c>
      <c r="E61" s="69" t="e">
        <f>#REF!</f>
        <v>#REF!</v>
      </c>
      <c r="F61" s="69" t="e">
        <f>#REF!</f>
        <v>#REF!</v>
      </c>
      <c r="G61" s="69" t="e">
        <f>#REF!</f>
        <v>#REF!</v>
      </c>
      <c r="H61" s="69" t="e">
        <f>#REF!</f>
        <v>#REF!</v>
      </c>
      <c r="I61" s="69" t="e">
        <f>#REF!</f>
        <v>#REF!</v>
      </c>
      <c r="J61" s="69" t="e">
        <f>#REF!</f>
        <v>#REF!</v>
      </c>
      <c r="K61" s="69" t="e">
        <f>#REF!</f>
        <v>#REF!</v>
      </c>
      <c r="L61" s="69" t="e">
        <f>#REF!</f>
        <v>#REF!</v>
      </c>
      <c r="M61" s="69" t="e">
        <f>#REF!</f>
        <v>#REF!</v>
      </c>
      <c r="N61" s="69" t="e">
        <f>#REF!</f>
        <v>#REF!</v>
      </c>
      <c r="O61" s="2"/>
      <c r="P61" s="2"/>
      <c r="Q61" s="2"/>
      <c r="R61" s="2"/>
      <c r="S61" s="2"/>
      <c r="T61" s="2"/>
      <c r="U61" s="2"/>
      <c r="V61" s="2"/>
      <c r="W61" s="2"/>
      <c r="X61" s="2"/>
      <c r="Y61" s="2"/>
      <c r="Z61" s="2"/>
    </row>
    <row r="62" spans="1:26" ht="13.5" customHeight="1" thickTop="1" thickBot="1" x14ac:dyDescent="0.35">
      <c r="A62" s="14" t="s">
        <v>40</v>
      </c>
      <c r="B62" s="15" t="s">
        <v>37</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x14ac:dyDescent="0.3">
      <c r="A63" s="51"/>
      <c r="B63" s="52"/>
      <c r="C63" s="62"/>
      <c r="D63" s="62"/>
      <c r="E63" s="62"/>
      <c r="F63" s="62"/>
      <c r="G63" s="62"/>
      <c r="H63" s="62"/>
      <c r="I63" s="62"/>
      <c r="J63" s="62"/>
      <c r="K63" s="62"/>
      <c r="L63" s="62"/>
      <c r="M63" s="62"/>
      <c r="N63" s="62"/>
      <c r="O63" s="2"/>
      <c r="P63" s="2"/>
      <c r="Q63" s="2"/>
      <c r="R63" s="2"/>
      <c r="S63" s="2"/>
      <c r="T63" s="2"/>
      <c r="U63" s="2"/>
      <c r="V63" s="2"/>
      <c r="W63" s="2"/>
      <c r="X63" s="2"/>
      <c r="Y63" s="2"/>
      <c r="Z63" s="2"/>
    </row>
    <row r="64" spans="1:26" s="32" customFormat="1" ht="13.5" customHeight="1" x14ac:dyDescent="0.3">
      <c r="A64" s="28" t="s">
        <v>78</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3" customFormat="1" ht="13.5" customHeight="1" x14ac:dyDescent="0.3">
      <c r="A65" s="28" t="s">
        <v>30</v>
      </c>
      <c r="B65" s="28"/>
      <c r="C65" s="29" t="s">
        <v>1</v>
      </c>
      <c r="D65" s="29" t="s">
        <v>2</v>
      </c>
      <c r="E65" s="29" t="s">
        <v>3</v>
      </c>
      <c r="F65" s="29" t="s">
        <v>4</v>
      </c>
      <c r="G65" s="29" t="s">
        <v>5</v>
      </c>
      <c r="H65" s="29" t="s">
        <v>6</v>
      </c>
      <c r="I65" s="29" t="s">
        <v>7</v>
      </c>
      <c r="J65" s="29" t="s">
        <v>8</v>
      </c>
      <c r="K65" s="29" t="s">
        <v>9</v>
      </c>
      <c r="L65" s="29" t="s">
        <v>10</v>
      </c>
      <c r="M65" s="29" t="s">
        <v>11</v>
      </c>
      <c r="N65" s="29" t="s">
        <v>12</v>
      </c>
      <c r="O65" s="21"/>
      <c r="P65" s="21"/>
      <c r="Q65" s="21"/>
      <c r="R65" s="21"/>
      <c r="S65" s="21"/>
      <c r="T65" s="21"/>
      <c r="U65" s="21"/>
      <c r="V65" s="21"/>
      <c r="W65" s="21"/>
      <c r="X65" s="21"/>
      <c r="Y65" s="21"/>
      <c r="Z65" s="21"/>
    </row>
    <row r="66" spans="1:26" ht="13.5" customHeight="1" x14ac:dyDescent="0.3">
      <c r="A66" s="58" t="s">
        <v>32</v>
      </c>
      <c r="B66" s="58" t="s">
        <v>33</v>
      </c>
      <c r="C66" s="59" t="e">
        <f>SUMIFS('Variance Analysis'!C$9:C$24,'Variance Analysis'!$B$9:$B$24,'Variance Analysis'!$B$12,'Variance Analysis'!$A$9:$A$24,'Variance Analysis'!$A$21)</f>
        <v>#REF!</v>
      </c>
      <c r="D66" s="59" t="e">
        <f>SUMIFS('Variance Analysis'!D$9:D$24,'Variance Analysis'!$B$9:$B$24,'Variance Analysis'!$B$12,'Variance Analysis'!$A$9:$A$24,'Variance Analysis'!$A$21)</f>
        <v>#REF!</v>
      </c>
      <c r="E66" s="59" t="e">
        <f>SUMIFS('Variance Analysis'!E$9:E$24,'Variance Analysis'!$B$9:$B$24,'Variance Analysis'!$B$12,'Variance Analysis'!$A$9:$A$24,'Variance Analysis'!$A$21)</f>
        <v>#REF!</v>
      </c>
      <c r="F66" s="59" t="e">
        <f>SUMIFS('Variance Analysis'!F$9:F$24,'Variance Analysis'!$B$9:$B$24,'Variance Analysis'!$B$12,'Variance Analysis'!$A$9:$A$24,'Variance Analysis'!$A$21)</f>
        <v>#REF!</v>
      </c>
      <c r="G66" s="59" t="e">
        <f>SUMIFS('Variance Analysis'!G$9:G$24,'Variance Analysis'!$B$9:$B$24,'Variance Analysis'!$B$12,'Variance Analysis'!$A$9:$A$24,'Variance Analysis'!$A$21)</f>
        <v>#REF!</v>
      </c>
      <c r="H66" s="59" t="e">
        <f>SUMIFS('Variance Analysis'!H$9:H$24,'Variance Analysis'!$B$9:$B$24,'Variance Analysis'!$B$12,'Variance Analysis'!$A$9:$A$24,'Variance Analysis'!$A$21)</f>
        <v>#REF!</v>
      </c>
      <c r="I66" s="59" t="e">
        <f>SUMIFS('Variance Analysis'!I$9:I$24,'Variance Analysis'!$B$9:$B$24,'Variance Analysis'!$B$12,'Variance Analysis'!$A$9:$A$24,'Variance Analysis'!$A$21)</f>
        <v>#REF!</v>
      </c>
      <c r="J66" s="59" t="e">
        <f>SUMIFS('Variance Analysis'!J$9:J$24,'Variance Analysis'!$B$9:$B$24,'Variance Analysis'!$B$12,'Variance Analysis'!$A$9:$A$24,'Variance Analysis'!$A$21)</f>
        <v>#REF!</v>
      </c>
      <c r="K66" s="59" t="e">
        <f>SUMIFS('Variance Analysis'!K$9:K$24,'Variance Analysis'!$B$9:$B$24,'Variance Analysis'!$B$12,'Variance Analysis'!$A$9:$A$24,'Variance Analysis'!$A$21)</f>
        <v>#REF!</v>
      </c>
      <c r="L66" s="59" t="e">
        <f>SUMIFS('Variance Analysis'!L$9:L$24,'Variance Analysis'!$B$9:$B$24,'Variance Analysis'!$B$12,'Variance Analysis'!$A$9:$A$24,'Variance Analysis'!$A$21)</f>
        <v>#REF!</v>
      </c>
      <c r="M66" s="59" t="e">
        <f>SUMIFS('Variance Analysis'!M$9:M$24,'Variance Analysis'!$B$9:$B$24,'Variance Analysis'!$B$12,'Variance Analysis'!$A$9:$A$24,'Variance Analysis'!$A$21)</f>
        <v>#REF!</v>
      </c>
      <c r="N66" s="59"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x14ac:dyDescent="0.3">
      <c r="A67" s="58" t="s">
        <v>34</v>
      </c>
      <c r="B67" s="58" t="s">
        <v>33</v>
      </c>
      <c r="C67" s="59" t="e">
        <f>SUMIFS('Variance Analysis'!C$9:C$24,'Variance Analysis'!$B$9:$B$24,'Variance Analysis'!$B$10,'Variance Analysis'!$A$9:$A$24,'Variance Analysis'!$A$21)</f>
        <v>#REF!</v>
      </c>
      <c r="D67" s="59" t="e">
        <f>SUMIFS('Variance Analysis'!D$9:D$24,'Variance Analysis'!$B$9:$B$24,'Variance Analysis'!$B$10,'Variance Analysis'!$A$9:$A$24,'Variance Analysis'!$A$21)</f>
        <v>#REF!</v>
      </c>
      <c r="E67" s="59" t="e">
        <f>SUMIFS('Variance Analysis'!E$9:E$24,'Variance Analysis'!$B$9:$B$24,'Variance Analysis'!$B$10,'Variance Analysis'!$A$9:$A$24,'Variance Analysis'!$A$21)</f>
        <v>#REF!</v>
      </c>
      <c r="F67" s="59" t="e">
        <f>SUMIFS('Variance Analysis'!F$9:F$24,'Variance Analysis'!$B$9:$B$24,'Variance Analysis'!$B$10,'Variance Analysis'!$A$9:$A$24,'Variance Analysis'!$A$21)</f>
        <v>#REF!</v>
      </c>
      <c r="G67" s="59" t="e">
        <f>SUMIFS('Variance Analysis'!G$9:G$24,'Variance Analysis'!$B$9:$B$24,'Variance Analysis'!$B$10,'Variance Analysis'!$A$9:$A$24,'Variance Analysis'!$A$21)</f>
        <v>#REF!</v>
      </c>
      <c r="H67" s="59" t="e">
        <f>SUMIFS('Variance Analysis'!H$9:H$24,'Variance Analysis'!$B$9:$B$24,'Variance Analysis'!$B$10,'Variance Analysis'!$A$9:$A$24,'Variance Analysis'!$A$21)</f>
        <v>#REF!</v>
      </c>
      <c r="I67" s="59" t="e">
        <f>SUMIFS('Variance Analysis'!I$9:I$24,'Variance Analysis'!$B$9:$B$24,'Variance Analysis'!$B$10,'Variance Analysis'!$A$9:$A$24,'Variance Analysis'!$A$21)</f>
        <v>#REF!</v>
      </c>
      <c r="J67" s="59" t="e">
        <f>SUMIFS('Variance Analysis'!J$9:J$24,'Variance Analysis'!$B$9:$B$24,'Variance Analysis'!$B$10,'Variance Analysis'!$A$9:$A$24,'Variance Analysis'!$A$21)</f>
        <v>#REF!</v>
      </c>
      <c r="K67" s="59" t="e">
        <f>SUMIFS('Variance Analysis'!K$9:K$24,'Variance Analysis'!$B$9:$B$24,'Variance Analysis'!$B$10,'Variance Analysis'!$A$9:$A$24,'Variance Analysis'!$A$21)</f>
        <v>#REF!</v>
      </c>
      <c r="L67" s="59" t="e">
        <f>SUMIFS('Variance Analysis'!L$9:L$24,'Variance Analysis'!$B$9:$B$24,'Variance Analysis'!$B$10,'Variance Analysis'!$A$9:$A$24,'Variance Analysis'!$A$21)</f>
        <v>#REF!</v>
      </c>
      <c r="M67" s="59" t="e">
        <f>SUMIFS('Variance Analysis'!M$9:M$24,'Variance Analysis'!$B$9:$B$24,'Variance Analysis'!$B$10,'Variance Analysis'!$A$9:$A$24,'Variance Analysis'!$A$21)</f>
        <v>#REF!</v>
      </c>
      <c r="N67" s="59"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x14ac:dyDescent="0.3">
      <c r="A68" s="58" t="s">
        <v>35</v>
      </c>
      <c r="B68" s="58" t="s">
        <v>33</v>
      </c>
      <c r="C68" s="59" t="e">
        <f>SUMIFS('Variance Analysis'!C$9:C$24,'Variance Analysis'!$B$9:$B$24,'Variance Analysis'!$B$11,'Variance Analysis'!$A$9:$A$24,'Variance Analysis'!$A$21)</f>
        <v>#REF!</v>
      </c>
      <c r="D68" s="59" t="e">
        <f>SUMIFS('Variance Analysis'!D$9:D$24,'Variance Analysis'!$B$9:$B$24,'Variance Analysis'!$B$11,'Variance Analysis'!$A$9:$A$24,'Variance Analysis'!$A$21)</f>
        <v>#REF!</v>
      </c>
      <c r="E68" s="59" t="e">
        <f>SUMIFS('Variance Analysis'!E$9:E$24,'Variance Analysis'!$B$9:$B$24,'Variance Analysis'!$B$11,'Variance Analysis'!$A$9:$A$24,'Variance Analysis'!$A$21)</f>
        <v>#REF!</v>
      </c>
      <c r="F68" s="59" t="e">
        <f>SUMIFS('Variance Analysis'!F$9:F$24,'Variance Analysis'!$B$9:$B$24,'Variance Analysis'!$B$11,'Variance Analysis'!$A$9:$A$24,'Variance Analysis'!$A$21)</f>
        <v>#REF!</v>
      </c>
      <c r="G68" s="59" t="e">
        <f>SUMIFS('Variance Analysis'!G$9:G$24,'Variance Analysis'!$B$9:$B$24,'Variance Analysis'!$B$11,'Variance Analysis'!$A$9:$A$24,'Variance Analysis'!$A$21)</f>
        <v>#REF!</v>
      </c>
      <c r="H68" s="59" t="e">
        <f>SUMIFS('Variance Analysis'!H$9:H$24,'Variance Analysis'!$B$9:$B$24,'Variance Analysis'!$B$11,'Variance Analysis'!$A$9:$A$24,'Variance Analysis'!$A$21)</f>
        <v>#REF!</v>
      </c>
      <c r="I68" s="59" t="e">
        <f>SUMIFS('Variance Analysis'!I$9:I$24,'Variance Analysis'!$B$9:$B$24,'Variance Analysis'!$B$11,'Variance Analysis'!$A$9:$A$24,'Variance Analysis'!$A$21)</f>
        <v>#REF!</v>
      </c>
      <c r="J68" s="59" t="e">
        <f>SUMIFS('Variance Analysis'!J$9:J$24,'Variance Analysis'!$B$9:$B$24,'Variance Analysis'!$B$11,'Variance Analysis'!$A$9:$A$24,'Variance Analysis'!$A$21)</f>
        <v>#REF!</v>
      </c>
      <c r="K68" s="59" t="e">
        <f>SUMIFS('Variance Analysis'!K$9:K$24,'Variance Analysis'!$B$9:$B$24,'Variance Analysis'!$B$11,'Variance Analysis'!$A$9:$A$24,'Variance Analysis'!$A$21)</f>
        <v>#REF!</v>
      </c>
      <c r="L68" s="59" t="e">
        <f>SUMIFS('Variance Analysis'!L$9:L$24,'Variance Analysis'!$B$9:$B$24,'Variance Analysis'!$B$11,'Variance Analysis'!$A$9:$A$24,'Variance Analysis'!$A$21)</f>
        <v>#REF!</v>
      </c>
      <c r="M68" s="59" t="e">
        <f>SUMIFS('Variance Analysis'!M$9:M$24,'Variance Analysis'!$B$9:$B$24,'Variance Analysis'!$B$11,'Variance Analysis'!$A$9:$A$24,'Variance Analysis'!$A$21)</f>
        <v>#REF!</v>
      </c>
      <c r="N68" s="59"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x14ac:dyDescent="0.3">
      <c r="A69" s="58" t="s">
        <v>13</v>
      </c>
      <c r="B69" s="58" t="s">
        <v>82</v>
      </c>
      <c r="C69" s="69" t="e">
        <f>#REF!</f>
        <v>#REF!</v>
      </c>
      <c r="D69" s="69" t="e">
        <f>#REF!</f>
        <v>#REF!</v>
      </c>
      <c r="E69" s="69" t="e">
        <f>#REF!</f>
        <v>#REF!</v>
      </c>
      <c r="F69" s="69" t="e">
        <f>#REF!</f>
        <v>#REF!</v>
      </c>
      <c r="G69" s="69" t="e">
        <f>#REF!</f>
        <v>#REF!</v>
      </c>
      <c r="H69" s="69" t="e">
        <f>#REF!</f>
        <v>#REF!</v>
      </c>
      <c r="I69" s="69" t="e">
        <f>#REF!</f>
        <v>#REF!</v>
      </c>
      <c r="J69" s="69" t="e">
        <f>#REF!</f>
        <v>#REF!</v>
      </c>
      <c r="K69" s="69" t="e">
        <f>#REF!</f>
        <v>#REF!</v>
      </c>
      <c r="L69" s="69" t="e">
        <f>#REF!</f>
        <v>#REF!</v>
      </c>
      <c r="M69" s="69" t="e">
        <f>#REF!</f>
        <v>#REF!</v>
      </c>
      <c r="N69" s="69" t="e">
        <f>#REF!</f>
        <v>#REF!</v>
      </c>
      <c r="O69" s="2"/>
      <c r="P69" s="2"/>
      <c r="Q69" s="2"/>
      <c r="R69" s="2"/>
      <c r="S69" s="2"/>
      <c r="T69" s="2"/>
      <c r="U69" s="2"/>
      <c r="V69" s="2"/>
      <c r="W69" s="2"/>
      <c r="X69" s="2"/>
      <c r="Y69" s="2"/>
      <c r="Z69" s="2"/>
    </row>
    <row r="70" spans="1:26" ht="13.5" customHeight="1" x14ac:dyDescent="0.3">
      <c r="A70" s="58" t="s">
        <v>17</v>
      </c>
      <c r="B70" s="58" t="s">
        <v>82</v>
      </c>
      <c r="C70" s="69" t="e">
        <f>#REF!</f>
        <v>#REF!</v>
      </c>
      <c r="D70" s="69" t="e">
        <f>#REF!</f>
        <v>#REF!</v>
      </c>
      <c r="E70" s="69" t="e">
        <f>#REF!</f>
        <v>#REF!</v>
      </c>
      <c r="F70" s="69" t="e">
        <f>#REF!</f>
        <v>#REF!</v>
      </c>
      <c r="G70" s="69" t="e">
        <f>#REF!</f>
        <v>#REF!</v>
      </c>
      <c r="H70" s="69" t="e">
        <f>#REF!</f>
        <v>#REF!</v>
      </c>
      <c r="I70" s="69" t="e">
        <f>#REF!</f>
        <v>#REF!</v>
      </c>
      <c r="J70" s="69" t="e">
        <f>#REF!</f>
        <v>#REF!</v>
      </c>
      <c r="K70" s="69" t="e">
        <f>#REF!</f>
        <v>#REF!</v>
      </c>
      <c r="L70" s="69" t="e">
        <f>#REF!</f>
        <v>#REF!</v>
      </c>
      <c r="M70" s="69" t="e">
        <f>#REF!</f>
        <v>#REF!</v>
      </c>
      <c r="N70" s="69" t="e">
        <f>#REF!</f>
        <v>#REF!</v>
      </c>
      <c r="O70" s="2"/>
      <c r="P70" s="2"/>
      <c r="Q70" s="2"/>
      <c r="R70" s="2"/>
      <c r="S70" s="2"/>
      <c r="T70" s="2"/>
      <c r="U70" s="2"/>
      <c r="V70" s="2"/>
      <c r="W70" s="2"/>
      <c r="X70" s="2"/>
      <c r="Y70" s="2"/>
      <c r="Z70" s="2"/>
    </row>
    <row r="71" spans="1:26" ht="13.5" customHeight="1" thickBot="1" x14ac:dyDescent="0.35">
      <c r="A71" s="58" t="s">
        <v>18</v>
      </c>
      <c r="B71" s="58" t="s">
        <v>82</v>
      </c>
      <c r="C71" s="69" t="e">
        <f>#REF!</f>
        <v>#REF!</v>
      </c>
      <c r="D71" s="69" t="e">
        <f>#REF!</f>
        <v>#REF!</v>
      </c>
      <c r="E71" s="69" t="e">
        <f>#REF!</f>
        <v>#REF!</v>
      </c>
      <c r="F71" s="69" t="e">
        <f>#REF!</f>
        <v>#REF!</v>
      </c>
      <c r="G71" s="69" t="e">
        <f>#REF!</f>
        <v>#REF!</v>
      </c>
      <c r="H71" s="69" t="e">
        <f>#REF!</f>
        <v>#REF!</v>
      </c>
      <c r="I71" s="69" t="e">
        <f>#REF!</f>
        <v>#REF!</v>
      </c>
      <c r="J71" s="69" t="e">
        <f>#REF!</f>
        <v>#REF!</v>
      </c>
      <c r="K71" s="69" t="e">
        <f>#REF!</f>
        <v>#REF!</v>
      </c>
      <c r="L71" s="69" t="e">
        <f>#REF!</f>
        <v>#REF!</v>
      </c>
      <c r="M71" s="69" t="e">
        <f>#REF!</f>
        <v>#REF!</v>
      </c>
      <c r="N71" s="69" t="e">
        <f>#REF!</f>
        <v>#REF!</v>
      </c>
      <c r="O71" s="2"/>
      <c r="P71" s="2"/>
      <c r="Q71" s="2"/>
      <c r="R71" s="2"/>
      <c r="S71" s="2"/>
      <c r="T71" s="2"/>
      <c r="U71" s="2"/>
      <c r="V71" s="2"/>
      <c r="W71" s="2"/>
      <c r="X71" s="2"/>
      <c r="Y71" s="2"/>
      <c r="Z71" s="2"/>
    </row>
    <row r="72" spans="1:26" ht="13.5" customHeight="1" thickTop="1" thickBot="1" x14ac:dyDescent="0.35">
      <c r="A72" s="14" t="s">
        <v>40</v>
      </c>
      <c r="B72" s="15" t="s">
        <v>37</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9" customFormat="1" ht="40" customHeight="1" x14ac:dyDescent="0.5">
      <c r="A74" s="66" t="s">
        <v>79</v>
      </c>
      <c r="B74" s="67"/>
      <c r="C74" s="68"/>
      <c r="D74" s="68"/>
      <c r="E74" s="68"/>
      <c r="F74" s="68"/>
      <c r="G74" s="68"/>
      <c r="H74" s="68"/>
      <c r="I74" s="68"/>
      <c r="J74" s="68"/>
      <c r="K74" s="68"/>
      <c r="L74" s="68"/>
      <c r="M74" s="68"/>
      <c r="N74" s="68"/>
    </row>
    <row r="75" spans="1:26" ht="13.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3">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3">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3">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3">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3">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3">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3">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3">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3">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3">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3">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3">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53125" defaultRowHeight="15" customHeight="1" x14ac:dyDescent="0.35"/>
  <cols>
    <col min="1" max="1" width="28.26953125" customWidth="1"/>
    <col min="2" max="2" width="16.1796875" customWidth="1"/>
    <col min="3" max="14" width="15.1796875" customWidth="1"/>
    <col min="15" max="26" width="8.7265625" customWidth="1"/>
  </cols>
  <sheetData>
    <row r="1" spans="1:20" s="50" customFormat="1" ht="148" customHeight="1" x14ac:dyDescent="0.45">
      <c r="A1" s="163" t="s">
        <v>62</v>
      </c>
      <c r="B1" s="158"/>
      <c r="C1" s="158"/>
      <c r="D1" s="158"/>
      <c r="E1" s="158"/>
      <c r="F1" s="158"/>
      <c r="G1" s="158"/>
      <c r="H1" s="158"/>
      <c r="I1" s="158"/>
      <c r="J1" s="158"/>
      <c r="K1" s="158"/>
      <c r="L1" s="158"/>
      <c r="M1" s="158"/>
      <c r="N1" s="158"/>
      <c r="O1" s="158"/>
      <c r="P1" s="158"/>
      <c r="Q1" s="158"/>
      <c r="R1" s="158"/>
      <c r="S1" s="158"/>
      <c r="T1" s="158"/>
    </row>
    <row r="2" spans="1:20" s="50" customFormat="1" ht="41.15" customHeight="1" x14ac:dyDescent="0.4">
      <c r="A2" s="36" t="s">
        <v>41</v>
      </c>
    </row>
    <row r="3" spans="1:20" s="50" customFormat="1" ht="20.149999999999999" customHeight="1" x14ac:dyDescent="0.4">
      <c r="A3" s="36"/>
    </row>
    <row r="4" spans="1:20" s="50" customFormat="1" ht="21" customHeight="1" x14ac:dyDescent="0.4">
      <c r="A4" s="36" t="s">
        <v>69</v>
      </c>
    </row>
    <row r="5" spans="1:20" s="50" customFormat="1" ht="22" customHeight="1" x14ac:dyDescent="0.4">
      <c r="A5" s="36" t="s">
        <v>51</v>
      </c>
    </row>
    <row r="6" spans="1:20" s="27" customFormat="1" ht="14.25" customHeight="1" x14ac:dyDescent="0.35">
      <c r="A6" s="28" t="s">
        <v>39</v>
      </c>
      <c r="B6" s="28" t="s">
        <v>31</v>
      </c>
      <c r="C6" s="29" t="s">
        <v>1</v>
      </c>
      <c r="D6" s="29" t="s">
        <v>2</v>
      </c>
      <c r="E6" s="29" t="s">
        <v>3</v>
      </c>
      <c r="F6" s="29" t="s">
        <v>4</v>
      </c>
      <c r="G6" s="29" t="s">
        <v>5</v>
      </c>
      <c r="H6" s="29" t="s">
        <v>6</v>
      </c>
      <c r="I6" s="29" t="s">
        <v>7</v>
      </c>
      <c r="J6" s="29" t="s">
        <v>8</v>
      </c>
      <c r="K6" s="29" t="s">
        <v>9</v>
      </c>
      <c r="L6" s="29" t="s">
        <v>10</v>
      </c>
      <c r="M6" s="29" t="s">
        <v>11</v>
      </c>
      <c r="N6" s="29" t="s">
        <v>12</v>
      </c>
    </row>
    <row r="7" spans="1:20" ht="14.25" customHeight="1" x14ac:dyDescent="0.35">
      <c r="A7" s="58" t="s">
        <v>65</v>
      </c>
      <c r="B7" s="58" t="s">
        <v>33</v>
      </c>
      <c r="C7" s="59" t="e">
        <f>SUMIFS('Variance Analysis'!C$30:C$45,'Variance Analysis'!$B$30:$B$45,'Variance Analysis'!$B$33,'Variance Analysis'!$A$30:$A$45,'Variance Analysis'!$A$33)</f>
        <v>#REF!</v>
      </c>
      <c r="D7" s="59" t="e">
        <f>SUMIFS('Variance Analysis'!D$30:D$45,'Variance Analysis'!$B$30:$B$45,'Variance Analysis'!$B$33,'Variance Analysis'!$A$30:$A$45,'Variance Analysis'!$A$33)</f>
        <v>#REF!</v>
      </c>
      <c r="E7" s="59" t="e">
        <f>SUMIFS('Variance Analysis'!E$30:E$45,'Variance Analysis'!$B$30:$B$45,'Variance Analysis'!$B$33,'Variance Analysis'!$A$30:$A$45,'Variance Analysis'!$A$33)</f>
        <v>#REF!</v>
      </c>
      <c r="F7" s="59" t="e">
        <f>SUMIFS('Variance Analysis'!F$30:F$45,'Variance Analysis'!$B$30:$B$45,'Variance Analysis'!$B$33,'Variance Analysis'!$A$30:$A$45,'Variance Analysis'!$A$33)</f>
        <v>#REF!</v>
      </c>
      <c r="G7" s="59" t="e">
        <f>SUMIFS('Variance Analysis'!G$30:G$45,'Variance Analysis'!$B$30:$B$45,'Variance Analysis'!$B$33,'Variance Analysis'!$A$30:$A$45,'Variance Analysis'!$A$33)</f>
        <v>#REF!</v>
      </c>
      <c r="H7" s="59" t="e">
        <f>SUMIFS('Variance Analysis'!H$30:H$45,'Variance Analysis'!$B$30:$B$45,'Variance Analysis'!$B$33,'Variance Analysis'!$A$30:$A$45,'Variance Analysis'!$A$33)</f>
        <v>#REF!</v>
      </c>
      <c r="I7" s="59" t="e">
        <f>SUMIFS('Variance Analysis'!I$30:I$45,'Variance Analysis'!$B$30:$B$45,'Variance Analysis'!$B$33,'Variance Analysis'!$A$30:$A$45,'Variance Analysis'!$A$33)</f>
        <v>#REF!</v>
      </c>
      <c r="J7" s="59" t="e">
        <f>SUMIFS('Variance Analysis'!J$30:J$45,'Variance Analysis'!$B$30:$B$45,'Variance Analysis'!$B$33,'Variance Analysis'!$A$30:$A$45,'Variance Analysis'!$A$33)</f>
        <v>#REF!</v>
      </c>
      <c r="K7" s="59" t="e">
        <f>SUMIFS('Variance Analysis'!K$30:K$45,'Variance Analysis'!$B$30:$B$45,'Variance Analysis'!$B$33,'Variance Analysis'!$A$30:$A$45,'Variance Analysis'!$A$33)</f>
        <v>#REF!</v>
      </c>
      <c r="L7" s="59" t="e">
        <f>SUMIFS('Variance Analysis'!L$30:L$45,'Variance Analysis'!$B$30:$B$45,'Variance Analysis'!$B$33,'Variance Analysis'!$A$30:$A$45,'Variance Analysis'!$A$33)</f>
        <v>#REF!</v>
      </c>
      <c r="M7" s="59" t="e">
        <f>SUMIFS('Variance Analysis'!M$30:M$45,'Variance Analysis'!$B$30:$B$45,'Variance Analysis'!$B$33,'Variance Analysis'!$A$30:$A$45,'Variance Analysis'!$A$33)</f>
        <v>#REF!</v>
      </c>
      <c r="N7" s="59" t="e">
        <f>SUMIFS('Variance Analysis'!N$30:N$45,'Variance Analysis'!$B$30:$B$45,'Variance Analysis'!$B$33,'Variance Analysis'!$A$30:$A$45,'Variance Analysis'!$A$33)</f>
        <v>#REF!</v>
      </c>
    </row>
    <row r="8" spans="1:20" ht="14.25" customHeight="1" x14ac:dyDescent="0.35">
      <c r="A8" s="58" t="s">
        <v>66</v>
      </c>
      <c r="B8" s="58" t="s">
        <v>33</v>
      </c>
      <c r="C8" s="59" t="e">
        <f>SUMIFS('Variance Analysis'!C$30:C$45,'Variance Analysis'!$B$30:$B$45,'Variance Analysis'!$B$31,'Variance Analysis'!$A$30:$A$45,'Variance Analysis'!$A$33)</f>
        <v>#REF!</v>
      </c>
      <c r="D8" s="59" t="e">
        <f>SUMIFS('Variance Analysis'!D$30:D$45,'Variance Analysis'!$B$30:$B$45,'Variance Analysis'!$B$31,'Variance Analysis'!$A$30:$A$45,'Variance Analysis'!$A$33)</f>
        <v>#REF!</v>
      </c>
      <c r="E8" s="59" t="e">
        <f>SUMIFS('Variance Analysis'!E$30:E$45,'Variance Analysis'!$B$30:$B$45,'Variance Analysis'!$B$31,'Variance Analysis'!$A$30:$A$45,'Variance Analysis'!$A$33)</f>
        <v>#REF!</v>
      </c>
      <c r="F8" s="59" t="e">
        <f>SUMIFS('Variance Analysis'!F$30:F$45,'Variance Analysis'!$B$30:$B$45,'Variance Analysis'!$B$31,'Variance Analysis'!$A$30:$A$45,'Variance Analysis'!$A$33)</f>
        <v>#REF!</v>
      </c>
      <c r="G8" s="59" t="e">
        <f>SUMIFS('Variance Analysis'!G$30:G$45,'Variance Analysis'!$B$30:$B$45,'Variance Analysis'!$B$31,'Variance Analysis'!$A$30:$A$45,'Variance Analysis'!$A$33)</f>
        <v>#REF!</v>
      </c>
      <c r="H8" s="59" t="e">
        <f>SUMIFS('Variance Analysis'!H$30:H$45,'Variance Analysis'!$B$30:$B$45,'Variance Analysis'!$B$31,'Variance Analysis'!$A$30:$A$45,'Variance Analysis'!$A$33)</f>
        <v>#REF!</v>
      </c>
      <c r="I8" s="59" t="e">
        <f>SUMIFS('Variance Analysis'!I$30:I$45,'Variance Analysis'!$B$30:$B$45,'Variance Analysis'!$B$31,'Variance Analysis'!$A$30:$A$45,'Variance Analysis'!$A$33)</f>
        <v>#REF!</v>
      </c>
      <c r="J8" s="59" t="e">
        <f>SUMIFS('Variance Analysis'!J$30:J$45,'Variance Analysis'!$B$30:$B$45,'Variance Analysis'!$B$31,'Variance Analysis'!$A$30:$A$45,'Variance Analysis'!$A$33)</f>
        <v>#REF!</v>
      </c>
      <c r="K8" s="59" t="e">
        <f>SUMIFS('Variance Analysis'!K$30:K$45,'Variance Analysis'!$B$30:$B$45,'Variance Analysis'!$B$31,'Variance Analysis'!$A$30:$A$45,'Variance Analysis'!$A$33)</f>
        <v>#REF!</v>
      </c>
      <c r="L8" s="59" t="e">
        <f>SUMIFS('Variance Analysis'!L$30:L$45,'Variance Analysis'!$B$30:$B$45,'Variance Analysis'!$B$31,'Variance Analysis'!$A$30:$A$45,'Variance Analysis'!$A$33)</f>
        <v>#REF!</v>
      </c>
      <c r="M8" s="59" t="e">
        <f>SUMIFS('Variance Analysis'!M$30:M$45,'Variance Analysis'!$B$30:$B$45,'Variance Analysis'!$B$31,'Variance Analysis'!$A$30:$A$45,'Variance Analysis'!$A$33)</f>
        <v>#REF!</v>
      </c>
      <c r="N8" s="59" t="e">
        <f>SUMIFS('Variance Analysis'!N$30:N$45,'Variance Analysis'!$B$30:$B$45,'Variance Analysis'!$B$31,'Variance Analysis'!$A$30:$A$45,'Variance Analysis'!$A$33)</f>
        <v>#REF!</v>
      </c>
    </row>
    <row r="9" spans="1:20" ht="14.25" customHeight="1" x14ac:dyDescent="0.35">
      <c r="A9" s="58" t="s">
        <v>67</v>
      </c>
      <c r="B9" s="58" t="s">
        <v>33</v>
      </c>
      <c r="C9" s="59" t="e">
        <f>SUMIFS('Variance Analysis'!C$30:C$45,'Variance Analysis'!$B$30:$B$45,'Variance Analysis'!$B$32,'Variance Analysis'!$A$30:$A$45,'Variance Analysis'!$A$33)</f>
        <v>#REF!</v>
      </c>
      <c r="D9" s="59" t="e">
        <f>SUMIFS('Variance Analysis'!D$30:D$45,'Variance Analysis'!$B$30:$B$45,'Variance Analysis'!$B$32,'Variance Analysis'!$A$30:$A$45,'Variance Analysis'!$A$33)</f>
        <v>#REF!</v>
      </c>
      <c r="E9" s="59" t="e">
        <f>SUMIFS('Variance Analysis'!E$30:E$45,'Variance Analysis'!$B$30:$B$45,'Variance Analysis'!$B$32,'Variance Analysis'!$A$30:$A$45,'Variance Analysis'!$A$33)</f>
        <v>#REF!</v>
      </c>
      <c r="F9" s="59" t="e">
        <f>SUMIFS('Variance Analysis'!F$30:F$45,'Variance Analysis'!$B$30:$B$45,'Variance Analysis'!$B$32,'Variance Analysis'!$A$30:$A$45,'Variance Analysis'!$A$33)</f>
        <v>#REF!</v>
      </c>
      <c r="G9" s="59" t="e">
        <f>SUMIFS('Variance Analysis'!G$30:G$45,'Variance Analysis'!$B$30:$B$45,'Variance Analysis'!$B$32,'Variance Analysis'!$A$30:$A$45,'Variance Analysis'!$A$33)</f>
        <v>#REF!</v>
      </c>
      <c r="H9" s="59" t="e">
        <f>SUMIFS('Variance Analysis'!H$30:H$45,'Variance Analysis'!$B$30:$B$45,'Variance Analysis'!$B$32,'Variance Analysis'!$A$30:$A$45,'Variance Analysis'!$A$33)</f>
        <v>#REF!</v>
      </c>
      <c r="I9" s="59" t="e">
        <f>SUMIFS('Variance Analysis'!I$30:I$45,'Variance Analysis'!$B$30:$B$45,'Variance Analysis'!$B$32,'Variance Analysis'!$A$30:$A$45,'Variance Analysis'!$A$33)</f>
        <v>#REF!</v>
      </c>
      <c r="J9" s="59" t="e">
        <f>SUMIFS('Variance Analysis'!J$30:J$45,'Variance Analysis'!$B$30:$B$45,'Variance Analysis'!$B$32,'Variance Analysis'!$A$30:$A$45,'Variance Analysis'!$A$33)</f>
        <v>#REF!</v>
      </c>
      <c r="K9" s="59" t="e">
        <f>SUMIFS('Variance Analysis'!K$30:K$45,'Variance Analysis'!$B$30:$B$45,'Variance Analysis'!$B$32,'Variance Analysis'!$A$30:$A$45,'Variance Analysis'!$A$33)</f>
        <v>#REF!</v>
      </c>
      <c r="L9" s="59" t="e">
        <f>SUMIFS('Variance Analysis'!L$30:L$45,'Variance Analysis'!$B$30:$B$45,'Variance Analysis'!$B$32,'Variance Analysis'!$A$30:$A$45,'Variance Analysis'!$A$33)</f>
        <v>#REF!</v>
      </c>
      <c r="M9" s="59" t="e">
        <f>SUMIFS('Variance Analysis'!M$30:M$45,'Variance Analysis'!$B$30:$B$45,'Variance Analysis'!$B$32,'Variance Analysis'!$A$30:$A$45,'Variance Analysis'!$A$33)</f>
        <v>#REF!</v>
      </c>
      <c r="N9" s="59" t="e">
        <f>SUMIFS('Variance Analysis'!N$30:N$45,'Variance Analysis'!$B$30:$B$45,'Variance Analysis'!$B$32,'Variance Analysis'!$A$30:$A$45,'Variance Analysis'!$A$33)</f>
        <v>#REF!</v>
      </c>
    </row>
    <row r="10" spans="1:20" ht="14.25" customHeight="1" thickBot="1" x14ac:dyDescent="0.4">
      <c r="A10" s="30" t="s">
        <v>22</v>
      </c>
      <c r="B10" s="30" t="s">
        <v>33</v>
      </c>
      <c r="C10" s="59" t="e">
        <f>SUMIFS('Variance Analysis'!C$30:C$45,'Variance Analysis'!$B$30:$B$45,'Variance Analysis'!$B$30,'Variance Analysis'!$A$30:$A$45,'Variance Analysis'!$A$33)</f>
        <v>#REF!</v>
      </c>
      <c r="D10" s="59" t="e">
        <f>SUMIFS('Variance Analysis'!D$30:D$45,'Variance Analysis'!$B$30:$B$45,'Variance Analysis'!$B$30,'Variance Analysis'!$A$30:$A$45,'Variance Analysis'!$A$33)</f>
        <v>#REF!</v>
      </c>
      <c r="E10" s="59" t="e">
        <f>SUMIFS('Variance Analysis'!E$30:E$45,'Variance Analysis'!$B$30:$B$45,'Variance Analysis'!$B$30,'Variance Analysis'!$A$30:$A$45,'Variance Analysis'!$A$33)</f>
        <v>#REF!</v>
      </c>
      <c r="F10" s="59" t="e">
        <f>SUMIFS('Variance Analysis'!F$30:F$45,'Variance Analysis'!$B$30:$B$45,'Variance Analysis'!$B$30,'Variance Analysis'!$A$30:$A$45,'Variance Analysis'!$A$33)</f>
        <v>#REF!</v>
      </c>
      <c r="G10" s="59" t="e">
        <f>SUMIFS('Variance Analysis'!G$30:G$45,'Variance Analysis'!$B$30:$B$45,'Variance Analysis'!$B$30,'Variance Analysis'!$A$30:$A$45,'Variance Analysis'!$A$33)</f>
        <v>#REF!</v>
      </c>
      <c r="H10" s="59" t="e">
        <f>SUMIFS('Variance Analysis'!H$30:H$45,'Variance Analysis'!$B$30:$B$45,'Variance Analysis'!$B$30,'Variance Analysis'!$A$30:$A$45,'Variance Analysis'!$A$33)</f>
        <v>#REF!</v>
      </c>
      <c r="I10" s="59" t="e">
        <f>SUMIFS('Variance Analysis'!I$30:I$45,'Variance Analysis'!$B$30:$B$45,'Variance Analysis'!$B$30,'Variance Analysis'!$A$30:$A$45,'Variance Analysis'!$A$33)</f>
        <v>#REF!</v>
      </c>
      <c r="J10" s="59" t="e">
        <f>SUMIFS('Variance Analysis'!J$30:J$45,'Variance Analysis'!$B$30:$B$45,'Variance Analysis'!$B$30,'Variance Analysis'!$A$30:$A$45,'Variance Analysis'!$A$33)</f>
        <v>#REF!</v>
      </c>
      <c r="K10" s="59" t="e">
        <f>SUMIFS('Variance Analysis'!K$30:K$45,'Variance Analysis'!$B$30:$B$45,'Variance Analysis'!$B$30,'Variance Analysis'!$A$30:$A$45,'Variance Analysis'!$A$33)</f>
        <v>#REF!</v>
      </c>
      <c r="L10" s="59" t="e">
        <f>SUMIFS('Variance Analysis'!L$30:L$45,'Variance Analysis'!$B$30:$B$45,'Variance Analysis'!$B$30,'Variance Analysis'!$A$30:$A$45,'Variance Analysis'!$A$33)</f>
        <v>#REF!</v>
      </c>
      <c r="M10" s="59" t="e">
        <f>SUMIFS('Variance Analysis'!M$30:M$45,'Variance Analysis'!$B$30:$B$45,'Variance Analysis'!$B$30,'Variance Analysis'!$A$30:$A$45,'Variance Analysis'!$A$33)</f>
        <v>#REF!</v>
      </c>
      <c r="N10" s="59" t="e">
        <f>SUMIFS('Variance Analysis'!N$30:N$45,'Variance Analysis'!$B$30:$B$45,'Variance Analysis'!$B$30,'Variance Analysis'!$A$30:$A$45,'Variance Analysis'!$A$33)</f>
        <v>#REF!</v>
      </c>
    </row>
    <row r="11" spans="1:20" ht="14.25" customHeight="1" thickTop="1" thickBot="1" x14ac:dyDescent="0.4">
      <c r="A11" s="14" t="s">
        <v>15</v>
      </c>
      <c r="B11" s="15" t="s">
        <v>33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5" customFormat="1" ht="26.5" customHeight="1" x14ac:dyDescent="0.4">
      <c r="A12" s="57" t="s">
        <v>64</v>
      </c>
      <c r="B12" s="55"/>
      <c r="C12" s="56"/>
      <c r="D12" s="56"/>
      <c r="E12" s="56"/>
      <c r="F12" s="56"/>
      <c r="G12" s="56"/>
      <c r="H12" s="56"/>
      <c r="I12" s="56"/>
      <c r="J12" s="56"/>
      <c r="K12" s="56"/>
      <c r="L12" s="56"/>
      <c r="M12" s="56"/>
      <c r="N12" s="56"/>
    </row>
    <row r="13" spans="1:20" s="34" customFormat="1" ht="14.25" customHeight="1" x14ac:dyDescent="0.35">
      <c r="A13" s="28" t="s">
        <v>39</v>
      </c>
      <c r="B13" s="28" t="s">
        <v>31</v>
      </c>
      <c r="C13" s="61" t="s">
        <v>1</v>
      </c>
      <c r="D13" s="61" t="s">
        <v>2</v>
      </c>
      <c r="E13" s="61" t="s">
        <v>3</v>
      </c>
      <c r="F13" s="61" t="s">
        <v>4</v>
      </c>
      <c r="G13" s="61" t="s">
        <v>5</v>
      </c>
      <c r="H13" s="61" t="s">
        <v>6</v>
      </c>
      <c r="I13" s="61" t="s">
        <v>7</v>
      </c>
      <c r="J13" s="61" t="s">
        <v>8</v>
      </c>
      <c r="K13" s="61" t="s">
        <v>9</v>
      </c>
      <c r="L13" s="61" t="s">
        <v>10</v>
      </c>
      <c r="M13" s="61" t="s">
        <v>11</v>
      </c>
      <c r="N13" s="61" t="s">
        <v>12</v>
      </c>
    </row>
    <row r="14" spans="1:20" ht="14.25" customHeight="1" x14ac:dyDescent="0.35">
      <c r="A14" s="58" t="s">
        <v>65</v>
      </c>
      <c r="B14" s="58" t="s">
        <v>33</v>
      </c>
      <c r="C14" s="59" t="e">
        <f>SUMIFS('Variance Analysis'!C$30:C$45,'Variance Analysis'!$B$30:$B$45,'Variance Analysis'!$B$33,'Variance Analysis'!$A$30:$A$45,'Variance Analysis'!$A$34)</f>
        <v>#REF!</v>
      </c>
      <c r="D14" s="59" t="e">
        <f>SUMIFS('Variance Analysis'!D$30:D$45,'Variance Analysis'!$B$30:$B$45,'Variance Analysis'!$B$33,'Variance Analysis'!$A$30:$A$45,'Variance Analysis'!$A$34)</f>
        <v>#REF!</v>
      </c>
      <c r="E14" s="59" t="e">
        <f>SUMIFS('Variance Analysis'!E$30:E$45,'Variance Analysis'!$B$30:$B$45,'Variance Analysis'!$B$33,'Variance Analysis'!$A$30:$A$45,'Variance Analysis'!$A$34)</f>
        <v>#REF!</v>
      </c>
      <c r="F14" s="59" t="e">
        <f>SUMIFS('Variance Analysis'!F$30:F$45,'Variance Analysis'!$B$30:$B$45,'Variance Analysis'!$B$33,'Variance Analysis'!$A$30:$A$45,'Variance Analysis'!$A$34)</f>
        <v>#REF!</v>
      </c>
      <c r="G14" s="59" t="e">
        <f>SUMIFS('Variance Analysis'!G$30:G$45,'Variance Analysis'!$B$30:$B$45,'Variance Analysis'!$B$33,'Variance Analysis'!$A$30:$A$45,'Variance Analysis'!$A$34)</f>
        <v>#REF!</v>
      </c>
      <c r="H14" s="59" t="e">
        <f>SUMIFS('Variance Analysis'!H$30:H$45,'Variance Analysis'!$B$30:$B$45,'Variance Analysis'!$B$33,'Variance Analysis'!$A$30:$A$45,'Variance Analysis'!$A$34)</f>
        <v>#REF!</v>
      </c>
      <c r="I14" s="59" t="e">
        <f>SUMIFS('Variance Analysis'!I$30:I$45,'Variance Analysis'!$B$30:$B$45,'Variance Analysis'!$B$33,'Variance Analysis'!$A$30:$A$45,'Variance Analysis'!$A$34)</f>
        <v>#REF!</v>
      </c>
      <c r="J14" s="59" t="e">
        <f>SUMIFS('Variance Analysis'!J$30:J$45,'Variance Analysis'!$B$30:$B$45,'Variance Analysis'!$B$33,'Variance Analysis'!$A$30:$A$45,'Variance Analysis'!$A$34)</f>
        <v>#REF!</v>
      </c>
      <c r="K14" s="59" t="e">
        <f>SUMIFS('Variance Analysis'!K$30:K$45,'Variance Analysis'!$B$30:$B$45,'Variance Analysis'!$B$33,'Variance Analysis'!$A$30:$A$45,'Variance Analysis'!$A$34)</f>
        <v>#REF!</v>
      </c>
      <c r="L14" s="59" t="e">
        <f>SUMIFS('Variance Analysis'!L$30:L$45,'Variance Analysis'!$B$30:$B$45,'Variance Analysis'!$B$33,'Variance Analysis'!$A$30:$A$45,'Variance Analysis'!$A$34)</f>
        <v>#REF!</v>
      </c>
      <c r="M14" s="59" t="e">
        <f>SUMIFS('Variance Analysis'!M$30:M$45,'Variance Analysis'!$B$30:$B$45,'Variance Analysis'!$B$33,'Variance Analysis'!$A$30:$A$45,'Variance Analysis'!$A$34)</f>
        <v>#REF!</v>
      </c>
      <c r="N14" s="59" t="e">
        <f>SUMIFS('Variance Analysis'!N$30:N$45,'Variance Analysis'!$B$30:$B$45,'Variance Analysis'!$B$33,'Variance Analysis'!$A$30:$A$45,'Variance Analysis'!$A$34)</f>
        <v>#REF!</v>
      </c>
    </row>
    <row r="15" spans="1:20" ht="14.25" customHeight="1" x14ac:dyDescent="0.35">
      <c r="A15" s="58" t="s">
        <v>66</v>
      </c>
      <c r="B15" s="58" t="s">
        <v>33</v>
      </c>
      <c r="C15" s="59" t="e">
        <f>SUMIFS('Variance Analysis'!C$30:C$45,'Variance Analysis'!$B$30:$B$45,'Variance Analysis'!$B$31,'Variance Analysis'!$A$30:$A$45,'Variance Analysis'!$A$34)</f>
        <v>#REF!</v>
      </c>
      <c r="D15" s="59" t="e">
        <f>SUMIFS('Variance Analysis'!D$30:D$45,'Variance Analysis'!$B$30:$B$45,'Variance Analysis'!$B$31,'Variance Analysis'!$A$30:$A$45,'Variance Analysis'!$A$34)</f>
        <v>#REF!</v>
      </c>
      <c r="E15" s="59" t="e">
        <f>SUMIFS('Variance Analysis'!E$30:E$45,'Variance Analysis'!$B$30:$B$45,'Variance Analysis'!$B$31,'Variance Analysis'!$A$30:$A$45,'Variance Analysis'!$A$34)</f>
        <v>#REF!</v>
      </c>
      <c r="F15" s="59" t="e">
        <f>SUMIFS('Variance Analysis'!F$30:F$45,'Variance Analysis'!$B$30:$B$45,'Variance Analysis'!$B$31,'Variance Analysis'!$A$30:$A$45,'Variance Analysis'!$A$34)</f>
        <v>#REF!</v>
      </c>
      <c r="G15" s="59" t="e">
        <f>SUMIFS('Variance Analysis'!G$30:G$45,'Variance Analysis'!$B$30:$B$45,'Variance Analysis'!$B$31,'Variance Analysis'!$A$30:$A$45,'Variance Analysis'!$A$34)</f>
        <v>#REF!</v>
      </c>
      <c r="H15" s="59" t="e">
        <f>SUMIFS('Variance Analysis'!H$30:H$45,'Variance Analysis'!$B$30:$B$45,'Variance Analysis'!$B$31,'Variance Analysis'!$A$30:$A$45,'Variance Analysis'!$A$34)</f>
        <v>#REF!</v>
      </c>
      <c r="I15" s="59" t="e">
        <f>SUMIFS('Variance Analysis'!I$30:I$45,'Variance Analysis'!$B$30:$B$45,'Variance Analysis'!$B$31,'Variance Analysis'!$A$30:$A$45,'Variance Analysis'!$A$34)</f>
        <v>#REF!</v>
      </c>
      <c r="J15" s="59" t="e">
        <f>SUMIFS('Variance Analysis'!J$30:J$45,'Variance Analysis'!$B$30:$B$45,'Variance Analysis'!$B$31,'Variance Analysis'!$A$30:$A$45,'Variance Analysis'!$A$34)</f>
        <v>#REF!</v>
      </c>
      <c r="K15" s="59" t="e">
        <f>SUMIFS('Variance Analysis'!K$30:K$45,'Variance Analysis'!$B$30:$B$45,'Variance Analysis'!$B$31,'Variance Analysis'!$A$30:$A$45,'Variance Analysis'!$A$34)</f>
        <v>#REF!</v>
      </c>
      <c r="L15" s="59" t="e">
        <f>SUMIFS('Variance Analysis'!L$30:L$45,'Variance Analysis'!$B$30:$B$45,'Variance Analysis'!$B$31,'Variance Analysis'!$A$30:$A$45,'Variance Analysis'!$A$34)</f>
        <v>#REF!</v>
      </c>
      <c r="M15" s="59" t="e">
        <f>SUMIFS('Variance Analysis'!M$30:M$45,'Variance Analysis'!$B$30:$B$45,'Variance Analysis'!$B$31,'Variance Analysis'!$A$30:$A$45,'Variance Analysis'!$A$34)</f>
        <v>#REF!</v>
      </c>
      <c r="N15" s="59" t="e">
        <f>SUMIFS('Variance Analysis'!N$30:N$45,'Variance Analysis'!$B$30:$B$45,'Variance Analysis'!$B$31,'Variance Analysis'!$A$30:$A$45,'Variance Analysis'!$A$34)</f>
        <v>#REF!</v>
      </c>
    </row>
    <row r="16" spans="1:20" ht="14.25" customHeight="1" x14ac:dyDescent="0.35">
      <c r="A16" s="58" t="s">
        <v>67</v>
      </c>
      <c r="B16" s="58" t="s">
        <v>33</v>
      </c>
      <c r="C16" s="59" t="e">
        <f>SUMIFS('Variance Analysis'!C$30:C$45,'Variance Analysis'!$B$30:$B$45,'Variance Analysis'!$B$32,'Variance Analysis'!$A$30:$A$45,'Variance Analysis'!$A$34)</f>
        <v>#REF!</v>
      </c>
      <c r="D16" s="59" t="e">
        <f>SUMIFS('Variance Analysis'!D$30:D$45,'Variance Analysis'!$B$30:$B$45,'Variance Analysis'!$B$32,'Variance Analysis'!$A$30:$A$45,'Variance Analysis'!$A$34)</f>
        <v>#REF!</v>
      </c>
      <c r="E16" s="59" t="e">
        <f>SUMIFS('Variance Analysis'!E$30:E$45,'Variance Analysis'!$B$30:$B$45,'Variance Analysis'!$B$32,'Variance Analysis'!$A$30:$A$45,'Variance Analysis'!$A$34)</f>
        <v>#REF!</v>
      </c>
      <c r="F16" s="59" t="e">
        <f>SUMIFS('Variance Analysis'!F$30:F$45,'Variance Analysis'!$B$30:$B$45,'Variance Analysis'!$B$32,'Variance Analysis'!$A$30:$A$45,'Variance Analysis'!$A$34)</f>
        <v>#REF!</v>
      </c>
      <c r="G16" s="59" t="e">
        <f>SUMIFS('Variance Analysis'!G$30:G$45,'Variance Analysis'!$B$30:$B$45,'Variance Analysis'!$B$32,'Variance Analysis'!$A$30:$A$45,'Variance Analysis'!$A$34)</f>
        <v>#REF!</v>
      </c>
      <c r="H16" s="59" t="e">
        <f>SUMIFS('Variance Analysis'!H$30:H$45,'Variance Analysis'!$B$30:$B$45,'Variance Analysis'!$B$32,'Variance Analysis'!$A$30:$A$45,'Variance Analysis'!$A$34)</f>
        <v>#REF!</v>
      </c>
      <c r="I16" s="59" t="e">
        <f>SUMIFS('Variance Analysis'!I$30:I$45,'Variance Analysis'!$B$30:$B$45,'Variance Analysis'!$B$32,'Variance Analysis'!$A$30:$A$45,'Variance Analysis'!$A$34)</f>
        <v>#REF!</v>
      </c>
      <c r="J16" s="59" t="e">
        <f>SUMIFS('Variance Analysis'!J$30:J$45,'Variance Analysis'!$B$30:$B$45,'Variance Analysis'!$B$32,'Variance Analysis'!$A$30:$A$45,'Variance Analysis'!$A$34)</f>
        <v>#REF!</v>
      </c>
      <c r="K16" s="59" t="e">
        <f>SUMIFS('Variance Analysis'!K$30:K$45,'Variance Analysis'!$B$30:$B$45,'Variance Analysis'!$B$32,'Variance Analysis'!$A$30:$A$45,'Variance Analysis'!$A$34)</f>
        <v>#REF!</v>
      </c>
      <c r="L16" s="59" t="e">
        <f>SUMIFS('Variance Analysis'!L$30:L$45,'Variance Analysis'!$B$30:$B$45,'Variance Analysis'!$B$32,'Variance Analysis'!$A$30:$A$45,'Variance Analysis'!$A$34)</f>
        <v>#REF!</v>
      </c>
      <c r="M16" s="59" t="e">
        <f>SUMIFS('Variance Analysis'!M$30:M$45,'Variance Analysis'!$B$30:$B$45,'Variance Analysis'!$B$32,'Variance Analysis'!$A$30:$A$45,'Variance Analysis'!$A$34)</f>
        <v>#REF!</v>
      </c>
      <c r="N16" s="59" t="e">
        <f>SUMIFS('Variance Analysis'!N$30:N$45,'Variance Analysis'!$B$30:$B$45,'Variance Analysis'!$B$32,'Variance Analysis'!$A$30:$A$45,'Variance Analysis'!$A$34)</f>
        <v>#REF!</v>
      </c>
    </row>
    <row r="17" spans="1:14" ht="14.25" customHeight="1" thickBot="1" x14ac:dyDescent="0.4">
      <c r="A17" s="30" t="s">
        <v>22</v>
      </c>
      <c r="B17" s="30" t="s">
        <v>33</v>
      </c>
      <c r="C17" s="59" t="e">
        <f>SUMIFS('Variance Analysis'!C$30:C$45,'Variance Analysis'!$B$30:$B$45,'Variance Analysis'!$B$30,'Variance Analysis'!$A$30:$A$45,'Variance Analysis'!$A$34)</f>
        <v>#REF!</v>
      </c>
      <c r="D17" s="59" t="e">
        <f>SUMIFS('Variance Analysis'!D$30:D$45,'Variance Analysis'!$B$30:$B$45,'Variance Analysis'!$B$30,'Variance Analysis'!$A$30:$A$45,'Variance Analysis'!$A$34)</f>
        <v>#REF!</v>
      </c>
      <c r="E17" s="59" t="e">
        <f>SUMIFS('Variance Analysis'!E$30:E$45,'Variance Analysis'!$B$30:$B$45,'Variance Analysis'!$B$30,'Variance Analysis'!$A$30:$A$45,'Variance Analysis'!$A$34)</f>
        <v>#REF!</v>
      </c>
      <c r="F17" s="59" t="e">
        <f>SUMIFS('Variance Analysis'!F$30:F$45,'Variance Analysis'!$B$30:$B$45,'Variance Analysis'!$B$30,'Variance Analysis'!$A$30:$A$45,'Variance Analysis'!$A$34)</f>
        <v>#REF!</v>
      </c>
      <c r="G17" s="59" t="e">
        <f>SUMIFS('Variance Analysis'!G$30:G$45,'Variance Analysis'!$B$30:$B$45,'Variance Analysis'!$B$30,'Variance Analysis'!$A$30:$A$45,'Variance Analysis'!$A$34)</f>
        <v>#REF!</v>
      </c>
      <c r="H17" s="59" t="e">
        <f>SUMIFS('Variance Analysis'!H$30:H$45,'Variance Analysis'!$B$30:$B$45,'Variance Analysis'!$B$30,'Variance Analysis'!$A$30:$A$45,'Variance Analysis'!$A$34)</f>
        <v>#REF!</v>
      </c>
      <c r="I17" s="59" t="e">
        <f>SUMIFS('Variance Analysis'!I$30:I$45,'Variance Analysis'!$B$30:$B$45,'Variance Analysis'!$B$30,'Variance Analysis'!$A$30:$A$45,'Variance Analysis'!$A$34)</f>
        <v>#REF!</v>
      </c>
      <c r="J17" s="59" t="e">
        <f>SUMIFS('Variance Analysis'!J$30:J$45,'Variance Analysis'!$B$30:$B$45,'Variance Analysis'!$B$30,'Variance Analysis'!$A$30:$A$45,'Variance Analysis'!$A$34)</f>
        <v>#REF!</v>
      </c>
      <c r="K17" s="59" t="e">
        <f>SUMIFS('Variance Analysis'!K$30:K$45,'Variance Analysis'!$B$30:$B$45,'Variance Analysis'!$B$30,'Variance Analysis'!$A$30:$A$45,'Variance Analysis'!$A$34)</f>
        <v>#REF!</v>
      </c>
      <c r="L17" s="59" t="e">
        <f>SUMIFS('Variance Analysis'!L$30:L$45,'Variance Analysis'!$B$30:$B$45,'Variance Analysis'!$B$30,'Variance Analysis'!$A$30:$A$45,'Variance Analysis'!$A$34)</f>
        <v>#REF!</v>
      </c>
      <c r="M17" s="59" t="e">
        <f>SUMIFS('Variance Analysis'!M$30:M$45,'Variance Analysis'!$B$30:$B$45,'Variance Analysis'!$B$30,'Variance Analysis'!$A$30:$A$45,'Variance Analysis'!$A$34)</f>
        <v>#REF!</v>
      </c>
      <c r="N17" s="59" t="e">
        <f>SUMIFS('Variance Analysis'!N$30:N$45,'Variance Analysis'!$B$30:$B$45,'Variance Analysis'!$B$30,'Variance Analysis'!$A$30:$A$45,'Variance Analysis'!$A$34)</f>
        <v>#REF!</v>
      </c>
    </row>
    <row r="18" spans="1:14" ht="14.25" customHeight="1" thickTop="1" thickBot="1" x14ac:dyDescent="0.4">
      <c r="A18" s="14" t="s">
        <v>15</v>
      </c>
      <c r="B18" s="15" t="s">
        <v>33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5" customFormat="1" ht="26.5" customHeight="1" x14ac:dyDescent="0.4">
      <c r="A19" s="57" t="s">
        <v>63</v>
      </c>
      <c r="B19" s="55"/>
      <c r="C19" s="56"/>
      <c r="D19" s="56"/>
      <c r="E19" s="56"/>
      <c r="F19" s="56"/>
      <c r="G19" s="56"/>
      <c r="H19" s="56"/>
      <c r="I19" s="56"/>
      <c r="J19" s="56"/>
      <c r="K19" s="56"/>
      <c r="L19" s="56"/>
      <c r="M19" s="56"/>
      <c r="N19" s="56"/>
    </row>
    <row r="20" spans="1:14" s="34" customFormat="1" ht="14.25" customHeight="1" x14ac:dyDescent="0.35">
      <c r="A20" s="28" t="s">
        <v>39</v>
      </c>
      <c r="B20" s="28" t="s">
        <v>31</v>
      </c>
      <c r="C20" s="61" t="s">
        <v>1</v>
      </c>
      <c r="D20" s="61" t="s">
        <v>2</v>
      </c>
      <c r="E20" s="61" t="s">
        <v>3</v>
      </c>
      <c r="F20" s="61" t="s">
        <v>4</v>
      </c>
      <c r="G20" s="61" t="s">
        <v>5</v>
      </c>
      <c r="H20" s="61" t="s">
        <v>6</v>
      </c>
      <c r="I20" s="61" t="s">
        <v>7</v>
      </c>
      <c r="J20" s="61" t="s">
        <v>8</v>
      </c>
      <c r="K20" s="61" t="s">
        <v>9</v>
      </c>
      <c r="L20" s="61" t="s">
        <v>10</v>
      </c>
      <c r="M20" s="61" t="s">
        <v>11</v>
      </c>
      <c r="N20" s="61" t="s">
        <v>12</v>
      </c>
    </row>
    <row r="21" spans="1:14" ht="14.25" customHeight="1" x14ac:dyDescent="0.35">
      <c r="A21" s="58" t="s">
        <v>65</v>
      </c>
      <c r="B21" s="58" t="s">
        <v>33</v>
      </c>
      <c r="C21" s="59" t="e">
        <f>SUMIFS('Variance Analysis'!C$30:C$45,'Variance Analysis'!$B$30:$B$45,'Variance Analysis'!$B$33,'Variance Analysis'!$A$30:$A$45,'Variance Analysis'!$A$38)</f>
        <v>#REF!</v>
      </c>
      <c r="D21" s="59" t="e">
        <f>SUMIFS('Variance Analysis'!D$30:D$45,'Variance Analysis'!$B$30:$B$45,'Variance Analysis'!$B$33,'Variance Analysis'!$A$30:$A$45,'Variance Analysis'!$A$38)</f>
        <v>#REF!</v>
      </c>
      <c r="E21" s="59" t="e">
        <f>SUMIFS('Variance Analysis'!E$30:E$45,'Variance Analysis'!$B$30:$B$45,'Variance Analysis'!$B$33,'Variance Analysis'!$A$30:$A$45,'Variance Analysis'!$A$38)</f>
        <v>#REF!</v>
      </c>
      <c r="F21" s="59" t="e">
        <f>SUMIFS('Variance Analysis'!F$30:F$45,'Variance Analysis'!$B$30:$B$45,'Variance Analysis'!$B$33,'Variance Analysis'!$A$30:$A$45,'Variance Analysis'!$A$38)</f>
        <v>#REF!</v>
      </c>
      <c r="G21" s="59" t="e">
        <f>SUMIFS('Variance Analysis'!G$30:G$45,'Variance Analysis'!$B$30:$B$45,'Variance Analysis'!$B$33,'Variance Analysis'!$A$30:$A$45,'Variance Analysis'!$A$38)</f>
        <v>#REF!</v>
      </c>
      <c r="H21" s="59" t="e">
        <f>SUMIFS('Variance Analysis'!H$30:H$45,'Variance Analysis'!$B$30:$B$45,'Variance Analysis'!$B$33,'Variance Analysis'!$A$30:$A$45,'Variance Analysis'!$A$38)</f>
        <v>#REF!</v>
      </c>
      <c r="I21" s="59" t="e">
        <f>SUMIFS('Variance Analysis'!I$30:I$45,'Variance Analysis'!$B$30:$B$45,'Variance Analysis'!$B$33,'Variance Analysis'!$A$30:$A$45,'Variance Analysis'!$A$38)</f>
        <v>#REF!</v>
      </c>
      <c r="J21" s="59" t="e">
        <f>SUMIFS('Variance Analysis'!J$30:J$45,'Variance Analysis'!$B$30:$B$45,'Variance Analysis'!$B$33,'Variance Analysis'!$A$30:$A$45,'Variance Analysis'!$A$38)</f>
        <v>#REF!</v>
      </c>
      <c r="K21" s="59" t="e">
        <f>SUMIFS('Variance Analysis'!K$30:K$45,'Variance Analysis'!$B$30:$B$45,'Variance Analysis'!$B$33,'Variance Analysis'!$A$30:$A$45,'Variance Analysis'!$A$38)</f>
        <v>#REF!</v>
      </c>
      <c r="L21" s="59" t="e">
        <f>SUMIFS('Variance Analysis'!L$30:L$45,'Variance Analysis'!$B$30:$B$45,'Variance Analysis'!$B$33,'Variance Analysis'!$A$30:$A$45,'Variance Analysis'!$A$38)</f>
        <v>#REF!</v>
      </c>
      <c r="M21" s="59" t="e">
        <f>SUMIFS('Variance Analysis'!M$30:M$45,'Variance Analysis'!$B$30:$B$45,'Variance Analysis'!$B$33,'Variance Analysis'!$A$30:$A$45,'Variance Analysis'!$A$38)</f>
        <v>#REF!</v>
      </c>
      <c r="N21" s="59" t="e">
        <f>SUMIFS('Variance Analysis'!N$30:N$45,'Variance Analysis'!$B$30:$B$45,'Variance Analysis'!$B$33,'Variance Analysis'!$A$30:$A$45,'Variance Analysis'!$A$38)</f>
        <v>#REF!</v>
      </c>
    </row>
    <row r="22" spans="1:14" ht="14.25" customHeight="1" x14ac:dyDescent="0.35">
      <c r="A22" s="58" t="s">
        <v>66</v>
      </c>
      <c r="B22" s="58" t="s">
        <v>33</v>
      </c>
      <c r="C22" s="59" t="e">
        <f>SUMIFS('Variance Analysis'!C$30:C$45,'Variance Analysis'!$B$30:$B$45,'Variance Analysis'!$B$31,'Variance Analysis'!$A$30:$A$45,'Variance Analysis'!$A$38)</f>
        <v>#REF!</v>
      </c>
      <c r="D22" s="59" t="e">
        <f>SUMIFS('Variance Analysis'!D$30:D$45,'Variance Analysis'!$B$30:$B$45,'Variance Analysis'!$B$31,'Variance Analysis'!$A$30:$A$45,'Variance Analysis'!$A$38)</f>
        <v>#REF!</v>
      </c>
      <c r="E22" s="59" t="e">
        <f>SUMIFS('Variance Analysis'!E$30:E$45,'Variance Analysis'!$B$30:$B$45,'Variance Analysis'!$B$31,'Variance Analysis'!$A$30:$A$45,'Variance Analysis'!$A$38)</f>
        <v>#REF!</v>
      </c>
      <c r="F22" s="59" t="e">
        <f>SUMIFS('Variance Analysis'!F$30:F$45,'Variance Analysis'!$B$30:$B$45,'Variance Analysis'!$B$31,'Variance Analysis'!$A$30:$A$45,'Variance Analysis'!$A$38)</f>
        <v>#REF!</v>
      </c>
      <c r="G22" s="59" t="e">
        <f>SUMIFS('Variance Analysis'!G$30:G$45,'Variance Analysis'!$B$30:$B$45,'Variance Analysis'!$B$31,'Variance Analysis'!$A$30:$A$45,'Variance Analysis'!$A$38)</f>
        <v>#REF!</v>
      </c>
      <c r="H22" s="59" t="e">
        <f>SUMIFS('Variance Analysis'!H$30:H$45,'Variance Analysis'!$B$30:$B$45,'Variance Analysis'!$B$31,'Variance Analysis'!$A$30:$A$45,'Variance Analysis'!$A$38)</f>
        <v>#REF!</v>
      </c>
      <c r="I22" s="59" t="e">
        <f>SUMIFS('Variance Analysis'!I$30:I$45,'Variance Analysis'!$B$30:$B$45,'Variance Analysis'!$B$31,'Variance Analysis'!$A$30:$A$45,'Variance Analysis'!$A$38)</f>
        <v>#REF!</v>
      </c>
      <c r="J22" s="59" t="e">
        <f>SUMIFS('Variance Analysis'!J$30:J$45,'Variance Analysis'!$B$30:$B$45,'Variance Analysis'!$B$31,'Variance Analysis'!$A$30:$A$45,'Variance Analysis'!$A$38)</f>
        <v>#REF!</v>
      </c>
      <c r="K22" s="59" t="e">
        <f>SUMIFS('Variance Analysis'!K$30:K$45,'Variance Analysis'!$B$30:$B$45,'Variance Analysis'!$B$31,'Variance Analysis'!$A$30:$A$45,'Variance Analysis'!$A$38)</f>
        <v>#REF!</v>
      </c>
      <c r="L22" s="59" t="e">
        <f>SUMIFS('Variance Analysis'!L$30:L$45,'Variance Analysis'!$B$30:$B$45,'Variance Analysis'!$B$31,'Variance Analysis'!$A$30:$A$45,'Variance Analysis'!$A$38)</f>
        <v>#REF!</v>
      </c>
      <c r="M22" s="59" t="e">
        <f>SUMIFS('Variance Analysis'!M$30:M$45,'Variance Analysis'!$B$30:$B$45,'Variance Analysis'!$B$31,'Variance Analysis'!$A$30:$A$45,'Variance Analysis'!$A$38)</f>
        <v>#REF!</v>
      </c>
      <c r="N22" s="59" t="e">
        <f>SUMIFS('Variance Analysis'!N$30:N$45,'Variance Analysis'!$B$30:$B$45,'Variance Analysis'!$B$31,'Variance Analysis'!$A$30:$A$45,'Variance Analysis'!$A$38)</f>
        <v>#REF!</v>
      </c>
    </row>
    <row r="23" spans="1:14" ht="14.25" customHeight="1" x14ac:dyDescent="0.35">
      <c r="A23" s="58" t="s">
        <v>67</v>
      </c>
      <c r="B23" s="58" t="s">
        <v>33</v>
      </c>
      <c r="C23" s="59" t="e">
        <f>SUMIFS('Variance Analysis'!C$30:C$45,'Variance Analysis'!$B$30:$B$45,'Variance Analysis'!$B$32,'Variance Analysis'!$A$30:$A$45,'Variance Analysis'!$A$38)</f>
        <v>#REF!</v>
      </c>
      <c r="D23" s="59" t="e">
        <f>SUMIFS('Variance Analysis'!D$30:D$45,'Variance Analysis'!$B$30:$B$45,'Variance Analysis'!$B$32,'Variance Analysis'!$A$30:$A$45,'Variance Analysis'!$A$38)</f>
        <v>#REF!</v>
      </c>
      <c r="E23" s="59" t="e">
        <f>SUMIFS('Variance Analysis'!E$30:E$45,'Variance Analysis'!$B$30:$B$45,'Variance Analysis'!$B$32,'Variance Analysis'!$A$30:$A$45,'Variance Analysis'!$A$38)</f>
        <v>#REF!</v>
      </c>
      <c r="F23" s="59" t="e">
        <f>SUMIFS('Variance Analysis'!F$30:F$45,'Variance Analysis'!$B$30:$B$45,'Variance Analysis'!$B$32,'Variance Analysis'!$A$30:$A$45,'Variance Analysis'!$A$38)</f>
        <v>#REF!</v>
      </c>
      <c r="G23" s="59" t="e">
        <f>SUMIFS('Variance Analysis'!G$30:G$45,'Variance Analysis'!$B$30:$B$45,'Variance Analysis'!$B$32,'Variance Analysis'!$A$30:$A$45,'Variance Analysis'!$A$38)</f>
        <v>#REF!</v>
      </c>
      <c r="H23" s="59" t="e">
        <f>SUMIFS('Variance Analysis'!H$30:H$45,'Variance Analysis'!$B$30:$B$45,'Variance Analysis'!$B$32,'Variance Analysis'!$A$30:$A$45,'Variance Analysis'!$A$38)</f>
        <v>#REF!</v>
      </c>
      <c r="I23" s="59" t="e">
        <f>SUMIFS('Variance Analysis'!I$30:I$45,'Variance Analysis'!$B$30:$B$45,'Variance Analysis'!$B$32,'Variance Analysis'!$A$30:$A$45,'Variance Analysis'!$A$38)</f>
        <v>#REF!</v>
      </c>
      <c r="J23" s="59" t="e">
        <f>SUMIFS('Variance Analysis'!J$30:J$45,'Variance Analysis'!$B$30:$B$45,'Variance Analysis'!$B$32,'Variance Analysis'!$A$30:$A$45,'Variance Analysis'!$A$38)</f>
        <v>#REF!</v>
      </c>
      <c r="K23" s="59" t="e">
        <f>SUMIFS('Variance Analysis'!K$30:K$45,'Variance Analysis'!$B$30:$B$45,'Variance Analysis'!$B$32,'Variance Analysis'!$A$30:$A$45,'Variance Analysis'!$A$38)</f>
        <v>#REF!</v>
      </c>
      <c r="L23" s="59" t="e">
        <f>SUMIFS('Variance Analysis'!L$30:L$45,'Variance Analysis'!$B$30:$B$45,'Variance Analysis'!$B$32,'Variance Analysis'!$A$30:$A$45,'Variance Analysis'!$A$38)</f>
        <v>#REF!</v>
      </c>
      <c r="M23" s="59" t="e">
        <f>SUMIFS('Variance Analysis'!M$30:M$45,'Variance Analysis'!$B$30:$B$45,'Variance Analysis'!$B$32,'Variance Analysis'!$A$30:$A$45,'Variance Analysis'!$A$38)</f>
        <v>#REF!</v>
      </c>
      <c r="N23" s="59" t="e">
        <f>SUMIFS('Variance Analysis'!N$30:N$45,'Variance Analysis'!$B$30:$B$45,'Variance Analysis'!$B$32,'Variance Analysis'!$A$30:$A$45,'Variance Analysis'!$A$38)</f>
        <v>#REF!</v>
      </c>
    </row>
    <row r="24" spans="1:14" ht="14.25" customHeight="1" thickBot="1" x14ac:dyDescent="0.4">
      <c r="A24" s="30" t="s">
        <v>22</v>
      </c>
      <c r="B24" s="30" t="s">
        <v>33</v>
      </c>
      <c r="C24" s="59" t="e">
        <f>SUMIFS('Variance Analysis'!C$30:C$45,'Variance Analysis'!$B$30:$B$45,'Variance Analysis'!$B$30,'Variance Analysis'!$A$30:$A$45,'Variance Analysis'!$A$38)</f>
        <v>#REF!</v>
      </c>
      <c r="D24" s="59" t="e">
        <f>SUMIFS('Variance Analysis'!D$30:D$45,'Variance Analysis'!$B$30:$B$45,'Variance Analysis'!$B$30,'Variance Analysis'!$A$30:$A$45,'Variance Analysis'!$A$38)</f>
        <v>#REF!</v>
      </c>
      <c r="E24" s="59" t="e">
        <f>SUMIFS('Variance Analysis'!E$30:E$45,'Variance Analysis'!$B$30:$B$45,'Variance Analysis'!$B$30,'Variance Analysis'!$A$30:$A$45,'Variance Analysis'!$A$38)</f>
        <v>#REF!</v>
      </c>
      <c r="F24" s="59" t="e">
        <f>SUMIFS('Variance Analysis'!F$30:F$45,'Variance Analysis'!$B$30:$B$45,'Variance Analysis'!$B$30,'Variance Analysis'!$A$30:$A$45,'Variance Analysis'!$A$38)</f>
        <v>#REF!</v>
      </c>
      <c r="G24" s="59" t="e">
        <f>SUMIFS('Variance Analysis'!G$30:G$45,'Variance Analysis'!$B$30:$B$45,'Variance Analysis'!$B$30,'Variance Analysis'!$A$30:$A$45,'Variance Analysis'!$A$38)</f>
        <v>#REF!</v>
      </c>
      <c r="H24" s="59" t="e">
        <f>SUMIFS('Variance Analysis'!H$30:H$45,'Variance Analysis'!$B$30:$B$45,'Variance Analysis'!$B$30,'Variance Analysis'!$A$30:$A$45,'Variance Analysis'!$A$38)</f>
        <v>#REF!</v>
      </c>
      <c r="I24" s="59" t="e">
        <f>SUMIFS('Variance Analysis'!I$30:I$45,'Variance Analysis'!$B$30:$B$45,'Variance Analysis'!$B$30,'Variance Analysis'!$A$30:$A$45,'Variance Analysis'!$A$38)</f>
        <v>#REF!</v>
      </c>
      <c r="J24" s="59" t="e">
        <f>SUMIFS('Variance Analysis'!J$30:J$45,'Variance Analysis'!$B$30:$B$45,'Variance Analysis'!$B$30,'Variance Analysis'!$A$30:$A$45,'Variance Analysis'!$A$38)</f>
        <v>#REF!</v>
      </c>
      <c r="K24" s="59" t="e">
        <f>SUMIFS('Variance Analysis'!K$30:K$45,'Variance Analysis'!$B$30:$B$45,'Variance Analysis'!$B$30,'Variance Analysis'!$A$30:$A$45,'Variance Analysis'!$A$38)</f>
        <v>#REF!</v>
      </c>
      <c r="L24" s="59" t="e">
        <f>SUMIFS('Variance Analysis'!L$30:L$45,'Variance Analysis'!$B$30:$B$45,'Variance Analysis'!$B$30,'Variance Analysis'!$A$30:$A$45,'Variance Analysis'!$A$38)</f>
        <v>#REF!</v>
      </c>
      <c r="M24" s="59" t="e">
        <f>SUMIFS('Variance Analysis'!M$30:M$45,'Variance Analysis'!$B$30:$B$45,'Variance Analysis'!$B$30,'Variance Analysis'!$A$30:$A$45,'Variance Analysis'!$A$38)</f>
        <v>#REF!</v>
      </c>
      <c r="N24" s="59" t="e">
        <f>SUMIFS('Variance Analysis'!N$30:N$45,'Variance Analysis'!$B$30:$B$45,'Variance Analysis'!$B$30,'Variance Analysis'!$A$30:$A$45,'Variance Analysis'!$A$38)</f>
        <v>#REF!</v>
      </c>
    </row>
    <row r="25" spans="1:14" ht="14.25" customHeight="1" thickTop="1" thickBot="1" x14ac:dyDescent="0.4">
      <c r="A25" s="14" t="s">
        <v>15</v>
      </c>
      <c r="B25" s="15" t="s">
        <v>33</v>
      </c>
      <c r="C25" s="62" t="e">
        <f>ABS(C24)-SUM(C21:C23)</f>
        <v>#REF!</v>
      </c>
      <c r="D25" s="62" t="e">
        <f t="shared" ref="D25:N25" si="2">ABS(D24)-SUM(D21:D23)</f>
        <v>#REF!</v>
      </c>
      <c r="E25" s="62" t="e">
        <f t="shared" si="2"/>
        <v>#REF!</v>
      </c>
      <c r="F25" s="62" t="e">
        <f t="shared" si="2"/>
        <v>#REF!</v>
      </c>
      <c r="G25" s="62" t="e">
        <f t="shared" si="2"/>
        <v>#REF!</v>
      </c>
      <c r="H25" s="62" t="e">
        <f t="shared" si="2"/>
        <v>#REF!</v>
      </c>
      <c r="I25" s="62" t="e">
        <f t="shared" si="2"/>
        <v>#REF!</v>
      </c>
      <c r="J25" s="62" t="e">
        <f t="shared" si="2"/>
        <v>#REF!</v>
      </c>
      <c r="K25" s="62" t="e">
        <f t="shared" si="2"/>
        <v>#REF!</v>
      </c>
      <c r="L25" s="62" t="e">
        <f t="shared" si="2"/>
        <v>#REF!</v>
      </c>
      <c r="M25" s="62" t="e">
        <f t="shared" si="2"/>
        <v>#REF!</v>
      </c>
      <c r="N25" s="62" t="e">
        <f t="shared" si="2"/>
        <v>#REF!</v>
      </c>
    </row>
    <row r="26" spans="1:14" s="35" customFormat="1" ht="26.5" customHeight="1" x14ac:dyDescent="0.4">
      <c r="A26" s="57" t="s">
        <v>68</v>
      </c>
      <c r="B26" s="55"/>
      <c r="C26" s="56"/>
      <c r="D26" s="56"/>
      <c r="E26" s="56"/>
      <c r="F26" s="56"/>
      <c r="G26" s="56"/>
      <c r="H26" s="56"/>
      <c r="I26" s="56"/>
      <c r="J26" s="56"/>
      <c r="K26" s="56"/>
      <c r="L26" s="56"/>
      <c r="M26" s="56"/>
      <c r="N26" s="56"/>
    </row>
    <row r="27" spans="1:14" s="34" customFormat="1" ht="14.25" customHeight="1" x14ac:dyDescent="0.35">
      <c r="A27" s="28" t="s">
        <v>39</v>
      </c>
      <c r="B27" s="28" t="s">
        <v>31</v>
      </c>
      <c r="C27" s="61" t="s">
        <v>1</v>
      </c>
      <c r="D27" s="61" t="s">
        <v>2</v>
      </c>
      <c r="E27" s="61" t="s">
        <v>3</v>
      </c>
      <c r="F27" s="61" t="s">
        <v>4</v>
      </c>
      <c r="G27" s="61" t="s">
        <v>5</v>
      </c>
      <c r="H27" s="61" t="s">
        <v>6</v>
      </c>
      <c r="I27" s="61" t="s">
        <v>7</v>
      </c>
      <c r="J27" s="61" t="s">
        <v>8</v>
      </c>
      <c r="K27" s="61" t="s">
        <v>9</v>
      </c>
      <c r="L27" s="61" t="s">
        <v>10</v>
      </c>
      <c r="M27" s="61" t="s">
        <v>11</v>
      </c>
      <c r="N27" s="61" t="s">
        <v>12</v>
      </c>
    </row>
    <row r="28" spans="1:14" ht="14.25" customHeight="1" x14ac:dyDescent="0.35">
      <c r="A28" s="58" t="s">
        <v>65</v>
      </c>
      <c r="B28" s="58" t="s">
        <v>33</v>
      </c>
      <c r="C28" s="59" t="e">
        <f>SUMIFS('Variance Analysis'!C$30:C$45,'Variance Analysis'!$B$30:$B$45,'Variance Analysis'!$B$33,'Variance Analysis'!$A$30:$A$45,'Variance Analysis'!$A$42)</f>
        <v>#REF!</v>
      </c>
      <c r="D28" s="59" t="e">
        <f>SUMIFS('Variance Analysis'!D$30:D$45,'Variance Analysis'!$B$30:$B$45,'Variance Analysis'!$B$33,'Variance Analysis'!$A$30:$A$45,'Variance Analysis'!$A$42)</f>
        <v>#REF!</v>
      </c>
      <c r="E28" s="59" t="e">
        <f>SUMIFS('Variance Analysis'!E$30:E$45,'Variance Analysis'!$B$30:$B$45,'Variance Analysis'!$B$33,'Variance Analysis'!$A$30:$A$45,'Variance Analysis'!$A$42)</f>
        <v>#REF!</v>
      </c>
      <c r="F28" s="59" t="e">
        <f>SUMIFS('Variance Analysis'!F$30:F$45,'Variance Analysis'!$B$30:$B$45,'Variance Analysis'!$B$33,'Variance Analysis'!$A$30:$A$45,'Variance Analysis'!$A$42)</f>
        <v>#REF!</v>
      </c>
      <c r="G28" s="59" t="e">
        <f>SUMIFS('Variance Analysis'!G$30:G$45,'Variance Analysis'!$B$30:$B$45,'Variance Analysis'!$B$33,'Variance Analysis'!$A$30:$A$45,'Variance Analysis'!$A$42)</f>
        <v>#REF!</v>
      </c>
      <c r="H28" s="59" t="e">
        <f>SUMIFS('Variance Analysis'!H$30:H$45,'Variance Analysis'!$B$30:$B$45,'Variance Analysis'!$B$33,'Variance Analysis'!$A$30:$A$45,'Variance Analysis'!$A$42)</f>
        <v>#REF!</v>
      </c>
      <c r="I28" s="59" t="e">
        <f>SUMIFS('Variance Analysis'!I$30:I$45,'Variance Analysis'!$B$30:$B$45,'Variance Analysis'!$B$33,'Variance Analysis'!$A$30:$A$45,'Variance Analysis'!$A$42)</f>
        <v>#REF!</v>
      </c>
      <c r="J28" s="59" t="e">
        <f>SUMIFS('Variance Analysis'!J$30:J$45,'Variance Analysis'!$B$30:$B$45,'Variance Analysis'!$B$33,'Variance Analysis'!$A$30:$A$45,'Variance Analysis'!$A$42)</f>
        <v>#REF!</v>
      </c>
      <c r="K28" s="59" t="e">
        <f>SUMIFS('Variance Analysis'!K$30:K$45,'Variance Analysis'!$B$30:$B$45,'Variance Analysis'!$B$33,'Variance Analysis'!$A$30:$A$45,'Variance Analysis'!$A$42)</f>
        <v>#REF!</v>
      </c>
      <c r="L28" s="59" t="e">
        <f>SUMIFS('Variance Analysis'!L$30:L$45,'Variance Analysis'!$B$30:$B$45,'Variance Analysis'!$B$33,'Variance Analysis'!$A$30:$A$45,'Variance Analysis'!$A$42)</f>
        <v>#REF!</v>
      </c>
      <c r="M28" s="59" t="e">
        <f>SUMIFS('Variance Analysis'!M$30:M$45,'Variance Analysis'!$B$30:$B$45,'Variance Analysis'!$B$33,'Variance Analysis'!$A$30:$A$45,'Variance Analysis'!$A$42)</f>
        <v>#REF!</v>
      </c>
      <c r="N28" s="59" t="e">
        <f>SUMIFS('Variance Analysis'!N$30:N$45,'Variance Analysis'!$B$30:$B$45,'Variance Analysis'!$B$33,'Variance Analysis'!$A$30:$A$45,'Variance Analysis'!$A$42)</f>
        <v>#REF!</v>
      </c>
    </row>
    <row r="29" spans="1:14" ht="14.25" customHeight="1" x14ac:dyDescent="0.35">
      <c r="A29" s="58" t="s">
        <v>66</v>
      </c>
      <c r="B29" s="58" t="s">
        <v>33</v>
      </c>
      <c r="C29" s="59" t="e">
        <f>SUMIFS('Variance Analysis'!C$30:C$45,'Variance Analysis'!$B$30:$B$45,'Variance Analysis'!$B$31,'Variance Analysis'!$A$30:$A$45,'Variance Analysis'!$A$42)</f>
        <v>#REF!</v>
      </c>
      <c r="D29" s="59" t="e">
        <f>SUMIFS('Variance Analysis'!D$30:D$45,'Variance Analysis'!$B$30:$B$45,'Variance Analysis'!$B$31,'Variance Analysis'!$A$30:$A$45,'Variance Analysis'!$A$42)</f>
        <v>#REF!</v>
      </c>
      <c r="E29" s="59" t="e">
        <f>SUMIFS('Variance Analysis'!E$30:E$45,'Variance Analysis'!$B$30:$B$45,'Variance Analysis'!$B$31,'Variance Analysis'!$A$30:$A$45,'Variance Analysis'!$A$42)</f>
        <v>#REF!</v>
      </c>
      <c r="F29" s="59" t="e">
        <f>SUMIFS('Variance Analysis'!F$30:F$45,'Variance Analysis'!$B$30:$B$45,'Variance Analysis'!$B$31,'Variance Analysis'!$A$30:$A$45,'Variance Analysis'!$A$42)</f>
        <v>#REF!</v>
      </c>
      <c r="G29" s="59" t="e">
        <f>SUMIFS('Variance Analysis'!G$30:G$45,'Variance Analysis'!$B$30:$B$45,'Variance Analysis'!$B$31,'Variance Analysis'!$A$30:$A$45,'Variance Analysis'!$A$42)</f>
        <v>#REF!</v>
      </c>
      <c r="H29" s="59" t="e">
        <f>SUMIFS('Variance Analysis'!H$30:H$45,'Variance Analysis'!$B$30:$B$45,'Variance Analysis'!$B$31,'Variance Analysis'!$A$30:$A$45,'Variance Analysis'!$A$42)</f>
        <v>#REF!</v>
      </c>
      <c r="I29" s="59" t="e">
        <f>SUMIFS('Variance Analysis'!I$30:I$45,'Variance Analysis'!$B$30:$B$45,'Variance Analysis'!$B$31,'Variance Analysis'!$A$30:$A$45,'Variance Analysis'!$A$42)</f>
        <v>#REF!</v>
      </c>
      <c r="J29" s="59" t="e">
        <f>SUMIFS('Variance Analysis'!J$30:J$45,'Variance Analysis'!$B$30:$B$45,'Variance Analysis'!$B$31,'Variance Analysis'!$A$30:$A$45,'Variance Analysis'!$A$42)</f>
        <v>#REF!</v>
      </c>
      <c r="K29" s="59" t="e">
        <f>SUMIFS('Variance Analysis'!K$30:K$45,'Variance Analysis'!$B$30:$B$45,'Variance Analysis'!$B$31,'Variance Analysis'!$A$30:$A$45,'Variance Analysis'!$A$42)</f>
        <v>#REF!</v>
      </c>
      <c r="L29" s="59" t="e">
        <f>SUMIFS('Variance Analysis'!L$30:L$45,'Variance Analysis'!$B$30:$B$45,'Variance Analysis'!$B$31,'Variance Analysis'!$A$30:$A$45,'Variance Analysis'!$A$42)</f>
        <v>#REF!</v>
      </c>
      <c r="M29" s="59" t="e">
        <f>SUMIFS('Variance Analysis'!M$30:M$45,'Variance Analysis'!$B$30:$B$45,'Variance Analysis'!$B$31,'Variance Analysis'!$A$30:$A$45,'Variance Analysis'!$A$42)</f>
        <v>#REF!</v>
      </c>
      <c r="N29" s="59" t="e">
        <f>SUMIFS('Variance Analysis'!N$30:N$45,'Variance Analysis'!$B$30:$B$45,'Variance Analysis'!$B$31,'Variance Analysis'!$A$30:$A$45,'Variance Analysis'!$A$42)</f>
        <v>#REF!</v>
      </c>
    </row>
    <row r="30" spans="1:14" ht="14.25" customHeight="1" x14ac:dyDescent="0.35">
      <c r="A30" s="58" t="s">
        <v>67</v>
      </c>
      <c r="B30" s="58" t="s">
        <v>33</v>
      </c>
      <c r="C30" s="59" t="e">
        <f>SUMIFS('Variance Analysis'!C$30:C$45,'Variance Analysis'!$B$30:$B$45,'Variance Analysis'!$B$32,'Variance Analysis'!$A$30:$A$45,'Variance Analysis'!$A$42)</f>
        <v>#REF!</v>
      </c>
      <c r="D30" s="59" t="e">
        <f>SUMIFS('Variance Analysis'!D$30:D$45,'Variance Analysis'!$B$30:$B$45,'Variance Analysis'!$B$32,'Variance Analysis'!$A$30:$A$45,'Variance Analysis'!$A$42)</f>
        <v>#REF!</v>
      </c>
      <c r="E30" s="59" t="e">
        <f>SUMIFS('Variance Analysis'!E$30:E$45,'Variance Analysis'!$B$30:$B$45,'Variance Analysis'!$B$32,'Variance Analysis'!$A$30:$A$45,'Variance Analysis'!$A$42)</f>
        <v>#REF!</v>
      </c>
      <c r="F30" s="59" t="e">
        <f>SUMIFS('Variance Analysis'!F$30:F$45,'Variance Analysis'!$B$30:$B$45,'Variance Analysis'!$B$32,'Variance Analysis'!$A$30:$A$45,'Variance Analysis'!$A$42)</f>
        <v>#REF!</v>
      </c>
      <c r="G30" s="59" t="e">
        <f>SUMIFS('Variance Analysis'!G$30:G$45,'Variance Analysis'!$B$30:$B$45,'Variance Analysis'!$B$32,'Variance Analysis'!$A$30:$A$45,'Variance Analysis'!$A$42)</f>
        <v>#REF!</v>
      </c>
      <c r="H30" s="59" t="e">
        <f>SUMIFS('Variance Analysis'!H$30:H$45,'Variance Analysis'!$B$30:$B$45,'Variance Analysis'!$B$32,'Variance Analysis'!$A$30:$A$45,'Variance Analysis'!$A$42)</f>
        <v>#REF!</v>
      </c>
      <c r="I30" s="59" t="e">
        <f>SUMIFS('Variance Analysis'!I$30:I$45,'Variance Analysis'!$B$30:$B$45,'Variance Analysis'!$B$32,'Variance Analysis'!$A$30:$A$45,'Variance Analysis'!$A$42)</f>
        <v>#REF!</v>
      </c>
      <c r="J30" s="59" t="e">
        <f>SUMIFS('Variance Analysis'!J$30:J$45,'Variance Analysis'!$B$30:$B$45,'Variance Analysis'!$B$32,'Variance Analysis'!$A$30:$A$45,'Variance Analysis'!$A$42)</f>
        <v>#REF!</v>
      </c>
      <c r="K30" s="59" t="e">
        <f>SUMIFS('Variance Analysis'!K$30:K$45,'Variance Analysis'!$B$30:$B$45,'Variance Analysis'!$B$32,'Variance Analysis'!$A$30:$A$45,'Variance Analysis'!$A$42)</f>
        <v>#REF!</v>
      </c>
      <c r="L30" s="59" t="e">
        <f>SUMIFS('Variance Analysis'!L$30:L$45,'Variance Analysis'!$B$30:$B$45,'Variance Analysis'!$B$32,'Variance Analysis'!$A$30:$A$45,'Variance Analysis'!$A$42)</f>
        <v>#REF!</v>
      </c>
      <c r="M30" s="59" t="e">
        <f>SUMIFS('Variance Analysis'!M$30:M$45,'Variance Analysis'!$B$30:$B$45,'Variance Analysis'!$B$32,'Variance Analysis'!$A$30:$A$45,'Variance Analysis'!$A$42)</f>
        <v>#REF!</v>
      </c>
      <c r="N30" s="59" t="e">
        <f>SUMIFS('Variance Analysis'!N$30:N$45,'Variance Analysis'!$B$30:$B$45,'Variance Analysis'!$B$32,'Variance Analysis'!$A$30:$A$45,'Variance Analysis'!$A$42)</f>
        <v>#REF!</v>
      </c>
    </row>
    <row r="31" spans="1:14" ht="14.25" customHeight="1" thickBot="1" x14ac:dyDescent="0.4">
      <c r="A31" s="30" t="s">
        <v>22</v>
      </c>
      <c r="B31" s="30" t="s">
        <v>33</v>
      </c>
      <c r="C31" s="59" t="e">
        <f>SUMIFS('Variance Analysis'!C$30:C$45,'Variance Analysis'!$B$30:$B$45,'Variance Analysis'!$B$30,'Variance Analysis'!$A$30:$A$45,'Variance Analysis'!$A$42)</f>
        <v>#REF!</v>
      </c>
      <c r="D31" s="59" t="e">
        <f>SUMIFS('Variance Analysis'!D$30:D$45,'Variance Analysis'!$B$30:$B$45,'Variance Analysis'!$B$30,'Variance Analysis'!$A$30:$A$45,'Variance Analysis'!$A$42)</f>
        <v>#REF!</v>
      </c>
      <c r="E31" s="59" t="e">
        <f>SUMIFS('Variance Analysis'!E$30:E$45,'Variance Analysis'!$B$30:$B$45,'Variance Analysis'!$B$30,'Variance Analysis'!$A$30:$A$45,'Variance Analysis'!$A$42)</f>
        <v>#REF!</v>
      </c>
      <c r="F31" s="59" t="e">
        <f>SUMIFS('Variance Analysis'!F$30:F$45,'Variance Analysis'!$B$30:$B$45,'Variance Analysis'!$B$30,'Variance Analysis'!$A$30:$A$45,'Variance Analysis'!$A$42)</f>
        <v>#REF!</v>
      </c>
      <c r="G31" s="59" t="e">
        <f>SUMIFS('Variance Analysis'!G$30:G$45,'Variance Analysis'!$B$30:$B$45,'Variance Analysis'!$B$30,'Variance Analysis'!$A$30:$A$45,'Variance Analysis'!$A$42)</f>
        <v>#REF!</v>
      </c>
      <c r="H31" s="59" t="e">
        <f>SUMIFS('Variance Analysis'!H$30:H$45,'Variance Analysis'!$B$30:$B$45,'Variance Analysis'!$B$30,'Variance Analysis'!$A$30:$A$45,'Variance Analysis'!$A$42)</f>
        <v>#REF!</v>
      </c>
      <c r="I31" s="59" t="e">
        <f>SUMIFS('Variance Analysis'!I$30:I$45,'Variance Analysis'!$B$30:$B$45,'Variance Analysis'!$B$30,'Variance Analysis'!$A$30:$A$45,'Variance Analysis'!$A$42)</f>
        <v>#REF!</v>
      </c>
      <c r="J31" s="59" t="e">
        <f>SUMIFS('Variance Analysis'!J$30:J$45,'Variance Analysis'!$B$30:$B$45,'Variance Analysis'!$B$30,'Variance Analysis'!$A$30:$A$45,'Variance Analysis'!$A$42)</f>
        <v>#REF!</v>
      </c>
      <c r="K31" s="59" t="e">
        <f>SUMIFS('Variance Analysis'!K$30:K$45,'Variance Analysis'!$B$30:$B$45,'Variance Analysis'!$B$30,'Variance Analysis'!$A$30:$A$45,'Variance Analysis'!$A$42)</f>
        <v>#REF!</v>
      </c>
      <c r="L31" s="59" t="e">
        <f>SUMIFS('Variance Analysis'!L$30:L$45,'Variance Analysis'!$B$30:$B$45,'Variance Analysis'!$B$30,'Variance Analysis'!$A$30:$A$45,'Variance Analysis'!$A$42)</f>
        <v>#REF!</v>
      </c>
      <c r="M31" s="59" t="e">
        <f>SUMIFS('Variance Analysis'!M$30:M$45,'Variance Analysis'!$B$30:$B$45,'Variance Analysis'!$B$30,'Variance Analysis'!$A$30:$A$45,'Variance Analysis'!$A$42)</f>
        <v>#REF!</v>
      </c>
      <c r="N31" s="59" t="e">
        <f>SUMIFS('Variance Analysis'!N$30:N$45,'Variance Analysis'!$B$30:$B$45,'Variance Analysis'!$B$30,'Variance Analysis'!$A$30:$A$45,'Variance Analysis'!$A$42)</f>
        <v>#REF!</v>
      </c>
    </row>
    <row r="32" spans="1:14" ht="14.25" customHeight="1" thickTop="1" thickBot="1" x14ac:dyDescent="0.4">
      <c r="A32" s="14" t="s">
        <v>15</v>
      </c>
      <c r="B32" s="15" t="s">
        <v>33</v>
      </c>
      <c r="C32" s="62" t="e">
        <f>ABS(C31)-SUM(C28:C30)</f>
        <v>#REF!</v>
      </c>
      <c r="D32" s="62" t="e">
        <f t="shared" ref="D32:N32" si="3">ABS(D31)-SUM(D28:D30)</f>
        <v>#REF!</v>
      </c>
      <c r="E32" s="62" t="e">
        <f t="shared" si="3"/>
        <v>#REF!</v>
      </c>
      <c r="F32" s="62" t="e">
        <f t="shared" si="3"/>
        <v>#REF!</v>
      </c>
      <c r="G32" s="62" t="e">
        <f t="shared" si="3"/>
        <v>#REF!</v>
      </c>
      <c r="H32" s="62" t="e">
        <f t="shared" si="3"/>
        <v>#REF!</v>
      </c>
      <c r="I32" s="62" t="e">
        <f t="shared" si="3"/>
        <v>#REF!</v>
      </c>
      <c r="J32" s="62" t="e">
        <f t="shared" si="3"/>
        <v>#REF!</v>
      </c>
      <c r="K32" s="62" t="e">
        <f t="shared" si="3"/>
        <v>#REF!</v>
      </c>
      <c r="L32" s="62" t="e">
        <f t="shared" si="3"/>
        <v>#REF!</v>
      </c>
      <c r="M32" s="62" t="e">
        <f t="shared" si="3"/>
        <v>#REF!</v>
      </c>
      <c r="N32" s="62" t="e">
        <f t="shared" si="3"/>
        <v>#REF!</v>
      </c>
    </row>
    <row r="33" spans="1:14" s="26" customFormat="1" ht="37" customHeight="1" x14ac:dyDescent="0.35">
      <c r="A33" s="65" t="s">
        <v>38</v>
      </c>
      <c r="B33" s="63"/>
      <c r="C33" s="64"/>
      <c r="D33" s="64"/>
      <c r="E33" s="64"/>
      <c r="F33" s="64"/>
      <c r="G33" s="64"/>
      <c r="H33" s="64"/>
      <c r="I33" s="64"/>
      <c r="J33" s="64"/>
      <c r="K33" s="64"/>
      <c r="L33" s="64"/>
      <c r="M33" s="64"/>
      <c r="N33" s="64"/>
    </row>
    <row r="34" spans="1:14" s="26" customFormat="1" ht="14.25" customHeight="1" x14ac:dyDescent="0.35">
      <c r="A34" s="63"/>
      <c r="B34" s="63"/>
      <c r="C34" s="64"/>
      <c r="D34" s="64"/>
      <c r="E34" s="64"/>
      <c r="F34" s="64"/>
      <c r="G34" s="64"/>
      <c r="H34" s="64"/>
      <c r="I34" s="64"/>
      <c r="J34" s="64"/>
      <c r="K34" s="64"/>
      <c r="L34" s="64"/>
      <c r="M34" s="64"/>
      <c r="N34" s="64"/>
    </row>
    <row r="35" spans="1:14" s="27" customFormat="1" ht="20" x14ac:dyDescent="0.4">
      <c r="A35" s="38" t="s">
        <v>51</v>
      </c>
      <c r="B35" s="28" t="s">
        <v>31</v>
      </c>
      <c r="C35" s="29" t="s">
        <v>1</v>
      </c>
      <c r="D35" s="29" t="s">
        <v>2</v>
      </c>
      <c r="E35" s="29" t="s">
        <v>3</v>
      </c>
      <c r="F35" s="29" t="s">
        <v>4</v>
      </c>
      <c r="G35" s="29" t="s">
        <v>5</v>
      </c>
      <c r="H35" s="29" t="s">
        <v>6</v>
      </c>
      <c r="I35" s="29" t="s">
        <v>7</v>
      </c>
      <c r="J35" s="29" t="s">
        <v>8</v>
      </c>
      <c r="K35" s="29" t="s">
        <v>9</v>
      </c>
      <c r="L35" s="29" t="s">
        <v>10</v>
      </c>
      <c r="M35" s="29" t="s">
        <v>11</v>
      </c>
      <c r="N35" s="29" t="s">
        <v>12</v>
      </c>
    </row>
    <row r="36" spans="1:14" ht="14.25" customHeight="1" x14ac:dyDescent="0.35">
      <c r="A36" s="58" t="s">
        <v>65</v>
      </c>
      <c r="B36" s="58" t="s">
        <v>33</v>
      </c>
      <c r="C36" s="78" t="e">
        <f>SUMIFS('Variance Analysis'!C$9:C$24,'Variance Analysis'!$B$9:$B$24,'Variance Analysis'!$B$12,'Variance Analysis'!$A$9:$A$24,'Variance Analysis'!$A$12)</f>
        <v>#REF!</v>
      </c>
      <c r="D36" s="78" t="e">
        <f>SUMIFS('Variance Analysis'!D$9:D$24,'Variance Analysis'!$B$9:$B$24,'Variance Analysis'!$B$12,'Variance Analysis'!$A$9:$A$24,'Variance Analysis'!$A$12)</f>
        <v>#REF!</v>
      </c>
      <c r="E36" s="78" t="e">
        <f>SUMIFS('Variance Analysis'!E$9:E$24,'Variance Analysis'!$B$9:$B$24,'Variance Analysis'!$B$12,'Variance Analysis'!$A$9:$A$24,'Variance Analysis'!$A$12)</f>
        <v>#REF!</v>
      </c>
      <c r="F36" s="78" t="e">
        <f>SUMIFS('Variance Analysis'!F$9:F$24,'Variance Analysis'!$B$9:$B$24,'Variance Analysis'!$B$12,'Variance Analysis'!$A$9:$A$24,'Variance Analysis'!$A$12)</f>
        <v>#REF!</v>
      </c>
      <c r="G36" s="78" t="e">
        <f>SUMIFS('Variance Analysis'!G$9:G$24,'Variance Analysis'!$B$9:$B$24,'Variance Analysis'!$B$12,'Variance Analysis'!$A$9:$A$24,'Variance Analysis'!$A$12)</f>
        <v>#REF!</v>
      </c>
      <c r="H36" s="78" t="e">
        <f>SUMIFS('Variance Analysis'!H$9:H$24,'Variance Analysis'!$B$9:$B$24,'Variance Analysis'!$B$12,'Variance Analysis'!$A$9:$A$24,'Variance Analysis'!$A$12)</f>
        <v>#REF!</v>
      </c>
      <c r="I36" s="78" t="e">
        <f>SUMIFS('Variance Analysis'!I$9:I$24,'Variance Analysis'!$B$9:$B$24,'Variance Analysis'!$B$12,'Variance Analysis'!$A$9:$A$24,'Variance Analysis'!$A$12)</f>
        <v>#REF!</v>
      </c>
      <c r="J36" s="78" t="e">
        <f>SUMIFS('Variance Analysis'!J$9:J$24,'Variance Analysis'!$B$9:$B$24,'Variance Analysis'!$B$12,'Variance Analysis'!$A$9:$A$24,'Variance Analysis'!$A$12)</f>
        <v>#REF!</v>
      </c>
      <c r="K36" s="78" t="e">
        <f>SUMIFS('Variance Analysis'!K$9:K$24,'Variance Analysis'!$B$9:$B$24,'Variance Analysis'!$B$12,'Variance Analysis'!$A$9:$A$24,'Variance Analysis'!$A$12)</f>
        <v>#REF!</v>
      </c>
      <c r="L36" s="78" t="e">
        <f>SUMIFS('Variance Analysis'!L$9:L$24,'Variance Analysis'!$B$9:$B$24,'Variance Analysis'!$B$12,'Variance Analysis'!$A$9:$A$24,'Variance Analysis'!$A$12)</f>
        <v>#REF!</v>
      </c>
      <c r="M36" s="78" t="e">
        <f>SUMIFS('Variance Analysis'!M$9:M$24,'Variance Analysis'!$B$9:$B$24,'Variance Analysis'!$B$12,'Variance Analysis'!$A$9:$A$24,'Variance Analysis'!$A$12)</f>
        <v>#REF!</v>
      </c>
      <c r="N36" s="78" t="e">
        <f>SUMIFS('Variance Analysis'!N$9:N$24,'Variance Analysis'!$B$9:$B$24,'Variance Analysis'!$B$12,'Variance Analysis'!$A$9:$A$24,'Variance Analysis'!$A$12)</f>
        <v>#REF!</v>
      </c>
    </row>
    <row r="37" spans="1:14" ht="14.25" customHeight="1" x14ac:dyDescent="0.35">
      <c r="A37" s="58" t="s">
        <v>23</v>
      </c>
      <c r="B37" s="58" t="s">
        <v>33</v>
      </c>
      <c r="C37" s="78" t="e">
        <f>SUMIFS('Variance Analysis'!C$9:C$24,'Variance Analysis'!$B$9:$B$24,'Variance Analysis'!$B$10,'Variance Analysis'!$A$9:$A$24,'Variance Analysis'!$A$12)</f>
        <v>#REF!</v>
      </c>
      <c r="D37" s="78" t="e">
        <f>SUMIFS('Variance Analysis'!D$9:D$24,'Variance Analysis'!$B$9:$B$24,'Variance Analysis'!$B$10,'Variance Analysis'!$A$9:$A$24,'Variance Analysis'!$A$12)</f>
        <v>#REF!</v>
      </c>
      <c r="E37" s="78" t="e">
        <f>SUMIFS('Variance Analysis'!E$9:E$24,'Variance Analysis'!$B$9:$B$24,'Variance Analysis'!$B$10,'Variance Analysis'!$A$9:$A$24,'Variance Analysis'!$A$12)</f>
        <v>#REF!</v>
      </c>
      <c r="F37" s="78" t="e">
        <f>SUMIFS('Variance Analysis'!F$9:F$24,'Variance Analysis'!$B$9:$B$24,'Variance Analysis'!$B$10,'Variance Analysis'!$A$9:$A$24,'Variance Analysis'!$A$12)</f>
        <v>#REF!</v>
      </c>
      <c r="G37" s="78" t="e">
        <f>SUMIFS('Variance Analysis'!G$9:G$24,'Variance Analysis'!$B$9:$B$24,'Variance Analysis'!$B$10,'Variance Analysis'!$A$9:$A$24,'Variance Analysis'!$A$12)</f>
        <v>#REF!</v>
      </c>
      <c r="H37" s="78" t="e">
        <f>SUMIFS('Variance Analysis'!H$9:H$24,'Variance Analysis'!$B$9:$B$24,'Variance Analysis'!$B$10,'Variance Analysis'!$A$9:$A$24,'Variance Analysis'!$A$12)</f>
        <v>#REF!</v>
      </c>
      <c r="I37" s="78" t="e">
        <f>SUMIFS('Variance Analysis'!I$9:I$24,'Variance Analysis'!$B$9:$B$24,'Variance Analysis'!$B$10,'Variance Analysis'!$A$9:$A$24,'Variance Analysis'!$A$12)</f>
        <v>#REF!</v>
      </c>
      <c r="J37" s="78" t="e">
        <f>SUMIFS('Variance Analysis'!J$9:J$24,'Variance Analysis'!$B$9:$B$24,'Variance Analysis'!$B$10,'Variance Analysis'!$A$9:$A$24,'Variance Analysis'!$A$12)</f>
        <v>#REF!</v>
      </c>
      <c r="K37" s="78" t="e">
        <f>SUMIFS('Variance Analysis'!K$9:K$24,'Variance Analysis'!$B$9:$B$24,'Variance Analysis'!$B$10,'Variance Analysis'!$A$9:$A$24,'Variance Analysis'!$A$12)</f>
        <v>#REF!</v>
      </c>
      <c r="L37" s="78" t="e">
        <f>SUMIFS('Variance Analysis'!L$9:L$24,'Variance Analysis'!$B$9:$B$24,'Variance Analysis'!$B$10,'Variance Analysis'!$A$9:$A$24,'Variance Analysis'!$A$12)</f>
        <v>#REF!</v>
      </c>
      <c r="M37" s="78" t="e">
        <f>SUMIFS('Variance Analysis'!M$9:M$24,'Variance Analysis'!$B$9:$B$24,'Variance Analysis'!$B$10,'Variance Analysis'!$A$9:$A$24,'Variance Analysis'!$A$12)</f>
        <v>#REF!</v>
      </c>
      <c r="N37" s="78" t="e">
        <f>SUMIFS('Variance Analysis'!N$9:N$24,'Variance Analysis'!$B$9:$B$24,'Variance Analysis'!$B$10,'Variance Analysis'!$A$9:$A$24,'Variance Analysis'!$A$12)</f>
        <v>#REF!</v>
      </c>
    </row>
    <row r="38" spans="1:14" ht="14.25" customHeight="1" x14ac:dyDescent="0.35">
      <c r="A38" s="58" t="s">
        <v>14</v>
      </c>
      <c r="B38" s="58" t="s">
        <v>33</v>
      </c>
      <c r="C38" s="78" t="e">
        <f>SUMIFS('Variance Analysis'!C$9:C$24,'Variance Analysis'!$B$9:$B$24,'Variance Analysis'!$B$11,'Variance Analysis'!$A$9:$A$24,'Variance Analysis'!$A$12)</f>
        <v>#REF!</v>
      </c>
      <c r="D38" s="78" t="e">
        <f>SUMIFS('Variance Analysis'!D$9:D$24,'Variance Analysis'!$B$9:$B$24,'Variance Analysis'!$B$11,'Variance Analysis'!$A$9:$A$24,'Variance Analysis'!$A$12)</f>
        <v>#REF!</v>
      </c>
      <c r="E38" s="78" t="e">
        <f>SUMIFS('Variance Analysis'!E$9:E$24,'Variance Analysis'!$B$9:$B$24,'Variance Analysis'!$B$11,'Variance Analysis'!$A$9:$A$24,'Variance Analysis'!$A$12)</f>
        <v>#REF!</v>
      </c>
      <c r="F38" s="78" t="e">
        <f>SUMIFS('Variance Analysis'!F$9:F$24,'Variance Analysis'!$B$9:$B$24,'Variance Analysis'!$B$11,'Variance Analysis'!$A$9:$A$24,'Variance Analysis'!$A$12)</f>
        <v>#REF!</v>
      </c>
      <c r="G38" s="78" t="e">
        <f>SUMIFS('Variance Analysis'!G$9:G$24,'Variance Analysis'!$B$9:$B$24,'Variance Analysis'!$B$11,'Variance Analysis'!$A$9:$A$24,'Variance Analysis'!$A$12)</f>
        <v>#REF!</v>
      </c>
      <c r="H38" s="78" t="e">
        <f>SUMIFS('Variance Analysis'!H$9:H$24,'Variance Analysis'!$B$9:$B$24,'Variance Analysis'!$B$11,'Variance Analysis'!$A$9:$A$24,'Variance Analysis'!$A$12)</f>
        <v>#REF!</v>
      </c>
      <c r="I38" s="78" t="e">
        <f>SUMIFS('Variance Analysis'!I$9:I$24,'Variance Analysis'!$B$9:$B$24,'Variance Analysis'!$B$11,'Variance Analysis'!$A$9:$A$24,'Variance Analysis'!$A$12)</f>
        <v>#REF!</v>
      </c>
      <c r="J38" s="78" t="e">
        <f>SUMIFS('Variance Analysis'!J$9:J$24,'Variance Analysis'!$B$9:$B$24,'Variance Analysis'!$B$11,'Variance Analysis'!$A$9:$A$24,'Variance Analysis'!$A$12)</f>
        <v>#REF!</v>
      </c>
      <c r="K38" s="78" t="e">
        <f>SUMIFS('Variance Analysis'!K$9:K$24,'Variance Analysis'!$B$9:$B$24,'Variance Analysis'!$B$11,'Variance Analysis'!$A$9:$A$24,'Variance Analysis'!$A$12)</f>
        <v>#REF!</v>
      </c>
      <c r="L38" s="78" t="e">
        <f>SUMIFS('Variance Analysis'!L$9:L$24,'Variance Analysis'!$B$9:$B$24,'Variance Analysis'!$B$11,'Variance Analysis'!$A$9:$A$24,'Variance Analysis'!$A$12)</f>
        <v>#REF!</v>
      </c>
      <c r="M38" s="78" t="e">
        <f>SUMIFS('Variance Analysis'!M$9:M$24,'Variance Analysis'!$B$9:$B$24,'Variance Analysis'!$B$11,'Variance Analysis'!$A$9:$A$24,'Variance Analysis'!$A$12)</f>
        <v>#REF!</v>
      </c>
      <c r="N38" s="78" t="e">
        <f>SUMIFS('Variance Analysis'!N$9:N$24,'Variance Analysis'!$B$9:$B$24,'Variance Analysis'!$B$11,'Variance Analysis'!$A$9:$A$24,'Variance Analysis'!$A$12)</f>
        <v>#REF!</v>
      </c>
    </row>
    <row r="39" spans="1:14" ht="14.25" customHeight="1" thickBot="1" x14ac:dyDescent="0.4">
      <c r="A39" s="58" t="s">
        <v>22</v>
      </c>
      <c r="B39" s="58" t="s">
        <v>33</v>
      </c>
      <c r="C39" s="78" t="e">
        <f>SUMIFS('Variance Analysis'!C$9:C$24,'Variance Analysis'!$B$9:$B$24,'Variance Analysis'!$B$9,'Variance Analysis'!$A$9:$A$24,'Variance Analysis'!$A$12)</f>
        <v>#REF!</v>
      </c>
      <c r="D39" s="78" t="e">
        <f>SUMIFS('Variance Analysis'!D$9:D$24,'Variance Analysis'!$B$9:$B$24,'Variance Analysis'!$B$9,'Variance Analysis'!$A$9:$A$24,'Variance Analysis'!$A$12)</f>
        <v>#REF!</v>
      </c>
      <c r="E39" s="78" t="e">
        <f>SUMIFS('Variance Analysis'!E$9:E$24,'Variance Analysis'!$B$9:$B$24,'Variance Analysis'!$B$9,'Variance Analysis'!$A$9:$A$24,'Variance Analysis'!$A$12)</f>
        <v>#REF!</v>
      </c>
      <c r="F39" s="78" t="e">
        <f>SUMIFS('Variance Analysis'!F$9:F$24,'Variance Analysis'!$B$9:$B$24,'Variance Analysis'!$B$9,'Variance Analysis'!$A$9:$A$24,'Variance Analysis'!$A$12)</f>
        <v>#REF!</v>
      </c>
      <c r="G39" s="78" t="e">
        <f>SUMIFS('Variance Analysis'!G$9:G$24,'Variance Analysis'!$B$9:$B$24,'Variance Analysis'!$B$9,'Variance Analysis'!$A$9:$A$24,'Variance Analysis'!$A$12)</f>
        <v>#REF!</v>
      </c>
      <c r="H39" s="78" t="e">
        <f>SUMIFS('Variance Analysis'!H$9:H$24,'Variance Analysis'!$B$9:$B$24,'Variance Analysis'!$B$9,'Variance Analysis'!$A$9:$A$24,'Variance Analysis'!$A$12)</f>
        <v>#REF!</v>
      </c>
      <c r="I39" s="78" t="e">
        <f>SUMIFS('Variance Analysis'!I$9:I$24,'Variance Analysis'!$B$9:$B$24,'Variance Analysis'!$B$9,'Variance Analysis'!$A$9:$A$24,'Variance Analysis'!$A$12)</f>
        <v>#REF!</v>
      </c>
      <c r="J39" s="78" t="e">
        <f>SUMIFS('Variance Analysis'!J$9:J$24,'Variance Analysis'!$B$9:$B$24,'Variance Analysis'!$B$9,'Variance Analysis'!$A$9:$A$24,'Variance Analysis'!$A$12)</f>
        <v>#REF!</v>
      </c>
      <c r="K39" s="78" t="e">
        <f>SUMIFS('Variance Analysis'!K$9:K$24,'Variance Analysis'!$B$9:$B$24,'Variance Analysis'!$B$9,'Variance Analysis'!$A$9:$A$24,'Variance Analysis'!$A$12)</f>
        <v>#REF!</v>
      </c>
      <c r="L39" s="78" t="e">
        <f>SUMIFS('Variance Analysis'!L$9:L$24,'Variance Analysis'!$B$9:$B$24,'Variance Analysis'!$B$9,'Variance Analysis'!$A$9:$A$24,'Variance Analysis'!$A$12)</f>
        <v>#REF!</v>
      </c>
      <c r="M39" s="78" t="e">
        <f>SUMIFS('Variance Analysis'!M$9:M$24,'Variance Analysis'!$B$9:$B$24,'Variance Analysis'!$B$9,'Variance Analysis'!$A$9:$A$24,'Variance Analysis'!$A$12)</f>
        <v>#REF!</v>
      </c>
      <c r="N39" s="78" t="e">
        <f>SUMIFS('Variance Analysis'!N$9:N$24,'Variance Analysis'!$B$9:$B$24,'Variance Analysis'!$B$9,'Variance Analysis'!$A$9:$A$24,'Variance Analysis'!$A$12)</f>
        <v>#REF!</v>
      </c>
    </row>
    <row r="40" spans="1:14" ht="14.25" customHeight="1" thickTop="1" thickBot="1" x14ac:dyDescent="0.4">
      <c r="A40" s="14" t="s">
        <v>15</v>
      </c>
      <c r="B40" s="15" t="s">
        <v>33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35">
      <c r="A41" s="51"/>
      <c r="B41" s="52"/>
      <c r="C41" s="54"/>
      <c r="D41" s="54"/>
      <c r="E41" s="54"/>
      <c r="F41" s="54"/>
      <c r="G41" s="54"/>
      <c r="H41" s="54"/>
      <c r="I41" s="54"/>
      <c r="J41" s="54"/>
      <c r="K41" s="54"/>
      <c r="L41" s="54"/>
      <c r="M41" s="54"/>
      <c r="N41" s="54"/>
    </row>
    <row r="42" spans="1:14" ht="14.25" customHeight="1" x14ac:dyDescent="0.35">
      <c r="A42" s="51"/>
      <c r="B42" s="52"/>
      <c r="C42" s="54"/>
      <c r="D42" s="54"/>
      <c r="E42" s="54"/>
      <c r="F42" s="54"/>
      <c r="G42" s="54"/>
      <c r="H42" s="54"/>
      <c r="I42" s="54"/>
      <c r="J42" s="54"/>
      <c r="K42" s="54"/>
      <c r="L42" s="54"/>
      <c r="M42" s="54"/>
      <c r="N42" s="54"/>
    </row>
    <row r="43" spans="1:14" s="27" customFormat="1" ht="33" customHeight="1" x14ac:dyDescent="0.4">
      <c r="A43" s="38" t="s">
        <v>64</v>
      </c>
      <c r="B43" s="28" t="s">
        <v>31</v>
      </c>
      <c r="C43" s="29" t="s">
        <v>1</v>
      </c>
      <c r="D43" s="29" t="s">
        <v>2</v>
      </c>
      <c r="E43" s="29" t="s">
        <v>3</v>
      </c>
      <c r="F43" s="29" t="s">
        <v>4</v>
      </c>
      <c r="G43" s="29" t="s">
        <v>5</v>
      </c>
      <c r="H43" s="29" t="s">
        <v>6</v>
      </c>
      <c r="I43" s="29" t="s">
        <v>7</v>
      </c>
      <c r="J43" s="29" t="s">
        <v>8</v>
      </c>
      <c r="K43" s="29" t="s">
        <v>9</v>
      </c>
      <c r="L43" s="29" t="s">
        <v>10</v>
      </c>
      <c r="M43" s="29" t="s">
        <v>11</v>
      </c>
      <c r="N43" s="29" t="s">
        <v>12</v>
      </c>
    </row>
    <row r="44" spans="1:14" ht="14.25" customHeight="1" x14ac:dyDescent="0.35">
      <c r="A44" s="58" t="s">
        <v>65</v>
      </c>
      <c r="B44" s="58" t="s">
        <v>33</v>
      </c>
      <c r="C44" s="78" t="e">
        <f>SUMIFS('Variance Analysis'!C$9:C$24,'Variance Analysis'!$B$9:$B$24,'Variance Analysis'!$B$12,'Variance Analysis'!$A$9:$A$24,'Variance Analysis'!$A$13)</f>
        <v>#REF!</v>
      </c>
      <c r="D44" s="78" t="e">
        <f>SUMIFS('Variance Analysis'!D$9:D$24,'Variance Analysis'!$B$9:$B$24,'Variance Analysis'!$B$12,'Variance Analysis'!$A$9:$A$24,'Variance Analysis'!$A$13)</f>
        <v>#REF!</v>
      </c>
      <c r="E44" s="78" t="e">
        <f>SUMIFS('Variance Analysis'!E$9:E$24,'Variance Analysis'!$B$9:$B$24,'Variance Analysis'!$B$12,'Variance Analysis'!$A$9:$A$24,'Variance Analysis'!$A$13)</f>
        <v>#REF!</v>
      </c>
      <c r="F44" s="78" t="e">
        <f>SUMIFS('Variance Analysis'!F$9:F$24,'Variance Analysis'!$B$9:$B$24,'Variance Analysis'!$B$12,'Variance Analysis'!$A$9:$A$24,'Variance Analysis'!$A$13)</f>
        <v>#REF!</v>
      </c>
      <c r="G44" s="78" t="e">
        <f>SUMIFS('Variance Analysis'!G$9:G$24,'Variance Analysis'!$B$9:$B$24,'Variance Analysis'!$B$12,'Variance Analysis'!$A$9:$A$24,'Variance Analysis'!$A$13)</f>
        <v>#REF!</v>
      </c>
      <c r="H44" s="78" t="e">
        <f>SUMIFS('Variance Analysis'!H$9:H$24,'Variance Analysis'!$B$9:$B$24,'Variance Analysis'!$B$12,'Variance Analysis'!$A$9:$A$24,'Variance Analysis'!$A$13)</f>
        <v>#REF!</v>
      </c>
      <c r="I44" s="78" t="e">
        <f>SUMIFS('Variance Analysis'!I$9:I$24,'Variance Analysis'!$B$9:$B$24,'Variance Analysis'!$B$12,'Variance Analysis'!$A$9:$A$24,'Variance Analysis'!$A$13)</f>
        <v>#REF!</v>
      </c>
      <c r="J44" s="78" t="e">
        <f>SUMIFS('Variance Analysis'!J$9:J$24,'Variance Analysis'!$B$9:$B$24,'Variance Analysis'!$B$12,'Variance Analysis'!$A$9:$A$24,'Variance Analysis'!$A$13)</f>
        <v>#REF!</v>
      </c>
      <c r="K44" s="78" t="e">
        <f>SUMIFS('Variance Analysis'!K$9:K$24,'Variance Analysis'!$B$9:$B$24,'Variance Analysis'!$B$12,'Variance Analysis'!$A$9:$A$24,'Variance Analysis'!$A$13)</f>
        <v>#REF!</v>
      </c>
      <c r="L44" s="78" t="e">
        <f>SUMIFS('Variance Analysis'!L$9:L$24,'Variance Analysis'!$B$9:$B$24,'Variance Analysis'!$B$12,'Variance Analysis'!$A$9:$A$24,'Variance Analysis'!$A$13)</f>
        <v>#REF!</v>
      </c>
      <c r="M44" s="78" t="e">
        <f>SUMIFS('Variance Analysis'!M$9:M$24,'Variance Analysis'!$B$9:$B$24,'Variance Analysis'!$B$12,'Variance Analysis'!$A$9:$A$24,'Variance Analysis'!$A$13)</f>
        <v>#REF!</v>
      </c>
      <c r="N44" s="78" t="e">
        <f>SUMIFS('Variance Analysis'!N$9:N$24,'Variance Analysis'!$B$9:$B$24,'Variance Analysis'!$B$12,'Variance Analysis'!$A$9:$A$24,'Variance Analysis'!$A$13)</f>
        <v>#REF!</v>
      </c>
    </row>
    <row r="45" spans="1:14" ht="14.25" customHeight="1" x14ac:dyDescent="0.35">
      <c r="A45" s="58" t="s">
        <v>23</v>
      </c>
      <c r="B45" s="58" t="s">
        <v>33</v>
      </c>
      <c r="C45" s="78" t="e">
        <f>SUMIFS('Variance Analysis'!C$9:C$24,'Variance Analysis'!$B$9:$B$24,'Variance Analysis'!$B$10,'Variance Analysis'!$A$9:$A$24,'Variance Analysis'!$A$13)</f>
        <v>#REF!</v>
      </c>
      <c r="D45" s="78" t="e">
        <f>SUMIFS('Variance Analysis'!D$9:D$24,'Variance Analysis'!$B$9:$B$24,'Variance Analysis'!$B$10,'Variance Analysis'!$A$9:$A$24,'Variance Analysis'!$A$13)</f>
        <v>#REF!</v>
      </c>
      <c r="E45" s="78" t="e">
        <f>SUMIFS('Variance Analysis'!E$9:E$24,'Variance Analysis'!$B$9:$B$24,'Variance Analysis'!$B$10,'Variance Analysis'!$A$9:$A$24,'Variance Analysis'!$A$13)</f>
        <v>#REF!</v>
      </c>
      <c r="F45" s="78" t="e">
        <f>SUMIFS('Variance Analysis'!F$9:F$24,'Variance Analysis'!$B$9:$B$24,'Variance Analysis'!$B$10,'Variance Analysis'!$A$9:$A$24,'Variance Analysis'!$A$13)</f>
        <v>#REF!</v>
      </c>
      <c r="G45" s="78" t="e">
        <f>SUMIFS('Variance Analysis'!G$9:G$24,'Variance Analysis'!$B$9:$B$24,'Variance Analysis'!$B$10,'Variance Analysis'!$A$9:$A$24,'Variance Analysis'!$A$13)</f>
        <v>#REF!</v>
      </c>
      <c r="H45" s="78" t="e">
        <f>SUMIFS('Variance Analysis'!H$9:H$24,'Variance Analysis'!$B$9:$B$24,'Variance Analysis'!$B$10,'Variance Analysis'!$A$9:$A$24,'Variance Analysis'!$A$13)</f>
        <v>#REF!</v>
      </c>
      <c r="I45" s="78" t="e">
        <f>SUMIFS('Variance Analysis'!I$9:I$24,'Variance Analysis'!$B$9:$B$24,'Variance Analysis'!$B$10,'Variance Analysis'!$A$9:$A$24,'Variance Analysis'!$A$13)</f>
        <v>#REF!</v>
      </c>
      <c r="J45" s="78" t="e">
        <f>SUMIFS('Variance Analysis'!J$9:J$24,'Variance Analysis'!$B$9:$B$24,'Variance Analysis'!$B$10,'Variance Analysis'!$A$9:$A$24,'Variance Analysis'!$A$13)</f>
        <v>#REF!</v>
      </c>
      <c r="K45" s="78" t="e">
        <f>SUMIFS('Variance Analysis'!K$9:K$24,'Variance Analysis'!$B$9:$B$24,'Variance Analysis'!$B$10,'Variance Analysis'!$A$9:$A$24,'Variance Analysis'!$A$13)</f>
        <v>#REF!</v>
      </c>
      <c r="L45" s="78" t="e">
        <f>SUMIFS('Variance Analysis'!L$9:L$24,'Variance Analysis'!$B$9:$B$24,'Variance Analysis'!$B$10,'Variance Analysis'!$A$9:$A$24,'Variance Analysis'!$A$13)</f>
        <v>#REF!</v>
      </c>
      <c r="M45" s="78" t="e">
        <f>SUMIFS('Variance Analysis'!M$9:M$24,'Variance Analysis'!$B$9:$B$24,'Variance Analysis'!$B$10,'Variance Analysis'!$A$9:$A$24,'Variance Analysis'!$A$13)</f>
        <v>#REF!</v>
      </c>
      <c r="N45" s="78" t="e">
        <f>SUMIFS('Variance Analysis'!N$9:N$24,'Variance Analysis'!$B$9:$B$24,'Variance Analysis'!$B$10,'Variance Analysis'!$A$9:$A$24,'Variance Analysis'!$A$13)</f>
        <v>#REF!</v>
      </c>
    </row>
    <row r="46" spans="1:14" ht="14.25" customHeight="1" x14ac:dyDescent="0.35">
      <c r="A46" s="58" t="s">
        <v>14</v>
      </c>
      <c r="B46" s="58" t="s">
        <v>33</v>
      </c>
      <c r="C46" s="78" t="e">
        <f>SUMIFS('Variance Analysis'!C$9:C$24,'Variance Analysis'!$B$9:$B$24,'Variance Analysis'!$B$11,'Variance Analysis'!$A$9:$A$24,'Variance Analysis'!$A$13)</f>
        <v>#REF!</v>
      </c>
      <c r="D46" s="78" t="e">
        <f>SUMIFS('Variance Analysis'!D$9:D$24,'Variance Analysis'!$B$9:$B$24,'Variance Analysis'!$B$11,'Variance Analysis'!$A$9:$A$24,'Variance Analysis'!$A$13)</f>
        <v>#REF!</v>
      </c>
      <c r="E46" s="78" t="e">
        <f>SUMIFS('Variance Analysis'!E$9:E$24,'Variance Analysis'!$B$9:$B$24,'Variance Analysis'!$B$11,'Variance Analysis'!$A$9:$A$24,'Variance Analysis'!$A$13)</f>
        <v>#REF!</v>
      </c>
      <c r="F46" s="78" t="e">
        <f>SUMIFS('Variance Analysis'!F$9:F$24,'Variance Analysis'!$B$9:$B$24,'Variance Analysis'!$B$11,'Variance Analysis'!$A$9:$A$24,'Variance Analysis'!$A$13)</f>
        <v>#REF!</v>
      </c>
      <c r="G46" s="78" t="e">
        <f>SUMIFS('Variance Analysis'!G$9:G$24,'Variance Analysis'!$B$9:$B$24,'Variance Analysis'!$B$11,'Variance Analysis'!$A$9:$A$24,'Variance Analysis'!$A$13)</f>
        <v>#REF!</v>
      </c>
      <c r="H46" s="78" t="e">
        <f>SUMIFS('Variance Analysis'!H$9:H$24,'Variance Analysis'!$B$9:$B$24,'Variance Analysis'!$B$11,'Variance Analysis'!$A$9:$A$24,'Variance Analysis'!$A$13)</f>
        <v>#REF!</v>
      </c>
      <c r="I46" s="78" t="e">
        <f>SUMIFS('Variance Analysis'!I$9:I$24,'Variance Analysis'!$B$9:$B$24,'Variance Analysis'!$B$11,'Variance Analysis'!$A$9:$A$24,'Variance Analysis'!$A$13)</f>
        <v>#REF!</v>
      </c>
      <c r="J46" s="78" t="e">
        <f>SUMIFS('Variance Analysis'!J$9:J$24,'Variance Analysis'!$B$9:$B$24,'Variance Analysis'!$B$11,'Variance Analysis'!$A$9:$A$24,'Variance Analysis'!$A$13)</f>
        <v>#REF!</v>
      </c>
      <c r="K46" s="78" t="e">
        <f>SUMIFS('Variance Analysis'!K$9:K$24,'Variance Analysis'!$B$9:$B$24,'Variance Analysis'!$B$11,'Variance Analysis'!$A$9:$A$24,'Variance Analysis'!$A$13)</f>
        <v>#REF!</v>
      </c>
      <c r="L46" s="78" t="e">
        <f>SUMIFS('Variance Analysis'!L$9:L$24,'Variance Analysis'!$B$9:$B$24,'Variance Analysis'!$B$11,'Variance Analysis'!$A$9:$A$24,'Variance Analysis'!$A$13)</f>
        <v>#REF!</v>
      </c>
      <c r="M46" s="78" t="e">
        <f>SUMIFS('Variance Analysis'!M$9:M$24,'Variance Analysis'!$B$9:$B$24,'Variance Analysis'!$B$11,'Variance Analysis'!$A$9:$A$24,'Variance Analysis'!$A$13)</f>
        <v>#REF!</v>
      </c>
      <c r="N46" s="78" t="e">
        <f>SUMIFS('Variance Analysis'!N$9:N$24,'Variance Analysis'!$B$9:$B$24,'Variance Analysis'!$B$11,'Variance Analysis'!$A$9:$A$24,'Variance Analysis'!$A$13)</f>
        <v>#REF!</v>
      </c>
    </row>
    <row r="47" spans="1:14" ht="14.25" customHeight="1" thickBot="1" x14ac:dyDescent="0.4">
      <c r="A47" s="58" t="s">
        <v>22</v>
      </c>
      <c r="B47" s="58" t="s">
        <v>33</v>
      </c>
      <c r="C47" s="78" t="e">
        <f>SUMIFS('Variance Analysis'!C$9:C$24,'Variance Analysis'!$B$9:$B$24,'Variance Analysis'!$B$9,'Variance Analysis'!$A$9:$A$24,'Variance Analysis'!$A$13)</f>
        <v>#REF!</v>
      </c>
      <c r="D47" s="78" t="e">
        <f>SUMIFS('Variance Analysis'!D$9:D$24,'Variance Analysis'!$B$9:$B$24,'Variance Analysis'!$B$9,'Variance Analysis'!$A$9:$A$24,'Variance Analysis'!$A$13)</f>
        <v>#REF!</v>
      </c>
      <c r="E47" s="78" t="e">
        <f>SUMIFS('Variance Analysis'!E$9:E$24,'Variance Analysis'!$B$9:$B$24,'Variance Analysis'!$B$9,'Variance Analysis'!$A$9:$A$24,'Variance Analysis'!$A$13)</f>
        <v>#REF!</v>
      </c>
      <c r="F47" s="78" t="e">
        <f>SUMIFS('Variance Analysis'!F$9:F$24,'Variance Analysis'!$B$9:$B$24,'Variance Analysis'!$B$9,'Variance Analysis'!$A$9:$A$24,'Variance Analysis'!$A$13)</f>
        <v>#REF!</v>
      </c>
      <c r="G47" s="78" t="e">
        <f>SUMIFS('Variance Analysis'!G$9:G$24,'Variance Analysis'!$B$9:$B$24,'Variance Analysis'!$B$9,'Variance Analysis'!$A$9:$A$24,'Variance Analysis'!$A$13)</f>
        <v>#REF!</v>
      </c>
      <c r="H47" s="78" t="e">
        <f>SUMIFS('Variance Analysis'!H$9:H$24,'Variance Analysis'!$B$9:$B$24,'Variance Analysis'!$B$9,'Variance Analysis'!$A$9:$A$24,'Variance Analysis'!$A$13)</f>
        <v>#REF!</v>
      </c>
      <c r="I47" s="78" t="e">
        <f>SUMIFS('Variance Analysis'!I$9:I$24,'Variance Analysis'!$B$9:$B$24,'Variance Analysis'!$B$9,'Variance Analysis'!$A$9:$A$24,'Variance Analysis'!$A$13)</f>
        <v>#REF!</v>
      </c>
      <c r="J47" s="78" t="e">
        <f>SUMIFS('Variance Analysis'!J$9:J$24,'Variance Analysis'!$B$9:$B$24,'Variance Analysis'!$B$9,'Variance Analysis'!$A$9:$A$24,'Variance Analysis'!$A$13)</f>
        <v>#REF!</v>
      </c>
      <c r="K47" s="78" t="e">
        <f>SUMIFS('Variance Analysis'!K$9:K$24,'Variance Analysis'!$B$9:$B$24,'Variance Analysis'!$B$9,'Variance Analysis'!$A$9:$A$24,'Variance Analysis'!$A$13)</f>
        <v>#REF!</v>
      </c>
      <c r="L47" s="78" t="e">
        <f>SUMIFS('Variance Analysis'!L$9:L$24,'Variance Analysis'!$B$9:$B$24,'Variance Analysis'!$B$9,'Variance Analysis'!$A$9:$A$24,'Variance Analysis'!$A$13)</f>
        <v>#REF!</v>
      </c>
      <c r="M47" s="78" t="e">
        <f>SUMIFS('Variance Analysis'!M$9:M$24,'Variance Analysis'!$B$9:$B$24,'Variance Analysis'!$B$9,'Variance Analysis'!$A$9:$A$24,'Variance Analysis'!$A$13)</f>
        <v>#REF!</v>
      </c>
      <c r="N47" s="78" t="e">
        <f>SUMIFS('Variance Analysis'!N$9:N$24,'Variance Analysis'!$B$9:$B$24,'Variance Analysis'!$B$9,'Variance Analysis'!$A$9:$A$24,'Variance Analysis'!$A$13)</f>
        <v>#REF!</v>
      </c>
    </row>
    <row r="48" spans="1:14" ht="14.25" customHeight="1" thickTop="1" thickBot="1" x14ac:dyDescent="0.4">
      <c r="A48" s="14" t="s">
        <v>15</v>
      </c>
      <c r="B48" s="15" t="s">
        <v>33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35">
      <c r="A49" s="51"/>
      <c r="B49" s="52"/>
      <c r="C49" s="54"/>
      <c r="D49" s="54"/>
      <c r="E49" s="54"/>
      <c r="F49" s="54"/>
      <c r="G49" s="54"/>
      <c r="H49" s="54"/>
      <c r="I49" s="54"/>
      <c r="J49" s="54"/>
      <c r="K49" s="54"/>
      <c r="L49" s="54"/>
      <c r="M49" s="54"/>
      <c r="N49" s="54"/>
    </row>
    <row r="50" spans="1:14" ht="14.25" customHeight="1" x14ac:dyDescent="0.35">
      <c r="A50" s="51"/>
      <c r="B50" s="52"/>
      <c r="C50" s="54"/>
      <c r="D50" s="54"/>
      <c r="E50" s="54"/>
      <c r="F50" s="54"/>
      <c r="G50" s="54"/>
      <c r="H50" s="54"/>
      <c r="I50" s="54"/>
      <c r="J50" s="54"/>
      <c r="K50" s="54"/>
      <c r="L50" s="54"/>
      <c r="M50" s="54"/>
      <c r="N50" s="54"/>
    </row>
    <row r="51" spans="1:14" s="27" customFormat="1" ht="33" customHeight="1" x14ac:dyDescent="0.4">
      <c r="A51" s="38" t="s">
        <v>63</v>
      </c>
      <c r="B51" s="28" t="s">
        <v>31</v>
      </c>
      <c r="C51" s="29" t="s">
        <v>1</v>
      </c>
      <c r="D51" s="29" t="s">
        <v>2</v>
      </c>
      <c r="E51" s="29" t="s">
        <v>3</v>
      </c>
      <c r="F51" s="29" t="s">
        <v>4</v>
      </c>
      <c r="G51" s="29" t="s">
        <v>5</v>
      </c>
      <c r="H51" s="29" t="s">
        <v>6</v>
      </c>
      <c r="I51" s="29" t="s">
        <v>7</v>
      </c>
      <c r="J51" s="29" t="s">
        <v>8</v>
      </c>
      <c r="K51" s="29" t="s">
        <v>9</v>
      </c>
      <c r="L51" s="29" t="s">
        <v>10</v>
      </c>
      <c r="M51" s="29" t="s">
        <v>11</v>
      </c>
      <c r="N51" s="29" t="s">
        <v>12</v>
      </c>
    </row>
    <row r="52" spans="1:14" ht="14.25" customHeight="1" x14ac:dyDescent="0.35">
      <c r="A52" s="58" t="s">
        <v>65</v>
      </c>
      <c r="B52" s="58" t="s">
        <v>33</v>
      </c>
      <c r="C52" s="78" t="e">
        <f>SUMIFS('Variance Analysis'!C$9:C$24,'Variance Analysis'!$B$9:$B$24,'Variance Analysis'!$B$12,'Variance Analysis'!$A$9:$A$24,'Variance Analysis'!$A$17)</f>
        <v>#REF!</v>
      </c>
      <c r="D52" s="78" t="e">
        <f>SUMIFS('Variance Analysis'!D$9:D$24,'Variance Analysis'!$B$9:$B$24,'Variance Analysis'!$B$12,'Variance Analysis'!$A$9:$A$24,'Variance Analysis'!$A$17)</f>
        <v>#REF!</v>
      </c>
      <c r="E52" s="78" t="e">
        <f>SUMIFS('Variance Analysis'!E$9:E$24,'Variance Analysis'!$B$9:$B$24,'Variance Analysis'!$B$12,'Variance Analysis'!$A$9:$A$24,'Variance Analysis'!$A$17)</f>
        <v>#REF!</v>
      </c>
      <c r="F52" s="78" t="e">
        <f>SUMIFS('Variance Analysis'!F$9:F$24,'Variance Analysis'!$B$9:$B$24,'Variance Analysis'!$B$12,'Variance Analysis'!$A$9:$A$24,'Variance Analysis'!$A$17)</f>
        <v>#REF!</v>
      </c>
      <c r="G52" s="78" t="e">
        <f>SUMIFS('Variance Analysis'!G$9:G$24,'Variance Analysis'!$B$9:$B$24,'Variance Analysis'!$B$12,'Variance Analysis'!$A$9:$A$24,'Variance Analysis'!$A$17)</f>
        <v>#REF!</v>
      </c>
      <c r="H52" s="78" t="e">
        <f>SUMIFS('Variance Analysis'!H$9:H$24,'Variance Analysis'!$B$9:$B$24,'Variance Analysis'!$B$12,'Variance Analysis'!$A$9:$A$24,'Variance Analysis'!$A$17)</f>
        <v>#REF!</v>
      </c>
      <c r="I52" s="78" t="e">
        <f>SUMIFS('Variance Analysis'!I$9:I$24,'Variance Analysis'!$B$9:$B$24,'Variance Analysis'!$B$12,'Variance Analysis'!$A$9:$A$24,'Variance Analysis'!$A$17)</f>
        <v>#REF!</v>
      </c>
      <c r="J52" s="78" t="e">
        <f>SUMIFS('Variance Analysis'!J$9:J$24,'Variance Analysis'!$B$9:$B$24,'Variance Analysis'!$B$12,'Variance Analysis'!$A$9:$A$24,'Variance Analysis'!$A$17)</f>
        <v>#REF!</v>
      </c>
      <c r="K52" s="78" t="e">
        <f>SUMIFS('Variance Analysis'!K$9:K$24,'Variance Analysis'!$B$9:$B$24,'Variance Analysis'!$B$12,'Variance Analysis'!$A$9:$A$24,'Variance Analysis'!$A$17)</f>
        <v>#REF!</v>
      </c>
      <c r="L52" s="78" t="e">
        <f>SUMIFS('Variance Analysis'!L$9:L$24,'Variance Analysis'!$B$9:$B$24,'Variance Analysis'!$B$12,'Variance Analysis'!$A$9:$A$24,'Variance Analysis'!$A$17)</f>
        <v>#REF!</v>
      </c>
      <c r="M52" s="78" t="e">
        <f>SUMIFS('Variance Analysis'!M$9:M$24,'Variance Analysis'!$B$9:$B$24,'Variance Analysis'!$B$12,'Variance Analysis'!$A$9:$A$24,'Variance Analysis'!$A$17)</f>
        <v>#REF!</v>
      </c>
      <c r="N52" s="78" t="e">
        <f>SUMIFS('Variance Analysis'!N$9:N$24,'Variance Analysis'!$B$9:$B$24,'Variance Analysis'!$B$12,'Variance Analysis'!$A$9:$A$24,'Variance Analysis'!$A$17)</f>
        <v>#REF!</v>
      </c>
    </row>
    <row r="53" spans="1:14" ht="14.25" customHeight="1" x14ac:dyDescent="0.35">
      <c r="A53" s="58" t="s">
        <v>23</v>
      </c>
      <c r="B53" s="58" t="s">
        <v>33</v>
      </c>
      <c r="C53" s="78" t="e">
        <f>SUMIFS('Variance Analysis'!C$9:C$24,'Variance Analysis'!$B$9:$B$24,'Variance Analysis'!$B$10,'Variance Analysis'!$A$9:$A$24,'Variance Analysis'!$A$17)</f>
        <v>#REF!</v>
      </c>
      <c r="D53" s="78" t="e">
        <f>SUMIFS('Variance Analysis'!D$9:D$24,'Variance Analysis'!$B$9:$B$24,'Variance Analysis'!$B$10,'Variance Analysis'!$A$9:$A$24,'Variance Analysis'!$A$17)</f>
        <v>#REF!</v>
      </c>
      <c r="E53" s="78" t="e">
        <f>SUMIFS('Variance Analysis'!E$9:E$24,'Variance Analysis'!$B$9:$B$24,'Variance Analysis'!$B$10,'Variance Analysis'!$A$9:$A$24,'Variance Analysis'!$A$17)</f>
        <v>#REF!</v>
      </c>
      <c r="F53" s="78" t="e">
        <f>SUMIFS('Variance Analysis'!F$9:F$24,'Variance Analysis'!$B$9:$B$24,'Variance Analysis'!$B$10,'Variance Analysis'!$A$9:$A$24,'Variance Analysis'!$A$17)</f>
        <v>#REF!</v>
      </c>
      <c r="G53" s="78" t="e">
        <f>SUMIFS('Variance Analysis'!G$9:G$24,'Variance Analysis'!$B$9:$B$24,'Variance Analysis'!$B$10,'Variance Analysis'!$A$9:$A$24,'Variance Analysis'!$A$17)</f>
        <v>#REF!</v>
      </c>
      <c r="H53" s="78" t="e">
        <f>SUMIFS('Variance Analysis'!H$9:H$24,'Variance Analysis'!$B$9:$B$24,'Variance Analysis'!$B$10,'Variance Analysis'!$A$9:$A$24,'Variance Analysis'!$A$17)</f>
        <v>#REF!</v>
      </c>
      <c r="I53" s="78" t="e">
        <f>SUMIFS('Variance Analysis'!I$9:I$24,'Variance Analysis'!$B$9:$B$24,'Variance Analysis'!$B$10,'Variance Analysis'!$A$9:$A$24,'Variance Analysis'!$A$17)</f>
        <v>#REF!</v>
      </c>
      <c r="J53" s="78" t="e">
        <f>SUMIFS('Variance Analysis'!J$9:J$24,'Variance Analysis'!$B$9:$B$24,'Variance Analysis'!$B$10,'Variance Analysis'!$A$9:$A$24,'Variance Analysis'!$A$17)</f>
        <v>#REF!</v>
      </c>
      <c r="K53" s="78" t="e">
        <f>SUMIFS('Variance Analysis'!K$9:K$24,'Variance Analysis'!$B$9:$B$24,'Variance Analysis'!$B$10,'Variance Analysis'!$A$9:$A$24,'Variance Analysis'!$A$17)</f>
        <v>#REF!</v>
      </c>
      <c r="L53" s="78" t="e">
        <f>SUMIFS('Variance Analysis'!L$9:L$24,'Variance Analysis'!$B$9:$B$24,'Variance Analysis'!$B$10,'Variance Analysis'!$A$9:$A$24,'Variance Analysis'!$A$17)</f>
        <v>#REF!</v>
      </c>
      <c r="M53" s="78" t="e">
        <f>SUMIFS('Variance Analysis'!M$9:M$24,'Variance Analysis'!$B$9:$B$24,'Variance Analysis'!$B$10,'Variance Analysis'!$A$9:$A$24,'Variance Analysis'!$A$17)</f>
        <v>#REF!</v>
      </c>
      <c r="N53" s="78" t="e">
        <f>SUMIFS('Variance Analysis'!N$9:N$24,'Variance Analysis'!$B$9:$B$24,'Variance Analysis'!$B$10,'Variance Analysis'!$A$9:$A$24,'Variance Analysis'!$A$17)</f>
        <v>#REF!</v>
      </c>
    </row>
    <row r="54" spans="1:14" ht="14.25" customHeight="1" x14ac:dyDescent="0.35">
      <c r="A54" s="58" t="s">
        <v>14</v>
      </c>
      <c r="B54" s="58" t="s">
        <v>33</v>
      </c>
      <c r="C54" s="78" t="e">
        <f>SUMIFS('Variance Analysis'!C$9:C$24,'Variance Analysis'!$B$9:$B$24,'Variance Analysis'!$B$11,'Variance Analysis'!$A$9:$A$24,'Variance Analysis'!$A$17)</f>
        <v>#REF!</v>
      </c>
      <c r="D54" s="78" t="e">
        <f>SUMIFS('Variance Analysis'!D$9:D$24,'Variance Analysis'!$B$9:$B$24,'Variance Analysis'!$B$11,'Variance Analysis'!$A$9:$A$24,'Variance Analysis'!$A$17)</f>
        <v>#REF!</v>
      </c>
      <c r="E54" s="78" t="e">
        <f>SUMIFS('Variance Analysis'!E$9:E$24,'Variance Analysis'!$B$9:$B$24,'Variance Analysis'!$B$11,'Variance Analysis'!$A$9:$A$24,'Variance Analysis'!$A$17)</f>
        <v>#REF!</v>
      </c>
      <c r="F54" s="78" t="e">
        <f>SUMIFS('Variance Analysis'!F$9:F$24,'Variance Analysis'!$B$9:$B$24,'Variance Analysis'!$B$11,'Variance Analysis'!$A$9:$A$24,'Variance Analysis'!$A$17)</f>
        <v>#REF!</v>
      </c>
      <c r="G54" s="78" t="e">
        <f>SUMIFS('Variance Analysis'!G$9:G$24,'Variance Analysis'!$B$9:$B$24,'Variance Analysis'!$B$11,'Variance Analysis'!$A$9:$A$24,'Variance Analysis'!$A$17)</f>
        <v>#REF!</v>
      </c>
      <c r="H54" s="78" t="e">
        <f>SUMIFS('Variance Analysis'!H$9:H$24,'Variance Analysis'!$B$9:$B$24,'Variance Analysis'!$B$11,'Variance Analysis'!$A$9:$A$24,'Variance Analysis'!$A$17)</f>
        <v>#REF!</v>
      </c>
      <c r="I54" s="78" t="e">
        <f>SUMIFS('Variance Analysis'!I$9:I$24,'Variance Analysis'!$B$9:$B$24,'Variance Analysis'!$B$11,'Variance Analysis'!$A$9:$A$24,'Variance Analysis'!$A$17)</f>
        <v>#REF!</v>
      </c>
      <c r="J54" s="78" t="e">
        <f>SUMIFS('Variance Analysis'!J$9:J$24,'Variance Analysis'!$B$9:$B$24,'Variance Analysis'!$B$11,'Variance Analysis'!$A$9:$A$24,'Variance Analysis'!$A$17)</f>
        <v>#REF!</v>
      </c>
      <c r="K54" s="78" t="e">
        <f>SUMIFS('Variance Analysis'!K$9:K$24,'Variance Analysis'!$B$9:$B$24,'Variance Analysis'!$B$11,'Variance Analysis'!$A$9:$A$24,'Variance Analysis'!$A$17)</f>
        <v>#REF!</v>
      </c>
      <c r="L54" s="78" t="e">
        <f>SUMIFS('Variance Analysis'!L$9:L$24,'Variance Analysis'!$B$9:$B$24,'Variance Analysis'!$B$11,'Variance Analysis'!$A$9:$A$24,'Variance Analysis'!$A$17)</f>
        <v>#REF!</v>
      </c>
      <c r="M54" s="78" t="e">
        <f>SUMIFS('Variance Analysis'!M$9:M$24,'Variance Analysis'!$B$9:$B$24,'Variance Analysis'!$B$11,'Variance Analysis'!$A$9:$A$24,'Variance Analysis'!$A$17)</f>
        <v>#REF!</v>
      </c>
      <c r="N54" s="78" t="e">
        <f>SUMIFS('Variance Analysis'!N$9:N$24,'Variance Analysis'!$B$9:$B$24,'Variance Analysis'!$B$11,'Variance Analysis'!$A$9:$A$24,'Variance Analysis'!$A$17)</f>
        <v>#REF!</v>
      </c>
    </row>
    <row r="55" spans="1:14" ht="14.25" customHeight="1" thickBot="1" x14ac:dyDescent="0.4">
      <c r="A55" s="58" t="s">
        <v>22</v>
      </c>
      <c r="B55" s="58" t="s">
        <v>33</v>
      </c>
      <c r="C55" s="78" t="e">
        <f>SUMIFS('Variance Analysis'!C$9:C$24,'Variance Analysis'!$B$9:$B$24,'Variance Analysis'!$B$9,'Variance Analysis'!$A$9:$A$24,'Variance Analysis'!$A$17)</f>
        <v>#REF!</v>
      </c>
      <c r="D55" s="78" t="e">
        <f>SUMIFS('Variance Analysis'!D$9:D$24,'Variance Analysis'!$B$9:$B$24,'Variance Analysis'!$B$9,'Variance Analysis'!$A$9:$A$24,'Variance Analysis'!$A$17)</f>
        <v>#REF!</v>
      </c>
      <c r="E55" s="78" t="e">
        <f>SUMIFS('Variance Analysis'!E$9:E$24,'Variance Analysis'!$B$9:$B$24,'Variance Analysis'!$B$9,'Variance Analysis'!$A$9:$A$24,'Variance Analysis'!$A$17)</f>
        <v>#REF!</v>
      </c>
      <c r="F55" s="78" t="e">
        <f>SUMIFS('Variance Analysis'!F$9:F$24,'Variance Analysis'!$B$9:$B$24,'Variance Analysis'!$B$9,'Variance Analysis'!$A$9:$A$24,'Variance Analysis'!$A$17)</f>
        <v>#REF!</v>
      </c>
      <c r="G55" s="78" t="e">
        <f>SUMIFS('Variance Analysis'!G$9:G$24,'Variance Analysis'!$B$9:$B$24,'Variance Analysis'!$B$9,'Variance Analysis'!$A$9:$A$24,'Variance Analysis'!$A$17)</f>
        <v>#REF!</v>
      </c>
      <c r="H55" s="78" t="e">
        <f>SUMIFS('Variance Analysis'!H$9:H$24,'Variance Analysis'!$B$9:$B$24,'Variance Analysis'!$B$9,'Variance Analysis'!$A$9:$A$24,'Variance Analysis'!$A$17)</f>
        <v>#REF!</v>
      </c>
      <c r="I55" s="78" t="e">
        <f>SUMIFS('Variance Analysis'!I$9:I$24,'Variance Analysis'!$B$9:$B$24,'Variance Analysis'!$B$9,'Variance Analysis'!$A$9:$A$24,'Variance Analysis'!$A$17)</f>
        <v>#REF!</v>
      </c>
      <c r="J55" s="78" t="e">
        <f>SUMIFS('Variance Analysis'!J$9:J$24,'Variance Analysis'!$B$9:$B$24,'Variance Analysis'!$B$9,'Variance Analysis'!$A$9:$A$24,'Variance Analysis'!$A$17)</f>
        <v>#REF!</v>
      </c>
      <c r="K55" s="78" t="e">
        <f>SUMIFS('Variance Analysis'!K$9:K$24,'Variance Analysis'!$B$9:$B$24,'Variance Analysis'!$B$9,'Variance Analysis'!$A$9:$A$24,'Variance Analysis'!$A$17)</f>
        <v>#REF!</v>
      </c>
      <c r="L55" s="78" t="e">
        <f>SUMIFS('Variance Analysis'!L$9:L$24,'Variance Analysis'!$B$9:$B$24,'Variance Analysis'!$B$9,'Variance Analysis'!$A$9:$A$24,'Variance Analysis'!$A$17)</f>
        <v>#REF!</v>
      </c>
      <c r="M55" s="78" t="e">
        <f>SUMIFS('Variance Analysis'!M$9:M$24,'Variance Analysis'!$B$9:$B$24,'Variance Analysis'!$B$9,'Variance Analysis'!$A$9:$A$24,'Variance Analysis'!$A$17)</f>
        <v>#REF!</v>
      </c>
      <c r="N55" s="78" t="e">
        <f>SUMIFS('Variance Analysis'!N$9:N$24,'Variance Analysis'!$B$9:$B$24,'Variance Analysis'!$B$9,'Variance Analysis'!$A$9:$A$24,'Variance Analysis'!$A$17)</f>
        <v>#REF!</v>
      </c>
    </row>
    <row r="56" spans="1:14" ht="14.25" customHeight="1" thickTop="1" thickBot="1" x14ac:dyDescent="0.4">
      <c r="A56" s="14" t="s">
        <v>15</v>
      </c>
      <c r="B56" s="15" t="s">
        <v>33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35">
      <c r="A57" s="51"/>
      <c r="B57" s="52"/>
      <c r="C57" s="54"/>
      <c r="D57" s="54"/>
      <c r="E57" s="54"/>
      <c r="F57" s="54"/>
      <c r="G57" s="54"/>
      <c r="H57" s="54"/>
      <c r="I57" s="54"/>
      <c r="J57" s="54"/>
      <c r="K57" s="54"/>
      <c r="L57" s="54"/>
      <c r="M57" s="54"/>
      <c r="N57" s="54"/>
    </row>
    <row r="58" spans="1:14" s="27" customFormat="1" ht="33" customHeight="1" x14ac:dyDescent="0.4">
      <c r="A58" s="38" t="s">
        <v>68</v>
      </c>
      <c r="B58" s="28" t="s">
        <v>31</v>
      </c>
      <c r="C58" s="29" t="s">
        <v>1</v>
      </c>
      <c r="D58" s="29" t="s">
        <v>2</v>
      </c>
      <c r="E58" s="29" t="s">
        <v>3</v>
      </c>
      <c r="F58" s="29" t="s">
        <v>4</v>
      </c>
      <c r="G58" s="29" t="s">
        <v>5</v>
      </c>
      <c r="H58" s="29" t="s">
        <v>6</v>
      </c>
      <c r="I58" s="29" t="s">
        <v>7</v>
      </c>
      <c r="J58" s="29" t="s">
        <v>8</v>
      </c>
      <c r="K58" s="29" t="s">
        <v>9</v>
      </c>
      <c r="L58" s="29" t="s">
        <v>10</v>
      </c>
      <c r="M58" s="29" t="s">
        <v>11</v>
      </c>
      <c r="N58" s="29" t="s">
        <v>12</v>
      </c>
    </row>
    <row r="59" spans="1:14" ht="14.25" customHeight="1" x14ac:dyDescent="0.35">
      <c r="A59" s="58" t="s">
        <v>65</v>
      </c>
      <c r="B59" s="58" t="s">
        <v>33</v>
      </c>
      <c r="C59" s="78" t="e">
        <f>SUMIFS('Variance Analysis'!C$9:C$24,'Variance Analysis'!$B$9:$B$24,'Variance Analysis'!$B$12,'Variance Analysis'!$A$9:$A$24,'Variance Analysis'!$A$21)</f>
        <v>#REF!</v>
      </c>
      <c r="D59" s="78" t="e">
        <f>SUMIFS('Variance Analysis'!D$9:D$24,'Variance Analysis'!$B$9:$B$24,'Variance Analysis'!$B$12,'Variance Analysis'!$A$9:$A$24,'Variance Analysis'!$A$21)</f>
        <v>#REF!</v>
      </c>
      <c r="E59" s="78" t="e">
        <f>SUMIFS('Variance Analysis'!E$9:E$24,'Variance Analysis'!$B$9:$B$24,'Variance Analysis'!$B$12,'Variance Analysis'!$A$9:$A$24,'Variance Analysis'!$A$21)</f>
        <v>#REF!</v>
      </c>
      <c r="F59" s="78" t="e">
        <f>SUMIFS('Variance Analysis'!F$9:F$24,'Variance Analysis'!$B$9:$B$24,'Variance Analysis'!$B$12,'Variance Analysis'!$A$9:$A$24,'Variance Analysis'!$A$21)</f>
        <v>#REF!</v>
      </c>
      <c r="G59" s="78" t="e">
        <f>SUMIFS('Variance Analysis'!G$9:G$24,'Variance Analysis'!$B$9:$B$24,'Variance Analysis'!$B$12,'Variance Analysis'!$A$9:$A$24,'Variance Analysis'!$A$21)</f>
        <v>#REF!</v>
      </c>
      <c r="H59" s="78" t="e">
        <f>SUMIFS('Variance Analysis'!H$9:H$24,'Variance Analysis'!$B$9:$B$24,'Variance Analysis'!$B$12,'Variance Analysis'!$A$9:$A$24,'Variance Analysis'!$A$21)</f>
        <v>#REF!</v>
      </c>
      <c r="I59" s="78" t="e">
        <f>SUMIFS('Variance Analysis'!I$9:I$24,'Variance Analysis'!$B$9:$B$24,'Variance Analysis'!$B$12,'Variance Analysis'!$A$9:$A$24,'Variance Analysis'!$A$21)</f>
        <v>#REF!</v>
      </c>
      <c r="J59" s="78" t="e">
        <f>SUMIFS('Variance Analysis'!J$9:J$24,'Variance Analysis'!$B$9:$B$24,'Variance Analysis'!$B$12,'Variance Analysis'!$A$9:$A$24,'Variance Analysis'!$A$21)</f>
        <v>#REF!</v>
      </c>
      <c r="K59" s="78" t="e">
        <f>SUMIFS('Variance Analysis'!K$9:K$24,'Variance Analysis'!$B$9:$B$24,'Variance Analysis'!$B$12,'Variance Analysis'!$A$9:$A$24,'Variance Analysis'!$A$21)</f>
        <v>#REF!</v>
      </c>
      <c r="L59" s="78" t="e">
        <f>SUMIFS('Variance Analysis'!L$9:L$24,'Variance Analysis'!$B$9:$B$24,'Variance Analysis'!$B$12,'Variance Analysis'!$A$9:$A$24,'Variance Analysis'!$A$21)</f>
        <v>#REF!</v>
      </c>
      <c r="M59" s="78" t="e">
        <f>SUMIFS('Variance Analysis'!M$9:M$24,'Variance Analysis'!$B$9:$B$24,'Variance Analysis'!$B$12,'Variance Analysis'!$A$9:$A$24,'Variance Analysis'!$A$21)</f>
        <v>#REF!</v>
      </c>
      <c r="N59" s="78" t="e">
        <f>SUMIFS('Variance Analysis'!N$9:N$24,'Variance Analysis'!$B$9:$B$24,'Variance Analysis'!$B$12,'Variance Analysis'!$A$9:$A$24,'Variance Analysis'!$A$21)</f>
        <v>#REF!</v>
      </c>
    </row>
    <row r="60" spans="1:14" ht="14.25" customHeight="1" x14ac:dyDescent="0.35">
      <c r="A60" s="58" t="s">
        <v>23</v>
      </c>
      <c r="B60" s="58" t="s">
        <v>33</v>
      </c>
      <c r="C60" s="78" t="e">
        <f>SUMIFS('Variance Analysis'!C$9:C$24,'Variance Analysis'!$B$9:$B$24,'Variance Analysis'!$B$10,'Variance Analysis'!$A$9:$A$24,'Variance Analysis'!$A$21)</f>
        <v>#REF!</v>
      </c>
      <c r="D60" s="78" t="e">
        <f>SUMIFS('Variance Analysis'!D$9:D$24,'Variance Analysis'!$B$9:$B$24,'Variance Analysis'!$B$10,'Variance Analysis'!$A$9:$A$24,'Variance Analysis'!$A$21)</f>
        <v>#REF!</v>
      </c>
      <c r="E60" s="78" t="e">
        <f>SUMIFS('Variance Analysis'!E$9:E$24,'Variance Analysis'!$B$9:$B$24,'Variance Analysis'!$B$10,'Variance Analysis'!$A$9:$A$24,'Variance Analysis'!$A$21)</f>
        <v>#REF!</v>
      </c>
      <c r="F60" s="78" t="e">
        <f>SUMIFS('Variance Analysis'!F$9:F$24,'Variance Analysis'!$B$9:$B$24,'Variance Analysis'!$B$10,'Variance Analysis'!$A$9:$A$24,'Variance Analysis'!$A$21)</f>
        <v>#REF!</v>
      </c>
      <c r="G60" s="78" t="e">
        <f>SUMIFS('Variance Analysis'!G$9:G$24,'Variance Analysis'!$B$9:$B$24,'Variance Analysis'!$B$10,'Variance Analysis'!$A$9:$A$24,'Variance Analysis'!$A$21)</f>
        <v>#REF!</v>
      </c>
      <c r="H60" s="78" t="e">
        <f>SUMIFS('Variance Analysis'!H$9:H$24,'Variance Analysis'!$B$9:$B$24,'Variance Analysis'!$B$10,'Variance Analysis'!$A$9:$A$24,'Variance Analysis'!$A$21)</f>
        <v>#REF!</v>
      </c>
      <c r="I60" s="78" t="e">
        <f>SUMIFS('Variance Analysis'!I$9:I$24,'Variance Analysis'!$B$9:$B$24,'Variance Analysis'!$B$10,'Variance Analysis'!$A$9:$A$24,'Variance Analysis'!$A$21)</f>
        <v>#REF!</v>
      </c>
      <c r="J60" s="78" t="e">
        <f>SUMIFS('Variance Analysis'!J$9:J$24,'Variance Analysis'!$B$9:$B$24,'Variance Analysis'!$B$10,'Variance Analysis'!$A$9:$A$24,'Variance Analysis'!$A$21)</f>
        <v>#REF!</v>
      </c>
      <c r="K60" s="78" t="e">
        <f>SUMIFS('Variance Analysis'!K$9:K$24,'Variance Analysis'!$B$9:$B$24,'Variance Analysis'!$B$10,'Variance Analysis'!$A$9:$A$24,'Variance Analysis'!$A$21)</f>
        <v>#REF!</v>
      </c>
      <c r="L60" s="78" t="e">
        <f>SUMIFS('Variance Analysis'!L$9:L$24,'Variance Analysis'!$B$9:$B$24,'Variance Analysis'!$B$10,'Variance Analysis'!$A$9:$A$24,'Variance Analysis'!$A$21)</f>
        <v>#REF!</v>
      </c>
      <c r="M60" s="78" t="e">
        <f>SUMIFS('Variance Analysis'!M$9:M$24,'Variance Analysis'!$B$9:$B$24,'Variance Analysis'!$B$10,'Variance Analysis'!$A$9:$A$24,'Variance Analysis'!$A$21)</f>
        <v>#REF!</v>
      </c>
      <c r="N60" s="78" t="e">
        <f>SUMIFS('Variance Analysis'!N$9:N$24,'Variance Analysis'!$B$9:$B$24,'Variance Analysis'!$B$10,'Variance Analysis'!$A$9:$A$24,'Variance Analysis'!$A$21)</f>
        <v>#REF!</v>
      </c>
    </row>
    <row r="61" spans="1:14" ht="14.25" customHeight="1" x14ac:dyDescent="0.35">
      <c r="A61" s="58" t="s">
        <v>14</v>
      </c>
      <c r="B61" s="58" t="s">
        <v>33</v>
      </c>
      <c r="C61" s="78" t="e">
        <f>SUMIFS('Variance Analysis'!C$9:C$24,'Variance Analysis'!$B$9:$B$24,'Variance Analysis'!$B$11,'Variance Analysis'!$A$9:$A$24,'Variance Analysis'!$A$21)</f>
        <v>#REF!</v>
      </c>
      <c r="D61" s="78" t="e">
        <f>SUMIFS('Variance Analysis'!D$9:D$24,'Variance Analysis'!$B$9:$B$24,'Variance Analysis'!$B$11,'Variance Analysis'!$A$9:$A$24,'Variance Analysis'!$A$21)</f>
        <v>#REF!</v>
      </c>
      <c r="E61" s="78" t="e">
        <f>SUMIFS('Variance Analysis'!E$9:E$24,'Variance Analysis'!$B$9:$B$24,'Variance Analysis'!$B$11,'Variance Analysis'!$A$9:$A$24,'Variance Analysis'!$A$21)</f>
        <v>#REF!</v>
      </c>
      <c r="F61" s="78" t="e">
        <f>SUMIFS('Variance Analysis'!F$9:F$24,'Variance Analysis'!$B$9:$B$24,'Variance Analysis'!$B$11,'Variance Analysis'!$A$9:$A$24,'Variance Analysis'!$A$21)</f>
        <v>#REF!</v>
      </c>
      <c r="G61" s="78" t="e">
        <f>SUMIFS('Variance Analysis'!G$9:G$24,'Variance Analysis'!$B$9:$B$24,'Variance Analysis'!$B$11,'Variance Analysis'!$A$9:$A$24,'Variance Analysis'!$A$21)</f>
        <v>#REF!</v>
      </c>
      <c r="H61" s="78" t="e">
        <f>SUMIFS('Variance Analysis'!H$9:H$24,'Variance Analysis'!$B$9:$B$24,'Variance Analysis'!$B$11,'Variance Analysis'!$A$9:$A$24,'Variance Analysis'!$A$21)</f>
        <v>#REF!</v>
      </c>
      <c r="I61" s="78" t="e">
        <f>SUMIFS('Variance Analysis'!I$9:I$24,'Variance Analysis'!$B$9:$B$24,'Variance Analysis'!$B$11,'Variance Analysis'!$A$9:$A$24,'Variance Analysis'!$A$21)</f>
        <v>#REF!</v>
      </c>
      <c r="J61" s="78" t="e">
        <f>SUMIFS('Variance Analysis'!J$9:J$24,'Variance Analysis'!$B$9:$B$24,'Variance Analysis'!$B$11,'Variance Analysis'!$A$9:$A$24,'Variance Analysis'!$A$21)</f>
        <v>#REF!</v>
      </c>
      <c r="K61" s="78" t="e">
        <f>SUMIFS('Variance Analysis'!K$9:K$24,'Variance Analysis'!$B$9:$B$24,'Variance Analysis'!$B$11,'Variance Analysis'!$A$9:$A$24,'Variance Analysis'!$A$21)</f>
        <v>#REF!</v>
      </c>
      <c r="L61" s="78" t="e">
        <f>SUMIFS('Variance Analysis'!L$9:L$24,'Variance Analysis'!$B$9:$B$24,'Variance Analysis'!$B$11,'Variance Analysis'!$A$9:$A$24,'Variance Analysis'!$A$21)</f>
        <v>#REF!</v>
      </c>
      <c r="M61" s="78" t="e">
        <f>SUMIFS('Variance Analysis'!M$9:M$24,'Variance Analysis'!$B$9:$B$24,'Variance Analysis'!$B$11,'Variance Analysis'!$A$9:$A$24,'Variance Analysis'!$A$21)</f>
        <v>#REF!</v>
      </c>
      <c r="N61" s="78" t="e">
        <f>SUMIFS('Variance Analysis'!N$9:N$24,'Variance Analysis'!$B$9:$B$24,'Variance Analysis'!$B$11,'Variance Analysis'!$A$9:$A$24,'Variance Analysis'!$A$21)</f>
        <v>#REF!</v>
      </c>
    </row>
    <row r="62" spans="1:14" ht="14.25" customHeight="1" thickBot="1" x14ac:dyDescent="0.4">
      <c r="A62" s="58" t="s">
        <v>22</v>
      </c>
      <c r="B62" s="58" t="s">
        <v>33</v>
      </c>
      <c r="C62" s="78" t="e">
        <f>SUMIFS('Variance Analysis'!C$9:C$24,'Variance Analysis'!$B$9:$B$24,'Variance Analysis'!$B$9,'Variance Analysis'!$A$9:$A$24,'Variance Analysis'!$A$21)</f>
        <v>#REF!</v>
      </c>
      <c r="D62" s="78" t="e">
        <f>SUMIFS('Variance Analysis'!D$9:D$24,'Variance Analysis'!$B$9:$B$24,'Variance Analysis'!$B$9,'Variance Analysis'!$A$9:$A$24,'Variance Analysis'!$A$21)</f>
        <v>#REF!</v>
      </c>
      <c r="E62" s="78" t="e">
        <f>SUMIFS('Variance Analysis'!E$9:E$24,'Variance Analysis'!$B$9:$B$24,'Variance Analysis'!$B$9,'Variance Analysis'!$A$9:$A$24,'Variance Analysis'!$A$21)</f>
        <v>#REF!</v>
      </c>
      <c r="F62" s="78" t="e">
        <f>SUMIFS('Variance Analysis'!F$9:F$24,'Variance Analysis'!$B$9:$B$24,'Variance Analysis'!$B$9,'Variance Analysis'!$A$9:$A$24,'Variance Analysis'!$A$21)</f>
        <v>#REF!</v>
      </c>
      <c r="G62" s="78" t="e">
        <f>SUMIFS('Variance Analysis'!G$9:G$24,'Variance Analysis'!$B$9:$B$24,'Variance Analysis'!$B$9,'Variance Analysis'!$A$9:$A$24,'Variance Analysis'!$A$21)</f>
        <v>#REF!</v>
      </c>
      <c r="H62" s="78" t="e">
        <f>SUMIFS('Variance Analysis'!H$9:H$24,'Variance Analysis'!$B$9:$B$24,'Variance Analysis'!$B$9,'Variance Analysis'!$A$9:$A$24,'Variance Analysis'!$A$21)</f>
        <v>#REF!</v>
      </c>
      <c r="I62" s="78" t="e">
        <f>SUMIFS('Variance Analysis'!I$9:I$24,'Variance Analysis'!$B$9:$B$24,'Variance Analysis'!$B$9,'Variance Analysis'!$A$9:$A$24,'Variance Analysis'!$A$21)</f>
        <v>#REF!</v>
      </c>
      <c r="J62" s="78" t="e">
        <f>SUMIFS('Variance Analysis'!J$9:J$24,'Variance Analysis'!$B$9:$B$24,'Variance Analysis'!$B$9,'Variance Analysis'!$A$9:$A$24,'Variance Analysis'!$A$21)</f>
        <v>#REF!</v>
      </c>
      <c r="K62" s="78" t="e">
        <f>SUMIFS('Variance Analysis'!K$9:K$24,'Variance Analysis'!$B$9:$B$24,'Variance Analysis'!$B$9,'Variance Analysis'!$A$9:$A$24,'Variance Analysis'!$A$21)</f>
        <v>#REF!</v>
      </c>
      <c r="L62" s="78" t="e">
        <f>SUMIFS('Variance Analysis'!L$9:L$24,'Variance Analysis'!$B$9:$B$24,'Variance Analysis'!$B$9,'Variance Analysis'!$A$9:$A$24,'Variance Analysis'!$A$21)</f>
        <v>#REF!</v>
      </c>
      <c r="M62" s="78" t="e">
        <f>SUMIFS('Variance Analysis'!M$9:M$24,'Variance Analysis'!$B$9:$B$24,'Variance Analysis'!$B$9,'Variance Analysis'!$A$9:$A$24,'Variance Analysis'!$A$21)</f>
        <v>#REF!</v>
      </c>
      <c r="N62" s="78" t="e">
        <f>SUMIFS('Variance Analysis'!N$9:N$24,'Variance Analysis'!$B$9:$B$24,'Variance Analysis'!$B$9,'Variance Analysis'!$A$9:$A$24,'Variance Analysis'!$A$21)</f>
        <v>#REF!</v>
      </c>
    </row>
    <row r="63" spans="1:14" ht="14.25" customHeight="1" thickTop="1" thickBot="1" x14ac:dyDescent="0.4">
      <c r="A63" s="14" t="s">
        <v>15</v>
      </c>
      <c r="B63" s="15" t="s">
        <v>33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35">
      <c r="A64" s="51"/>
      <c r="B64" s="52"/>
      <c r="C64" s="54"/>
      <c r="D64" s="54"/>
      <c r="E64" s="54"/>
      <c r="F64" s="54"/>
      <c r="G64" s="54"/>
      <c r="H64" s="54"/>
      <c r="I64" s="54"/>
      <c r="J64" s="54"/>
      <c r="K64" s="54"/>
      <c r="L64" s="54"/>
      <c r="M64" s="54"/>
      <c r="N64" s="54"/>
    </row>
    <row r="65" spans="1:14" s="39" customFormat="1" ht="40" customHeight="1" x14ac:dyDescent="0.5">
      <c r="A65" s="66" t="s">
        <v>80</v>
      </c>
      <c r="B65" s="67"/>
      <c r="C65" s="68"/>
      <c r="D65" s="68"/>
      <c r="E65" s="68"/>
      <c r="F65" s="68"/>
      <c r="G65" s="68"/>
      <c r="H65" s="68"/>
      <c r="I65" s="68"/>
      <c r="J65" s="68"/>
      <c r="K65" s="68"/>
      <c r="L65" s="68"/>
      <c r="M65" s="68"/>
      <c r="N65" s="68"/>
    </row>
    <row r="66" spans="1:14" ht="14.25" customHeight="1" x14ac:dyDescent="0.35">
      <c r="A66" s="51" t="s">
        <v>86</v>
      </c>
      <c r="B66" s="52"/>
      <c r="C66" s="54"/>
      <c r="D66" s="54"/>
      <c r="E66" s="54"/>
      <c r="F66" s="54"/>
      <c r="G66" s="54"/>
      <c r="H66" s="54"/>
      <c r="I66" s="54"/>
      <c r="J66" s="54"/>
      <c r="K66" s="54"/>
      <c r="L66" s="54"/>
      <c r="M66" s="54"/>
      <c r="N66" s="54"/>
    </row>
    <row r="67" spans="1:14" ht="14.25" customHeight="1" x14ac:dyDescent="0.35">
      <c r="A67" s="51" t="s">
        <v>88</v>
      </c>
      <c r="B67" s="52"/>
      <c r="C67" s="54"/>
      <c r="D67" s="54"/>
      <c r="E67" s="54"/>
      <c r="F67" s="54"/>
      <c r="G67" s="54"/>
      <c r="H67" s="54"/>
      <c r="I67" s="54"/>
      <c r="J67" s="54"/>
      <c r="K67" s="54"/>
      <c r="L67" s="54"/>
      <c r="M67" s="54"/>
      <c r="N67" s="54"/>
    </row>
    <row r="68" spans="1:14" ht="14.25" customHeight="1" x14ac:dyDescent="0.35">
      <c r="A68" s="51" t="s">
        <v>87</v>
      </c>
      <c r="B68" s="52"/>
      <c r="C68" s="54"/>
      <c r="D68" s="54"/>
      <c r="E68" s="54"/>
      <c r="F68" s="54"/>
      <c r="G68" s="54"/>
      <c r="H68" s="54"/>
      <c r="I68" s="54"/>
      <c r="J68" s="54"/>
      <c r="K68" s="54"/>
      <c r="L68" s="54"/>
      <c r="M68" s="54"/>
      <c r="N68" s="54"/>
    </row>
    <row r="69" spans="1:14" ht="14.25" customHeight="1" x14ac:dyDescent="0.35">
      <c r="A69" s="51"/>
      <c r="B69" s="52"/>
      <c r="C69" s="54"/>
      <c r="D69" s="54"/>
      <c r="E69" s="54"/>
      <c r="F69" s="54"/>
      <c r="G69" s="54"/>
      <c r="H69" s="54"/>
      <c r="I69" s="54"/>
      <c r="J69" s="54"/>
      <c r="K69" s="54"/>
      <c r="L69" s="54"/>
      <c r="M69" s="54"/>
      <c r="N69" s="54"/>
    </row>
    <row r="70" spans="1:14" ht="14.25" customHeight="1" x14ac:dyDescent="0.35"/>
    <row r="71" spans="1:14" ht="14.25" customHeight="1" x14ac:dyDescent="0.35"/>
    <row r="72" spans="1:14" ht="14.25" customHeight="1" x14ac:dyDescent="0.35"/>
    <row r="73" spans="1:14" ht="14.25" customHeight="1" x14ac:dyDescent="0.35"/>
    <row r="74" spans="1:14" ht="14.25" customHeight="1" x14ac:dyDescent="0.35"/>
    <row r="75" spans="1:14" ht="14.25" customHeight="1" x14ac:dyDescent="0.35"/>
    <row r="76" spans="1:14" ht="14.25" customHeight="1" x14ac:dyDescent="0.35"/>
    <row r="77" spans="1:14" ht="14.25" customHeight="1" x14ac:dyDescent="0.35"/>
    <row r="78" spans="1:14" ht="14.25" customHeight="1" x14ac:dyDescent="0.35"/>
    <row r="79" spans="1:14" ht="14.25" customHeight="1" x14ac:dyDescent="0.35"/>
    <row r="80" spans="1:14"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row r="1002" ht="14.25" customHeight="1" x14ac:dyDescent="0.35"/>
    <row r="1003" ht="14.25" customHeight="1" x14ac:dyDescent="0.35"/>
    <row r="1004" ht="14.25" customHeight="1" x14ac:dyDescent="0.35"/>
    <row r="1005" ht="14.25" customHeight="1" x14ac:dyDescent="0.35"/>
    <row r="1006" ht="14.25" customHeight="1" x14ac:dyDescent="0.35"/>
    <row r="1007" ht="14.25" customHeight="1" x14ac:dyDescent="0.35"/>
    <row r="1008" ht="14.25" customHeight="1" x14ac:dyDescent="0.35"/>
    <row r="1009" ht="14.25" customHeight="1" x14ac:dyDescent="0.35"/>
    <row r="1010" ht="14.25" customHeight="1" x14ac:dyDescent="0.35"/>
    <row r="1011" ht="14.25" customHeight="1" x14ac:dyDescent="0.35"/>
    <row r="1012" ht="14.25" customHeight="1" x14ac:dyDescent="0.35"/>
    <row r="1013" ht="14.25" customHeight="1" x14ac:dyDescent="0.35"/>
    <row r="1014" ht="14.25" customHeight="1" x14ac:dyDescent="0.35"/>
    <row r="1015" ht="14.25" customHeight="1" x14ac:dyDescent="0.35"/>
    <row r="1016" ht="14.25" customHeight="1" x14ac:dyDescent="0.35"/>
    <row r="1017" ht="14.25" customHeight="1" x14ac:dyDescent="0.35"/>
    <row r="1018" ht="14.25" customHeight="1" x14ac:dyDescent="0.35"/>
    <row r="1019" ht="14.25" customHeight="1" x14ac:dyDescent="0.35"/>
    <row r="1020" ht="14.25" customHeight="1" x14ac:dyDescent="0.35"/>
    <row r="1021" ht="14.25" customHeight="1" x14ac:dyDescent="0.35"/>
    <row r="1022" ht="14.25" customHeight="1" x14ac:dyDescent="0.35"/>
    <row r="1023" ht="14.25" customHeight="1" x14ac:dyDescent="0.35"/>
    <row r="1024" ht="14.25" customHeight="1" x14ac:dyDescent="0.35"/>
    <row r="1025" ht="14.25" customHeight="1" x14ac:dyDescent="0.35"/>
    <row r="1026" ht="14.25" customHeight="1" x14ac:dyDescent="0.35"/>
    <row r="1027" ht="14.25" customHeight="1" x14ac:dyDescent="0.35"/>
    <row r="1028" ht="14.25" customHeight="1" x14ac:dyDescent="0.35"/>
    <row r="1029" ht="14.25" customHeight="1" x14ac:dyDescent="0.35"/>
    <row r="1030" ht="14.25" customHeight="1" x14ac:dyDescent="0.35"/>
    <row r="1031" ht="14.25" customHeight="1" x14ac:dyDescent="0.35"/>
    <row r="1032" ht="14.25" customHeight="1" x14ac:dyDescent="0.35"/>
    <row r="1033" ht="14.25" customHeight="1" x14ac:dyDescent="0.35"/>
    <row r="1034" ht="14.25" customHeight="1" x14ac:dyDescent="0.35"/>
    <row r="1035" ht="14.25" customHeight="1" x14ac:dyDescent="0.35"/>
    <row r="1036" ht="14.25" customHeight="1" x14ac:dyDescent="0.35"/>
    <row r="1037" ht="14.25" customHeight="1" x14ac:dyDescent="0.35"/>
    <row r="1038" ht="14.25" customHeight="1" x14ac:dyDescent="0.35"/>
    <row r="1039" ht="14.25" customHeight="1" x14ac:dyDescent="0.35"/>
    <row r="1040" ht="14.25" customHeight="1" x14ac:dyDescent="0.35"/>
    <row r="1041" ht="14.25" customHeight="1" x14ac:dyDescent="0.35"/>
    <row r="1042" ht="14.25" customHeight="1" x14ac:dyDescent="0.35"/>
    <row r="1043" ht="14.25" customHeight="1" x14ac:dyDescent="0.35"/>
    <row r="1044" ht="14.25" customHeight="1" x14ac:dyDescent="0.35"/>
    <row r="1045" ht="14.25" customHeight="1" x14ac:dyDescent="0.35"/>
    <row r="1046" ht="14.25" customHeight="1" x14ac:dyDescent="0.35"/>
    <row r="1047" ht="14.25" customHeight="1" x14ac:dyDescent="0.35"/>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 BEFORE STARTING</vt:lpstr>
      <vt:lpstr>Definitions</vt:lpstr>
      <vt:lpstr>Data Repository Table</vt:lpstr>
      <vt:lpstr>Revenue Analysis</vt:lpstr>
      <vt:lpstr>Expenses Analysis</vt:lpstr>
      <vt:lpstr>EBIT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Jasmin Kaur</cp:lastModifiedBy>
  <dcterms:created xsi:type="dcterms:W3CDTF">2019-05-26T11:59:56Z</dcterms:created>
  <dcterms:modified xsi:type="dcterms:W3CDTF">2023-01-23T23:37:43Z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