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05" yWindow="-105" windowWidth="23250" windowHeight="12450"/>
  </bookViews>
  <sheets>
    <sheet name="彈簧床週統計" sheetId="12" r:id="rId1"/>
    <sheet name="床皮進場" sheetId="21" r:id="rId2"/>
    <sheet name="八德-廢四機破碎物" sheetId="22" r:id="rId3"/>
    <sheet name="週-入廠" sheetId="15" r:id="rId4"/>
    <sheet name="週-出廠" sheetId="14" r:id="rId5"/>
    <sheet name="巨大傢俱" sheetId="17" r:id="rId6"/>
    <sheet name="棉絮" sheetId="20" r:id="rId7"/>
    <sheet name="破碎鐵" sheetId="19" r:id="rId8"/>
  </sheets>
  <calcPr calcId="124519"/>
</workbook>
</file>

<file path=xl/calcChain.xml><?xml version="1.0" encoding="utf-8"?>
<calcChain xmlns="http://schemas.openxmlformats.org/spreadsheetml/2006/main">
  <c r="D8" i="19"/>
  <c r="D9" i="20"/>
  <c r="E8" i="17"/>
  <c r="D8"/>
  <c r="G8" i="14"/>
  <c r="K8" i="15"/>
  <c r="H8" l="1"/>
  <c r="G8"/>
  <c r="O8" i="21" l="1"/>
  <c r="T8" i="12"/>
  <c r="S8"/>
  <c r="Q8"/>
  <c r="P8"/>
  <c r="D8"/>
  <c r="C9" i="17" l="1"/>
  <c r="G8"/>
  <c r="F8"/>
  <c r="C8"/>
  <c r="F8" i="19"/>
  <c r="G9" i="20"/>
  <c r="C10" s="1"/>
  <c r="F9"/>
  <c r="C9"/>
  <c r="C9" i="19"/>
  <c r="G8"/>
  <c r="C8"/>
  <c r="E8" i="20"/>
  <c r="E7" i="19" l="1"/>
  <c r="G7" i="14"/>
  <c r="E7" i="17" s="1"/>
  <c r="K7" i="15"/>
  <c r="D7" i="17" s="1"/>
  <c r="F7" l="1"/>
  <c r="G7" i="15" l="1"/>
  <c r="H7" s="1"/>
  <c r="D7" i="12"/>
  <c r="P7" s="1"/>
  <c r="Q7" l="1"/>
  <c r="S7" s="1"/>
  <c r="F8" i="20" s="1"/>
  <c r="T7" i="12"/>
  <c r="D7" i="19" s="1"/>
  <c r="F7" s="1"/>
  <c r="O7" i="21" l="1"/>
  <c r="K6" i="15" l="1"/>
  <c r="D6" i="17" s="1"/>
  <c r="F6" i="15"/>
  <c r="E6" i="19" l="1"/>
  <c r="E7" i="20"/>
  <c r="G6" i="14"/>
  <c r="E6" i="17" s="1"/>
  <c r="F6" s="1"/>
  <c r="G6" i="15"/>
  <c r="H6" s="1"/>
  <c r="O6" i="21"/>
  <c r="D6" i="12" l="1"/>
  <c r="P6" s="1"/>
  <c r="E5" i="20"/>
  <c r="E6"/>
  <c r="Q6" i="12" l="1"/>
  <c r="S6" s="1"/>
  <c r="D7" i="20" s="1"/>
  <c r="F7" s="1"/>
  <c r="T6" i="12"/>
  <c r="D6" i="19" s="1"/>
  <c r="F6" s="1"/>
  <c r="E5"/>
  <c r="O5" i="21"/>
  <c r="O4"/>
  <c r="O3"/>
  <c r="K5" i="15"/>
  <c r="D5" i="17" s="1"/>
  <c r="D5" i="12" l="1"/>
  <c r="P5" s="1"/>
  <c r="Q5" s="1"/>
  <c r="S5" s="1"/>
  <c r="F6" i="20" s="1"/>
  <c r="G5" i="15"/>
  <c r="H5" s="1"/>
  <c r="T5" i="12" l="1"/>
  <c r="G5" i="14"/>
  <c r="F5" i="17" s="1"/>
  <c r="G4" i="14"/>
  <c r="E4" i="17" s="1"/>
  <c r="G3" i="14"/>
  <c r="E4" i="19"/>
  <c r="F4" s="1"/>
  <c r="E3"/>
  <c r="E4" i="20"/>
  <c r="D3" i="12"/>
  <c r="G4" i="15"/>
  <c r="G3"/>
  <c r="H3" s="1"/>
  <c r="K3" s="1"/>
  <c r="D3" i="17" s="1"/>
  <c r="D4" i="12"/>
  <c r="F5" i="19" l="1"/>
  <c r="F5" i="20"/>
  <c r="P4" i="12"/>
  <c r="T4" l="1"/>
  <c r="Q4"/>
  <c r="S4" s="1"/>
  <c r="P3"/>
  <c r="T3" l="1"/>
  <c r="D3" i="19" s="1"/>
  <c r="Q3" i="12"/>
  <c r="S3" s="1"/>
  <c r="D4" i="20" s="1"/>
  <c r="G4" s="1"/>
  <c r="E3" i="17"/>
  <c r="F3" s="1"/>
  <c r="G3" i="19" l="1"/>
  <c r="C4" s="1"/>
  <c r="G4" s="1"/>
  <c r="C5" s="1"/>
  <c r="G5" s="1"/>
  <c r="F3"/>
  <c r="F4" i="20"/>
  <c r="C5"/>
  <c r="G5" s="1"/>
  <c r="G3" i="17"/>
  <c r="C4" s="1"/>
  <c r="H4" i="15"/>
  <c r="K4"/>
  <c r="D4" i="17"/>
  <c r="F4" s="1"/>
  <c r="C6" i="20" l="1"/>
  <c r="G6" s="1"/>
  <c r="C6" i="19"/>
  <c r="G6" s="1"/>
  <c r="C7" s="1"/>
  <c r="G7" s="1"/>
  <c r="G4" i="17"/>
  <c r="G5" s="1"/>
  <c r="C6" s="1"/>
  <c r="G6" s="1"/>
  <c r="C7" s="1"/>
  <c r="G7" s="1"/>
  <c r="C7" i="20" l="1"/>
  <c r="G7" l="1"/>
  <c r="C8" s="1"/>
  <c r="G8" s="1"/>
</calcChain>
</file>

<file path=xl/sharedStrings.xml><?xml version="1.0" encoding="utf-8"?>
<sst xmlns="http://schemas.openxmlformats.org/spreadsheetml/2006/main" count="92" uniqueCount="57">
  <si>
    <t>鈞詮
(破碎鐵)</t>
    <phoneticPr fontId="1" type="noConversion"/>
  </si>
  <si>
    <t>平鎮區中隊</t>
    <phoneticPr fontId="1" type="noConversion"/>
  </si>
  <si>
    <t>大溪區中隊</t>
    <phoneticPr fontId="1" type="noConversion"/>
  </si>
  <si>
    <t>新屋區中隊</t>
    <phoneticPr fontId="1" type="noConversion"/>
  </si>
  <si>
    <t>每週起始</t>
    <phoneticPr fontId="1" type="noConversion"/>
  </si>
  <si>
    <t>每週終止</t>
    <phoneticPr fontId="1" type="noConversion"/>
  </si>
  <si>
    <t>桃園區中隊
(巨大傢俱)</t>
    <phoneticPr fontId="1" type="noConversion"/>
  </si>
  <si>
    <t>桃園區中隊
(破碎皮)</t>
    <phoneticPr fontId="1" type="noConversion"/>
  </si>
  <si>
    <t>桃園區中隊
(廢傢俱)</t>
    <phoneticPr fontId="1" type="noConversion"/>
  </si>
  <si>
    <t>114年 彈簧床進廠(噸)  週統計表(入廠)</t>
    <phoneticPr fontId="1" type="noConversion"/>
  </si>
  <si>
    <t>區中隊每週進廠</t>
    <phoneticPr fontId="1" type="noConversion"/>
  </si>
  <si>
    <t>桃園區中隊</t>
    <phoneticPr fontId="1" type="noConversion"/>
  </si>
  <si>
    <t>中壢區中隊</t>
    <phoneticPr fontId="1" type="noConversion"/>
  </si>
  <si>
    <t>楊梅區中隊</t>
    <phoneticPr fontId="1" type="noConversion"/>
  </si>
  <si>
    <t>龍潭區中隊</t>
    <phoneticPr fontId="1" type="noConversion"/>
  </si>
  <si>
    <t>蘆竹區中隊</t>
    <phoneticPr fontId="1" type="noConversion"/>
  </si>
  <si>
    <t>龜山區中隊</t>
    <phoneticPr fontId="1" type="noConversion"/>
  </si>
  <si>
    <t>大園區中隊</t>
    <phoneticPr fontId="1" type="noConversion"/>
  </si>
  <si>
    <t>觀音區中隊</t>
    <phoneticPr fontId="1" type="noConversion"/>
  </si>
  <si>
    <t>復興區中隊</t>
    <phoneticPr fontId="1" type="noConversion"/>
  </si>
  <si>
    <t>每週起始</t>
    <phoneticPr fontId="1" type="noConversion"/>
  </si>
  <si>
    <t>114年 彈簧床進廠(噸)  週統計表</t>
    <phoneticPr fontId="1" type="noConversion"/>
  </si>
  <si>
    <t>富立達公司
(木料+棉絮)</t>
    <phoneticPr fontId="1" type="noConversion"/>
  </si>
  <si>
    <t>八德區中隊
(廢傢俱)</t>
    <phoneticPr fontId="1" type="noConversion"/>
  </si>
  <si>
    <t>桃園中隊(張數)</t>
    <phoneticPr fontId="1" type="noConversion"/>
  </si>
  <si>
    <t>巨大傢俱
(入場總計)</t>
    <phoneticPr fontId="1" type="noConversion"/>
  </si>
  <si>
    <t>114年 委外 週統計表(出廠)</t>
    <phoneticPr fontId="1" type="noConversion"/>
  </si>
  <si>
    <t>桃園區中隊
(廢傢俱+彈簧床)</t>
    <phoneticPr fontId="1" type="noConversion"/>
  </si>
  <si>
    <t>桃園中隊
(張數)</t>
    <phoneticPr fontId="1" type="noConversion"/>
  </si>
  <si>
    <t>上週結餘
(巨大傢俱)</t>
    <phoneticPr fontId="1" type="noConversion"/>
  </si>
  <si>
    <t>進場量
(B)</t>
    <phoneticPr fontId="1" type="noConversion"/>
  </si>
  <si>
    <t>出場量
(C)</t>
    <phoneticPr fontId="1" type="noConversion"/>
  </si>
  <si>
    <t>累積量
(B-C)</t>
    <phoneticPr fontId="1" type="noConversion"/>
  </si>
  <si>
    <t>114年  巨大傢俱</t>
    <phoneticPr fontId="1" type="noConversion"/>
  </si>
  <si>
    <t>本週結餘
(A+B)-C</t>
    <phoneticPr fontId="1" type="noConversion"/>
  </si>
  <si>
    <t>114年  破碎鐵</t>
    <phoneticPr fontId="1" type="noConversion"/>
  </si>
  <si>
    <t>上週結餘
(破碎鐵)</t>
    <phoneticPr fontId="1" type="noConversion"/>
  </si>
  <si>
    <t>114年  棉絮</t>
    <phoneticPr fontId="1" type="noConversion"/>
  </si>
  <si>
    <t>上週結餘
(棉絮)</t>
    <phoneticPr fontId="1" type="noConversion"/>
  </si>
  <si>
    <t>S</t>
    <phoneticPr fontId="1" type="noConversion"/>
  </si>
  <si>
    <t>富立達公司
(巨大傢俱)</t>
    <phoneticPr fontId="1" type="noConversion"/>
  </si>
  <si>
    <t>巨大傢俱
(總計)</t>
    <phoneticPr fontId="1" type="noConversion"/>
  </si>
  <si>
    <t>彈簧床
(進廠量)</t>
    <phoneticPr fontId="1" type="noConversion"/>
  </si>
  <si>
    <t>破碎鐵(55%)</t>
    <phoneticPr fontId="1" type="noConversion"/>
  </si>
  <si>
    <t>富立達
(破碎皮)</t>
    <phoneticPr fontId="1" type="noConversion"/>
  </si>
  <si>
    <t>桃園區中隊
(彈簧床重量)</t>
    <phoneticPr fontId="1" type="noConversion"/>
  </si>
  <si>
    <t>114年 床皮進廠(噸)  週統計表</t>
  </si>
  <si>
    <t>棉絮(45%)-彈簧床</t>
    <phoneticPr fontId="1" type="noConversion"/>
  </si>
  <si>
    <t>床皮</t>
    <phoneticPr fontId="1" type="noConversion"/>
  </si>
  <si>
    <t>棉絮+床皮-總計</t>
    <phoneticPr fontId="1" type="noConversion"/>
  </si>
  <si>
    <t>待拆解
(進廠暫存)</t>
    <phoneticPr fontId="1" type="noConversion"/>
  </si>
  <si>
    <t>廢四機垃圾(山上)</t>
    <phoneticPr fontId="1" type="noConversion"/>
  </si>
  <si>
    <t>114年廢四機破碎物(上山)(噸)    週統計表</t>
    <phoneticPr fontId="1" type="noConversion"/>
  </si>
  <si>
    <t>富立達公司
(廢四機破碎物)</t>
    <phoneticPr fontId="1" type="noConversion"/>
  </si>
  <si>
    <t>八德區中隊(山上)
(廢四機破碎物)</t>
    <phoneticPr fontId="1" type="noConversion"/>
  </si>
  <si>
    <t>星期一</t>
    <phoneticPr fontId="1" type="noConversion"/>
  </si>
  <si>
    <t>星期一至星期日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</si>
</sst>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m&quot;月&quot;d&quot;日&quot;"/>
    <numFmt numFmtId="178" formatCode="0.00_ "/>
    <numFmt numFmtId="179" formatCode="0.000_);[Red]\(0.000\)"/>
    <numFmt numFmtId="180" formatCode="0.000_ "/>
    <numFmt numFmtId="181" formatCode="0_);[Red]\(0\)"/>
  </numFmts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8"/>
      <color theme="0"/>
      <name val="新細明體"/>
      <family val="2"/>
      <charset val="136"/>
      <scheme val="minor"/>
    </font>
    <font>
      <sz val="18"/>
      <color theme="0"/>
      <name val="新細明體"/>
      <family val="1"/>
      <charset val="136"/>
      <scheme val="minor"/>
    </font>
    <font>
      <sz val="18"/>
      <color rgb="FFFF0000"/>
      <name val="新細明體"/>
      <family val="2"/>
      <charset val="136"/>
      <scheme val="minor"/>
    </font>
    <font>
      <sz val="20"/>
      <color rgb="FFFF0000"/>
      <name val="新細明體"/>
      <family val="1"/>
      <charset val="136"/>
      <scheme val="minor"/>
    </font>
    <font>
      <sz val="16"/>
      <name val="新細明體"/>
      <family val="2"/>
      <charset val="136"/>
      <scheme val="minor"/>
    </font>
    <font>
      <sz val="20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8"/>
      <name val="新細明體"/>
      <family val="2"/>
      <charset val="136"/>
      <scheme val="minor"/>
    </font>
    <font>
      <sz val="20"/>
      <name val="新細明體"/>
      <family val="2"/>
      <charset val="136"/>
      <scheme val="minor"/>
    </font>
    <font>
      <sz val="18"/>
      <color rgb="FFFF0000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80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80" fontId="5" fillId="8" borderId="1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18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80" fontId="17" fillId="0" borderId="1" xfId="0" applyNumberFormat="1" applyFont="1" applyBorder="1" applyAlignment="1">
      <alignment horizontal="center" vertical="center"/>
    </xf>
    <xf numFmtId="180" fontId="1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80" fontId="15" fillId="0" borderId="1" xfId="0" applyNumberFormat="1" applyFont="1" applyBorder="1" applyAlignment="1">
      <alignment horizontal="center" vertical="center"/>
    </xf>
    <xf numFmtId="179" fontId="18" fillId="0" borderId="1" xfId="0" applyNumberFormat="1" applyFont="1" applyBorder="1" applyAlignment="1">
      <alignment horizontal="center" vertical="center"/>
    </xf>
    <xf numFmtId="180" fontId="5" fillId="12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179" fontId="5" fillId="14" borderId="1" xfId="0" applyNumberFormat="1" applyFont="1" applyFill="1" applyBorder="1" applyAlignment="1">
      <alignment horizontal="center" vertical="center"/>
    </xf>
    <xf numFmtId="179" fontId="7" fillId="14" borderId="1" xfId="0" applyNumberFormat="1" applyFont="1" applyFill="1" applyBorder="1" applyAlignment="1">
      <alignment horizontal="center" vertical="center"/>
    </xf>
    <xf numFmtId="180" fontId="19" fillId="0" borderId="1" xfId="0" applyNumberFormat="1" applyFont="1" applyBorder="1" applyAlignment="1">
      <alignment horizontal="center" vertical="center"/>
    </xf>
    <xf numFmtId="180" fontId="19" fillId="0" borderId="1" xfId="0" quotePrefix="1" applyNumberFormat="1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/>
    </xf>
    <xf numFmtId="180" fontId="20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18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9" fontId="7" fillId="15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7" fillId="15" borderId="0" xfId="0" applyNumberFormat="1" applyFont="1" applyFill="1" applyAlignment="1">
      <alignment horizontal="center" vertical="center"/>
    </xf>
    <xf numFmtId="0" fontId="7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80" fontId="8" fillId="15" borderId="1" xfId="0" applyNumberFormat="1" applyFont="1" applyFill="1" applyBorder="1" applyAlignment="1">
      <alignment horizontal="center" vertical="center"/>
    </xf>
    <xf numFmtId="180" fontId="16" fillId="15" borderId="1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179" fontId="7" fillId="5" borderId="1" xfId="0" applyNumberFormat="1" applyFont="1" applyFill="1" applyBorder="1" applyAlignment="1">
      <alignment horizontal="center" vertical="center"/>
    </xf>
    <xf numFmtId="179" fontId="19" fillId="0" borderId="1" xfId="0" applyNumberFormat="1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9" fontId="5" fillId="12" borderId="1" xfId="0" applyNumberFormat="1" applyFont="1" applyFill="1" applyBorder="1" applyAlignment="1">
      <alignment horizontal="center" vertical="center"/>
    </xf>
    <xf numFmtId="181" fontId="17" fillId="0" borderId="1" xfId="0" applyNumberFormat="1" applyFont="1" applyBorder="1" applyAlignment="1">
      <alignment horizontal="center" vertical="center"/>
    </xf>
    <xf numFmtId="179" fontId="19" fillId="17" borderId="1" xfId="0" applyNumberFormat="1" applyFont="1" applyFill="1" applyBorder="1" applyAlignment="1">
      <alignment horizontal="center" vertical="center"/>
    </xf>
    <xf numFmtId="179" fontId="18" fillId="17" borderId="1" xfId="0" applyNumberFormat="1" applyFont="1" applyFill="1" applyBorder="1" applyAlignment="1">
      <alignment horizontal="center" vertical="center"/>
    </xf>
    <xf numFmtId="180" fontId="16" fillId="13" borderId="1" xfId="0" applyNumberFormat="1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179" fontId="21" fillId="0" borderId="1" xfId="0" applyNumberFormat="1" applyFont="1" applyBorder="1" applyAlignment="1">
      <alignment horizontal="center" vertical="center"/>
    </xf>
    <xf numFmtId="181" fontId="2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80" fontId="2" fillId="17" borderId="1" xfId="0" applyNumberFormat="1" applyFont="1" applyFill="1" applyBorder="1" applyAlignment="1">
      <alignment horizontal="center" vertical="center"/>
    </xf>
    <xf numFmtId="177" fontId="7" fillId="13" borderId="1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0" fontId="8" fillId="2" borderId="1" xfId="0" applyNumberFormat="1" applyFont="1" applyFill="1" applyBorder="1" applyAlignment="1">
      <alignment horizontal="center" vertical="center"/>
    </xf>
    <xf numFmtId="179" fontId="8" fillId="2" borderId="1" xfId="0" applyNumberFormat="1" applyFont="1" applyFill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/>
    </xf>
    <xf numFmtId="179" fontId="7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17" fillId="2" borderId="1" xfId="0" applyNumberFormat="1" applyFont="1" applyFill="1" applyBorder="1" applyAlignment="1">
      <alignment horizontal="center" vertical="center"/>
    </xf>
    <xf numFmtId="179" fontId="21" fillId="2" borderId="1" xfId="0" applyNumberFormat="1" applyFont="1" applyFill="1" applyBorder="1" applyAlignment="1">
      <alignment horizontal="center" vertical="center"/>
    </xf>
    <xf numFmtId="181" fontId="7" fillId="2" borderId="1" xfId="0" applyNumberFormat="1" applyFont="1" applyFill="1" applyBorder="1" applyAlignment="1">
      <alignment horizontal="center" vertical="center"/>
    </xf>
    <xf numFmtId="180" fontId="16" fillId="2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1:T2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9" defaultRowHeight="21"/>
  <cols>
    <col min="1" max="2" width="16.25" style="10" bestFit="1" customWidth="1"/>
    <col min="3" max="3" width="26.125" style="10" bestFit="1" customWidth="1"/>
    <col min="4" max="4" width="20" style="1" bestFit="1" customWidth="1"/>
    <col min="5" max="5" width="20.125" style="1" customWidth="1"/>
    <col min="6" max="15" width="20" style="1" bestFit="1" customWidth="1"/>
    <col min="16" max="16" width="28.75" style="1" bestFit="1" customWidth="1"/>
    <col min="17" max="19" width="25.125" style="1" customWidth="1"/>
    <col min="20" max="20" width="23.375" style="1" customWidth="1"/>
    <col min="21" max="16384" width="9" style="1"/>
  </cols>
  <sheetData>
    <row r="1" spans="1:20" ht="50.25">
      <c r="A1" s="119" t="s">
        <v>21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24"/>
      <c r="R1" s="24"/>
      <c r="S1" s="24"/>
      <c r="T1" s="24"/>
    </row>
    <row r="2" spans="1:20" ht="27.75">
      <c r="A2" s="3" t="s">
        <v>20</v>
      </c>
      <c r="B2" s="2" t="s">
        <v>5</v>
      </c>
      <c r="C2" s="2" t="s">
        <v>24</v>
      </c>
      <c r="D2" s="18" t="s">
        <v>11</v>
      </c>
      <c r="E2" s="18" t="s">
        <v>12</v>
      </c>
      <c r="F2" s="19" t="s">
        <v>1</v>
      </c>
      <c r="G2" s="20" t="s">
        <v>13</v>
      </c>
      <c r="H2" s="20" t="s">
        <v>14</v>
      </c>
      <c r="I2" s="20" t="s">
        <v>15</v>
      </c>
      <c r="J2" s="20" t="s">
        <v>16</v>
      </c>
      <c r="K2" s="21" t="s">
        <v>17</v>
      </c>
      <c r="L2" s="21" t="s">
        <v>2</v>
      </c>
      <c r="M2" s="21" t="s">
        <v>18</v>
      </c>
      <c r="N2" s="21" t="s">
        <v>3</v>
      </c>
      <c r="O2" s="22" t="s">
        <v>19</v>
      </c>
      <c r="P2" s="23" t="s">
        <v>10</v>
      </c>
      <c r="Q2" s="30" t="s">
        <v>47</v>
      </c>
      <c r="R2" s="30" t="s">
        <v>48</v>
      </c>
      <c r="S2" s="63" t="s">
        <v>49</v>
      </c>
      <c r="T2" s="31" t="s">
        <v>43</v>
      </c>
    </row>
    <row r="3" spans="1:20" ht="27.75">
      <c r="A3" s="17">
        <v>45803</v>
      </c>
      <c r="B3" s="17">
        <v>45809</v>
      </c>
      <c r="C3" s="28">
        <v>255</v>
      </c>
      <c r="D3" s="25">
        <f t="shared" ref="D3:D8" si="0">SUM(C3*40)/1000</f>
        <v>10.199999999999999</v>
      </c>
      <c r="E3" s="25">
        <v>11.21</v>
      </c>
      <c r="F3" s="25">
        <v>5.15</v>
      </c>
      <c r="G3" s="25">
        <v>5.13</v>
      </c>
      <c r="H3" s="25">
        <v>1.48</v>
      </c>
      <c r="I3" s="2">
        <v>5.31</v>
      </c>
      <c r="J3" s="2">
        <v>1.41</v>
      </c>
      <c r="K3" s="26">
        <v>0</v>
      </c>
      <c r="L3" s="25">
        <v>1.98</v>
      </c>
      <c r="M3" s="25">
        <v>2.68</v>
      </c>
      <c r="N3" s="25">
        <v>0</v>
      </c>
      <c r="O3" s="25">
        <v>1.37</v>
      </c>
      <c r="P3" s="25">
        <f t="shared" ref="P3:P8" si="1">SUM(D3:O3)</f>
        <v>45.919999999999995</v>
      </c>
      <c r="Q3" s="61">
        <f t="shared" ref="Q3:Q8" si="2">ROUND(SUM(P3*45%),2)</f>
        <v>20.66</v>
      </c>
      <c r="R3" s="25">
        <v>0</v>
      </c>
      <c r="S3" s="25">
        <f>SUM(Q3:R3)</f>
        <v>20.66</v>
      </c>
      <c r="T3" s="29">
        <f t="shared" ref="T3:T8" si="3">ROUND(SUM(P3*55%),2)</f>
        <v>25.26</v>
      </c>
    </row>
    <row r="4" spans="1:20" ht="27.75">
      <c r="A4" s="17">
        <v>45810</v>
      </c>
      <c r="B4" s="17">
        <v>45816</v>
      </c>
      <c r="C4" s="28">
        <v>223</v>
      </c>
      <c r="D4" s="25">
        <f t="shared" si="0"/>
        <v>8.92</v>
      </c>
      <c r="E4" s="46">
        <v>11.54</v>
      </c>
      <c r="F4" s="46">
        <v>5.39</v>
      </c>
      <c r="G4" s="46">
        <v>4.8899999999999997</v>
      </c>
      <c r="H4" s="46">
        <v>1.45</v>
      </c>
      <c r="I4" s="46">
        <v>4.0599999999999996</v>
      </c>
      <c r="J4" s="46">
        <v>9.36</v>
      </c>
      <c r="K4" s="46">
        <v>4.67</v>
      </c>
      <c r="L4" s="46">
        <v>2.34</v>
      </c>
      <c r="M4" s="46">
        <v>2.89</v>
      </c>
      <c r="N4" s="47">
        <v>1.26</v>
      </c>
      <c r="O4" s="47">
        <v>0</v>
      </c>
      <c r="P4" s="47">
        <f t="shared" si="1"/>
        <v>56.77</v>
      </c>
      <c r="Q4" s="62">
        <f t="shared" si="2"/>
        <v>25.55</v>
      </c>
      <c r="R4" s="25">
        <v>0</v>
      </c>
      <c r="S4" s="25">
        <f t="shared" ref="S4:S8" si="4">SUM(Q4:R4)</f>
        <v>25.55</v>
      </c>
      <c r="T4" s="48">
        <f t="shared" si="3"/>
        <v>31.22</v>
      </c>
    </row>
    <row r="5" spans="1:20" ht="27.75">
      <c r="A5" s="17">
        <v>45817</v>
      </c>
      <c r="B5" s="17">
        <v>45823</v>
      </c>
      <c r="C5" s="28">
        <v>256</v>
      </c>
      <c r="D5" s="25">
        <f t="shared" si="0"/>
        <v>10.24</v>
      </c>
      <c r="E5" s="46">
        <v>10.54</v>
      </c>
      <c r="F5" s="46">
        <v>5.95</v>
      </c>
      <c r="G5" s="46">
        <v>5.78</v>
      </c>
      <c r="H5" s="46">
        <v>1.47</v>
      </c>
      <c r="I5" s="46">
        <v>5.67</v>
      </c>
      <c r="J5" s="46">
        <v>2.54</v>
      </c>
      <c r="K5" s="46">
        <v>3.51</v>
      </c>
      <c r="L5" s="46">
        <v>2.98</v>
      </c>
      <c r="M5" s="47">
        <v>2.14</v>
      </c>
      <c r="N5" s="47">
        <v>1.04</v>
      </c>
      <c r="O5" s="47">
        <v>0</v>
      </c>
      <c r="P5" s="47">
        <f t="shared" si="1"/>
        <v>51.859999999999992</v>
      </c>
      <c r="Q5" s="62">
        <f t="shared" si="2"/>
        <v>23.34</v>
      </c>
      <c r="R5" s="61">
        <v>3.66</v>
      </c>
      <c r="S5" s="25">
        <f t="shared" si="4"/>
        <v>27</v>
      </c>
      <c r="T5" s="48">
        <f t="shared" si="3"/>
        <v>28.52</v>
      </c>
    </row>
    <row r="6" spans="1:20" ht="27.75">
      <c r="A6" s="17">
        <v>45824</v>
      </c>
      <c r="B6" s="17">
        <v>45830</v>
      </c>
      <c r="C6" s="83">
        <v>267</v>
      </c>
      <c r="D6" s="25">
        <f t="shared" si="0"/>
        <v>10.68</v>
      </c>
      <c r="E6" s="2">
        <v>11.84</v>
      </c>
      <c r="F6" s="25">
        <v>5.71</v>
      </c>
      <c r="G6" s="25">
        <v>5.26</v>
      </c>
      <c r="H6" s="25">
        <v>1.36</v>
      </c>
      <c r="I6" s="47">
        <v>4.71</v>
      </c>
      <c r="J6" s="47">
        <v>10.18</v>
      </c>
      <c r="K6" s="25">
        <v>2.0099999999999998</v>
      </c>
      <c r="L6" s="25">
        <v>1.9</v>
      </c>
      <c r="M6" s="25">
        <v>2.36</v>
      </c>
      <c r="N6" s="25">
        <v>1.05</v>
      </c>
      <c r="O6" s="25">
        <v>0</v>
      </c>
      <c r="P6" s="47">
        <f t="shared" si="1"/>
        <v>57.059999999999995</v>
      </c>
      <c r="Q6" s="62">
        <f t="shared" si="2"/>
        <v>25.68</v>
      </c>
      <c r="R6" s="61">
        <v>1.28</v>
      </c>
      <c r="S6" s="25">
        <f t="shared" si="4"/>
        <v>26.96</v>
      </c>
      <c r="T6" s="48">
        <f t="shared" si="3"/>
        <v>31.38</v>
      </c>
    </row>
    <row r="7" spans="1:20" ht="27.75">
      <c r="A7" s="17">
        <v>45831</v>
      </c>
      <c r="B7" s="17">
        <v>45837</v>
      </c>
      <c r="C7" s="28">
        <v>262</v>
      </c>
      <c r="D7" s="2">
        <f t="shared" si="0"/>
        <v>10.48</v>
      </c>
      <c r="E7" s="96">
        <v>13.38</v>
      </c>
      <c r="F7" s="96">
        <v>6.09</v>
      </c>
      <c r="G7" s="96">
        <v>4.5599999999999996</v>
      </c>
      <c r="H7" s="51">
        <v>1.2</v>
      </c>
      <c r="I7" s="51">
        <v>6.64</v>
      </c>
      <c r="J7" s="51">
        <v>3.55</v>
      </c>
      <c r="K7" s="51">
        <v>4.55</v>
      </c>
      <c r="L7" s="25">
        <v>0</v>
      </c>
      <c r="M7" s="51">
        <v>2.36</v>
      </c>
      <c r="N7" s="51">
        <v>1.93</v>
      </c>
      <c r="O7" s="25">
        <v>0</v>
      </c>
      <c r="P7" s="2">
        <f t="shared" si="1"/>
        <v>54.739999999999995</v>
      </c>
      <c r="Q7" s="3">
        <f t="shared" si="2"/>
        <v>24.63</v>
      </c>
      <c r="R7" s="61">
        <v>1.34</v>
      </c>
      <c r="S7" s="3">
        <f t="shared" si="4"/>
        <v>25.97</v>
      </c>
      <c r="T7" s="3">
        <f t="shared" si="3"/>
        <v>30.11</v>
      </c>
    </row>
    <row r="8" spans="1:20" ht="27.75">
      <c r="A8" s="17">
        <v>45838</v>
      </c>
      <c r="B8" s="17">
        <v>45838</v>
      </c>
      <c r="C8" s="28">
        <v>68</v>
      </c>
      <c r="D8" s="25">
        <f t="shared" si="0"/>
        <v>2.72</v>
      </c>
      <c r="E8" s="25">
        <v>3.56</v>
      </c>
      <c r="F8" s="25">
        <v>1.97</v>
      </c>
      <c r="G8" s="25">
        <v>2.21</v>
      </c>
      <c r="H8" s="25">
        <v>0</v>
      </c>
      <c r="I8" s="25">
        <v>0</v>
      </c>
      <c r="J8" s="25">
        <v>0</v>
      </c>
      <c r="K8" s="25">
        <v>0</v>
      </c>
      <c r="L8" s="25">
        <v>1.88</v>
      </c>
      <c r="M8" s="25">
        <v>0</v>
      </c>
      <c r="N8" s="25">
        <v>0</v>
      </c>
      <c r="O8" s="25">
        <v>0</v>
      </c>
      <c r="P8" s="2">
        <f t="shared" si="1"/>
        <v>12.34</v>
      </c>
      <c r="Q8" s="3">
        <f t="shared" si="2"/>
        <v>5.55</v>
      </c>
      <c r="R8" s="25">
        <v>0</v>
      </c>
      <c r="S8" s="3">
        <f t="shared" si="4"/>
        <v>5.55</v>
      </c>
      <c r="T8" s="3">
        <f t="shared" si="3"/>
        <v>6.79</v>
      </c>
    </row>
    <row r="9" spans="1:20" ht="27.75">
      <c r="A9" s="17">
        <v>45838</v>
      </c>
      <c r="B9" s="17">
        <v>45844</v>
      </c>
      <c r="C9" s="2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3"/>
      <c r="T9" s="4"/>
    </row>
    <row r="10" spans="1:20" ht="27.75">
      <c r="A10" s="17">
        <v>45845</v>
      </c>
      <c r="B10" s="17">
        <v>45851</v>
      </c>
      <c r="C10" s="2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4"/>
      <c r="S10" s="3"/>
      <c r="T10" s="4"/>
    </row>
    <row r="11" spans="1:20" ht="27.75">
      <c r="A11" s="17">
        <v>45852</v>
      </c>
      <c r="B11" s="17">
        <v>45858</v>
      </c>
      <c r="C11" s="2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  <c r="R11" s="4"/>
      <c r="S11" s="3"/>
      <c r="T11" s="4"/>
    </row>
    <row r="12" spans="1:20" ht="27.75">
      <c r="A12" s="17">
        <v>45859</v>
      </c>
      <c r="B12" s="17">
        <v>45865</v>
      </c>
      <c r="C12" s="2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  <c r="R12" s="4"/>
      <c r="S12" s="3"/>
      <c r="T12" s="4"/>
    </row>
    <row r="13" spans="1:20" ht="27.75">
      <c r="A13" s="17">
        <v>45866</v>
      </c>
      <c r="B13" s="17">
        <v>45872</v>
      </c>
      <c r="C13" s="2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3"/>
      <c r="T13" s="4"/>
    </row>
    <row r="14" spans="1:20" ht="27.75">
      <c r="A14" s="8"/>
      <c r="B14" s="8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  <c r="R14" s="4"/>
      <c r="S14" s="3"/>
      <c r="T14" s="4"/>
    </row>
    <row r="15" spans="1:20" ht="27.75">
      <c r="A15" s="8"/>
      <c r="B15" s="8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  <c r="R15" s="4"/>
      <c r="S15" s="3"/>
      <c r="T15" s="4"/>
    </row>
    <row r="18" spans="1:20" ht="21" customHeight="1">
      <c r="A18" s="50"/>
      <c r="O18" s="49"/>
      <c r="P18" s="49"/>
      <c r="Q18" s="49"/>
      <c r="R18" s="49"/>
      <c r="S18" s="49"/>
      <c r="T18" s="49"/>
    </row>
    <row r="20" spans="1:20">
      <c r="I20" s="10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P1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9" defaultRowHeight="21"/>
  <cols>
    <col min="1" max="2" width="16.25" style="10" bestFit="1" customWidth="1"/>
    <col min="3" max="3" width="20" style="1" bestFit="1" customWidth="1"/>
    <col min="4" max="4" width="20.125" style="1" customWidth="1"/>
    <col min="5" max="12" width="20" style="1" bestFit="1" customWidth="1"/>
    <col min="13" max="14" width="21" style="1" bestFit="1" customWidth="1"/>
    <col min="15" max="15" width="28.75" style="1" bestFit="1" customWidth="1"/>
    <col min="16" max="16384" width="9" style="1"/>
  </cols>
  <sheetData>
    <row r="1" spans="1:16" ht="50.25">
      <c r="A1" s="119" t="s">
        <v>46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24"/>
    </row>
    <row r="2" spans="1:16" ht="27.75">
      <c r="A2" s="3" t="s">
        <v>20</v>
      </c>
      <c r="B2" s="2" t="s">
        <v>5</v>
      </c>
      <c r="C2" s="18" t="s">
        <v>11</v>
      </c>
      <c r="D2" s="18" t="s">
        <v>12</v>
      </c>
      <c r="E2" s="19" t="s">
        <v>1</v>
      </c>
      <c r="F2" s="20" t="s">
        <v>13</v>
      </c>
      <c r="G2" s="20" t="s">
        <v>14</v>
      </c>
      <c r="H2" s="20" t="s">
        <v>15</v>
      </c>
      <c r="I2" s="20" t="s">
        <v>16</v>
      </c>
      <c r="J2" s="21" t="s">
        <v>17</v>
      </c>
      <c r="K2" s="21" t="s">
        <v>2</v>
      </c>
      <c r="L2" s="21" t="s">
        <v>18</v>
      </c>
      <c r="M2" s="21" t="s">
        <v>3</v>
      </c>
      <c r="N2" s="22" t="s">
        <v>19</v>
      </c>
      <c r="O2" s="23" t="s">
        <v>10</v>
      </c>
    </row>
    <row r="3" spans="1:16" ht="27.75">
      <c r="A3" s="17">
        <v>45803</v>
      </c>
      <c r="B3" s="17">
        <v>45809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f t="shared" ref="O3:O8" si="0">SUM(C3:N3)</f>
        <v>0</v>
      </c>
    </row>
    <row r="4" spans="1:16" ht="27.75">
      <c r="A4" s="17">
        <v>45810</v>
      </c>
      <c r="B4" s="17">
        <v>45816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47">
        <f t="shared" si="0"/>
        <v>0</v>
      </c>
    </row>
    <row r="5" spans="1:16" ht="27.75">
      <c r="A5" s="17">
        <v>45817</v>
      </c>
      <c r="B5" s="17">
        <v>45823</v>
      </c>
      <c r="C5" s="25">
        <v>0</v>
      </c>
      <c r="D5" s="25">
        <v>0</v>
      </c>
      <c r="E5" s="25">
        <v>0</v>
      </c>
      <c r="F5" s="25">
        <v>0</v>
      </c>
      <c r="G5" s="47">
        <v>1.59</v>
      </c>
      <c r="H5" s="47">
        <v>0</v>
      </c>
      <c r="I5" s="47">
        <v>0</v>
      </c>
      <c r="J5" s="47">
        <v>0</v>
      </c>
      <c r="K5" s="47">
        <v>2.0699999999999998</v>
      </c>
      <c r="L5" s="47">
        <v>0</v>
      </c>
      <c r="M5" s="47">
        <v>0</v>
      </c>
      <c r="N5" s="25">
        <v>0</v>
      </c>
      <c r="O5" s="47">
        <f t="shared" si="0"/>
        <v>3.66</v>
      </c>
    </row>
    <row r="6" spans="1:16" ht="27.75">
      <c r="A6" s="17">
        <v>45824</v>
      </c>
      <c r="B6" s="17">
        <v>45830</v>
      </c>
      <c r="C6" s="25">
        <v>0</v>
      </c>
      <c r="D6" s="25">
        <v>0</v>
      </c>
      <c r="E6" s="25">
        <v>0</v>
      </c>
      <c r="F6" s="25">
        <v>0</v>
      </c>
      <c r="G6" s="51">
        <v>1.28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47">
        <f t="shared" si="0"/>
        <v>1.28</v>
      </c>
    </row>
    <row r="7" spans="1:16" ht="27.75">
      <c r="A7" s="17">
        <v>45831</v>
      </c>
      <c r="B7" s="17">
        <v>45837</v>
      </c>
      <c r="C7" s="25">
        <v>0</v>
      </c>
      <c r="D7" s="25">
        <v>0</v>
      </c>
      <c r="E7" s="25">
        <v>0</v>
      </c>
      <c r="F7" s="25">
        <v>0</v>
      </c>
      <c r="G7" s="2">
        <v>1.34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47">
        <f t="shared" si="0"/>
        <v>1.34</v>
      </c>
    </row>
    <row r="8" spans="1:16" s="104" customFormat="1" ht="27.75">
      <c r="A8" s="106">
        <v>45838</v>
      </c>
      <c r="B8" s="106">
        <v>45838</v>
      </c>
      <c r="C8" s="114">
        <v>0</v>
      </c>
      <c r="D8" s="114">
        <v>0</v>
      </c>
      <c r="E8" s="114">
        <v>0</v>
      </c>
      <c r="F8" s="114">
        <v>0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5">
        <f t="shared" si="0"/>
        <v>0</v>
      </c>
    </row>
    <row r="9" spans="1:16" s="104" customFormat="1" ht="27.75">
      <c r="A9" s="106">
        <v>45838</v>
      </c>
      <c r="B9" s="106">
        <v>45844</v>
      </c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</row>
    <row r="10" spans="1:16" ht="27.75">
      <c r="A10" s="17">
        <v>45845</v>
      </c>
      <c r="B10" s="17">
        <v>45851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ht="27.75">
      <c r="A11" s="17">
        <v>45852</v>
      </c>
      <c r="B11" s="17">
        <v>45858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ht="27.75">
      <c r="A12" s="17">
        <v>45859</v>
      </c>
      <c r="B12" s="17">
        <v>45865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ht="27.75">
      <c r="A13" s="17">
        <v>45866</v>
      </c>
      <c r="B13" s="17">
        <v>45872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ht="27.75">
      <c r="A14" s="8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ht="27.75">
      <c r="A15" s="8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8" spans="8:8">
      <c r="H18" s="10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A1:N1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ColWidth="9" defaultRowHeight="21"/>
  <cols>
    <col min="1" max="2" width="16.25" style="10" bestFit="1" customWidth="1"/>
    <col min="3" max="3" width="31.5" style="1" bestFit="1" customWidth="1"/>
    <col min="4" max="4" width="24.5" style="1" bestFit="1" customWidth="1"/>
    <col min="5" max="16384" width="9" style="1"/>
  </cols>
  <sheetData>
    <row r="1" spans="1:14" ht="50.25">
      <c r="A1" s="121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27.75">
      <c r="A2" s="3" t="s">
        <v>4</v>
      </c>
      <c r="B2" s="2" t="s">
        <v>5</v>
      </c>
      <c r="C2" s="18" t="s">
        <v>51</v>
      </c>
    </row>
    <row r="3" spans="1:14" ht="27.75">
      <c r="A3" s="17">
        <v>45803</v>
      </c>
      <c r="B3" s="17">
        <v>45809</v>
      </c>
      <c r="C3" s="25">
        <v>0</v>
      </c>
    </row>
    <row r="4" spans="1:14" ht="27.75">
      <c r="A4" s="17">
        <v>45810</v>
      </c>
      <c r="B4" s="17">
        <v>45816</v>
      </c>
      <c r="C4" s="25">
        <v>0</v>
      </c>
    </row>
    <row r="5" spans="1:14" ht="27.75">
      <c r="A5" s="17">
        <v>45817</v>
      </c>
      <c r="B5" s="17">
        <v>45823</v>
      </c>
      <c r="C5" s="25">
        <v>0</v>
      </c>
    </row>
    <row r="6" spans="1:14" ht="27.75">
      <c r="A6" s="17">
        <v>45824</v>
      </c>
      <c r="B6" s="17">
        <v>45830</v>
      </c>
      <c r="C6" s="25">
        <v>0</v>
      </c>
    </row>
    <row r="7" spans="1:14" ht="27.75">
      <c r="A7" s="17">
        <v>45831</v>
      </c>
      <c r="B7" s="17">
        <v>45837</v>
      </c>
      <c r="C7" s="97">
        <v>30.47</v>
      </c>
    </row>
    <row r="8" spans="1:14" s="104" customFormat="1" ht="27.75">
      <c r="A8" s="106">
        <v>45838</v>
      </c>
      <c r="B8" s="106">
        <v>45838</v>
      </c>
      <c r="C8" s="114">
        <v>0</v>
      </c>
      <c r="D8" s="112" t="s">
        <v>55</v>
      </c>
    </row>
    <row r="9" spans="1:14" s="104" customFormat="1" ht="27.75">
      <c r="A9" s="106">
        <v>45838</v>
      </c>
      <c r="B9" s="106">
        <v>45844</v>
      </c>
      <c r="C9" s="107"/>
      <c r="D9" s="112" t="s">
        <v>56</v>
      </c>
    </row>
    <row r="10" spans="1:14" ht="27.75">
      <c r="A10" s="17">
        <v>45845</v>
      </c>
      <c r="B10" s="17">
        <v>45851</v>
      </c>
      <c r="C10" s="2"/>
    </row>
    <row r="11" spans="1:14" ht="27.75">
      <c r="A11" s="17">
        <v>45852</v>
      </c>
      <c r="B11" s="17">
        <v>45858</v>
      </c>
      <c r="C11" s="2"/>
    </row>
    <row r="12" spans="1:14" ht="27.75">
      <c r="A12" s="17">
        <v>45859</v>
      </c>
      <c r="B12" s="17">
        <v>45865</v>
      </c>
      <c r="C12" s="2"/>
    </row>
    <row r="13" spans="1:14" ht="27.75">
      <c r="A13" s="17">
        <v>45866</v>
      </c>
      <c r="B13" s="17">
        <v>45872</v>
      </c>
      <c r="C13" s="2"/>
    </row>
    <row r="14" spans="1:14" ht="27.75">
      <c r="A14" s="8"/>
      <c r="B14" s="8"/>
      <c r="C14" s="2"/>
    </row>
    <row r="15" spans="1:14" ht="27.75">
      <c r="A15" s="8"/>
      <c r="B15" s="8"/>
      <c r="C15" s="2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</sheetPr>
  <dimension ref="A1:N52"/>
  <sheetViews>
    <sheetView zoomScale="85" zoomScaleNormal="85" workbookViewId="0">
      <selection activeCell="D15" sqref="D15"/>
    </sheetView>
  </sheetViews>
  <sheetFormatPr defaultColWidth="9" defaultRowHeight="21"/>
  <cols>
    <col min="1" max="2" width="14.5" style="10" bestFit="1" customWidth="1"/>
    <col min="3" max="3" width="25.75" style="10" bestFit="1" customWidth="1"/>
    <col min="4" max="4" width="29.5" style="10" bestFit="1" customWidth="1"/>
    <col min="5" max="5" width="17.125" style="10" bestFit="1" customWidth="1"/>
    <col min="6" max="6" width="16" style="10" bestFit="1" customWidth="1"/>
    <col min="7" max="7" width="22" style="10" bestFit="1" customWidth="1"/>
    <col min="8" max="8" width="19.75" style="10" customWidth="1"/>
    <col min="9" max="9" width="27.75" style="10" bestFit="1" customWidth="1"/>
    <col min="10" max="10" width="19.75" style="10" customWidth="1"/>
    <col min="11" max="11" width="18.25" style="10" bestFit="1" customWidth="1"/>
    <col min="12" max="16384" width="9" style="1"/>
  </cols>
  <sheetData>
    <row r="1" spans="1:14" ht="36.75">
      <c r="A1" s="122" t="s">
        <v>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24"/>
      <c r="M1" s="24"/>
      <c r="N1" s="24"/>
    </row>
    <row r="2" spans="1:14" ht="55.5">
      <c r="A2" s="12" t="s">
        <v>4</v>
      </c>
      <c r="B2" s="7" t="s">
        <v>5</v>
      </c>
      <c r="C2" s="5" t="s">
        <v>53</v>
      </c>
      <c r="D2" s="5" t="s">
        <v>54</v>
      </c>
      <c r="E2" s="37" t="s">
        <v>50</v>
      </c>
      <c r="F2" s="35" t="s">
        <v>28</v>
      </c>
      <c r="G2" s="35" t="s">
        <v>45</v>
      </c>
      <c r="H2" s="35" t="s">
        <v>8</v>
      </c>
      <c r="I2" s="40" t="s">
        <v>27</v>
      </c>
      <c r="J2" s="41" t="s">
        <v>23</v>
      </c>
      <c r="K2" s="41" t="s">
        <v>25</v>
      </c>
    </row>
    <row r="3" spans="1:14" ht="27.75">
      <c r="A3" s="13">
        <v>45803</v>
      </c>
      <c r="B3" s="13">
        <v>45809</v>
      </c>
      <c r="C3" s="16">
        <v>123.25</v>
      </c>
      <c r="D3" s="16">
        <v>0</v>
      </c>
      <c r="E3" s="16">
        <v>0</v>
      </c>
      <c r="F3" s="28">
        <v>255</v>
      </c>
      <c r="G3" s="65">
        <f>SUM(F3*50)/1000</f>
        <v>12.75</v>
      </c>
      <c r="H3" s="67">
        <f t="shared" ref="H3:H8" si="0">SUM(I3-G3)</f>
        <v>74.680000000000007</v>
      </c>
      <c r="I3" s="52">
        <v>87.43</v>
      </c>
      <c r="J3" s="52">
        <v>30.58</v>
      </c>
      <c r="K3" s="69">
        <f>SUM(H3+J3)</f>
        <v>105.26</v>
      </c>
    </row>
    <row r="4" spans="1:14" ht="27.75">
      <c r="A4" s="13">
        <v>45810</v>
      </c>
      <c r="B4" s="13">
        <v>45816</v>
      </c>
      <c r="C4" s="52">
        <v>331.26</v>
      </c>
      <c r="D4" s="16">
        <v>0</v>
      </c>
      <c r="E4" s="16">
        <v>0</v>
      </c>
      <c r="F4" s="28">
        <v>223</v>
      </c>
      <c r="G4" s="65">
        <f>SUM(F4*40)/1000</f>
        <v>8.92</v>
      </c>
      <c r="H4" s="67">
        <f t="shared" si="0"/>
        <v>80.98</v>
      </c>
      <c r="I4" s="64">
        <v>89.9</v>
      </c>
      <c r="J4" s="64">
        <v>37.11</v>
      </c>
      <c r="K4" s="69">
        <f>SUM(I4+J4)</f>
        <v>127.01</v>
      </c>
    </row>
    <row r="5" spans="1:14" ht="27.75">
      <c r="A5" s="13">
        <v>45817</v>
      </c>
      <c r="B5" s="13">
        <v>45823</v>
      </c>
      <c r="C5" s="16">
        <v>217.07</v>
      </c>
      <c r="D5" s="16">
        <v>0</v>
      </c>
      <c r="E5" s="16">
        <v>0</v>
      </c>
      <c r="F5" s="45">
        <v>256</v>
      </c>
      <c r="G5" s="65">
        <f>SUM(F5*40)/1000</f>
        <v>10.24</v>
      </c>
      <c r="H5" s="68">
        <f t="shared" si="0"/>
        <v>96.98</v>
      </c>
      <c r="I5" s="15">
        <v>107.22</v>
      </c>
      <c r="J5" s="15">
        <v>35.61</v>
      </c>
      <c r="K5" s="69">
        <f>SUM(I5+J5)</f>
        <v>142.82999999999998</v>
      </c>
    </row>
    <row r="6" spans="1:14" ht="27.75">
      <c r="A6" s="13">
        <v>45824</v>
      </c>
      <c r="B6" s="13">
        <v>45830</v>
      </c>
      <c r="C6" s="16">
        <v>0</v>
      </c>
      <c r="D6" s="16">
        <v>0</v>
      </c>
      <c r="E6" s="85">
        <v>15.19</v>
      </c>
      <c r="F6" s="45">
        <f>彈簧床週統計!C6</f>
        <v>267</v>
      </c>
      <c r="G6" s="65">
        <f>SUM(F6*40)/1000</f>
        <v>10.68</v>
      </c>
      <c r="H6" s="78">
        <f t="shared" si="0"/>
        <v>87.639999999999986</v>
      </c>
      <c r="I6" s="16">
        <v>98.32</v>
      </c>
      <c r="J6" s="16">
        <v>41.16</v>
      </c>
      <c r="K6" s="69">
        <f>SUM(I6+J6)</f>
        <v>139.47999999999999</v>
      </c>
    </row>
    <row r="7" spans="1:14" ht="27.75">
      <c r="A7" s="13">
        <v>45831</v>
      </c>
      <c r="B7" s="13">
        <v>45837</v>
      </c>
      <c r="C7" s="94">
        <v>0</v>
      </c>
      <c r="D7" s="94">
        <v>30.47</v>
      </c>
      <c r="E7" s="94">
        <v>10.55</v>
      </c>
      <c r="F7" s="95">
        <v>262</v>
      </c>
      <c r="G7" s="65">
        <f>SUM(F7*40)/1000</f>
        <v>10.48</v>
      </c>
      <c r="H7" s="78">
        <f t="shared" si="0"/>
        <v>92.179999999999993</v>
      </c>
      <c r="I7" s="16">
        <v>102.66</v>
      </c>
      <c r="J7" s="16">
        <v>46.69</v>
      </c>
      <c r="K7" s="69">
        <f>SUM(I7+J7)</f>
        <v>149.35</v>
      </c>
    </row>
    <row r="8" spans="1:14" s="104" customFormat="1" ht="27.75">
      <c r="A8" s="101">
        <v>45838</v>
      </c>
      <c r="B8" s="101">
        <v>45838</v>
      </c>
      <c r="C8" s="116">
        <v>0</v>
      </c>
      <c r="D8" s="116">
        <v>0</v>
      </c>
      <c r="E8" s="116">
        <v>0</v>
      </c>
      <c r="F8" s="117">
        <v>68</v>
      </c>
      <c r="G8" s="114">
        <f>SUM(F8*40)/1000</f>
        <v>2.72</v>
      </c>
      <c r="H8" s="111">
        <f t="shared" si="0"/>
        <v>23.57</v>
      </c>
      <c r="I8" s="102">
        <v>26.29</v>
      </c>
      <c r="J8" s="102">
        <v>12.12</v>
      </c>
      <c r="K8" s="111">
        <f>SUM(I8+J8)</f>
        <v>38.409999999999997</v>
      </c>
    </row>
    <row r="9" spans="1:14" s="104" customFormat="1" ht="25.5">
      <c r="A9" s="101">
        <v>45838</v>
      </c>
      <c r="B9" s="101">
        <v>45844</v>
      </c>
      <c r="C9" s="102"/>
      <c r="D9" s="102"/>
      <c r="E9" s="102"/>
      <c r="F9" s="102"/>
      <c r="G9" s="102"/>
      <c r="H9" s="102"/>
      <c r="I9" s="102"/>
      <c r="J9" s="102"/>
      <c r="K9" s="102"/>
    </row>
    <row r="10" spans="1:14" ht="25.5">
      <c r="A10" s="13">
        <v>45845</v>
      </c>
      <c r="B10" s="13">
        <v>45851</v>
      </c>
      <c r="C10" s="15"/>
      <c r="D10" s="15"/>
      <c r="E10" s="15"/>
      <c r="F10" s="15"/>
      <c r="G10" s="66"/>
      <c r="H10" s="68"/>
      <c r="I10" s="15"/>
      <c r="J10" s="15"/>
      <c r="K10" s="70"/>
    </row>
    <row r="11" spans="1:14" ht="25.5">
      <c r="A11" s="13">
        <v>45852</v>
      </c>
      <c r="B11" s="13">
        <v>45858</v>
      </c>
      <c r="C11" s="15"/>
      <c r="D11" s="15"/>
      <c r="E11" s="15"/>
      <c r="F11" s="15"/>
      <c r="G11" s="66"/>
      <c r="H11" s="68"/>
      <c r="I11" s="15"/>
      <c r="J11" s="15"/>
      <c r="K11" s="70"/>
    </row>
    <row r="12" spans="1:14" ht="25.5">
      <c r="A12" s="13">
        <v>45859</v>
      </c>
      <c r="B12" s="13">
        <v>45865</v>
      </c>
      <c r="C12" s="15"/>
      <c r="D12" s="15"/>
      <c r="E12" s="15"/>
      <c r="F12" s="15"/>
      <c r="G12" s="66"/>
      <c r="H12" s="68"/>
      <c r="I12" s="15"/>
      <c r="J12" s="15"/>
      <c r="K12" s="70"/>
    </row>
    <row r="13" spans="1:14" ht="25.5">
      <c r="A13" s="13">
        <v>45866</v>
      </c>
      <c r="B13" s="13">
        <v>45872</v>
      </c>
      <c r="C13" s="15"/>
      <c r="D13" s="15"/>
      <c r="E13" s="15"/>
      <c r="F13" s="15"/>
      <c r="G13" s="66"/>
      <c r="H13" s="68"/>
      <c r="I13" s="15"/>
      <c r="J13" s="15"/>
      <c r="K13" s="71"/>
    </row>
    <row r="14" spans="1:14" ht="25.5">
      <c r="A14" s="8"/>
      <c r="B14" s="8"/>
      <c r="C14" s="15"/>
      <c r="D14" s="15"/>
      <c r="E14" s="15"/>
      <c r="F14" s="15"/>
      <c r="G14" s="15"/>
      <c r="H14" s="15"/>
      <c r="I14" s="15"/>
      <c r="J14" s="15"/>
      <c r="K14" s="15"/>
    </row>
    <row r="15" spans="1:14" ht="25.5">
      <c r="A15" s="8"/>
      <c r="B15" s="8"/>
      <c r="C15" s="15"/>
      <c r="D15" s="15"/>
      <c r="E15" s="15"/>
      <c r="F15" s="15"/>
      <c r="G15" s="15"/>
      <c r="H15" s="15"/>
      <c r="I15" s="15"/>
      <c r="J15" s="15"/>
      <c r="K15" s="15"/>
    </row>
    <row r="16" spans="1:14" ht="25.5">
      <c r="A16" s="8"/>
      <c r="B16" s="8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25.5">
      <c r="A17" s="8"/>
      <c r="B17" s="8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25.5">
      <c r="A18" s="8"/>
      <c r="B18" s="8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25.5">
      <c r="A19" s="8"/>
      <c r="B19" s="8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25.5">
      <c r="A20" s="8"/>
      <c r="B20" s="8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25.5">
      <c r="A21" s="8"/>
      <c r="B21" s="8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25.5">
      <c r="A22" s="8"/>
      <c r="B22" s="8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25.5">
      <c r="A23" s="8"/>
      <c r="B23" s="8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25.5">
      <c r="A24" s="8"/>
      <c r="B24" s="8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25.5">
      <c r="A25" s="8"/>
      <c r="B25" s="8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25.5">
      <c r="A26" s="8"/>
      <c r="B26" s="8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25.5">
      <c r="A27" s="8"/>
      <c r="B27" s="8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25.5">
      <c r="A28" s="8"/>
      <c r="B28" s="8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25.5">
      <c r="A29" s="8"/>
      <c r="B29" s="8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25.5">
      <c r="A30" s="8"/>
      <c r="B30" s="8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25.5">
      <c r="A31" s="8"/>
      <c r="B31" s="8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25.5">
      <c r="A32" s="8"/>
      <c r="B32" s="8"/>
      <c r="C32" s="15"/>
      <c r="D32" s="15"/>
      <c r="E32" s="15"/>
      <c r="F32" s="15"/>
      <c r="G32" s="15"/>
      <c r="H32" s="15"/>
      <c r="I32" s="15"/>
      <c r="J32" s="15"/>
      <c r="K32" s="15"/>
    </row>
    <row r="33" spans="1:11" ht="25.5">
      <c r="A33" s="8"/>
      <c r="B33" s="8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25.5">
      <c r="A34" s="8"/>
      <c r="B34" s="8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25.5">
      <c r="A35" s="8"/>
      <c r="B35" s="8"/>
      <c r="C35" s="15"/>
      <c r="D35" s="15"/>
      <c r="E35" s="15"/>
      <c r="F35" s="15"/>
      <c r="G35" s="15"/>
      <c r="H35" s="15"/>
      <c r="I35" s="15"/>
      <c r="J35" s="15"/>
      <c r="K35" s="15"/>
    </row>
    <row r="36" spans="1:11" ht="25.5">
      <c r="A36" s="8"/>
      <c r="B36" s="8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25.5">
      <c r="A37" s="8"/>
      <c r="B37" s="8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25.5">
      <c r="A38" s="8"/>
      <c r="B38" s="8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25.5">
      <c r="A39" s="8"/>
      <c r="B39" s="8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25.5">
      <c r="A40" s="8"/>
      <c r="B40" s="8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25.5">
      <c r="A41" s="8"/>
      <c r="B41" s="8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25.5">
      <c r="A42" s="8"/>
      <c r="B42" s="8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25.5">
      <c r="A43" s="8"/>
      <c r="B43" s="8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25.5">
      <c r="A44" s="8"/>
      <c r="B44" s="8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25.5">
      <c r="A45" s="8"/>
      <c r="B45" s="8"/>
      <c r="C45" s="15"/>
      <c r="D45" s="15"/>
      <c r="E45" s="15"/>
      <c r="F45" s="15"/>
      <c r="G45" s="15"/>
      <c r="H45" s="15"/>
      <c r="I45" s="15"/>
      <c r="J45" s="15"/>
      <c r="K45" s="15"/>
    </row>
    <row r="46" spans="1:11" ht="25.5">
      <c r="A46" s="8"/>
      <c r="B46" s="8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25.5">
      <c r="A47" s="8"/>
      <c r="B47" s="8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25.5">
      <c r="A48" s="8"/>
      <c r="B48" s="8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25.5">
      <c r="A49" s="8"/>
      <c r="B49" s="8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25.5">
      <c r="A50" s="8"/>
      <c r="B50" s="8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25.5">
      <c r="A51" s="8"/>
      <c r="B51" s="8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25.5">
      <c r="A52" s="8"/>
      <c r="B52" s="8"/>
      <c r="C52" s="15"/>
      <c r="D52" s="15"/>
      <c r="E52" s="15"/>
      <c r="F52" s="15"/>
      <c r="G52" s="15"/>
      <c r="H52" s="15"/>
      <c r="I52" s="15"/>
      <c r="J52" s="15"/>
      <c r="K52" s="15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L52"/>
  <sheetViews>
    <sheetView workbookViewId="0">
      <selection activeCell="D15" sqref="D15"/>
    </sheetView>
  </sheetViews>
  <sheetFormatPr defaultColWidth="9" defaultRowHeight="21"/>
  <cols>
    <col min="1" max="2" width="14.5" style="10" bestFit="1" customWidth="1"/>
    <col min="3" max="3" width="17.875" style="1" bestFit="1" customWidth="1"/>
    <col min="4" max="5" width="19.75" style="1" bestFit="1" customWidth="1"/>
    <col min="6" max="7" width="19.75" style="1" customWidth="1"/>
    <col min="8" max="8" width="20.25" style="1" bestFit="1" customWidth="1"/>
    <col min="9" max="9" width="14.5" style="1" bestFit="1" customWidth="1"/>
    <col min="10" max="16384" width="9" style="1"/>
  </cols>
  <sheetData>
    <row r="1" spans="1:12" ht="36.75">
      <c r="A1" s="122" t="s">
        <v>26</v>
      </c>
      <c r="B1" s="122"/>
      <c r="C1" s="122"/>
      <c r="D1" s="122"/>
      <c r="E1" s="122"/>
      <c r="F1" s="122"/>
      <c r="G1" s="122"/>
      <c r="H1" s="122"/>
      <c r="I1" s="122"/>
      <c r="J1" s="24"/>
      <c r="K1" s="24"/>
      <c r="L1" s="24"/>
    </row>
    <row r="2" spans="1:12" ht="55.5">
      <c r="A2" s="12" t="s">
        <v>4</v>
      </c>
      <c r="B2" s="7" t="s">
        <v>5</v>
      </c>
      <c r="C2" s="72" t="s">
        <v>6</v>
      </c>
      <c r="D2" s="73" t="s">
        <v>40</v>
      </c>
      <c r="E2" s="36" t="s">
        <v>7</v>
      </c>
      <c r="F2" s="36" t="s">
        <v>44</v>
      </c>
      <c r="G2" s="60" t="s">
        <v>41</v>
      </c>
      <c r="H2" s="37" t="s">
        <v>22</v>
      </c>
      <c r="I2" s="6" t="s">
        <v>0</v>
      </c>
    </row>
    <row r="3" spans="1:12" ht="25.5">
      <c r="A3" s="13">
        <v>45803</v>
      </c>
      <c r="B3" s="13">
        <v>45809</v>
      </c>
      <c r="C3" s="11">
        <v>34.5</v>
      </c>
      <c r="D3" s="11">
        <v>88.32</v>
      </c>
      <c r="E3" s="11">
        <v>52.86</v>
      </c>
      <c r="F3" s="11">
        <v>0</v>
      </c>
      <c r="G3" s="74">
        <f t="shared" ref="G3:G8" si="0">SUM(C3:F3)</f>
        <v>175.68</v>
      </c>
      <c r="H3" s="11">
        <v>93.24</v>
      </c>
      <c r="I3" s="11">
        <v>28.68</v>
      </c>
    </row>
    <row r="4" spans="1:12" ht="25.5">
      <c r="A4" s="13">
        <v>45810</v>
      </c>
      <c r="B4" s="13">
        <v>45816</v>
      </c>
      <c r="C4" s="43">
        <v>57.75</v>
      </c>
      <c r="D4" s="43">
        <v>47.84</v>
      </c>
      <c r="E4" s="44">
        <v>34.68</v>
      </c>
      <c r="F4" s="43">
        <v>0</v>
      </c>
      <c r="G4" s="75">
        <f t="shared" si="0"/>
        <v>140.27000000000001</v>
      </c>
      <c r="H4" s="43">
        <v>185.37</v>
      </c>
      <c r="I4" s="43">
        <v>31.2</v>
      </c>
    </row>
    <row r="5" spans="1:12" ht="25.5">
      <c r="A5" s="13">
        <v>45817</v>
      </c>
      <c r="B5" s="13">
        <v>45823</v>
      </c>
      <c r="C5" s="86">
        <v>20.45</v>
      </c>
      <c r="D5" s="86">
        <v>0</v>
      </c>
      <c r="E5" s="86">
        <v>7.61</v>
      </c>
      <c r="F5" s="86">
        <v>6.85</v>
      </c>
      <c r="G5" s="75">
        <f t="shared" si="0"/>
        <v>34.909999999999997</v>
      </c>
      <c r="H5" s="44">
        <v>132.54</v>
      </c>
      <c r="I5" s="43">
        <v>73.97</v>
      </c>
    </row>
    <row r="6" spans="1:12" ht="25.5">
      <c r="A6" s="13">
        <v>45824</v>
      </c>
      <c r="B6" s="13">
        <v>45830</v>
      </c>
      <c r="C6" s="11">
        <v>0</v>
      </c>
      <c r="D6" s="11">
        <v>59.02</v>
      </c>
      <c r="E6" s="11">
        <v>0</v>
      </c>
      <c r="F6" s="11">
        <v>11.19</v>
      </c>
      <c r="G6" s="75">
        <f t="shared" si="0"/>
        <v>70.210000000000008</v>
      </c>
      <c r="H6" s="87">
        <v>169.92</v>
      </c>
      <c r="I6" s="11">
        <v>43.18</v>
      </c>
    </row>
    <row r="7" spans="1:12" ht="25.5">
      <c r="A7" s="13">
        <v>45831</v>
      </c>
      <c r="B7" s="13">
        <v>45837</v>
      </c>
      <c r="C7" s="11">
        <v>39.29</v>
      </c>
      <c r="D7" s="86">
        <v>0</v>
      </c>
      <c r="E7" s="11">
        <v>18.71</v>
      </c>
      <c r="F7" s="86">
        <v>0</v>
      </c>
      <c r="G7" s="75">
        <f t="shared" si="0"/>
        <v>58</v>
      </c>
      <c r="H7" s="11">
        <v>125.38</v>
      </c>
      <c r="I7" s="43">
        <v>0</v>
      </c>
    </row>
    <row r="8" spans="1:12" s="104" customFormat="1" ht="25.5">
      <c r="A8" s="101">
        <v>45838</v>
      </c>
      <c r="B8" s="101">
        <v>45838</v>
      </c>
      <c r="C8" s="108">
        <v>10.58</v>
      </c>
      <c r="D8" s="118">
        <v>0</v>
      </c>
      <c r="E8" s="118">
        <v>0</v>
      </c>
      <c r="F8" s="118">
        <v>0</v>
      </c>
      <c r="G8" s="118">
        <f t="shared" si="0"/>
        <v>10.58</v>
      </c>
      <c r="H8" s="118">
        <v>0</v>
      </c>
      <c r="I8" s="118">
        <v>0</v>
      </c>
    </row>
    <row r="9" spans="1:12" s="104" customFormat="1" ht="25.5">
      <c r="A9" s="101">
        <v>45838</v>
      </c>
      <c r="B9" s="101">
        <v>45844</v>
      </c>
      <c r="C9" s="103"/>
      <c r="D9" s="103"/>
      <c r="E9" s="103"/>
      <c r="F9" s="103"/>
      <c r="G9" s="103"/>
      <c r="H9" s="103"/>
      <c r="I9" s="103"/>
    </row>
    <row r="10" spans="1:12" s="100" customFormat="1" ht="25.5">
      <c r="A10" s="98">
        <v>45845</v>
      </c>
      <c r="B10" s="98">
        <v>45851</v>
      </c>
      <c r="C10" s="99"/>
      <c r="D10" s="99"/>
      <c r="E10" s="99"/>
      <c r="F10" s="99"/>
      <c r="G10" s="99"/>
      <c r="H10" s="99"/>
      <c r="I10" s="99"/>
    </row>
    <row r="11" spans="1:12" ht="25.5">
      <c r="A11" s="13">
        <v>45852</v>
      </c>
      <c r="B11" s="13">
        <v>45858</v>
      </c>
      <c r="C11" s="9"/>
      <c r="D11" s="9"/>
      <c r="E11" s="9"/>
      <c r="F11" s="9"/>
      <c r="G11" s="76"/>
      <c r="H11" s="9"/>
      <c r="I11" s="9"/>
    </row>
    <row r="12" spans="1:12" ht="25.5">
      <c r="A12" s="13">
        <v>45859</v>
      </c>
      <c r="B12" s="13">
        <v>45865</v>
      </c>
      <c r="C12" s="9"/>
      <c r="D12" s="9"/>
      <c r="E12" s="9"/>
      <c r="F12" s="9"/>
      <c r="G12" s="76"/>
      <c r="H12" s="9"/>
      <c r="I12" s="9"/>
    </row>
    <row r="13" spans="1:12" ht="25.5">
      <c r="A13" s="13">
        <v>45866</v>
      </c>
      <c r="B13" s="13">
        <v>45872</v>
      </c>
      <c r="C13" s="9"/>
      <c r="D13" s="9"/>
      <c r="E13" s="9"/>
      <c r="F13" s="9"/>
      <c r="G13" s="9"/>
      <c r="H13" s="9"/>
      <c r="I13" s="9"/>
    </row>
    <row r="14" spans="1:12">
      <c r="A14" s="8"/>
      <c r="B14" s="8"/>
      <c r="C14" s="9"/>
      <c r="D14" s="9"/>
      <c r="E14" s="9"/>
      <c r="F14" s="9"/>
      <c r="H14" s="9"/>
      <c r="I14" s="9"/>
    </row>
    <row r="15" spans="1:12">
      <c r="A15" s="8"/>
      <c r="B15" s="8"/>
      <c r="C15" s="9"/>
      <c r="D15" s="9"/>
      <c r="E15" s="9"/>
      <c r="F15" s="9"/>
      <c r="G15" s="9"/>
      <c r="H15" s="9"/>
      <c r="I15" s="9"/>
    </row>
    <row r="16" spans="1:12">
      <c r="A16" s="8"/>
      <c r="B16" s="8"/>
      <c r="C16" s="9"/>
      <c r="D16" s="9"/>
      <c r="E16" s="9"/>
      <c r="F16" s="9"/>
      <c r="G16" s="9"/>
      <c r="H16" s="9"/>
      <c r="I16" s="9"/>
    </row>
    <row r="17" spans="1:9">
      <c r="A17" s="8"/>
      <c r="B17" s="8"/>
      <c r="C17" s="9"/>
      <c r="D17" s="9"/>
      <c r="E17" s="9"/>
      <c r="F17" s="9"/>
      <c r="G17" s="9"/>
      <c r="H17" s="9"/>
      <c r="I17" s="9"/>
    </row>
    <row r="18" spans="1:9">
      <c r="A18" s="8"/>
      <c r="B18" s="8"/>
      <c r="C18" s="9"/>
      <c r="D18" s="9"/>
      <c r="E18" s="9"/>
      <c r="F18" s="9"/>
      <c r="G18" s="9"/>
      <c r="H18" s="9"/>
      <c r="I18" s="9"/>
    </row>
    <row r="19" spans="1:9">
      <c r="A19" s="8"/>
      <c r="B19" s="8"/>
      <c r="C19" s="9"/>
      <c r="D19" s="9"/>
      <c r="E19" s="9"/>
      <c r="F19" s="9"/>
      <c r="G19" s="9"/>
      <c r="H19" s="9"/>
      <c r="I19" s="9"/>
    </row>
    <row r="20" spans="1:9">
      <c r="A20" s="8"/>
      <c r="B20" s="8"/>
      <c r="C20" s="9"/>
      <c r="D20" s="9"/>
      <c r="E20" s="9"/>
      <c r="F20" s="9"/>
      <c r="G20" s="9"/>
      <c r="H20" s="9"/>
      <c r="I20" s="9"/>
    </row>
    <row r="21" spans="1:9">
      <c r="A21" s="8"/>
      <c r="B21" s="8"/>
      <c r="C21" s="9"/>
      <c r="D21" s="9"/>
      <c r="E21" s="9"/>
      <c r="F21" s="9"/>
      <c r="G21" s="9"/>
      <c r="H21" s="9"/>
      <c r="I21" s="9"/>
    </row>
    <row r="22" spans="1:9">
      <c r="A22" s="8"/>
      <c r="B22" s="8"/>
      <c r="C22" s="9"/>
      <c r="D22" s="9"/>
      <c r="E22" s="9"/>
      <c r="F22" s="9"/>
      <c r="G22" s="9"/>
      <c r="H22" s="9"/>
      <c r="I22" s="9"/>
    </row>
    <row r="23" spans="1:9">
      <c r="A23" s="8"/>
      <c r="B23" s="8"/>
      <c r="C23" s="9"/>
      <c r="D23" s="9"/>
      <c r="E23" s="9"/>
      <c r="F23" s="9"/>
      <c r="G23" s="9"/>
      <c r="H23" s="9"/>
      <c r="I23" s="9"/>
    </row>
    <row r="24" spans="1:9">
      <c r="A24" s="8"/>
      <c r="B24" s="8"/>
      <c r="C24" s="9"/>
      <c r="D24" s="9"/>
      <c r="E24" s="9"/>
      <c r="F24" s="9"/>
      <c r="G24" s="9"/>
      <c r="H24" s="9"/>
      <c r="I24" s="9"/>
    </row>
    <row r="25" spans="1:9">
      <c r="A25" s="8"/>
      <c r="B25" s="8"/>
      <c r="C25" s="9"/>
      <c r="D25" s="9"/>
      <c r="E25" s="9"/>
      <c r="F25" s="9"/>
      <c r="G25" s="9"/>
      <c r="H25" s="9"/>
      <c r="I25" s="9"/>
    </row>
    <row r="26" spans="1:9">
      <c r="A26" s="8"/>
      <c r="B26" s="8"/>
      <c r="C26" s="9"/>
      <c r="D26" s="9"/>
      <c r="E26" s="9"/>
      <c r="F26" s="9"/>
      <c r="G26" s="9"/>
      <c r="H26" s="9"/>
      <c r="I26" s="9"/>
    </row>
    <row r="27" spans="1:9">
      <c r="A27" s="8"/>
      <c r="B27" s="8"/>
      <c r="C27" s="9"/>
      <c r="D27" s="9"/>
      <c r="E27" s="9"/>
      <c r="F27" s="9"/>
      <c r="G27" s="9"/>
      <c r="H27" s="9"/>
      <c r="I27" s="9"/>
    </row>
    <row r="28" spans="1:9">
      <c r="A28" s="8"/>
      <c r="B28" s="8"/>
      <c r="C28" s="9"/>
      <c r="D28" s="9"/>
      <c r="E28" s="9"/>
      <c r="F28" s="9"/>
      <c r="G28" s="9"/>
      <c r="H28" s="9"/>
      <c r="I28" s="9"/>
    </row>
    <row r="29" spans="1:9">
      <c r="A29" s="8"/>
      <c r="B29" s="8"/>
      <c r="C29" s="9"/>
      <c r="D29" s="9"/>
      <c r="E29" s="9"/>
      <c r="F29" s="9"/>
      <c r="G29" s="9"/>
      <c r="H29" s="9"/>
      <c r="I29" s="9"/>
    </row>
    <row r="30" spans="1:9">
      <c r="A30" s="8"/>
      <c r="B30" s="8"/>
      <c r="C30" s="9"/>
      <c r="D30" s="9"/>
      <c r="E30" s="9"/>
      <c r="F30" s="9"/>
      <c r="G30" s="9"/>
      <c r="H30" s="9"/>
      <c r="I30" s="9"/>
    </row>
    <row r="31" spans="1:9">
      <c r="A31" s="8"/>
      <c r="B31" s="8"/>
      <c r="C31" s="4"/>
      <c r="D31" s="4"/>
      <c r="E31" s="4"/>
      <c r="F31" s="4"/>
      <c r="G31" s="4"/>
      <c r="H31" s="4"/>
      <c r="I31" s="4"/>
    </row>
    <row r="32" spans="1:9">
      <c r="A32" s="8"/>
      <c r="B32" s="8"/>
      <c r="C32" s="4"/>
      <c r="D32" s="4"/>
      <c r="E32" s="4"/>
      <c r="F32" s="4"/>
      <c r="G32" s="4"/>
      <c r="H32" s="4"/>
      <c r="I32" s="4"/>
    </row>
    <row r="33" spans="1:9">
      <c r="A33" s="8"/>
      <c r="B33" s="8"/>
      <c r="C33" s="4"/>
      <c r="D33" s="4"/>
      <c r="E33" s="4"/>
      <c r="F33" s="4"/>
      <c r="G33" s="4"/>
      <c r="H33" s="4"/>
      <c r="I33" s="4"/>
    </row>
    <row r="34" spans="1:9">
      <c r="A34" s="8"/>
      <c r="B34" s="8"/>
      <c r="C34" s="4"/>
      <c r="D34" s="4"/>
      <c r="E34" s="4"/>
      <c r="F34" s="4"/>
      <c r="G34" s="4"/>
      <c r="H34" s="4"/>
      <c r="I34" s="4"/>
    </row>
    <row r="35" spans="1:9">
      <c r="A35" s="8"/>
      <c r="B35" s="8"/>
      <c r="C35" s="4"/>
      <c r="D35" s="4"/>
      <c r="E35" s="4"/>
      <c r="F35" s="4"/>
      <c r="G35" s="4"/>
      <c r="H35" s="4"/>
      <c r="I35" s="4"/>
    </row>
    <row r="36" spans="1:9">
      <c r="A36" s="8"/>
      <c r="B36" s="8"/>
      <c r="C36" s="4"/>
      <c r="D36" s="4"/>
      <c r="E36" s="4"/>
      <c r="F36" s="4"/>
      <c r="G36" s="4"/>
      <c r="H36" s="4"/>
      <c r="I36" s="4"/>
    </row>
    <row r="37" spans="1:9">
      <c r="A37" s="8"/>
      <c r="B37" s="8"/>
      <c r="C37" s="4"/>
      <c r="D37" s="4"/>
      <c r="E37" s="4"/>
      <c r="F37" s="4"/>
      <c r="G37" s="4"/>
      <c r="H37" s="4"/>
      <c r="I37" s="4"/>
    </row>
    <row r="38" spans="1:9">
      <c r="A38" s="8"/>
      <c r="B38" s="8"/>
      <c r="C38" s="4"/>
      <c r="D38" s="4"/>
      <c r="E38" s="4"/>
      <c r="F38" s="4"/>
      <c r="G38" s="4"/>
      <c r="H38" s="4"/>
      <c r="I38" s="4"/>
    </row>
    <row r="39" spans="1:9">
      <c r="A39" s="8"/>
      <c r="B39" s="8"/>
      <c r="C39" s="4"/>
      <c r="D39" s="4"/>
      <c r="E39" s="4"/>
      <c r="F39" s="4"/>
      <c r="G39" s="4"/>
      <c r="H39" s="4"/>
      <c r="I39" s="4"/>
    </row>
    <row r="40" spans="1:9">
      <c r="A40" s="8"/>
      <c r="B40" s="8"/>
      <c r="C40" s="4"/>
      <c r="D40" s="4"/>
      <c r="E40" s="4"/>
      <c r="F40" s="4"/>
      <c r="G40" s="4"/>
      <c r="H40" s="4"/>
      <c r="I40" s="4"/>
    </row>
    <row r="41" spans="1:9">
      <c r="A41" s="8"/>
      <c r="B41" s="8"/>
      <c r="C41" s="4"/>
      <c r="D41" s="4"/>
      <c r="E41" s="4"/>
      <c r="F41" s="4"/>
      <c r="G41" s="4"/>
      <c r="H41" s="4"/>
      <c r="I41" s="4"/>
    </row>
    <row r="42" spans="1:9">
      <c r="A42" s="8"/>
      <c r="B42" s="8"/>
      <c r="C42" s="4"/>
      <c r="D42" s="4"/>
      <c r="E42" s="4"/>
      <c r="F42" s="4"/>
      <c r="G42" s="4"/>
      <c r="H42" s="4"/>
      <c r="I42" s="4"/>
    </row>
    <row r="43" spans="1:9">
      <c r="A43" s="8"/>
      <c r="B43" s="8"/>
      <c r="C43" s="4"/>
      <c r="D43" s="4"/>
      <c r="E43" s="4"/>
      <c r="F43" s="4"/>
      <c r="G43" s="4"/>
      <c r="H43" s="4"/>
      <c r="I43" s="4"/>
    </row>
    <row r="44" spans="1:9">
      <c r="A44" s="8"/>
      <c r="B44" s="8"/>
      <c r="C44" s="4"/>
      <c r="D44" s="4"/>
      <c r="E44" s="4"/>
      <c r="F44" s="4"/>
      <c r="G44" s="4"/>
      <c r="H44" s="4"/>
      <c r="I44" s="4"/>
    </row>
    <row r="45" spans="1:9">
      <c r="A45" s="8"/>
      <c r="B45" s="8"/>
      <c r="C45" s="4"/>
      <c r="D45" s="4"/>
      <c r="E45" s="4"/>
      <c r="F45" s="4"/>
      <c r="G45" s="4"/>
      <c r="H45" s="4"/>
      <c r="I45" s="4"/>
    </row>
    <row r="46" spans="1:9">
      <c r="A46" s="8"/>
      <c r="B46" s="8"/>
      <c r="C46" s="4"/>
      <c r="D46" s="4"/>
      <c r="E46" s="4"/>
      <c r="F46" s="4"/>
      <c r="G46" s="4"/>
      <c r="H46" s="4"/>
      <c r="I46" s="4"/>
    </row>
    <row r="47" spans="1:9">
      <c r="A47" s="8"/>
      <c r="B47" s="8"/>
      <c r="C47" s="4"/>
      <c r="D47" s="4"/>
      <c r="E47" s="4"/>
      <c r="F47" s="4"/>
      <c r="G47" s="4"/>
      <c r="H47" s="4"/>
      <c r="I47" s="4"/>
    </row>
    <row r="48" spans="1:9">
      <c r="A48" s="8"/>
      <c r="B48" s="8"/>
      <c r="C48" s="4"/>
      <c r="D48" s="4"/>
      <c r="E48" s="4"/>
      <c r="F48" s="4"/>
      <c r="G48" s="4"/>
      <c r="H48" s="4"/>
      <c r="I48" s="4"/>
    </row>
    <row r="49" spans="1:9">
      <c r="A49" s="8"/>
      <c r="B49" s="8"/>
      <c r="C49" s="4"/>
      <c r="D49" s="4"/>
      <c r="E49" s="4"/>
      <c r="F49" s="4"/>
      <c r="G49" s="4"/>
      <c r="H49" s="4"/>
      <c r="I49" s="4"/>
    </row>
    <row r="50" spans="1:9">
      <c r="A50" s="8"/>
      <c r="B50" s="8"/>
      <c r="C50" s="4"/>
      <c r="D50" s="4"/>
      <c r="E50" s="4"/>
      <c r="F50" s="4"/>
      <c r="G50" s="4"/>
      <c r="H50" s="4"/>
      <c r="I50" s="4"/>
    </row>
    <row r="51" spans="1:9">
      <c r="A51" s="8"/>
      <c r="B51" s="8"/>
      <c r="C51" s="4"/>
      <c r="D51" s="4"/>
      <c r="E51" s="4"/>
      <c r="F51" s="4"/>
      <c r="G51" s="4"/>
      <c r="H51" s="4"/>
      <c r="I51" s="4"/>
    </row>
    <row r="52" spans="1:9">
      <c r="A52" s="8"/>
      <c r="B52" s="8"/>
      <c r="C52" s="4"/>
      <c r="D52" s="4"/>
      <c r="E52" s="4"/>
      <c r="F52" s="4"/>
      <c r="G52" s="4"/>
      <c r="H52" s="4"/>
      <c r="I52" s="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J52"/>
  <sheetViews>
    <sheetView zoomScale="115" zoomScaleNormal="115" workbookViewId="0">
      <selection activeCell="D13" sqref="D13"/>
    </sheetView>
  </sheetViews>
  <sheetFormatPr defaultColWidth="9" defaultRowHeight="21"/>
  <cols>
    <col min="1" max="2" width="14.5" style="10" bestFit="1" customWidth="1"/>
    <col min="3" max="3" width="23.375" style="10" bestFit="1" customWidth="1"/>
    <col min="4" max="4" width="17.875" style="1" bestFit="1" customWidth="1"/>
    <col min="5" max="5" width="19.75" style="1" bestFit="1" customWidth="1"/>
    <col min="6" max="6" width="25.75" style="1" bestFit="1" customWidth="1"/>
    <col min="7" max="7" width="25.75" style="1" customWidth="1"/>
    <col min="8" max="16384" width="9" style="1"/>
  </cols>
  <sheetData>
    <row r="1" spans="1:10" ht="36.75">
      <c r="A1" s="122" t="s">
        <v>33</v>
      </c>
      <c r="B1" s="122"/>
      <c r="C1" s="122"/>
      <c r="D1" s="122"/>
      <c r="E1" s="122"/>
      <c r="F1" s="122"/>
      <c r="G1" s="122"/>
      <c r="H1" s="24"/>
      <c r="I1" s="24"/>
      <c r="J1" s="24"/>
    </row>
    <row r="2" spans="1:10" ht="51">
      <c r="A2" s="12" t="s">
        <v>4</v>
      </c>
      <c r="B2" s="7" t="s">
        <v>5</v>
      </c>
      <c r="C2" s="91" t="s">
        <v>29</v>
      </c>
      <c r="D2" s="14" t="s">
        <v>30</v>
      </c>
      <c r="E2" s="14" t="s">
        <v>31</v>
      </c>
      <c r="F2" s="14" t="s">
        <v>32</v>
      </c>
      <c r="G2" s="42" t="s">
        <v>34</v>
      </c>
    </row>
    <row r="3" spans="1:10" ht="25.5">
      <c r="A3" s="13">
        <v>45803</v>
      </c>
      <c r="B3" s="13">
        <v>45809</v>
      </c>
      <c r="C3" s="88">
        <v>637.97</v>
      </c>
      <c r="D3" s="58">
        <f>'週-入廠'!K3</f>
        <v>105.26</v>
      </c>
      <c r="E3" s="59">
        <f>'週-出廠'!G3</f>
        <v>175.68</v>
      </c>
      <c r="F3" s="33">
        <f t="shared" ref="F3:F8" si="0">SUM(D3-E3)</f>
        <v>-70.42</v>
      </c>
      <c r="G3" s="53">
        <f t="shared" ref="G3:G8" si="1">SUM(C3+D3)-E3</f>
        <v>567.54999999999995</v>
      </c>
    </row>
    <row r="4" spans="1:10" ht="25.5">
      <c r="A4" s="13">
        <v>45810</v>
      </c>
      <c r="B4" s="13">
        <v>45816</v>
      </c>
      <c r="C4" s="89">
        <f>巨大傢俱!G3</f>
        <v>567.54999999999995</v>
      </c>
      <c r="D4" s="58">
        <f>'週-入廠'!K4</f>
        <v>127.01</v>
      </c>
      <c r="E4" s="58">
        <f>'週-出廠'!G4</f>
        <v>140.27000000000001</v>
      </c>
      <c r="F4" s="33">
        <f t="shared" si="0"/>
        <v>-13.260000000000005</v>
      </c>
      <c r="G4" s="53">
        <f t="shared" si="1"/>
        <v>554.29</v>
      </c>
    </row>
    <row r="5" spans="1:10" ht="25.5">
      <c r="A5" s="13">
        <v>45817</v>
      </c>
      <c r="B5" s="13">
        <v>45823</v>
      </c>
      <c r="C5" s="89">
        <v>544.41999999999996</v>
      </c>
      <c r="D5" s="58">
        <f>'週-入廠'!K5</f>
        <v>142.82999999999998</v>
      </c>
      <c r="E5" s="58">
        <v>87.25</v>
      </c>
      <c r="F5" s="33">
        <f t="shared" si="0"/>
        <v>55.579999999999984</v>
      </c>
      <c r="G5" s="53">
        <f t="shared" si="1"/>
        <v>600</v>
      </c>
    </row>
    <row r="6" spans="1:10" ht="25.5">
      <c r="A6" s="13">
        <v>45824</v>
      </c>
      <c r="B6" s="13">
        <v>45830</v>
      </c>
      <c r="C6" s="89">
        <f>巨大傢俱!G5</f>
        <v>600</v>
      </c>
      <c r="D6" s="58">
        <f>'週-入廠'!K6</f>
        <v>139.47999999999999</v>
      </c>
      <c r="E6" s="11">
        <f>'週-出廠'!G6</f>
        <v>70.210000000000008</v>
      </c>
      <c r="F6" s="33">
        <f t="shared" si="0"/>
        <v>69.269999999999982</v>
      </c>
      <c r="G6" s="53">
        <f t="shared" si="1"/>
        <v>669.27</v>
      </c>
    </row>
    <row r="7" spans="1:10" ht="25.5">
      <c r="A7" s="13">
        <v>45831</v>
      </c>
      <c r="B7" s="13">
        <v>45837</v>
      </c>
      <c r="C7" s="89">
        <f>巨大傢俱!G6</f>
        <v>669.27</v>
      </c>
      <c r="D7" s="58">
        <f>'週-入廠'!K7</f>
        <v>149.35</v>
      </c>
      <c r="E7" s="11">
        <f>'週-出廠'!G7</f>
        <v>58</v>
      </c>
      <c r="F7" s="33">
        <f t="shared" si="0"/>
        <v>91.35</v>
      </c>
      <c r="G7" s="53">
        <f t="shared" si="1"/>
        <v>760.62</v>
      </c>
    </row>
    <row r="8" spans="1:10" s="104" customFormat="1" ht="25.5">
      <c r="A8" s="101">
        <v>45838</v>
      </c>
      <c r="B8" s="101">
        <v>45838</v>
      </c>
      <c r="C8" s="111">
        <f>巨大傢俱!G7</f>
        <v>760.62</v>
      </c>
      <c r="D8" s="58">
        <f>'週-入廠'!K8</f>
        <v>38.409999999999997</v>
      </c>
      <c r="E8" s="11">
        <f>'週-出廠'!G8</f>
        <v>10.58</v>
      </c>
      <c r="F8" s="110">
        <f t="shared" si="0"/>
        <v>27.83</v>
      </c>
      <c r="G8" s="110">
        <f t="shared" si="1"/>
        <v>788.44999999999993</v>
      </c>
    </row>
    <row r="9" spans="1:10" s="104" customFormat="1" ht="25.5">
      <c r="A9" s="101">
        <v>45838</v>
      </c>
      <c r="B9" s="101">
        <v>45844</v>
      </c>
      <c r="C9" s="111">
        <f>巨大傢俱!G8</f>
        <v>788.44999999999993</v>
      </c>
      <c r="D9" s="103"/>
      <c r="E9" s="103"/>
      <c r="F9" s="103"/>
      <c r="G9" s="103"/>
    </row>
    <row r="10" spans="1:10" ht="25.5">
      <c r="A10" s="13">
        <v>45845</v>
      </c>
      <c r="B10" s="13">
        <v>45851</v>
      </c>
      <c r="C10" s="90"/>
      <c r="D10" s="9"/>
      <c r="E10" s="9"/>
      <c r="F10" s="9"/>
      <c r="G10" s="92"/>
    </row>
    <row r="11" spans="1:10" ht="25.5">
      <c r="A11" s="13">
        <v>45852</v>
      </c>
      <c r="B11" s="13">
        <v>45858</v>
      </c>
      <c r="C11" s="90"/>
      <c r="D11" s="9"/>
      <c r="E11" s="9"/>
      <c r="F11" s="9"/>
      <c r="G11" s="92"/>
    </row>
    <row r="12" spans="1:10" ht="25.5">
      <c r="A12" s="13">
        <v>45859</v>
      </c>
      <c r="B12" s="13">
        <v>45865</v>
      </c>
      <c r="C12" s="90"/>
      <c r="D12" s="9"/>
      <c r="E12" s="9"/>
      <c r="F12" s="9"/>
      <c r="G12" s="92"/>
    </row>
    <row r="13" spans="1:10" ht="25.5">
      <c r="A13" s="13">
        <v>45866</v>
      </c>
      <c r="B13" s="13">
        <v>45872</v>
      </c>
      <c r="C13" s="90"/>
      <c r="D13" s="9"/>
      <c r="E13" s="9"/>
      <c r="F13" s="9"/>
      <c r="G13" s="92"/>
    </row>
    <row r="14" spans="1:10">
      <c r="A14" s="8"/>
      <c r="B14" s="8"/>
      <c r="C14" s="32"/>
      <c r="D14" s="9"/>
      <c r="E14" s="9"/>
      <c r="F14" s="9"/>
      <c r="G14" s="9"/>
    </row>
    <row r="15" spans="1:10">
      <c r="A15" s="8"/>
      <c r="B15" s="8"/>
      <c r="C15" s="32"/>
      <c r="D15" s="9"/>
      <c r="E15" s="9"/>
      <c r="F15" s="9"/>
      <c r="G15" s="9"/>
    </row>
    <row r="16" spans="1:10">
      <c r="A16" s="8"/>
      <c r="B16" s="8"/>
      <c r="C16" s="32"/>
      <c r="D16" s="9"/>
      <c r="F16" s="9"/>
      <c r="G16" s="9"/>
    </row>
    <row r="17" spans="1:7">
      <c r="A17" s="8"/>
      <c r="B17" s="8"/>
      <c r="C17" s="32"/>
      <c r="D17" s="9"/>
      <c r="E17" s="9"/>
      <c r="F17" s="9"/>
      <c r="G17" s="9"/>
    </row>
    <row r="18" spans="1:7">
      <c r="A18" s="8"/>
      <c r="B18" s="8"/>
      <c r="C18" s="32"/>
      <c r="D18" s="9"/>
      <c r="E18" s="9"/>
      <c r="F18" s="9"/>
      <c r="G18" s="9"/>
    </row>
    <row r="19" spans="1:7">
      <c r="A19" s="8"/>
      <c r="B19" s="8"/>
      <c r="C19" s="8"/>
      <c r="D19" s="9"/>
      <c r="E19" s="9"/>
      <c r="F19" s="9"/>
      <c r="G19" s="9"/>
    </row>
    <row r="20" spans="1:7">
      <c r="A20" s="8"/>
      <c r="B20" s="8"/>
      <c r="C20" s="8"/>
      <c r="D20" s="9"/>
      <c r="E20" s="9"/>
      <c r="F20" s="9"/>
      <c r="G20" s="9"/>
    </row>
    <row r="21" spans="1:7">
      <c r="A21" s="8"/>
      <c r="B21" s="8"/>
      <c r="C21" s="8"/>
      <c r="D21" s="9"/>
      <c r="E21" s="9"/>
      <c r="F21" s="9"/>
      <c r="G21" s="9"/>
    </row>
    <row r="22" spans="1:7">
      <c r="A22" s="8"/>
      <c r="B22" s="8"/>
      <c r="C22" s="8"/>
      <c r="D22" s="9"/>
      <c r="E22" s="9"/>
      <c r="F22" s="9"/>
      <c r="G22" s="9"/>
    </row>
    <row r="23" spans="1:7">
      <c r="A23" s="8"/>
      <c r="B23" s="8"/>
      <c r="C23" s="8"/>
      <c r="D23" s="9"/>
      <c r="E23" s="9"/>
      <c r="F23" s="9"/>
      <c r="G23" s="9"/>
    </row>
    <row r="24" spans="1:7">
      <c r="A24" s="8"/>
      <c r="B24" s="8"/>
      <c r="C24" s="8"/>
      <c r="D24" s="9"/>
      <c r="E24" s="9"/>
      <c r="F24" s="9"/>
      <c r="G24" s="9"/>
    </row>
    <row r="25" spans="1:7">
      <c r="A25" s="8"/>
      <c r="B25" s="8"/>
      <c r="C25" s="8"/>
      <c r="D25" s="9"/>
      <c r="E25" s="9"/>
      <c r="F25" s="9"/>
      <c r="G25" s="9"/>
    </row>
    <row r="26" spans="1:7">
      <c r="A26" s="8"/>
      <c r="B26" s="8"/>
      <c r="C26" s="8"/>
      <c r="D26" s="9"/>
      <c r="E26" s="9"/>
      <c r="F26" s="9"/>
      <c r="G26" s="9"/>
    </row>
    <row r="27" spans="1:7">
      <c r="A27" s="8"/>
      <c r="B27" s="8"/>
      <c r="C27" s="8"/>
      <c r="D27" s="9"/>
      <c r="E27" s="9"/>
      <c r="F27" s="9"/>
      <c r="G27" s="9"/>
    </row>
    <row r="28" spans="1:7">
      <c r="A28" s="8"/>
      <c r="B28" s="8"/>
      <c r="C28" s="8"/>
      <c r="D28" s="9"/>
      <c r="E28" s="9"/>
      <c r="F28" s="9"/>
      <c r="G28" s="9"/>
    </row>
    <row r="29" spans="1:7">
      <c r="A29" s="8"/>
      <c r="B29" s="8"/>
      <c r="C29" s="8"/>
      <c r="D29" s="9"/>
      <c r="E29" s="9"/>
      <c r="F29" s="9"/>
      <c r="G29" s="9"/>
    </row>
    <row r="30" spans="1:7">
      <c r="A30" s="8"/>
      <c r="B30" s="8"/>
      <c r="C30" s="8"/>
      <c r="D30" s="9"/>
      <c r="E30" s="9"/>
      <c r="F30" s="9"/>
      <c r="G30" s="9"/>
    </row>
    <row r="31" spans="1:7">
      <c r="A31" s="8"/>
      <c r="B31" s="8"/>
      <c r="C31" s="8"/>
      <c r="D31" s="4"/>
      <c r="E31" s="4"/>
      <c r="F31" s="4"/>
      <c r="G31" s="4"/>
    </row>
    <row r="32" spans="1:7">
      <c r="A32" s="8"/>
      <c r="B32" s="8"/>
      <c r="C32" s="8"/>
      <c r="D32" s="4"/>
      <c r="E32" s="4"/>
      <c r="F32" s="4"/>
      <c r="G32" s="4"/>
    </row>
    <row r="33" spans="1:7">
      <c r="A33" s="8"/>
      <c r="B33" s="8"/>
      <c r="C33" s="8"/>
      <c r="D33" s="4"/>
      <c r="E33" s="4"/>
      <c r="F33" s="4"/>
      <c r="G33" s="4"/>
    </row>
    <row r="34" spans="1:7">
      <c r="A34" s="8"/>
      <c r="B34" s="8"/>
      <c r="C34" s="8"/>
      <c r="D34" s="4"/>
      <c r="E34" s="4"/>
      <c r="F34" s="4"/>
      <c r="G34" s="4"/>
    </row>
    <row r="35" spans="1:7">
      <c r="A35" s="8"/>
      <c r="B35" s="8"/>
      <c r="C35" s="8"/>
      <c r="D35" s="4"/>
      <c r="E35" s="4"/>
      <c r="F35" s="4"/>
      <c r="G35" s="4"/>
    </row>
    <row r="36" spans="1:7">
      <c r="A36" s="8"/>
      <c r="B36" s="8"/>
      <c r="C36" s="8"/>
      <c r="D36" s="4"/>
      <c r="E36" s="4"/>
      <c r="F36" s="4"/>
      <c r="G36" s="4"/>
    </row>
    <row r="37" spans="1:7">
      <c r="A37" s="8"/>
      <c r="B37" s="8"/>
      <c r="C37" s="8"/>
      <c r="D37" s="4"/>
      <c r="E37" s="4"/>
      <c r="F37" s="4"/>
      <c r="G37" s="4"/>
    </row>
    <row r="38" spans="1:7">
      <c r="A38" s="8"/>
      <c r="B38" s="8"/>
      <c r="C38" s="8"/>
      <c r="D38" s="4"/>
      <c r="E38" s="4"/>
      <c r="F38" s="4"/>
      <c r="G38" s="4"/>
    </row>
    <row r="39" spans="1:7">
      <c r="A39" s="8"/>
      <c r="B39" s="8"/>
      <c r="C39" s="8"/>
      <c r="D39" s="4"/>
      <c r="E39" s="4"/>
      <c r="F39" s="4"/>
      <c r="G39" s="4"/>
    </row>
    <row r="40" spans="1:7">
      <c r="A40" s="8"/>
      <c r="B40" s="8"/>
      <c r="C40" s="8"/>
      <c r="D40" s="4"/>
      <c r="E40" s="4"/>
      <c r="F40" s="4"/>
      <c r="G40" s="4"/>
    </row>
    <row r="41" spans="1:7">
      <c r="A41" s="8"/>
      <c r="B41" s="8"/>
      <c r="C41" s="8"/>
      <c r="D41" s="4"/>
      <c r="E41" s="4"/>
      <c r="F41" s="4"/>
      <c r="G41" s="4"/>
    </row>
    <row r="42" spans="1:7">
      <c r="A42" s="8"/>
      <c r="B42" s="8"/>
      <c r="C42" s="8"/>
      <c r="D42" s="4"/>
      <c r="E42" s="4"/>
      <c r="F42" s="4"/>
      <c r="G42" s="4"/>
    </row>
    <row r="43" spans="1:7">
      <c r="A43" s="8"/>
      <c r="B43" s="8"/>
      <c r="C43" s="8"/>
      <c r="D43" s="4"/>
      <c r="E43" s="4"/>
      <c r="F43" s="4"/>
      <c r="G43" s="4"/>
    </row>
    <row r="44" spans="1:7">
      <c r="A44" s="8"/>
      <c r="B44" s="8"/>
      <c r="C44" s="8"/>
      <c r="D44" s="4"/>
      <c r="E44" s="4"/>
      <c r="F44" s="4"/>
      <c r="G44" s="4"/>
    </row>
    <row r="45" spans="1:7">
      <c r="A45" s="8"/>
      <c r="B45" s="8"/>
      <c r="C45" s="8"/>
      <c r="D45" s="4"/>
      <c r="E45" s="4"/>
      <c r="F45" s="4"/>
      <c r="G45" s="4"/>
    </row>
    <row r="46" spans="1:7">
      <c r="A46" s="8"/>
      <c r="B46" s="8"/>
      <c r="C46" s="8"/>
      <c r="D46" s="4"/>
      <c r="E46" s="4"/>
      <c r="F46" s="4"/>
      <c r="G46" s="4"/>
    </row>
    <row r="47" spans="1:7">
      <c r="A47" s="8"/>
      <c r="B47" s="8"/>
      <c r="C47" s="8"/>
      <c r="D47" s="4"/>
      <c r="E47" s="4"/>
      <c r="F47" s="4"/>
      <c r="G47" s="4"/>
    </row>
    <row r="48" spans="1:7">
      <c r="A48" s="8"/>
      <c r="B48" s="8"/>
      <c r="C48" s="8"/>
      <c r="D48" s="4"/>
      <c r="E48" s="4"/>
      <c r="F48" s="4"/>
      <c r="G48" s="4"/>
    </row>
    <row r="49" spans="1:7">
      <c r="A49" s="8"/>
      <c r="B49" s="8"/>
      <c r="C49" s="8"/>
      <c r="D49" s="4"/>
      <c r="E49" s="4"/>
      <c r="F49" s="4"/>
      <c r="G49" s="4"/>
    </row>
    <row r="50" spans="1:7">
      <c r="A50" s="8"/>
      <c r="B50" s="8"/>
      <c r="C50" s="8"/>
      <c r="D50" s="4"/>
      <c r="E50" s="4"/>
      <c r="F50" s="4"/>
      <c r="G50" s="4"/>
    </row>
    <row r="51" spans="1:7">
      <c r="A51" s="8"/>
      <c r="B51" s="8"/>
      <c r="C51" s="8"/>
      <c r="D51" s="4"/>
      <c r="E51" s="4"/>
      <c r="F51" s="4"/>
      <c r="G51" s="4"/>
    </row>
    <row r="52" spans="1:7">
      <c r="A52" s="8"/>
      <c r="B52" s="8"/>
      <c r="C52" s="8"/>
      <c r="D52" s="4"/>
      <c r="E52" s="4"/>
      <c r="F52" s="4"/>
      <c r="G52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L53"/>
  <sheetViews>
    <sheetView zoomScale="115" zoomScaleNormal="115" workbookViewId="0">
      <selection activeCell="C13" sqref="C13"/>
    </sheetView>
  </sheetViews>
  <sheetFormatPr defaultColWidth="9" defaultRowHeight="21"/>
  <cols>
    <col min="1" max="2" width="14.5" style="10" bestFit="1" customWidth="1"/>
    <col min="3" max="3" width="23.375" style="10" bestFit="1" customWidth="1"/>
    <col min="4" max="4" width="17.875" style="1" bestFit="1" customWidth="1"/>
    <col min="5" max="5" width="20.25" style="1" bestFit="1" customWidth="1"/>
    <col min="6" max="6" width="19.25" style="1" customWidth="1"/>
    <col min="7" max="7" width="25.75" style="1" customWidth="1"/>
    <col min="8" max="9" width="9" style="1"/>
    <col min="10" max="12" width="9.25" style="1" bestFit="1" customWidth="1"/>
    <col min="13" max="16384" width="9" style="1"/>
  </cols>
  <sheetData>
    <row r="1" spans="1:12" ht="36.75">
      <c r="A1" s="122" t="s">
        <v>37</v>
      </c>
      <c r="B1" s="122"/>
      <c r="C1" s="122"/>
      <c r="D1" s="122"/>
      <c r="E1" s="122"/>
      <c r="F1" s="122"/>
      <c r="G1" s="122"/>
      <c r="H1" s="24"/>
      <c r="I1" s="24"/>
      <c r="J1" s="24"/>
    </row>
    <row r="2" spans="1:12" ht="51" customHeight="1">
      <c r="A2" s="127" t="s">
        <v>4</v>
      </c>
      <c r="B2" s="125" t="s">
        <v>5</v>
      </c>
      <c r="C2" s="123" t="s">
        <v>38</v>
      </c>
      <c r="D2" s="34" t="s">
        <v>30</v>
      </c>
      <c r="E2" s="34" t="s">
        <v>31</v>
      </c>
      <c r="F2" s="129" t="s">
        <v>32</v>
      </c>
      <c r="G2" s="131" t="s">
        <v>34</v>
      </c>
    </row>
    <row r="3" spans="1:12" ht="55.5">
      <c r="A3" s="128"/>
      <c r="B3" s="126"/>
      <c r="C3" s="124"/>
      <c r="D3" s="14" t="s">
        <v>42</v>
      </c>
      <c r="E3" s="5" t="s">
        <v>22</v>
      </c>
      <c r="F3" s="130"/>
      <c r="G3" s="132"/>
    </row>
    <row r="4" spans="1:12" ht="25.5">
      <c r="A4" s="13">
        <v>45803</v>
      </c>
      <c r="B4" s="13">
        <v>45809</v>
      </c>
      <c r="C4" s="56">
        <v>372.58</v>
      </c>
      <c r="D4" s="79">
        <f>彈簧床週統計!S3</f>
        <v>20.66</v>
      </c>
      <c r="E4" s="79">
        <f>'週-出廠'!H3</f>
        <v>93.24</v>
      </c>
      <c r="F4" s="81">
        <f t="shared" ref="F4:F9" si="0">SUM(D4-E4)</f>
        <v>-72.58</v>
      </c>
      <c r="G4" s="82">
        <f t="shared" ref="G4:G9" si="1">ROUND((C4+D4)-E4,2)</f>
        <v>300</v>
      </c>
    </row>
    <row r="5" spans="1:12" ht="25.5">
      <c r="A5" s="13">
        <v>45810</v>
      </c>
      <c r="B5" s="13">
        <v>45816</v>
      </c>
      <c r="C5" s="57">
        <f>棉絮!G4</f>
        <v>300</v>
      </c>
      <c r="D5" s="79">
        <v>135.37</v>
      </c>
      <c r="E5" s="79">
        <f>'週-出廠'!H4</f>
        <v>185.37</v>
      </c>
      <c r="F5" s="81">
        <f t="shared" si="0"/>
        <v>-50</v>
      </c>
      <c r="G5" s="82">
        <f t="shared" si="1"/>
        <v>250</v>
      </c>
    </row>
    <row r="6" spans="1:12" ht="25.5">
      <c r="A6" s="13">
        <v>45817</v>
      </c>
      <c r="B6" s="13">
        <v>45823</v>
      </c>
      <c r="C6" s="57">
        <f>棉絮!G5</f>
        <v>250</v>
      </c>
      <c r="D6" s="80">
        <v>102.54</v>
      </c>
      <c r="E6" s="79">
        <f>'週-出廠'!H5</f>
        <v>132.54</v>
      </c>
      <c r="F6" s="81">
        <f t="shared" si="0"/>
        <v>-29.999999999999986</v>
      </c>
      <c r="G6" s="82">
        <f t="shared" si="1"/>
        <v>220</v>
      </c>
    </row>
    <row r="7" spans="1:12" ht="25.5">
      <c r="A7" s="13">
        <v>45824</v>
      </c>
      <c r="B7" s="13">
        <v>45830</v>
      </c>
      <c r="C7" s="57">
        <f>棉絮!G6</f>
        <v>220</v>
      </c>
      <c r="D7" s="84">
        <f>彈簧床週統計!S6</f>
        <v>26.96</v>
      </c>
      <c r="E7" s="79">
        <f>'週-出廠'!H6</f>
        <v>169.92</v>
      </c>
      <c r="F7" s="81">
        <f t="shared" si="0"/>
        <v>-142.95999999999998</v>
      </c>
      <c r="G7" s="82">
        <f t="shared" si="1"/>
        <v>77.040000000000006</v>
      </c>
    </row>
    <row r="8" spans="1:12" ht="25.5">
      <c r="A8" s="13">
        <v>45831</v>
      </c>
      <c r="B8" s="13">
        <v>45837</v>
      </c>
      <c r="C8" s="16">
        <f>棉絮!G7</f>
        <v>77.040000000000006</v>
      </c>
      <c r="D8" s="84">
        <v>75.97</v>
      </c>
      <c r="E8" s="79">
        <f>'週-出廠'!H7</f>
        <v>125.38</v>
      </c>
      <c r="F8" s="81">
        <f t="shared" si="0"/>
        <v>-49.41</v>
      </c>
      <c r="G8" s="93">
        <f t="shared" si="1"/>
        <v>27.63</v>
      </c>
      <c r="J8" s="39"/>
      <c r="K8" s="39"/>
      <c r="L8" s="39"/>
    </row>
    <row r="9" spans="1:12" s="104" customFormat="1" ht="25.5">
      <c r="A9" s="101">
        <v>45838</v>
      </c>
      <c r="B9" s="101">
        <v>45838</v>
      </c>
      <c r="C9" s="111">
        <f>棉絮!G8</f>
        <v>27.63</v>
      </c>
      <c r="D9" s="84">
        <f>彈簧床週統計!S8</f>
        <v>5.55</v>
      </c>
      <c r="E9" s="109">
        <v>0</v>
      </c>
      <c r="F9" s="112">
        <f t="shared" si="0"/>
        <v>5.55</v>
      </c>
      <c r="G9" s="113">
        <f t="shared" si="1"/>
        <v>33.18</v>
      </c>
    </row>
    <row r="10" spans="1:12" s="104" customFormat="1" ht="25.5">
      <c r="A10" s="101">
        <v>45838</v>
      </c>
      <c r="B10" s="101">
        <v>45844</v>
      </c>
      <c r="C10" s="111">
        <f>棉絮!G9</f>
        <v>33.18</v>
      </c>
      <c r="D10" s="105"/>
      <c r="E10" s="105"/>
      <c r="F10" s="105"/>
      <c r="G10" s="105"/>
    </row>
    <row r="11" spans="1:12" ht="25.5">
      <c r="A11" s="13">
        <v>45845</v>
      </c>
      <c r="B11" s="13">
        <v>45851</v>
      </c>
      <c r="C11" s="15"/>
      <c r="D11" s="38"/>
      <c r="E11" s="38"/>
      <c r="F11" s="38"/>
      <c r="G11" s="38"/>
    </row>
    <row r="12" spans="1:12" ht="25.5">
      <c r="A12" s="13">
        <v>45852</v>
      </c>
      <c r="B12" s="13">
        <v>45858</v>
      </c>
      <c r="C12" s="15"/>
      <c r="D12" s="38"/>
      <c r="E12" s="38"/>
      <c r="F12" s="38"/>
      <c r="G12" s="38"/>
    </row>
    <row r="13" spans="1:12" ht="25.5">
      <c r="A13" s="13">
        <v>45859</v>
      </c>
      <c r="B13" s="13">
        <v>45865</v>
      </c>
      <c r="C13" s="15"/>
      <c r="D13" s="38"/>
      <c r="E13" s="38"/>
      <c r="F13" s="38"/>
      <c r="G13" s="38"/>
    </row>
    <row r="14" spans="1:12" ht="25.5">
      <c r="A14" s="13">
        <v>45866</v>
      </c>
      <c r="B14" s="13">
        <v>45872</v>
      </c>
      <c r="C14" s="15"/>
      <c r="D14" s="38"/>
      <c r="E14" s="38"/>
      <c r="F14" s="38"/>
      <c r="G14" s="38"/>
    </row>
    <row r="15" spans="1:12">
      <c r="A15" s="8"/>
      <c r="B15" s="8"/>
      <c r="C15" s="32"/>
      <c r="D15" s="38"/>
      <c r="E15" s="38"/>
      <c r="F15" s="38"/>
      <c r="G15" s="38"/>
    </row>
    <row r="16" spans="1:12">
      <c r="A16" s="8"/>
      <c r="B16" s="8"/>
      <c r="C16" s="32"/>
      <c r="D16" s="38"/>
      <c r="E16" s="38"/>
      <c r="F16" s="38"/>
      <c r="G16" s="38"/>
    </row>
    <row r="17" spans="1:7">
      <c r="A17" s="8"/>
      <c r="B17" s="8"/>
      <c r="C17" s="32"/>
      <c r="D17" s="38"/>
      <c r="E17" s="38"/>
      <c r="F17" s="38"/>
      <c r="G17" s="38"/>
    </row>
    <row r="18" spans="1:7">
      <c r="A18" s="8"/>
      <c r="B18" s="8"/>
      <c r="C18" s="32"/>
      <c r="D18" s="9"/>
      <c r="E18" s="9"/>
      <c r="F18" s="9"/>
      <c r="G18" s="9"/>
    </row>
    <row r="19" spans="1:7">
      <c r="A19" s="8"/>
      <c r="B19" s="8"/>
      <c r="C19" s="32"/>
      <c r="D19" s="9"/>
      <c r="E19" s="9"/>
      <c r="F19" s="9"/>
      <c r="G19" s="9"/>
    </row>
    <row r="20" spans="1:7">
      <c r="A20" s="8"/>
      <c r="B20" s="8"/>
      <c r="C20" s="8"/>
      <c r="D20" s="9"/>
      <c r="E20" s="9"/>
      <c r="F20" s="9"/>
      <c r="G20" s="9"/>
    </row>
    <row r="21" spans="1:7">
      <c r="A21" s="8"/>
      <c r="B21" s="8"/>
      <c r="C21" s="8"/>
      <c r="D21" s="9"/>
      <c r="E21" s="9"/>
      <c r="F21" s="9"/>
      <c r="G21" s="9"/>
    </row>
    <row r="22" spans="1:7">
      <c r="A22" s="8"/>
      <c r="B22" s="8"/>
      <c r="C22" s="8"/>
      <c r="D22" s="9"/>
      <c r="E22" s="9"/>
      <c r="F22" s="9"/>
      <c r="G22" s="9"/>
    </row>
    <row r="23" spans="1:7">
      <c r="A23" s="8"/>
      <c r="B23" s="8"/>
      <c r="C23" s="8"/>
      <c r="D23" s="9"/>
      <c r="E23" s="9"/>
      <c r="F23" s="9"/>
      <c r="G23" s="9"/>
    </row>
    <row r="24" spans="1:7">
      <c r="A24" s="8"/>
      <c r="B24" s="8"/>
      <c r="C24" s="8"/>
      <c r="D24" s="9"/>
      <c r="E24" s="9"/>
      <c r="F24" s="9"/>
      <c r="G24" s="9"/>
    </row>
    <row r="25" spans="1:7">
      <c r="A25" s="8"/>
      <c r="B25" s="8"/>
      <c r="C25" s="8"/>
      <c r="D25" s="9"/>
      <c r="E25" s="9"/>
      <c r="F25" s="9"/>
      <c r="G25" s="9"/>
    </row>
    <row r="26" spans="1:7">
      <c r="A26" s="8"/>
      <c r="B26" s="8"/>
      <c r="C26" s="8"/>
      <c r="D26" s="9"/>
      <c r="E26" s="9"/>
      <c r="F26" s="9"/>
      <c r="G26" s="9"/>
    </row>
    <row r="27" spans="1:7">
      <c r="A27" s="8"/>
      <c r="B27" s="8"/>
      <c r="C27" s="8"/>
      <c r="D27" s="9"/>
      <c r="E27" s="9"/>
      <c r="F27" s="9"/>
      <c r="G27" s="9"/>
    </row>
    <row r="28" spans="1:7">
      <c r="A28" s="8"/>
      <c r="B28" s="8"/>
      <c r="C28" s="8"/>
      <c r="D28" s="9"/>
      <c r="E28" s="9"/>
      <c r="F28" s="9"/>
      <c r="G28" s="9"/>
    </row>
    <row r="29" spans="1:7">
      <c r="A29" s="8"/>
      <c r="B29" s="8"/>
      <c r="C29" s="8"/>
      <c r="D29" s="9"/>
      <c r="E29" s="9"/>
      <c r="F29" s="9"/>
      <c r="G29" s="9"/>
    </row>
    <row r="30" spans="1:7">
      <c r="A30" s="8"/>
      <c r="B30" s="8"/>
      <c r="C30" s="8"/>
      <c r="D30" s="9"/>
      <c r="E30" s="9"/>
      <c r="F30" s="9"/>
      <c r="G30" s="9"/>
    </row>
    <row r="31" spans="1:7">
      <c r="A31" s="8"/>
      <c r="B31" s="8"/>
      <c r="C31" s="8"/>
      <c r="D31" s="9"/>
      <c r="E31" s="9"/>
      <c r="F31" s="9"/>
      <c r="G31" s="9"/>
    </row>
    <row r="32" spans="1:7">
      <c r="A32" s="8"/>
      <c r="B32" s="8"/>
      <c r="C32" s="8"/>
      <c r="D32" s="4"/>
      <c r="E32" s="4"/>
      <c r="F32" s="4"/>
      <c r="G32" s="4"/>
    </row>
    <row r="33" spans="1:7">
      <c r="A33" s="8"/>
      <c r="B33" s="8"/>
      <c r="C33" s="8"/>
      <c r="D33" s="4"/>
      <c r="E33" s="4"/>
      <c r="F33" s="4"/>
      <c r="G33" s="4"/>
    </row>
    <row r="34" spans="1:7">
      <c r="A34" s="8"/>
      <c r="B34" s="8"/>
      <c r="C34" s="8"/>
      <c r="D34" s="4"/>
      <c r="E34" s="4"/>
      <c r="F34" s="4"/>
      <c r="G34" s="4"/>
    </row>
    <row r="35" spans="1:7">
      <c r="A35" s="8"/>
      <c r="B35" s="8"/>
      <c r="C35" s="8"/>
      <c r="D35" s="4"/>
      <c r="E35" s="4"/>
      <c r="F35" s="4"/>
      <c r="G35" s="4"/>
    </row>
    <row r="36" spans="1:7">
      <c r="A36" s="8"/>
      <c r="B36" s="8"/>
      <c r="C36" s="8"/>
      <c r="D36" s="4"/>
      <c r="E36" s="4"/>
      <c r="F36" s="4"/>
      <c r="G36" s="4"/>
    </row>
    <row r="37" spans="1:7">
      <c r="A37" s="8"/>
      <c r="B37" s="8"/>
      <c r="C37" s="8"/>
      <c r="D37" s="4"/>
      <c r="E37" s="4"/>
      <c r="F37" s="4"/>
      <c r="G37" s="4"/>
    </row>
    <row r="38" spans="1:7">
      <c r="A38" s="8"/>
      <c r="B38" s="8"/>
      <c r="C38" s="8"/>
      <c r="D38" s="4"/>
      <c r="E38" s="4"/>
      <c r="F38" s="4"/>
      <c r="G38" s="4"/>
    </row>
    <row r="39" spans="1:7">
      <c r="A39" s="8"/>
      <c r="B39" s="8"/>
      <c r="C39" s="8"/>
      <c r="D39" s="4"/>
      <c r="E39" s="4"/>
      <c r="F39" s="4"/>
      <c r="G39" s="4"/>
    </row>
    <row r="40" spans="1:7">
      <c r="A40" s="8"/>
      <c r="B40" s="8"/>
      <c r="C40" s="8"/>
      <c r="D40" s="4"/>
      <c r="E40" s="4"/>
      <c r="F40" s="4"/>
      <c r="G40" s="4"/>
    </row>
    <row r="41" spans="1:7">
      <c r="A41" s="8"/>
      <c r="B41" s="8"/>
      <c r="C41" s="8"/>
      <c r="D41" s="4"/>
      <c r="E41" s="4"/>
      <c r="F41" s="4"/>
      <c r="G41" s="4"/>
    </row>
    <row r="42" spans="1:7">
      <c r="A42" s="8"/>
      <c r="B42" s="8"/>
      <c r="C42" s="8"/>
      <c r="D42" s="4"/>
      <c r="E42" s="4"/>
      <c r="F42" s="4"/>
      <c r="G42" s="4"/>
    </row>
    <row r="43" spans="1:7">
      <c r="A43" s="8"/>
      <c r="B43" s="8"/>
      <c r="C43" s="8"/>
      <c r="D43" s="4"/>
      <c r="E43" s="4"/>
      <c r="F43" s="4"/>
      <c r="G43" s="4"/>
    </row>
    <row r="44" spans="1:7">
      <c r="A44" s="8"/>
      <c r="B44" s="8"/>
      <c r="C44" s="8"/>
      <c r="D44" s="4"/>
      <c r="E44" s="4"/>
      <c r="F44" s="4"/>
      <c r="G44" s="4"/>
    </row>
    <row r="45" spans="1:7">
      <c r="A45" s="8"/>
      <c r="B45" s="8"/>
      <c r="C45" s="8"/>
      <c r="D45" s="4"/>
      <c r="E45" s="4"/>
      <c r="F45" s="4"/>
      <c r="G45" s="4"/>
    </row>
    <row r="46" spans="1:7">
      <c r="A46" s="8"/>
      <c r="B46" s="8"/>
      <c r="C46" s="8"/>
      <c r="D46" s="4"/>
      <c r="E46" s="4"/>
      <c r="F46" s="4"/>
      <c r="G46" s="4"/>
    </row>
    <row r="47" spans="1:7">
      <c r="A47" s="8"/>
      <c r="B47" s="8"/>
      <c r="C47" s="8"/>
      <c r="D47" s="4"/>
      <c r="E47" s="4"/>
      <c r="F47" s="4"/>
      <c r="G47" s="4"/>
    </row>
    <row r="48" spans="1:7">
      <c r="A48" s="8"/>
      <c r="B48" s="8"/>
      <c r="C48" s="8"/>
      <c r="D48" s="4"/>
      <c r="E48" s="4"/>
      <c r="F48" s="4"/>
      <c r="G48" s="4"/>
    </row>
    <row r="49" spans="1:7">
      <c r="A49" s="8"/>
      <c r="B49" s="8"/>
      <c r="C49" s="8"/>
      <c r="D49" s="4"/>
      <c r="E49" s="4"/>
      <c r="F49" s="4"/>
      <c r="G49" s="4"/>
    </row>
    <row r="50" spans="1:7">
      <c r="A50" s="8"/>
      <c r="B50" s="8"/>
      <c r="C50" s="8"/>
      <c r="D50" s="4"/>
      <c r="E50" s="4"/>
      <c r="F50" s="4"/>
      <c r="G50" s="4"/>
    </row>
    <row r="51" spans="1:7">
      <c r="A51" s="8"/>
      <c r="B51" s="8"/>
      <c r="C51" s="8"/>
      <c r="D51" s="4"/>
      <c r="E51" s="4"/>
      <c r="F51" s="4"/>
      <c r="G51" s="4"/>
    </row>
    <row r="52" spans="1:7">
      <c r="A52" s="8"/>
      <c r="B52" s="8"/>
      <c r="C52" s="8"/>
      <c r="D52" s="4"/>
      <c r="E52" s="4"/>
      <c r="F52" s="4"/>
      <c r="G52" s="4"/>
    </row>
    <row r="53" spans="1:7">
      <c r="A53" s="8"/>
      <c r="B53" s="8"/>
      <c r="C53" s="8"/>
      <c r="D53" s="4"/>
      <c r="E53" s="4"/>
      <c r="F53" s="4"/>
      <c r="G53" s="4"/>
    </row>
  </sheetData>
  <mergeCells count="6">
    <mergeCell ref="A1:G1"/>
    <mergeCell ref="C2:C3"/>
    <mergeCell ref="B2:B3"/>
    <mergeCell ref="A2:A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J52"/>
  <sheetViews>
    <sheetView zoomScale="115" zoomScaleNormal="115" workbookViewId="0">
      <selection activeCell="C17" sqref="C17"/>
    </sheetView>
  </sheetViews>
  <sheetFormatPr defaultColWidth="9" defaultRowHeight="21"/>
  <cols>
    <col min="1" max="2" width="14.5" style="10" bestFit="1" customWidth="1"/>
    <col min="3" max="3" width="23.375" style="10" bestFit="1" customWidth="1"/>
    <col min="4" max="4" width="17.875" style="1" bestFit="1" customWidth="1"/>
    <col min="5" max="5" width="19.75" style="1" bestFit="1" customWidth="1"/>
    <col min="6" max="6" width="25.75" style="1" bestFit="1" customWidth="1"/>
    <col min="7" max="7" width="25.75" style="1" customWidth="1"/>
    <col min="8" max="16384" width="9" style="1"/>
  </cols>
  <sheetData>
    <row r="1" spans="1:10" ht="36.75">
      <c r="A1" s="122" t="s">
        <v>35</v>
      </c>
      <c r="B1" s="122"/>
      <c r="C1" s="122"/>
      <c r="D1" s="122"/>
      <c r="E1" s="122"/>
      <c r="F1" s="122"/>
      <c r="G1" s="122"/>
      <c r="H1" s="24"/>
      <c r="I1" s="24"/>
      <c r="J1" s="24"/>
    </row>
    <row r="2" spans="1:10" ht="51">
      <c r="A2" s="12" t="s">
        <v>4</v>
      </c>
      <c r="B2" s="7" t="s">
        <v>5</v>
      </c>
      <c r="C2" s="54" t="s">
        <v>36</v>
      </c>
      <c r="D2" s="14" t="s">
        <v>30</v>
      </c>
      <c r="E2" s="14" t="s">
        <v>31</v>
      </c>
      <c r="F2" s="14" t="s">
        <v>32</v>
      </c>
      <c r="G2" s="42" t="s">
        <v>34</v>
      </c>
    </row>
    <row r="3" spans="1:10" ht="25.5">
      <c r="A3" s="13">
        <v>45803</v>
      </c>
      <c r="B3" s="13">
        <v>45809</v>
      </c>
      <c r="C3" s="55">
        <v>223.42</v>
      </c>
      <c r="D3" s="58">
        <f>彈簧床週統計!T3</f>
        <v>25.26</v>
      </c>
      <c r="E3" s="58">
        <f>'週-出廠'!I3</f>
        <v>28.68</v>
      </c>
      <c r="F3" s="33">
        <f t="shared" ref="F3:F8" si="0">SUM(D3-E3)</f>
        <v>-3.4199999999999982</v>
      </c>
      <c r="G3" s="53">
        <f t="shared" ref="G3:G8" si="1">SUM(C3+D3)-E3</f>
        <v>219.99999999999997</v>
      </c>
    </row>
    <row r="4" spans="1:10" ht="25.5">
      <c r="A4" s="13">
        <v>45810</v>
      </c>
      <c r="B4" s="13">
        <v>45816</v>
      </c>
      <c r="C4" s="56">
        <f>破碎鐵!G3</f>
        <v>219.99999999999997</v>
      </c>
      <c r="D4" s="58">
        <v>111.2</v>
      </c>
      <c r="E4" s="58">
        <f>'週-出廠'!I4</f>
        <v>31.2</v>
      </c>
      <c r="F4" s="33">
        <f t="shared" si="0"/>
        <v>80</v>
      </c>
      <c r="G4" s="53">
        <f t="shared" si="1"/>
        <v>300</v>
      </c>
    </row>
    <row r="5" spans="1:10" ht="25.5">
      <c r="A5" s="13">
        <v>45817</v>
      </c>
      <c r="B5" s="13">
        <v>45823</v>
      </c>
      <c r="C5" s="56">
        <f>破碎鐵!G4</f>
        <v>300</v>
      </c>
      <c r="D5" s="58">
        <v>273.97000000000003</v>
      </c>
      <c r="E5" s="58">
        <f>'週-出廠'!I5</f>
        <v>73.97</v>
      </c>
      <c r="F5" s="33">
        <f t="shared" si="0"/>
        <v>200.00000000000003</v>
      </c>
      <c r="G5" s="53">
        <f t="shared" si="1"/>
        <v>500</v>
      </c>
    </row>
    <row r="6" spans="1:10" ht="25.5">
      <c r="A6" s="13">
        <v>45824</v>
      </c>
      <c r="B6" s="13">
        <v>45830</v>
      </c>
      <c r="C6" s="57">
        <f>破碎鐵!G5</f>
        <v>500</v>
      </c>
      <c r="D6" s="77">
        <f>彈簧床週統計!T6</f>
        <v>31.38</v>
      </c>
      <c r="E6" s="58">
        <f>'週-出廠'!I6</f>
        <v>43.18</v>
      </c>
      <c r="F6" s="33">
        <f t="shared" si="0"/>
        <v>-11.8</v>
      </c>
      <c r="G6" s="53">
        <f t="shared" si="1"/>
        <v>488.2</v>
      </c>
    </row>
    <row r="7" spans="1:10" ht="25.5">
      <c r="A7" s="13">
        <v>45831</v>
      </c>
      <c r="B7" s="13">
        <v>45837</v>
      </c>
      <c r="C7" s="15">
        <f>破碎鐵!G6</f>
        <v>488.2</v>
      </c>
      <c r="D7" s="77">
        <f>彈簧床週統計!T7</f>
        <v>30.11</v>
      </c>
      <c r="E7" s="58">
        <f>'週-出廠'!I7</f>
        <v>0</v>
      </c>
      <c r="F7" s="33">
        <f t="shared" si="0"/>
        <v>30.11</v>
      </c>
      <c r="G7" s="53">
        <f t="shared" si="1"/>
        <v>518.30999999999995</v>
      </c>
    </row>
    <row r="8" spans="1:10" s="104" customFormat="1" ht="25.5">
      <c r="A8" s="101">
        <v>45838</v>
      </c>
      <c r="B8" s="101">
        <v>45838</v>
      </c>
      <c r="C8" s="102">
        <f>破碎鐵!G7</f>
        <v>518.30999999999995</v>
      </c>
      <c r="D8" s="77">
        <f>彈簧床週統計!T8</f>
        <v>6.79</v>
      </c>
      <c r="E8" s="108">
        <v>0</v>
      </c>
      <c r="F8" s="110">
        <f t="shared" si="0"/>
        <v>6.79</v>
      </c>
      <c r="G8" s="110">
        <f t="shared" si="1"/>
        <v>525.09999999999991</v>
      </c>
    </row>
    <row r="9" spans="1:10" s="104" customFormat="1" ht="25.5">
      <c r="A9" s="101">
        <v>45838</v>
      </c>
      <c r="B9" s="101">
        <v>45844</v>
      </c>
      <c r="C9" s="102">
        <f>破碎鐵!G8</f>
        <v>525.09999999999991</v>
      </c>
      <c r="D9" s="103"/>
      <c r="E9" s="103"/>
      <c r="F9" s="103"/>
      <c r="G9" s="103"/>
    </row>
    <row r="10" spans="1:10" ht="25.5">
      <c r="A10" s="13">
        <v>45845</v>
      </c>
      <c r="B10" s="13">
        <v>45851</v>
      </c>
      <c r="C10" s="15"/>
      <c r="D10" s="9"/>
      <c r="E10" s="9"/>
      <c r="F10" s="9"/>
      <c r="G10" s="9"/>
    </row>
    <row r="11" spans="1:10" ht="25.5">
      <c r="A11" s="13">
        <v>45852</v>
      </c>
      <c r="B11" s="13">
        <v>45858</v>
      </c>
      <c r="C11" s="15"/>
      <c r="D11" s="9"/>
      <c r="E11" s="9"/>
      <c r="F11" s="9"/>
      <c r="G11" s="9"/>
    </row>
    <row r="12" spans="1:10" ht="25.5">
      <c r="A12" s="13">
        <v>45859</v>
      </c>
      <c r="B12" s="13">
        <v>45865</v>
      </c>
      <c r="C12" s="15"/>
      <c r="D12" s="9"/>
      <c r="E12" s="9"/>
      <c r="F12" s="9"/>
      <c r="G12" s="9"/>
    </row>
    <row r="13" spans="1:10" ht="25.5">
      <c r="A13" s="13">
        <v>45866</v>
      </c>
      <c r="B13" s="13">
        <v>45872</v>
      </c>
      <c r="C13" s="15"/>
      <c r="D13" s="9"/>
      <c r="E13" s="9"/>
      <c r="F13" s="9"/>
      <c r="G13" s="9"/>
    </row>
    <row r="14" spans="1:10">
      <c r="A14" s="8"/>
      <c r="B14" s="8"/>
      <c r="C14" s="32"/>
      <c r="D14" s="9"/>
      <c r="E14" s="9" t="s">
        <v>39</v>
      </c>
      <c r="F14" s="9"/>
      <c r="G14" s="9"/>
    </row>
    <row r="15" spans="1:10">
      <c r="A15" s="8"/>
      <c r="B15" s="8"/>
      <c r="C15" s="32"/>
      <c r="D15" s="9"/>
      <c r="E15" s="9"/>
      <c r="F15" s="9"/>
      <c r="G15" s="9"/>
    </row>
    <row r="16" spans="1:10">
      <c r="A16" s="8"/>
      <c r="B16" s="8"/>
      <c r="C16" s="32"/>
      <c r="D16" s="9"/>
      <c r="E16" s="9"/>
      <c r="F16" s="9"/>
      <c r="G16" s="9"/>
    </row>
    <row r="17" spans="1:7">
      <c r="A17" s="8"/>
      <c r="B17" s="8"/>
      <c r="C17" s="32"/>
      <c r="D17" s="9"/>
      <c r="E17" s="9"/>
      <c r="F17" s="9"/>
      <c r="G17" s="9"/>
    </row>
    <row r="18" spans="1:7">
      <c r="A18" s="8"/>
      <c r="B18" s="8"/>
      <c r="C18" s="32"/>
      <c r="D18" s="9"/>
      <c r="E18" s="9"/>
      <c r="F18" s="9"/>
      <c r="G18" s="9"/>
    </row>
    <row r="19" spans="1:7">
      <c r="A19" s="8"/>
      <c r="B19" s="8"/>
      <c r="C19" s="8"/>
      <c r="D19" s="9"/>
      <c r="E19" s="9"/>
      <c r="F19" s="9"/>
      <c r="G19" s="9"/>
    </row>
    <row r="20" spans="1:7">
      <c r="A20" s="8"/>
      <c r="B20" s="8"/>
      <c r="C20" s="8"/>
      <c r="D20" s="9"/>
      <c r="E20" s="9"/>
      <c r="F20" s="9"/>
      <c r="G20" s="9"/>
    </row>
    <row r="21" spans="1:7">
      <c r="A21" s="8"/>
      <c r="B21" s="8"/>
      <c r="C21" s="8"/>
      <c r="D21" s="9"/>
      <c r="E21" s="9"/>
      <c r="F21" s="9"/>
      <c r="G21" s="9"/>
    </row>
    <row r="22" spans="1:7">
      <c r="A22" s="8"/>
      <c r="B22" s="8"/>
      <c r="C22" s="8"/>
      <c r="D22" s="9"/>
      <c r="E22" s="9"/>
      <c r="F22" s="9"/>
      <c r="G22" s="9"/>
    </row>
    <row r="23" spans="1:7">
      <c r="A23" s="8"/>
      <c r="B23" s="8"/>
      <c r="C23" s="8"/>
      <c r="D23" s="9"/>
      <c r="E23" s="9"/>
      <c r="F23" s="9"/>
      <c r="G23" s="9"/>
    </row>
    <row r="24" spans="1:7">
      <c r="A24" s="8"/>
      <c r="B24" s="8"/>
      <c r="C24" s="8"/>
      <c r="D24" s="9"/>
      <c r="E24" s="9"/>
      <c r="F24" s="9"/>
      <c r="G24" s="9"/>
    </row>
    <row r="25" spans="1:7">
      <c r="A25" s="8"/>
      <c r="B25" s="8"/>
      <c r="C25" s="8"/>
      <c r="D25" s="9"/>
      <c r="E25" s="9"/>
      <c r="F25" s="9"/>
      <c r="G25" s="9"/>
    </row>
    <row r="26" spans="1:7">
      <c r="A26" s="8"/>
      <c r="B26" s="8"/>
      <c r="C26" s="8"/>
      <c r="D26" s="9"/>
      <c r="E26" s="9"/>
      <c r="F26" s="9"/>
      <c r="G26" s="9"/>
    </row>
    <row r="27" spans="1:7">
      <c r="A27" s="8"/>
      <c r="B27" s="8"/>
      <c r="C27" s="8"/>
      <c r="D27" s="9"/>
      <c r="E27" s="9"/>
      <c r="F27" s="9"/>
      <c r="G27" s="9"/>
    </row>
    <row r="28" spans="1:7">
      <c r="A28" s="8"/>
      <c r="B28" s="8"/>
      <c r="C28" s="8"/>
      <c r="D28" s="9"/>
      <c r="E28" s="9"/>
      <c r="F28" s="9"/>
      <c r="G28" s="9"/>
    </row>
    <row r="29" spans="1:7">
      <c r="A29" s="8"/>
      <c r="B29" s="8"/>
      <c r="C29" s="8"/>
      <c r="D29" s="9"/>
      <c r="E29" s="9"/>
      <c r="F29" s="9"/>
      <c r="G29" s="9"/>
    </row>
    <row r="30" spans="1:7">
      <c r="A30" s="8"/>
      <c r="B30" s="8"/>
      <c r="C30" s="8"/>
      <c r="D30" s="9"/>
      <c r="E30" s="9"/>
      <c r="F30" s="9"/>
      <c r="G30" s="9"/>
    </row>
    <row r="31" spans="1:7">
      <c r="A31" s="8"/>
      <c r="B31" s="8"/>
      <c r="C31" s="8"/>
      <c r="D31" s="4"/>
      <c r="E31" s="4"/>
      <c r="F31" s="4"/>
      <c r="G31" s="4"/>
    </row>
    <row r="32" spans="1:7">
      <c r="A32" s="8"/>
      <c r="B32" s="8"/>
      <c r="C32" s="8"/>
      <c r="D32" s="4"/>
      <c r="E32" s="4"/>
      <c r="F32" s="4"/>
      <c r="G32" s="4"/>
    </row>
    <row r="33" spans="1:7">
      <c r="A33" s="8"/>
      <c r="B33" s="8"/>
      <c r="C33" s="8"/>
      <c r="D33" s="4"/>
      <c r="E33" s="4"/>
      <c r="F33" s="4"/>
      <c r="G33" s="4"/>
    </row>
    <row r="34" spans="1:7">
      <c r="A34" s="8"/>
      <c r="B34" s="8"/>
      <c r="C34" s="8"/>
      <c r="D34" s="4"/>
      <c r="E34" s="4"/>
      <c r="F34" s="4"/>
      <c r="G34" s="4"/>
    </row>
    <row r="35" spans="1:7">
      <c r="A35" s="8"/>
      <c r="B35" s="8"/>
      <c r="C35" s="8"/>
      <c r="D35" s="4"/>
      <c r="E35" s="4"/>
      <c r="F35" s="4"/>
      <c r="G35" s="4"/>
    </row>
    <row r="36" spans="1:7">
      <c r="A36" s="8"/>
      <c r="B36" s="8"/>
      <c r="C36" s="8"/>
      <c r="D36" s="4"/>
      <c r="E36" s="4"/>
      <c r="F36" s="4"/>
      <c r="G36" s="4"/>
    </row>
    <row r="37" spans="1:7">
      <c r="A37" s="8"/>
      <c r="B37" s="8"/>
      <c r="C37" s="8"/>
      <c r="D37" s="4"/>
      <c r="E37" s="4"/>
      <c r="F37" s="4"/>
      <c r="G37" s="4"/>
    </row>
    <row r="38" spans="1:7">
      <c r="A38" s="8"/>
      <c r="B38" s="8"/>
      <c r="C38" s="8"/>
      <c r="D38" s="4"/>
      <c r="E38" s="4"/>
      <c r="F38" s="4"/>
      <c r="G38" s="4"/>
    </row>
    <row r="39" spans="1:7">
      <c r="A39" s="8"/>
      <c r="B39" s="8"/>
      <c r="C39" s="8"/>
      <c r="D39" s="4"/>
      <c r="E39" s="4"/>
      <c r="F39" s="4"/>
      <c r="G39" s="4"/>
    </row>
    <row r="40" spans="1:7">
      <c r="A40" s="8"/>
      <c r="B40" s="8"/>
      <c r="C40" s="8"/>
      <c r="D40" s="4"/>
      <c r="E40" s="4"/>
      <c r="F40" s="4"/>
      <c r="G40" s="4"/>
    </row>
    <row r="41" spans="1:7">
      <c r="A41" s="8"/>
      <c r="B41" s="8"/>
      <c r="C41" s="8"/>
      <c r="D41" s="4"/>
      <c r="E41" s="4"/>
      <c r="F41" s="4"/>
      <c r="G41" s="4"/>
    </row>
    <row r="42" spans="1:7">
      <c r="A42" s="8"/>
      <c r="B42" s="8"/>
      <c r="C42" s="8"/>
      <c r="D42" s="4"/>
      <c r="E42" s="4"/>
      <c r="F42" s="4"/>
      <c r="G42" s="4"/>
    </row>
    <row r="43" spans="1:7">
      <c r="A43" s="8"/>
      <c r="B43" s="8"/>
      <c r="C43" s="8"/>
      <c r="D43" s="4"/>
      <c r="E43" s="4"/>
      <c r="F43" s="4"/>
      <c r="G43" s="4"/>
    </row>
    <row r="44" spans="1:7">
      <c r="A44" s="8"/>
      <c r="B44" s="8"/>
      <c r="C44" s="8"/>
      <c r="D44" s="4"/>
      <c r="E44" s="4"/>
      <c r="F44" s="4"/>
      <c r="G44" s="4"/>
    </row>
    <row r="45" spans="1:7">
      <c r="A45" s="8"/>
      <c r="B45" s="8"/>
      <c r="C45" s="8"/>
      <c r="D45" s="4"/>
      <c r="E45" s="4"/>
      <c r="F45" s="4"/>
      <c r="G45" s="4"/>
    </row>
    <row r="46" spans="1:7">
      <c r="A46" s="8"/>
      <c r="B46" s="8"/>
      <c r="C46" s="8"/>
      <c r="D46" s="4"/>
      <c r="E46" s="4"/>
      <c r="F46" s="4"/>
      <c r="G46" s="4"/>
    </row>
    <row r="47" spans="1:7">
      <c r="A47" s="8"/>
      <c r="B47" s="8"/>
      <c r="C47" s="8"/>
      <c r="D47" s="4"/>
      <c r="E47" s="4"/>
      <c r="F47" s="4"/>
      <c r="G47" s="4"/>
    </row>
    <row r="48" spans="1:7">
      <c r="A48" s="8"/>
      <c r="B48" s="8"/>
      <c r="C48" s="8"/>
      <c r="D48" s="4"/>
      <c r="E48" s="4"/>
      <c r="F48" s="4"/>
      <c r="G48" s="4"/>
    </row>
    <row r="49" spans="1:7">
      <c r="A49" s="8"/>
      <c r="B49" s="8"/>
      <c r="C49" s="8"/>
      <c r="D49" s="4"/>
      <c r="E49" s="4"/>
      <c r="F49" s="4"/>
      <c r="G49" s="4"/>
    </row>
    <row r="50" spans="1:7">
      <c r="A50" s="8"/>
      <c r="B50" s="8"/>
      <c r="C50" s="8"/>
      <c r="D50" s="4"/>
      <c r="E50" s="4"/>
      <c r="F50" s="4"/>
      <c r="G50" s="4"/>
    </row>
    <row r="51" spans="1:7">
      <c r="A51" s="8"/>
      <c r="B51" s="8"/>
      <c r="C51" s="8"/>
      <c r="D51" s="4"/>
      <c r="E51" s="4"/>
      <c r="F51" s="4"/>
      <c r="G51" s="4"/>
    </row>
    <row r="52" spans="1:7">
      <c r="A52" s="8"/>
      <c r="B52" s="8"/>
      <c r="C52" s="8"/>
      <c r="D52" s="4"/>
      <c r="E52" s="4"/>
      <c r="F52" s="4"/>
      <c r="G52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彈簧床週統計</vt:lpstr>
      <vt:lpstr>床皮進場</vt:lpstr>
      <vt:lpstr>八德-廢四機破碎物</vt:lpstr>
      <vt:lpstr>週-入廠</vt:lpstr>
      <vt:lpstr>週-出廠</vt:lpstr>
      <vt:lpstr>巨大傢俱</vt:lpstr>
      <vt:lpstr>棉絮</vt:lpstr>
      <vt:lpstr>破碎鐵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2025-07-01T03:26:24Z</dcterms:modified>
</cp:coreProperties>
</file>