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6050" windowHeight="12375"/>
  </bookViews>
  <sheets>
    <sheet name="总表" sheetId="2" r:id="rId1"/>
    <sheet name="钻展" sheetId="4" r:id="rId2"/>
    <sheet name="直通车" sheetId="3" r:id="rId3"/>
    <sheet name="淘客" sheetId="6" r:id="rId4"/>
    <sheet name="客服" sheetId="7" r:id="rId5"/>
  </sheets>
  <definedNames>
    <definedName name="_xlnm._FilterDatabase" localSheetId="0" hidden="1">总表!$C$2:$AL$36</definedName>
    <definedName name="_xlnm._FilterDatabase" localSheetId="1" hidden="1">钻展!$A$1:$T$32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<sst xmlns="http://schemas.openxmlformats.org/spreadsheetml/2006/main" count="190" uniqueCount="125">
  <si>
    <t>星期</t>
  </si>
  <si>
    <r>
      <rPr>
        <sz val="9"/>
        <color theme="1"/>
        <rFont val="DengXian"/>
        <charset val="134"/>
      </rPr>
      <t xml:space="preserve">   </t>
    </r>
    <r>
      <rPr>
        <b/>
        <sz val="9"/>
        <color theme="1"/>
        <rFont val="DengXian"/>
        <charset val="134"/>
      </rPr>
      <t>指标</t>
    </r>
    <r>
      <rPr>
        <sz val="9"/>
        <color theme="1"/>
        <rFont val="DengXian"/>
        <charset val="134"/>
      </rPr>
      <t xml:space="preserve">
</t>
    </r>
    <r>
      <rPr>
        <b/>
        <sz val="9"/>
        <color theme="1"/>
        <rFont val="DengXian"/>
        <charset val="134"/>
      </rPr>
      <t>日期</t>
    </r>
  </si>
  <si>
    <t>店铺经营情况</t>
  </si>
  <si>
    <t>钻展</t>
  </si>
  <si>
    <t>直通车</t>
  </si>
  <si>
    <t>淘客</t>
  </si>
  <si>
    <t>付费</t>
  </si>
  <si>
    <t>浏览量</t>
  </si>
  <si>
    <t>天猫搜索</t>
  </si>
  <si>
    <t>无线搜索</t>
  </si>
  <si>
    <t>访客数</t>
  </si>
  <si>
    <t>回访客占比</t>
  </si>
  <si>
    <t>跳失率</t>
  </si>
  <si>
    <t>下单件数</t>
  </si>
  <si>
    <t>人均成交件数</t>
  </si>
  <si>
    <t>付款金额</t>
  </si>
  <si>
    <t>客单价</t>
  </si>
  <si>
    <t>收藏量</t>
  </si>
  <si>
    <t>成交回头客占比</t>
  </si>
  <si>
    <t>全店成交转化率</t>
  </si>
  <si>
    <t>付费占比</t>
  </si>
  <si>
    <t>UV</t>
  </si>
  <si>
    <t>消耗 (元)</t>
  </si>
  <si>
    <t>CTR</t>
  </si>
  <si>
    <t>CPC</t>
  </si>
  <si>
    <t>加购数</t>
  </si>
  <si>
    <t>预算</t>
  </si>
  <si>
    <t>消耗率</t>
  </si>
  <si>
    <t>ROI</t>
  </si>
  <si>
    <t>花费</t>
  </si>
  <si>
    <t>点击量</t>
  </si>
  <si>
    <t>PPC</t>
  </si>
  <si>
    <t>成交金额</t>
  </si>
  <si>
    <t>成交笔数</t>
  </si>
  <si>
    <t>转化率</t>
  </si>
  <si>
    <t>成交</t>
  </si>
  <si>
    <t>总额</t>
  </si>
  <si>
    <t xml:space="preserve"> 汇总</t>
  </si>
  <si>
    <t>平均值</t>
  </si>
  <si>
    <t>注意事项</t>
  </si>
  <si>
    <t>时间</t>
  </si>
  <si>
    <t>全部终端</t>
  </si>
  <si>
    <t>PC端</t>
  </si>
  <si>
    <t>无线端</t>
  </si>
  <si>
    <t>销售数据</t>
  </si>
  <si>
    <t>其他</t>
  </si>
  <si>
    <t>推广数据</t>
  </si>
  <si>
    <t>访客数较前一天变化量</t>
  </si>
  <si>
    <t>老访客数占比</t>
  </si>
  <si>
    <t>访问深度</t>
  </si>
  <si>
    <t>停留时长</t>
  </si>
  <si>
    <t>被浏览商品数</t>
  </si>
  <si>
    <t>商品详情页访客数</t>
  </si>
  <si>
    <t>DSR服务</t>
  </si>
  <si>
    <t>DSR描述</t>
  </si>
  <si>
    <t>DSR物流</t>
  </si>
  <si>
    <t>淘宝搜索</t>
  </si>
  <si>
    <t>店铺首页平均停留时长(秒)</t>
  </si>
  <si>
    <t>老访客数</t>
  </si>
  <si>
    <t>支付转化率</t>
  </si>
  <si>
    <t>无线端跳失率</t>
  </si>
  <si>
    <t>无线下单金额</t>
  </si>
  <si>
    <t>无线下单买家</t>
  </si>
  <si>
    <t>无线端下单转化率</t>
  </si>
  <si>
    <t>无线端支付金额占比</t>
  </si>
  <si>
    <t>无线端支付买家数占比</t>
  </si>
  <si>
    <t>无线端访客数占比</t>
  </si>
  <si>
    <t>无线端客单价</t>
  </si>
  <si>
    <t>无线端老访客数</t>
  </si>
  <si>
    <t>无线端人均停留时长(秒)</t>
  </si>
  <si>
    <t>下单买家数</t>
  </si>
  <si>
    <t>下单金额</t>
  </si>
  <si>
    <t>下单商品件数</t>
  </si>
  <si>
    <t>新买家数</t>
  </si>
  <si>
    <t>支付金额</t>
  </si>
  <si>
    <t>支付金额较前一天变化量</t>
  </si>
  <si>
    <t>支付买家数</t>
  </si>
  <si>
    <t>人均支付商品件数</t>
  </si>
  <si>
    <t xml:space="preserve"> 申请退款金额</t>
  </si>
  <si>
    <t xml:space="preserve">申请退款买家数 </t>
  </si>
  <si>
    <t>商品收藏次数</t>
  </si>
  <si>
    <t xml:space="preserve"> 店铺收藏次数</t>
  </si>
  <si>
    <t>老买家数占比</t>
  </si>
  <si>
    <t>下单转化率</t>
  </si>
  <si>
    <t>刷金额</t>
  </si>
  <si>
    <t>刷件数</t>
  </si>
  <si>
    <t>实际成交额</t>
  </si>
  <si>
    <t>每日店铺动作</t>
  </si>
  <si>
    <t>直费用</t>
  </si>
  <si>
    <t>直点击量</t>
  </si>
  <si>
    <t>直ROI</t>
  </si>
  <si>
    <t>钻费用</t>
  </si>
  <si>
    <t>钻点击量</t>
  </si>
  <si>
    <t>钻ROI</t>
  </si>
  <si>
    <t>淘客费用</t>
  </si>
  <si>
    <t>淘客UV</t>
  </si>
  <si>
    <t>报名聚划算</t>
  </si>
  <si>
    <t>参加折800</t>
  </si>
  <si>
    <t>修改主推款标题</t>
  </si>
  <si>
    <t>月度平均值</t>
  </si>
  <si>
    <t>/</t>
  </si>
  <si>
    <t>月度综合值</t>
  </si>
  <si>
    <t xml:space="preserve">日期 </t>
  </si>
  <si>
    <t>展现</t>
  </si>
  <si>
    <t xml:space="preserve">点击 </t>
  </si>
  <si>
    <t>CPM</t>
  </si>
  <si>
    <t>宝贝收藏数</t>
  </si>
  <si>
    <t>宝贝收藏成本</t>
  </si>
  <si>
    <t>店铺收藏数</t>
  </si>
  <si>
    <t>店铺收藏成本</t>
  </si>
  <si>
    <t>顾客订单数</t>
  </si>
  <si>
    <t>销售额</t>
  </si>
  <si>
    <t>当日ROI</t>
  </si>
  <si>
    <t>日期</t>
  </si>
  <si>
    <t>展现量</t>
  </si>
  <si>
    <t>总成交金额</t>
  </si>
  <si>
    <t>总成交笔数</t>
  </si>
  <si>
    <t>总收藏</t>
  </si>
  <si>
    <t>总加购</t>
  </si>
  <si>
    <t>高于8分词占比</t>
  </si>
  <si>
    <t>询单数</t>
  </si>
  <si>
    <t>询单率</t>
  </si>
  <si>
    <t>下单数</t>
  </si>
  <si>
    <t>询单转化率</t>
  </si>
  <si>
    <t>响应时间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</si>
</sst>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2">
    <numFmt numFmtId="41" formatCode="_ * #,##0_ ;_ * \-#,##0_ ;_ * &quot;-&quot;_ ;_ @_ "/>
    <numFmt numFmtId="42" formatCode="_ &quot;￥&quot;* #,##0_ ;_ &quot;￥&quot;* \-#,##0_ ;_ &quot;￥&quot;* &quot;-&quot;_ ;_ @_ "/>
    <numFmt numFmtId="176" formatCode="_(* #,##0.00_);_(* \(#,##0.00\);_(* &quot;-&quot;??_);_(@_)"/>
    <numFmt numFmtId="177" formatCode="_(\¥* #,##0.00_);_(\¥* \(#,##0.00\);_(\¥* &quot;-&quot;??_);_(@_)"/>
    <numFmt numFmtId="178" formatCode="0.00_);[Red]\(0.00\)"/>
    <numFmt numFmtId="179" formatCode="0_);[Red]\(0\)"/>
    <numFmt numFmtId="180" formatCode="0.00_ "/>
    <numFmt numFmtId="181" formatCode="0_ "/>
    <numFmt numFmtId="182" formatCode="0.0%"/>
    <numFmt numFmtId="183" formatCode="0.0_ "/>
    <numFmt numFmtId="184" formatCode="m&quot;月&quot;d&quot;日&quot;;@"/>
    <numFmt numFmtId="185" formatCode="0.0_);[Red]\(0.0\)"/>
  </numFmts>
  <fonts count="43">
    <font>
      <sz val="11"/>
      <color theme="1"/>
      <name val="DengXian"/>
      <charset val="134"/>
      <scheme val="minor"/>
    </font>
    <font>
      <sz val="11"/>
      <name val="微软雅黑 Light"/>
      <charset val="136"/>
    </font>
    <font>
      <b/>
      <sz val="11"/>
      <color theme="1"/>
      <name val="DengXian"/>
      <charset val="134"/>
      <scheme val="minor"/>
    </font>
    <font>
      <sz val="11"/>
      <color rgb="FFFF0000"/>
      <name val="微软雅黑 Light"/>
      <charset val="136"/>
    </font>
    <font>
      <b/>
      <sz val="11"/>
      <name val="微软雅黑 Light"/>
      <charset val="136"/>
    </font>
    <font>
      <sz val="11"/>
      <color theme="1"/>
      <name val="微软雅黑"/>
      <charset val="136"/>
    </font>
    <font>
      <sz val="11"/>
      <name val="微软雅黑"/>
      <charset val="136"/>
    </font>
    <font>
      <u/>
      <sz val="11"/>
      <color theme="1"/>
      <name val="DengXian"/>
      <charset val="134"/>
      <scheme val="minor"/>
    </font>
    <font>
      <sz val="11"/>
      <color rgb="FFFF0000"/>
      <name val="微软雅黑"/>
      <charset val="136"/>
    </font>
    <font>
      <b/>
      <sz val="9"/>
      <color theme="1"/>
      <name val="DengXian"/>
      <charset val="134"/>
      <scheme val="minor"/>
    </font>
    <font>
      <sz val="9"/>
      <color theme="1"/>
      <name val="DengXian"/>
      <charset val="134"/>
      <scheme val="minor"/>
    </font>
    <font>
      <b/>
      <sz val="13"/>
      <color theme="1"/>
      <name val="DengXian"/>
      <charset val="134"/>
      <scheme val="minor"/>
    </font>
    <font>
      <b/>
      <sz val="12"/>
      <color theme="1"/>
      <name val="DengXian"/>
      <charset val="134"/>
      <scheme val="minor"/>
    </font>
    <font>
      <b/>
      <sz val="10"/>
      <color rgb="FFC00000"/>
      <name val="DengXian"/>
      <charset val="134"/>
      <scheme val="minor"/>
    </font>
    <font>
      <b/>
      <sz val="12"/>
      <color rgb="FFC00000"/>
      <name val="DengXian"/>
      <charset val="134"/>
      <scheme val="minor"/>
    </font>
    <font>
      <sz val="11"/>
      <color theme="1"/>
      <name val="Microsoft YaHei"/>
      <charset val="134"/>
    </font>
    <font>
      <b/>
      <sz val="11"/>
      <color theme="1"/>
      <name val="Microsoft YaHei"/>
      <charset val="134"/>
    </font>
    <font>
      <sz val="11"/>
      <name val="Microsoft YaHei"/>
      <charset val="134"/>
    </font>
    <font>
      <sz val="9"/>
      <name val="Arial"/>
      <charset val="134"/>
    </font>
    <font>
      <sz val="9"/>
      <name val="宋体"/>
      <charset val="134"/>
    </font>
    <font>
      <sz val="10"/>
      <name val="Microsoft YaHei"/>
      <charset val="134"/>
    </font>
    <font>
      <sz val="10"/>
      <color rgb="FFFF0000"/>
      <name val="Microsoft YaHei"/>
      <charset val="134"/>
    </font>
    <font>
      <u/>
      <sz val="11"/>
      <color rgb="FF0000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9"/>
      <color theme="1"/>
      <name val="DengXian"/>
      <charset val="134"/>
    </font>
    <font>
      <b/>
      <sz val="9"/>
      <color theme="1"/>
      <name val="DengXian"/>
      <charset val="134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3" tint="0.3999450666829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rgb="FFFF5EB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4">
    <border>
      <left/>
      <right/>
      <top/>
      <bottom/>
      <diagonal/>
    </border>
    <border>
      <left style="thin">
        <color theme="4" tint="0.599993896298105"/>
      </left>
      <right style="thin">
        <color theme="4" tint="0.599993896298105"/>
      </right>
      <top style="thin">
        <color theme="4" tint="0.599993896298105"/>
      </top>
      <bottom style="thin">
        <color theme="4" tint="0.599993896298105"/>
      </bottom>
      <diagonal/>
    </border>
    <border>
      <left style="thin">
        <color theme="4" tint="0.599993896298105"/>
      </left>
      <right style="dotted">
        <color auto="1"/>
      </right>
      <top/>
      <bottom/>
      <diagonal/>
    </border>
    <border>
      <left style="thin">
        <color theme="4" tint="0.599993896298105"/>
      </left>
      <right style="dotted">
        <color auto="1"/>
      </right>
      <top/>
      <bottom style="thin">
        <color theme="4" tint="0.599993896298105"/>
      </bottom>
      <diagonal/>
    </border>
    <border>
      <left/>
      <right style="dotted">
        <color auto="1"/>
      </right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theme="4" tint="0.599993896298105"/>
      </left>
      <right style="thin">
        <color theme="4" tint="0.599993896298105"/>
      </right>
      <top/>
      <bottom style="thin">
        <color theme="4" tint="0.599993896298105"/>
      </bottom>
      <diagonal/>
    </border>
    <border>
      <left/>
      <right style="thin">
        <color theme="4" tint="0.599993896298105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dotted">
        <color auto="1"/>
      </diagonal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 diagonalDown="1">
      <left style="medium">
        <color auto="1"/>
      </left>
      <right style="medium">
        <color auto="1"/>
      </right>
      <top/>
      <bottom style="thick">
        <color auto="1"/>
      </bottom>
      <diagonal style="dotted">
        <color auto="1"/>
      </diagonal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dotted">
        <color auto="1"/>
      </bottom>
      <diagonal/>
    </border>
    <border>
      <left style="medium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uble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dotted">
        <color auto="1"/>
      </bottom>
      <diagonal/>
    </border>
    <border>
      <left style="medium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/>
      <right style="dotted">
        <color auto="1"/>
      </right>
      <top/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hair">
        <color auto="1"/>
      </left>
      <right style="medium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medium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dotted">
        <color auto="1"/>
      </right>
      <top/>
      <bottom style="thin">
        <color auto="1"/>
      </bottom>
      <diagonal/>
    </border>
    <border>
      <left style="dotted">
        <color auto="1"/>
      </left>
      <right/>
      <top/>
      <bottom style="thin">
        <color auto="1"/>
      </bottom>
      <diagonal/>
    </border>
    <border>
      <left style="dotted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4" borderId="86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87" applyNumberFormat="0" applyFill="0" applyAlignment="0" applyProtection="0">
      <alignment vertical="center"/>
    </xf>
    <xf numFmtId="0" fontId="28" fillId="0" borderId="87" applyNumberFormat="0" applyFill="0" applyAlignment="0" applyProtection="0">
      <alignment vertical="center"/>
    </xf>
    <xf numFmtId="0" fontId="29" fillId="0" borderId="88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25" borderId="89" applyNumberFormat="0" applyAlignment="0" applyProtection="0">
      <alignment vertical="center"/>
    </xf>
    <xf numFmtId="0" fontId="31" fillId="26" borderId="90" applyNumberFormat="0" applyAlignment="0" applyProtection="0">
      <alignment vertical="center"/>
    </xf>
    <xf numFmtId="0" fontId="32" fillId="26" borderId="89" applyNumberFormat="0" applyAlignment="0" applyProtection="0">
      <alignment vertical="center"/>
    </xf>
    <xf numFmtId="0" fontId="33" fillId="27" borderId="91" applyNumberFormat="0" applyAlignment="0" applyProtection="0">
      <alignment vertical="center"/>
    </xf>
    <xf numFmtId="0" fontId="34" fillId="0" borderId="92" applyNumberFormat="0" applyFill="0" applyAlignment="0" applyProtection="0">
      <alignment vertical="center"/>
    </xf>
    <xf numFmtId="0" fontId="35" fillId="0" borderId="93" applyNumberFormat="0" applyFill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40" fillId="47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40" fillId="49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39" fillId="50" borderId="0" applyNumberFormat="0" applyBorder="0" applyAlignment="0" applyProtection="0">
      <alignment vertical="center"/>
    </xf>
  </cellStyleXfs>
  <cellXfs count="36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78" fontId="0" fillId="0" borderId="0" xfId="0" applyNumberFormat="1" applyAlignment="1">
      <alignment horizontal="left" vertical="center"/>
    </xf>
    <xf numFmtId="179" fontId="0" fillId="0" borderId="0" xfId="0" applyNumberFormat="1" applyAlignment="1">
      <alignment horizontal="left" vertical="center"/>
    </xf>
    <xf numFmtId="10" fontId="0" fillId="0" borderId="0" xfId="0" applyNumberFormat="1" applyAlignment="1">
      <alignment horizontal="left" vertical="center"/>
    </xf>
    <xf numFmtId="0" fontId="1" fillId="2" borderId="1" xfId="0" applyFont="1" applyFill="1" applyBorder="1" applyAlignment="1" applyProtection="1">
      <alignment horizontal="center" vertical="center" wrapText="1"/>
      <protection hidden="1"/>
    </xf>
    <xf numFmtId="178" fontId="1" fillId="2" borderId="1" xfId="0" applyNumberFormat="1" applyFont="1" applyFill="1" applyBorder="1" applyAlignment="1" applyProtection="1">
      <alignment horizontal="center" vertical="center" wrapText="1"/>
      <protection hidden="1"/>
    </xf>
    <xf numFmtId="179" fontId="1" fillId="2" borderId="1" xfId="0" applyNumberFormat="1" applyFont="1" applyFill="1" applyBorder="1" applyAlignment="1" applyProtection="1">
      <alignment horizontal="center" vertical="center" wrapText="1"/>
      <protection hidden="1"/>
    </xf>
    <xf numFmtId="10" fontId="1" fillId="2" borderId="1" xfId="0" applyNumberFormat="1" applyFont="1" applyFill="1" applyBorder="1" applyAlignment="1" applyProtection="1">
      <alignment horizontal="center" vertical="center" wrapText="1"/>
      <protection hidden="1"/>
    </xf>
    <xf numFmtId="58" fontId="0" fillId="0" borderId="2" xfId="0" applyNumberFormat="1" applyBorder="1" applyAlignment="1" applyProtection="1">
      <alignment horizontal="left" vertical="center"/>
      <protection locked="0"/>
    </xf>
    <xf numFmtId="178" fontId="0" fillId="0" borderId="0" xfId="0" applyNumberFormat="1" applyBorder="1" applyAlignment="1" applyProtection="1">
      <alignment horizontal="left" vertical="center"/>
      <protection locked="0"/>
    </xf>
    <xf numFmtId="179" fontId="0" fillId="0" borderId="0" xfId="0" applyNumberFormat="1" applyBorder="1" applyAlignment="1" applyProtection="1">
      <alignment horizontal="left" vertical="center"/>
      <protection locked="0"/>
    </xf>
    <xf numFmtId="9" fontId="0" fillId="0" borderId="0" xfId="3" applyFont="1" applyBorder="1" applyAlignment="1" applyProtection="1">
      <alignment horizontal="left" vertical="center"/>
      <protection locked="0"/>
    </xf>
    <xf numFmtId="10" fontId="0" fillId="0" borderId="0" xfId="0" applyNumberFormat="1" applyBorder="1" applyAlignment="1" applyProtection="1">
      <alignment horizontal="left" vertical="center"/>
      <protection locked="0"/>
    </xf>
    <xf numFmtId="58" fontId="0" fillId="0" borderId="3" xfId="0" applyNumberFormat="1" applyBorder="1" applyAlignment="1" applyProtection="1">
      <alignment horizontal="left" vertical="center"/>
      <protection locked="0"/>
    </xf>
    <xf numFmtId="58" fontId="0" fillId="0" borderId="4" xfId="0" applyNumberFormat="1" applyBorder="1" applyAlignment="1" applyProtection="1">
      <alignment horizontal="left" vertical="center"/>
      <protection locked="0"/>
    </xf>
    <xf numFmtId="178" fontId="0" fillId="0" borderId="0" xfId="0" applyNumberFormat="1" applyAlignment="1" applyProtection="1">
      <alignment horizontal="left" vertical="center"/>
      <protection locked="0"/>
    </xf>
    <xf numFmtId="179" fontId="0" fillId="0" borderId="0" xfId="0" applyNumberFormat="1" applyAlignment="1" applyProtection="1">
      <alignment horizontal="left" vertical="center"/>
      <protection locked="0"/>
    </xf>
    <xf numFmtId="10" fontId="0" fillId="0" borderId="0" xfId="0" applyNumberFormat="1" applyAlignment="1" applyProtection="1">
      <alignment horizontal="left" vertical="center"/>
      <protection locked="0"/>
    </xf>
    <xf numFmtId="58" fontId="2" fillId="3" borderId="1" xfId="0" applyNumberFormat="1" applyFont="1" applyFill="1" applyBorder="1" applyAlignment="1" applyProtection="1">
      <alignment horizontal="left" vertical="center"/>
      <protection hidden="1"/>
    </xf>
    <xf numFmtId="178" fontId="2" fillId="3" borderId="1" xfId="0" applyNumberFormat="1" applyFont="1" applyFill="1" applyBorder="1" applyAlignment="1" applyProtection="1">
      <alignment horizontal="left" vertical="center"/>
      <protection hidden="1"/>
    </xf>
    <xf numFmtId="9" fontId="2" fillId="3" borderId="1" xfId="3" applyFont="1" applyFill="1" applyBorder="1" applyAlignment="1" applyProtection="1">
      <alignment horizontal="left" vertical="center"/>
      <protection hidden="1"/>
    </xf>
    <xf numFmtId="10" fontId="2" fillId="3" borderId="1" xfId="0" applyNumberFormat="1" applyFont="1" applyFill="1" applyBorder="1" applyAlignment="1" applyProtection="1">
      <alignment horizontal="left" vertical="center"/>
      <protection hidden="1"/>
    </xf>
    <xf numFmtId="179" fontId="2" fillId="3" borderId="1" xfId="0" applyNumberFormat="1" applyFont="1" applyFill="1" applyBorder="1" applyAlignment="1" applyProtection="1">
      <alignment horizontal="left" vertical="center"/>
      <protection hidden="1"/>
    </xf>
    <xf numFmtId="10" fontId="0" fillId="0" borderId="0" xfId="0" applyNumberFormat="1">
      <alignment vertical="center"/>
    </xf>
    <xf numFmtId="0" fontId="2" fillId="2" borderId="0" xfId="0" applyFont="1" applyFill="1" applyBorder="1" applyAlignment="1" applyProtection="1">
      <alignment horizontal="center" vertical="center" wrapText="1"/>
      <protection hidden="1"/>
    </xf>
    <xf numFmtId="10" fontId="2" fillId="3" borderId="0" xfId="0" applyNumberFormat="1" applyFont="1" applyFill="1" applyBorder="1" applyAlignment="1" applyProtection="1">
      <alignment horizontal="center" vertical="center" wrapText="1"/>
      <protection hidden="1"/>
    </xf>
    <xf numFmtId="58" fontId="0" fillId="0" borderId="5" xfId="0" applyNumberFormat="1" applyBorder="1" applyProtection="1">
      <alignment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176" fontId="0" fillId="0" borderId="0" xfId="1" applyFont="1" applyBorder="1" applyAlignment="1">
      <alignment horizontal="center" vertical="center"/>
    </xf>
    <xf numFmtId="58" fontId="0" fillId="0" borderId="6" xfId="0" applyNumberFormat="1" applyBorder="1" applyProtection="1">
      <alignment vertical="center"/>
      <protection locked="0"/>
    </xf>
    <xf numFmtId="58" fontId="2" fillId="3" borderId="1" xfId="0" applyNumberFormat="1" applyFont="1" applyFill="1" applyBorder="1" applyAlignment="1" applyProtection="1">
      <alignment horizontal="center" vertical="center"/>
      <protection hidden="1"/>
    </xf>
    <xf numFmtId="0" fontId="0" fillId="3" borderId="1" xfId="0" applyFont="1" applyFill="1" applyBorder="1" applyAlignment="1" applyProtection="1">
      <alignment horizontal="center" vertical="center"/>
      <protection hidden="1"/>
    </xf>
    <xf numFmtId="10" fontId="0" fillId="3" borderId="1" xfId="0" applyNumberFormat="1" applyFont="1" applyFill="1" applyBorder="1" applyAlignment="1">
      <alignment horizontal="center" vertical="center"/>
    </xf>
    <xf numFmtId="58" fontId="2" fillId="3" borderId="1" xfId="0" applyNumberFormat="1" applyFont="1" applyFill="1" applyBorder="1" applyAlignment="1" applyProtection="1">
      <alignment horizontal="center" vertical="center"/>
      <protection locked="0"/>
    </xf>
    <xf numFmtId="0" fontId="0" fillId="3" borderId="1" xfId="0" applyFont="1" applyFill="1" applyBorder="1" applyAlignment="1" applyProtection="1">
      <alignment horizontal="center" vertical="center"/>
    </xf>
    <xf numFmtId="178" fontId="0" fillId="0" borderId="0" xfId="0" applyNumberFormat="1">
      <alignment vertical="center"/>
    </xf>
    <xf numFmtId="179" fontId="2" fillId="3" borderId="1" xfId="2" applyNumberFormat="1" applyFont="1" applyFill="1" applyBorder="1" applyAlignment="1" applyProtection="1">
      <alignment horizontal="left" vertical="center"/>
      <protection hidden="1"/>
    </xf>
    <xf numFmtId="178" fontId="3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4" fillId="2" borderId="7" xfId="0" applyFont="1" applyFill="1" applyBorder="1" applyAlignment="1" applyProtection="1">
      <alignment horizontal="center" vertical="center" wrapText="1"/>
      <protection hidden="1"/>
    </xf>
    <xf numFmtId="179" fontId="0" fillId="0" borderId="8" xfId="0" applyNumberFormat="1" applyBorder="1" applyAlignment="1" applyProtection="1">
      <alignment horizontal="left" vertical="center"/>
      <protection locked="0"/>
    </xf>
    <xf numFmtId="9" fontId="0" fillId="0" borderId="0" xfId="3" applyFont="1" applyAlignment="1" applyProtection="1">
      <alignment horizontal="left" vertical="center"/>
      <protection locked="0"/>
    </xf>
    <xf numFmtId="0" fontId="5" fillId="0" borderId="0" xfId="0" applyFont="1" applyAlignment="1">
      <alignment horizontal="center" vertical="center"/>
    </xf>
    <xf numFmtId="0" fontId="0" fillId="0" borderId="0" xfId="0" applyAlignment="1"/>
    <xf numFmtId="10" fontId="0" fillId="0" borderId="0" xfId="0" applyNumberFormat="1" applyAlignment="1"/>
    <xf numFmtId="180" fontId="0" fillId="0" borderId="0" xfId="0" applyNumberFormat="1" applyAlignment="1"/>
    <xf numFmtId="0" fontId="6" fillId="0" borderId="0" xfId="0" applyFont="1" applyBorder="1" applyAlignment="1" applyProtection="1">
      <alignment horizontal="center" vertical="center" wrapText="1"/>
      <protection hidden="1"/>
    </xf>
    <xf numFmtId="0" fontId="6" fillId="0" borderId="0" xfId="0" applyFont="1" applyAlignment="1" applyProtection="1">
      <alignment horizontal="center" vertical="center" wrapText="1"/>
      <protection hidden="1"/>
    </xf>
    <xf numFmtId="10" fontId="6" fillId="3" borderId="0" xfId="0" applyNumberFormat="1" applyFont="1" applyFill="1" applyAlignment="1" applyProtection="1">
      <alignment horizontal="center" vertical="center" wrapText="1"/>
      <protection hidden="1"/>
    </xf>
    <xf numFmtId="0" fontId="0" fillId="0" borderId="0" xfId="0" applyAlignment="1" applyProtection="1">
      <protection hidden="1"/>
    </xf>
    <xf numFmtId="14" fontId="0" fillId="0" borderId="0" xfId="0" applyNumberFormat="1" applyAlignment="1" applyProtection="1">
      <protection locked="0"/>
    </xf>
    <xf numFmtId="3" fontId="0" fillId="0" borderId="0" xfId="0" applyNumberFormat="1" applyAlignment="1" applyProtection="1">
      <protection locked="0"/>
    </xf>
    <xf numFmtId="0" fontId="0" fillId="0" borderId="0" xfId="0" applyNumberFormat="1" applyAlignment="1" applyProtection="1">
      <protection locked="0"/>
    </xf>
    <xf numFmtId="10" fontId="0" fillId="0" borderId="0" xfId="0" applyNumberFormat="1" applyAlignment="1" applyProtection="1">
      <protection locked="0"/>
    </xf>
    <xf numFmtId="0" fontId="0" fillId="3" borderId="9" xfId="0" applyFill="1" applyBorder="1" applyAlignment="1" applyProtection="1">
      <alignment horizontal="center"/>
      <protection hidden="1"/>
    </xf>
    <xf numFmtId="0" fontId="2" fillId="3" borderId="9" xfId="0" applyFont="1" applyFill="1" applyBorder="1" applyAlignment="1" applyProtection="1">
      <alignment horizontal="left"/>
      <protection hidden="1"/>
    </xf>
    <xf numFmtId="181" fontId="7" fillId="3" borderId="9" xfId="0" applyNumberFormat="1" applyFont="1" applyFill="1" applyBorder="1" applyAlignment="1" applyProtection="1">
      <alignment horizontal="center"/>
      <protection hidden="1"/>
    </xf>
    <xf numFmtId="182" fontId="7" fillId="3" borderId="9" xfId="0" applyNumberFormat="1" applyFont="1" applyFill="1" applyBorder="1" applyAlignment="1" applyProtection="1">
      <alignment horizontal="center"/>
      <protection hidden="1"/>
    </xf>
    <xf numFmtId="183" fontId="7" fillId="3" borderId="9" xfId="0" applyNumberFormat="1" applyFont="1" applyFill="1" applyBorder="1" applyAlignment="1" applyProtection="1">
      <alignment horizontal="center"/>
      <protection hidden="1"/>
    </xf>
    <xf numFmtId="3" fontId="2" fillId="3" borderId="9" xfId="0" applyNumberFormat="1" applyFont="1" applyFill="1" applyBorder="1" applyAlignment="1" applyProtection="1">
      <alignment horizontal="left"/>
      <protection hidden="1"/>
    </xf>
    <xf numFmtId="0" fontId="8" fillId="0" borderId="0" xfId="0" applyFont="1" applyAlignment="1" applyProtection="1">
      <alignment horizontal="center" vertical="center" wrapText="1"/>
      <protection hidden="1"/>
    </xf>
    <xf numFmtId="2" fontId="0" fillId="0" borderId="0" xfId="0" applyNumberFormat="1" applyAlignment="1" applyProtection="1"/>
    <xf numFmtId="9" fontId="0" fillId="0" borderId="0" xfId="3" applyFont="1" applyAlignment="1" applyProtection="1">
      <protection locked="0"/>
    </xf>
    <xf numFmtId="0" fontId="0" fillId="0" borderId="0" xfId="0" applyNumberFormat="1" applyAlignment="1" applyProtection="1"/>
    <xf numFmtId="10" fontId="8" fillId="2" borderId="0" xfId="0" applyNumberFormat="1" applyFont="1" applyFill="1" applyAlignment="1" applyProtection="1">
      <alignment horizontal="center" vertical="center" wrapText="1"/>
      <protection hidden="1"/>
    </xf>
    <xf numFmtId="0" fontId="6" fillId="4" borderId="0" xfId="0" applyFont="1" applyFill="1" applyAlignment="1" applyProtection="1">
      <alignment horizontal="center" vertical="center" wrapText="1"/>
      <protection hidden="1"/>
    </xf>
    <xf numFmtId="0" fontId="8" fillId="2" borderId="0" xfId="0" applyFont="1" applyFill="1" applyAlignment="1" applyProtection="1">
      <alignment horizontal="center" vertical="center" wrapText="1"/>
      <protection hidden="1"/>
    </xf>
    <xf numFmtId="180" fontId="8" fillId="5" borderId="0" xfId="0" applyNumberFormat="1" applyFont="1" applyFill="1" applyAlignment="1" applyProtection="1">
      <alignment horizontal="center" vertical="center" wrapText="1"/>
      <protection hidden="1"/>
    </xf>
    <xf numFmtId="10" fontId="0" fillId="6" borderId="0" xfId="0" applyNumberFormat="1" applyFill="1" applyAlignment="1" applyProtection="1">
      <protection hidden="1"/>
    </xf>
    <xf numFmtId="0" fontId="0" fillId="0" borderId="0" xfId="0" applyFill="1" applyBorder="1" applyAlignment="1" applyProtection="1">
      <alignment vertical="center" wrapText="1"/>
      <protection locked="0"/>
    </xf>
    <xf numFmtId="9" fontId="0" fillId="6" borderId="0" xfId="3" applyFont="1" applyFill="1" applyBorder="1" applyAlignment="1" applyProtection="1">
      <alignment vertical="center" wrapText="1"/>
    </xf>
    <xf numFmtId="180" fontId="0" fillId="6" borderId="0" xfId="0" applyNumberFormat="1" applyFill="1" applyAlignment="1" applyProtection="1">
      <protection hidden="1"/>
    </xf>
    <xf numFmtId="10" fontId="0" fillId="0" borderId="0" xfId="0" applyNumberFormat="1" applyAlignment="1" applyProtection="1">
      <protection hidden="1"/>
    </xf>
    <xf numFmtId="0" fontId="0" fillId="0" borderId="0" xfId="0" applyAlignment="1" applyProtection="1">
      <protection locked="0"/>
    </xf>
    <xf numFmtId="10" fontId="7" fillId="3" borderId="9" xfId="0" applyNumberFormat="1" applyFont="1" applyFill="1" applyBorder="1" applyAlignment="1" applyProtection="1">
      <alignment horizontal="center"/>
      <protection hidden="1"/>
    </xf>
    <xf numFmtId="9" fontId="7" fillId="3" borderId="9" xfId="3" applyFont="1" applyFill="1" applyBorder="1" applyAlignment="1" applyProtection="1">
      <alignment horizontal="center"/>
      <protection hidden="1"/>
    </xf>
    <xf numFmtId="180" fontId="7" fillId="3" borderId="9" xfId="0" applyNumberFormat="1" applyFont="1" applyFill="1" applyBorder="1" applyAlignment="1" applyProtection="1">
      <protection hidden="1"/>
    </xf>
    <xf numFmtId="181" fontId="0" fillId="0" borderId="0" xfId="0" applyNumberFormat="1" applyAlignment="1"/>
    <xf numFmtId="9" fontId="0" fillId="0" borderId="0" xfId="3" applyFont="1" applyAlignment="1">
      <alignment vertical="center"/>
    </xf>
    <xf numFmtId="183" fontId="0" fillId="0" borderId="0" xfId="0" applyNumberFormat="1" applyAlignment="1">
      <alignment horizontal="left" vertical="center"/>
    </xf>
    <xf numFmtId="181" fontId="0" fillId="0" borderId="0" xfId="0" applyNumberFormat="1">
      <alignment vertical="center"/>
    </xf>
    <xf numFmtId="181" fontId="0" fillId="0" borderId="0" xfId="0" applyNumberFormat="1" applyAlignment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179" fontId="0" fillId="0" borderId="0" xfId="0" applyNumberFormat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182" fontId="0" fillId="0" borderId="0" xfId="0" applyNumberFormat="1" applyAlignment="1">
      <alignment horizontal="right" vertical="center"/>
    </xf>
    <xf numFmtId="180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/>
    </xf>
    <xf numFmtId="179" fontId="0" fillId="0" borderId="0" xfId="0" applyNumberFormat="1">
      <alignment vertical="center"/>
    </xf>
    <xf numFmtId="0" fontId="9" fillId="0" borderId="10" xfId="0" applyFont="1" applyBorder="1" applyAlignment="1" applyProtection="1">
      <alignment horizontal="center" vertical="center"/>
      <protection hidden="1"/>
    </xf>
    <xf numFmtId="0" fontId="10" fillId="0" borderId="11" xfId="0" applyFont="1" applyBorder="1" applyAlignment="1" applyProtection="1">
      <alignment horizontal="center" vertical="center" wrapText="1"/>
      <protection hidden="1"/>
    </xf>
    <xf numFmtId="0" fontId="11" fillId="2" borderId="12" xfId="0" applyFont="1" applyFill="1" applyBorder="1" applyAlignment="1" applyProtection="1">
      <alignment horizontal="center" vertical="center"/>
      <protection hidden="1"/>
    </xf>
    <xf numFmtId="0" fontId="11" fillId="2" borderId="13" xfId="0" applyFont="1" applyFill="1" applyBorder="1" applyAlignment="1" applyProtection="1">
      <alignment horizontal="center" vertical="center"/>
      <protection hidden="1"/>
    </xf>
    <xf numFmtId="0" fontId="10" fillId="0" borderId="14" xfId="0" applyFont="1" applyBorder="1" applyAlignment="1" applyProtection="1">
      <alignment horizontal="center" vertical="center"/>
      <protection hidden="1"/>
    </xf>
    <xf numFmtId="0" fontId="10" fillId="0" borderId="15" xfId="0" applyFont="1" applyBorder="1" applyAlignment="1" applyProtection="1">
      <alignment horizontal="center" vertical="center" wrapText="1"/>
      <protection hidden="1"/>
    </xf>
    <xf numFmtId="0" fontId="10" fillId="0" borderId="16" xfId="0" applyFont="1" applyFill="1" applyBorder="1" applyAlignment="1" applyProtection="1">
      <alignment horizontal="center" vertical="center" wrapText="1"/>
      <protection hidden="1"/>
    </xf>
    <xf numFmtId="0" fontId="10" fillId="7" borderId="17" xfId="0" applyFont="1" applyFill="1" applyBorder="1" applyAlignment="1" applyProtection="1">
      <alignment horizontal="center" vertical="center" wrapText="1"/>
      <protection hidden="1"/>
    </xf>
    <xf numFmtId="0" fontId="10" fillId="0" borderId="17" xfId="0" applyFont="1" applyFill="1" applyBorder="1" applyAlignment="1" applyProtection="1">
      <alignment horizontal="center" vertical="center" wrapText="1"/>
      <protection hidden="1"/>
    </xf>
    <xf numFmtId="9" fontId="10" fillId="3" borderId="17" xfId="3" applyFont="1" applyFill="1" applyBorder="1" applyAlignment="1" applyProtection="1">
      <alignment horizontal="center" vertical="center" wrapText="1"/>
      <protection hidden="1"/>
    </xf>
    <xf numFmtId="0" fontId="0" fillId="0" borderId="18" xfId="0" applyBorder="1" applyProtection="1">
      <alignment vertical="center"/>
      <protection hidden="1"/>
    </xf>
    <xf numFmtId="58" fontId="2" fillId="0" borderId="18" xfId="0" applyNumberFormat="1" applyFont="1" applyBorder="1" applyProtection="1">
      <alignment vertical="center"/>
      <protection hidden="1"/>
    </xf>
    <xf numFmtId="0" fontId="0" fillId="0" borderId="19" xfId="0" applyBorder="1" applyAlignment="1" applyProtection="1">
      <alignment horizontal="left" vertical="center"/>
      <protection hidden="1"/>
    </xf>
    <xf numFmtId="0" fontId="0" fillId="0" borderId="20" xfId="0" applyBorder="1" applyAlignment="1" applyProtection="1">
      <alignment horizontal="left" vertical="center"/>
      <protection hidden="1"/>
    </xf>
    <xf numFmtId="0" fontId="0" fillId="0" borderId="21" xfId="0" applyBorder="1" applyAlignment="1" applyProtection="1">
      <alignment horizontal="left" vertical="center"/>
      <protection hidden="1"/>
    </xf>
    <xf numFmtId="182" fontId="0" fillId="0" borderId="21" xfId="0" applyNumberFormat="1" applyBorder="1" applyAlignment="1" applyProtection="1">
      <alignment horizontal="left" vertical="center"/>
      <protection hidden="1"/>
    </xf>
    <xf numFmtId="9" fontId="0" fillId="0" borderId="21" xfId="3" applyFont="1" applyBorder="1" applyAlignment="1" applyProtection="1">
      <alignment horizontal="left" vertical="center"/>
      <protection hidden="1"/>
    </xf>
    <xf numFmtId="0" fontId="0" fillId="0" borderId="22" xfId="0" applyBorder="1" applyProtection="1">
      <alignment vertical="center"/>
      <protection hidden="1"/>
    </xf>
    <xf numFmtId="58" fontId="0" fillId="0" borderId="22" xfId="0" applyNumberFormat="1" applyBorder="1" applyProtection="1">
      <alignment vertical="center"/>
      <protection hidden="1"/>
    </xf>
    <xf numFmtId="0" fontId="0" fillId="0" borderId="23" xfId="0" applyBorder="1" applyAlignment="1" applyProtection="1">
      <alignment horizontal="left" vertical="center"/>
      <protection hidden="1"/>
    </xf>
    <xf numFmtId="0" fontId="0" fillId="0" borderId="24" xfId="0" applyBorder="1" applyAlignment="1" applyProtection="1">
      <alignment horizontal="left" vertical="center"/>
      <protection hidden="1"/>
    </xf>
    <xf numFmtId="0" fontId="0" fillId="0" borderId="25" xfId="0" applyBorder="1" applyAlignment="1" applyProtection="1">
      <alignment horizontal="left" vertical="center"/>
      <protection hidden="1"/>
    </xf>
    <xf numFmtId="182" fontId="0" fillId="0" borderId="25" xfId="0" applyNumberFormat="1" applyBorder="1" applyAlignment="1" applyProtection="1">
      <alignment horizontal="left" vertical="center"/>
      <protection hidden="1"/>
    </xf>
    <xf numFmtId="9" fontId="0" fillId="0" borderId="25" xfId="3" applyFont="1" applyBorder="1" applyAlignment="1" applyProtection="1">
      <alignment horizontal="left" vertical="center"/>
      <protection hidden="1"/>
    </xf>
    <xf numFmtId="0" fontId="0" fillId="0" borderId="26" xfId="0" applyBorder="1" applyProtection="1">
      <alignment vertical="center"/>
      <protection hidden="1"/>
    </xf>
    <xf numFmtId="58" fontId="0" fillId="0" borderId="26" xfId="0" applyNumberFormat="1" applyBorder="1" applyProtection="1">
      <alignment vertical="center"/>
      <protection hidden="1"/>
    </xf>
    <xf numFmtId="0" fontId="0" fillId="0" borderId="27" xfId="0" applyBorder="1" applyAlignment="1" applyProtection="1">
      <alignment horizontal="left" vertical="center"/>
      <protection hidden="1"/>
    </xf>
    <xf numFmtId="0" fontId="0" fillId="0" borderId="28" xfId="0" applyBorder="1" applyAlignment="1" applyProtection="1">
      <alignment horizontal="left" vertical="center"/>
      <protection hidden="1"/>
    </xf>
    <xf numFmtId="0" fontId="0" fillId="0" borderId="29" xfId="0" applyBorder="1" applyAlignment="1" applyProtection="1">
      <alignment horizontal="left" vertical="center"/>
      <protection hidden="1"/>
    </xf>
    <xf numFmtId="182" fontId="0" fillId="0" borderId="28" xfId="0" applyNumberFormat="1" applyBorder="1" applyAlignment="1" applyProtection="1">
      <alignment horizontal="left" vertical="center"/>
      <protection hidden="1"/>
    </xf>
    <xf numFmtId="9" fontId="0" fillId="0" borderId="28" xfId="3" applyFont="1" applyBorder="1" applyAlignment="1" applyProtection="1">
      <alignment horizontal="left" vertical="center"/>
      <protection hidden="1"/>
    </xf>
    <xf numFmtId="0" fontId="0" fillId="0" borderId="30" xfId="0" applyBorder="1" applyProtection="1">
      <alignment vertical="center"/>
      <protection hidden="1"/>
    </xf>
    <xf numFmtId="58" fontId="2" fillId="0" borderId="30" xfId="0" applyNumberFormat="1" applyFont="1" applyBorder="1" applyProtection="1">
      <alignment vertical="center"/>
      <protection hidden="1"/>
    </xf>
    <xf numFmtId="0" fontId="0" fillId="0" borderId="31" xfId="0" applyBorder="1" applyAlignment="1" applyProtection="1">
      <alignment horizontal="left" vertical="center"/>
      <protection hidden="1"/>
    </xf>
    <xf numFmtId="0" fontId="0" fillId="0" borderId="32" xfId="0" applyBorder="1" applyAlignment="1" applyProtection="1">
      <alignment horizontal="left" vertical="center"/>
      <protection hidden="1"/>
    </xf>
    <xf numFmtId="0" fontId="0" fillId="0" borderId="33" xfId="0" applyBorder="1" applyAlignment="1" applyProtection="1">
      <alignment horizontal="left" vertical="center"/>
      <protection hidden="1"/>
    </xf>
    <xf numFmtId="182" fontId="0" fillId="0" borderId="34" xfId="0" applyNumberFormat="1" applyBorder="1" applyAlignment="1" applyProtection="1">
      <alignment horizontal="left" vertical="center"/>
      <protection hidden="1"/>
    </xf>
    <xf numFmtId="9" fontId="0" fillId="0" borderId="34" xfId="3" applyFont="1" applyBorder="1" applyAlignment="1" applyProtection="1">
      <alignment horizontal="left" vertical="center"/>
      <protection hidden="1"/>
    </xf>
    <xf numFmtId="9" fontId="0" fillId="0" borderId="33" xfId="3" applyFont="1" applyBorder="1" applyAlignment="1" applyProtection="1">
      <alignment horizontal="left" vertical="center"/>
      <protection hidden="1"/>
    </xf>
    <xf numFmtId="0" fontId="0" fillId="0" borderId="35" xfId="0" applyBorder="1" applyProtection="1">
      <alignment vertical="center"/>
      <protection hidden="1"/>
    </xf>
    <xf numFmtId="58" fontId="0" fillId="0" borderId="36" xfId="0" applyNumberFormat="1" applyBorder="1" applyProtection="1">
      <alignment vertical="center"/>
      <protection hidden="1"/>
    </xf>
    <xf numFmtId="0" fontId="0" fillId="0" borderId="37" xfId="0" applyBorder="1" applyAlignment="1" applyProtection="1">
      <alignment horizontal="left" vertical="center"/>
      <protection hidden="1"/>
    </xf>
    <xf numFmtId="0" fontId="0" fillId="0" borderId="38" xfId="0" applyBorder="1" applyAlignment="1" applyProtection="1">
      <alignment horizontal="left" vertical="center"/>
      <protection hidden="1"/>
    </xf>
    <xf numFmtId="0" fontId="0" fillId="0" borderId="39" xfId="0" applyBorder="1" applyAlignment="1" applyProtection="1">
      <alignment horizontal="left" vertical="center"/>
      <protection hidden="1"/>
    </xf>
    <xf numFmtId="182" fontId="0" fillId="0" borderId="38" xfId="0" applyNumberFormat="1" applyBorder="1" applyAlignment="1" applyProtection="1">
      <alignment horizontal="left" vertical="center"/>
      <protection hidden="1"/>
    </xf>
    <xf numFmtId="9" fontId="0" fillId="0" borderId="38" xfId="3" applyFont="1" applyBorder="1" applyAlignment="1" applyProtection="1">
      <alignment horizontal="left" vertical="center"/>
      <protection hidden="1"/>
    </xf>
    <xf numFmtId="0" fontId="12" fillId="2" borderId="40" xfId="0" applyFont="1" applyFill="1" applyBorder="1" applyAlignment="1" applyProtection="1">
      <alignment horizontal="center" vertical="center"/>
      <protection hidden="1"/>
    </xf>
    <xf numFmtId="0" fontId="13" fillId="2" borderId="41" xfId="0" applyFont="1" applyFill="1" applyBorder="1" applyAlignment="1" applyProtection="1">
      <alignment vertical="center"/>
      <protection hidden="1"/>
    </xf>
    <xf numFmtId="181" fontId="10" fillId="0" borderId="42" xfId="0" applyNumberFormat="1" applyFont="1" applyBorder="1" applyAlignment="1" applyProtection="1">
      <alignment horizontal="center" vertical="center"/>
      <protection hidden="1"/>
    </xf>
    <xf numFmtId="181" fontId="10" fillId="0" borderId="43" xfId="0" applyNumberFormat="1" applyFont="1" applyBorder="1" applyAlignment="1" applyProtection="1">
      <alignment horizontal="center" vertical="center"/>
      <protection hidden="1"/>
    </xf>
    <xf numFmtId="181" fontId="10" fillId="8" borderId="44" xfId="0" applyNumberFormat="1" applyFont="1" applyFill="1" applyBorder="1" applyAlignment="1" applyProtection="1">
      <alignment horizontal="center" vertical="center"/>
      <protection hidden="1"/>
    </xf>
    <xf numFmtId="182" fontId="10" fillId="0" borderId="45" xfId="0" applyNumberFormat="1" applyFont="1" applyBorder="1" applyAlignment="1" applyProtection="1">
      <alignment horizontal="center" vertical="center"/>
      <protection hidden="1"/>
    </xf>
    <xf numFmtId="9" fontId="10" fillId="0" borderId="44" xfId="3" applyFont="1" applyFill="1" applyBorder="1" applyAlignment="1" applyProtection="1">
      <alignment horizontal="center" vertical="center"/>
      <protection hidden="1"/>
    </xf>
    <xf numFmtId="0" fontId="12" fillId="2" borderId="46" xfId="0" applyFont="1" applyFill="1" applyBorder="1" applyAlignment="1" applyProtection="1">
      <alignment horizontal="center" vertical="center"/>
      <protection hidden="1"/>
    </xf>
    <xf numFmtId="0" fontId="14" fillId="2" borderId="47" xfId="0" applyFont="1" applyFill="1" applyBorder="1" applyAlignment="1" applyProtection="1">
      <alignment vertical="center"/>
      <protection hidden="1"/>
    </xf>
    <xf numFmtId="181" fontId="0" fillId="0" borderId="48" xfId="0" applyNumberFormat="1" applyFont="1" applyBorder="1" applyAlignment="1" applyProtection="1">
      <alignment horizontal="center" vertical="center"/>
      <protection hidden="1"/>
    </xf>
    <xf numFmtId="181" fontId="0" fillId="8" borderId="49" xfId="0" applyNumberFormat="1" applyFont="1" applyFill="1" applyBorder="1" applyAlignment="1" applyProtection="1">
      <alignment horizontal="center" vertical="center"/>
      <protection hidden="1"/>
    </xf>
    <xf numFmtId="182" fontId="0" fillId="0" borderId="49" xfId="0" applyNumberFormat="1" applyFont="1" applyBorder="1" applyAlignment="1" applyProtection="1">
      <alignment horizontal="center" vertical="center"/>
      <protection hidden="1"/>
    </xf>
    <xf numFmtId="9" fontId="0" fillId="3" borderId="49" xfId="3" applyFont="1" applyFill="1" applyBorder="1" applyAlignment="1" applyProtection="1">
      <alignment horizontal="center" vertical="center"/>
      <protection hidden="1"/>
    </xf>
    <xf numFmtId="0" fontId="0" fillId="9" borderId="13" xfId="0" applyFill="1" applyBorder="1" applyAlignment="1" applyProtection="1">
      <alignment vertical="center"/>
      <protection locked="0"/>
    </xf>
    <xf numFmtId="0" fontId="2" fillId="9" borderId="13" xfId="0" applyFont="1" applyFill="1" applyBorder="1" applyAlignment="1" applyProtection="1">
      <alignment vertical="center"/>
      <protection locked="0"/>
    </xf>
    <xf numFmtId="0" fontId="0" fillId="0" borderId="13" xfId="0" applyBorder="1" applyAlignment="1" applyProtection="1">
      <alignment horizontal="left" vertical="center" wrapText="1"/>
      <protection locked="0"/>
    </xf>
    <xf numFmtId="0" fontId="0" fillId="0" borderId="13" xfId="0" applyBorder="1" applyAlignment="1" applyProtection="1">
      <alignment horizontal="left" vertical="center"/>
      <protection locked="0"/>
    </xf>
    <xf numFmtId="184" fontId="15" fillId="0" borderId="0" xfId="0" applyNumberFormat="1" applyFont="1" applyAlignment="1" applyProtection="1">
      <alignment horizontal="center" vertical="center" wrapText="1"/>
      <protection hidden="1"/>
    </xf>
    <xf numFmtId="0" fontId="16" fillId="10" borderId="9" xfId="0" applyFont="1" applyFill="1" applyBorder="1" applyAlignment="1">
      <alignment horizontal="center" vertical="center"/>
    </xf>
    <xf numFmtId="0" fontId="15" fillId="2" borderId="0" xfId="0" applyFont="1" applyFill="1" applyAlignment="1" applyProtection="1">
      <alignment horizontal="center" vertical="center" wrapText="1"/>
      <protection hidden="1"/>
    </xf>
    <xf numFmtId="0" fontId="15" fillId="11" borderId="0" xfId="0" applyFont="1" applyFill="1" applyAlignment="1" applyProtection="1">
      <alignment horizontal="center" vertical="center" wrapText="1"/>
      <protection hidden="1"/>
    </xf>
    <xf numFmtId="184" fontId="15" fillId="0" borderId="0" xfId="0" applyNumberFormat="1" applyFont="1" applyProtection="1">
      <alignment vertical="center"/>
      <protection locked="0"/>
    </xf>
    <xf numFmtId="179" fontId="15" fillId="0" borderId="0" xfId="0" applyNumberFormat="1" applyFont="1" applyFill="1" applyBorder="1" applyAlignment="1"/>
    <xf numFmtId="9" fontId="15" fillId="0" borderId="0" xfId="3" applyFont="1" applyFill="1" applyBorder="1" applyAlignment="1"/>
    <xf numFmtId="9" fontId="15" fillId="0" borderId="0" xfId="3" applyNumberFormat="1" applyFont="1" applyFill="1" applyBorder="1" applyAlignment="1"/>
    <xf numFmtId="178" fontId="15" fillId="0" borderId="0" xfId="0" applyNumberFormat="1" applyFont="1" applyFill="1" applyBorder="1" applyAlignment="1"/>
    <xf numFmtId="0" fontId="11" fillId="2" borderId="50" xfId="0" applyFont="1" applyFill="1" applyBorder="1" applyAlignment="1" applyProtection="1">
      <alignment horizontal="center" vertical="center"/>
      <protection hidden="1"/>
    </xf>
    <xf numFmtId="183" fontId="10" fillId="8" borderId="17" xfId="0" applyNumberFormat="1" applyFont="1" applyFill="1" applyBorder="1" applyAlignment="1" applyProtection="1">
      <alignment horizontal="center" vertical="center" wrapText="1"/>
      <protection hidden="1"/>
    </xf>
    <xf numFmtId="181" fontId="10" fillId="3" borderId="17" xfId="0" applyNumberFormat="1" applyFont="1" applyFill="1" applyBorder="1" applyAlignment="1" applyProtection="1">
      <alignment horizontal="center" vertical="center" wrapText="1"/>
      <protection hidden="1"/>
    </xf>
    <xf numFmtId="181" fontId="10" fillId="0" borderId="17" xfId="0" applyNumberFormat="1" applyFont="1" applyFill="1" applyBorder="1" applyAlignment="1" applyProtection="1">
      <alignment horizontal="center" vertical="center" wrapText="1"/>
      <protection hidden="1"/>
    </xf>
    <xf numFmtId="181" fontId="10" fillId="0" borderId="17" xfId="0" applyNumberFormat="1" applyFont="1" applyFill="1" applyBorder="1" applyAlignment="1" applyProtection="1">
      <alignment vertical="center" wrapText="1"/>
      <protection hidden="1"/>
    </xf>
    <xf numFmtId="0" fontId="10" fillId="12" borderId="17" xfId="0" applyFont="1" applyFill="1" applyBorder="1" applyAlignment="1" applyProtection="1">
      <alignment horizontal="center" vertical="center" wrapText="1"/>
      <protection hidden="1"/>
    </xf>
    <xf numFmtId="0" fontId="10" fillId="8" borderId="17" xfId="0" applyFont="1" applyFill="1" applyBorder="1" applyAlignment="1" applyProtection="1">
      <alignment horizontal="center" vertical="center" wrapText="1"/>
      <protection hidden="1"/>
    </xf>
    <xf numFmtId="10" fontId="10" fillId="12" borderId="51" xfId="0" applyNumberFormat="1" applyFont="1" applyFill="1" applyBorder="1" applyAlignment="1" applyProtection="1">
      <alignment horizontal="center" vertical="center" wrapText="1"/>
      <protection hidden="1"/>
    </xf>
    <xf numFmtId="183" fontId="0" fillId="0" borderId="21" xfId="0" applyNumberFormat="1" applyBorder="1" applyAlignment="1" applyProtection="1">
      <alignment horizontal="left" vertical="center"/>
      <protection hidden="1"/>
    </xf>
    <xf numFmtId="181" fontId="0" fillId="0" borderId="21" xfId="0" applyNumberFormat="1" applyBorder="1" applyAlignment="1" applyProtection="1">
      <alignment horizontal="left" vertical="center"/>
      <protection hidden="1"/>
    </xf>
    <xf numFmtId="181" fontId="0" fillId="0" borderId="21" xfId="0" applyNumberFormat="1" applyBorder="1" applyAlignment="1" applyProtection="1">
      <alignment horizontal="center" vertical="center"/>
      <protection hidden="1"/>
    </xf>
    <xf numFmtId="182" fontId="0" fillId="0" borderId="52" xfId="0" applyNumberFormat="1" applyBorder="1" applyAlignment="1" applyProtection="1">
      <alignment horizontal="center" vertical="center"/>
      <protection hidden="1"/>
    </xf>
    <xf numFmtId="183" fontId="0" fillId="0" borderId="25" xfId="0" applyNumberFormat="1" applyBorder="1" applyAlignment="1" applyProtection="1">
      <alignment horizontal="left" vertical="center"/>
      <protection hidden="1"/>
    </xf>
    <xf numFmtId="181" fontId="0" fillId="0" borderId="25" xfId="0" applyNumberFormat="1" applyBorder="1" applyAlignment="1" applyProtection="1">
      <alignment horizontal="left" vertical="center"/>
      <protection hidden="1"/>
    </xf>
    <xf numFmtId="181" fontId="0" fillId="0" borderId="25" xfId="0" applyNumberFormat="1" applyBorder="1" applyAlignment="1" applyProtection="1">
      <alignment horizontal="center" vertical="center"/>
      <protection hidden="1"/>
    </xf>
    <xf numFmtId="182" fontId="0" fillId="0" borderId="53" xfId="0" applyNumberFormat="1" applyBorder="1" applyAlignment="1" applyProtection="1">
      <alignment horizontal="center" vertical="center"/>
      <protection hidden="1"/>
    </xf>
    <xf numFmtId="181" fontId="0" fillId="0" borderId="54" xfId="0" applyNumberFormat="1" applyBorder="1" applyAlignment="1" applyProtection="1">
      <alignment horizontal="left" vertical="center"/>
      <protection hidden="1"/>
    </xf>
    <xf numFmtId="183" fontId="0" fillId="0" borderId="28" xfId="0" applyNumberFormat="1" applyBorder="1" applyAlignment="1" applyProtection="1">
      <alignment horizontal="left" vertical="center"/>
      <protection hidden="1"/>
    </xf>
    <xf numFmtId="181" fontId="0" fillId="0" borderId="55" xfId="0" applyNumberFormat="1" applyBorder="1" applyAlignment="1" applyProtection="1">
      <alignment horizontal="left" vertical="center"/>
      <protection hidden="1"/>
    </xf>
    <xf numFmtId="181" fontId="0" fillId="0" borderId="28" xfId="0" applyNumberFormat="1" applyBorder="1" applyAlignment="1" applyProtection="1">
      <alignment horizontal="left" vertical="center"/>
      <protection hidden="1"/>
    </xf>
    <xf numFmtId="181" fontId="0" fillId="0" borderId="28" xfId="0" applyNumberFormat="1" applyBorder="1" applyAlignment="1" applyProtection="1">
      <alignment horizontal="center" vertical="center"/>
      <protection hidden="1"/>
    </xf>
    <xf numFmtId="182" fontId="0" fillId="0" borderId="56" xfId="0" applyNumberFormat="1" applyBorder="1" applyAlignment="1" applyProtection="1">
      <alignment horizontal="center" vertical="center"/>
      <protection hidden="1"/>
    </xf>
    <xf numFmtId="181" fontId="0" fillId="0" borderId="34" xfId="0" applyNumberFormat="1" applyFont="1" applyBorder="1" applyAlignment="1" applyProtection="1">
      <alignment horizontal="left" vertical="center"/>
      <protection hidden="1"/>
    </xf>
    <xf numFmtId="183" fontId="0" fillId="0" borderId="25" xfId="0" applyNumberFormat="1" applyFont="1" applyBorder="1" applyAlignment="1" applyProtection="1">
      <alignment horizontal="left" vertical="center"/>
      <protection hidden="1"/>
    </xf>
    <xf numFmtId="181" fontId="0" fillId="0" borderId="34" xfId="0" applyNumberFormat="1" applyBorder="1" applyAlignment="1" applyProtection="1">
      <alignment horizontal="left" vertical="center"/>
      <protection hidden="1"/>
    </xf>
    <xf numFmtId="181" fontId="0" fillId="0" borderId="33" xfId="0" applyNumberFormat="1" applyBorder="1" applyAlignment="1" applyProtection="1">
      <alignment horizontal="left" vertical="center"/>
      <protection hidden="1"/>
    </xf>
    <xf numFmtId="181" fontId="0" fillId="0" borderId="33" xfId="0" applyNumberFormat="1" applyBorder="1" applyAlignment="1" applyProtection="1">
      <alignment horizontal="center" vertical="center"/>
      <protection hidden="1"/>
    </xf>
    <xf numFmtId="182" fontId="0" fillId="0" borderId="33" xfId="0" applyNumberFormat="1" applyBorder="1" applyAlignment="1" applyProtection="1">
      <alignment horizontal="left" vertical="center"/>
      <protection hidden="1"/>
    </xf>
    <xf numFmtId="182" fontId="0" fillId="0" borderId="57" xfId="0" applyNumberFormat="1" applyBorder="1" applyAlignment="1" applyProtection="1">
      <alignment horizontal="center" vertical="center"/>
      <protection hidden="1"/>
    </xf>
    <xf numFmtId="0" fontId="0" fillId="0" borderId="34" xfId="0" applyBorder="1" applyAlignment="1" applyProtection="1">
      <alignment horizontal="left" vertical="center"/>
      <protection hidden="1"/>
    </xf>
    <xf numFmtId="183" fontId="0" fillId="0" borderId="33" xfId="0" applyNumberFormat="1" applyBorder="1" applyAlignment="1" applyProtection="1">
      <alignment horizontal="left" vertical="center"/>
      <protection hidden="1"/>
    </xf>
    <xf numFmtId="183" fontId="0" fillId="0" borderId="38" xfId="0" applyNumberFormat="1" applyBorder="1" applyAlignment="1" applyProtection="1">
      <alignment horizontal="left" vertical="center"/>
      <protection hidden="1"/>
    </xf>
    <xf numFmtId="181" fontId="0" fillId="0" borderId="38" xfId="0" applyNumberFormat="1" applyBorder="1" applyAlignment="1" applyProtection="1">
      <alignment horizontal="left" vertical="center"/>
      <protection hidden="1"/>
    </xf>
    <xf numFmtId="181" fontId="0" fillId="0" borderId="38" xfId="0" applyNumberFormat="1" applyBorder="1" applyAlignment="1" applyProtection="1">
      <alignment horizontal="center" vertical="center"/>
      <protection hidden="1"/>
    </xf>
    <xf numFmtId="182" fontId="0" fillId="0" borderId="58" xfId="0" applyNumberFormat="1" applyBorder="1" applyAlignment="1" applyProtection="1">
      <alignment horizontal="center" vertical="center"/>
      <protection hidden="1"/>
    </xf>
    <xf numFmtId="181" fontId="10" fillId="0" borderId="45" xfId="0" applyNumberFormat="1" applyFont="1" applyBorder="1" applyAlignment="1" applyProtection="1">
      <alignment horizontal="center" vertical="center"/>
      <protection hidden="1"/>
    </xf>
    <xf numFmtId="183" fontId="10" fillId="0" borderId="44" xfId="0" applyNumberFormat="1" applyFont="1" applyFill="1" applyBorder="1" applyAlignment="1" applyProtection="1">
      <alignment horizontal="center" vertical="center"/>
      <protection hidden="1"/>
    </xf>
    <xf numFmtId="181" fontId="10" fillId="3" borderId="45" xfId="0" applyNumberFormat="1" applyFont="1" applyFill="1" applyBorder="1" applyAlignment="1" applyProtection="1">
      <alignment horizontal="center" vertical="center"/>
      <protection hidden="1"/>
    </xf>
    <xf numFmtId="181" fontId="10" fillId="0" borderId="44" xfId="0" applyNumberFormat="1" applyFont="1" applyBorder="1" applyAlignment="1" applyProtection="1">
      <alignment horizontal="center" vertical="center"/>
      <protection hidden="1"/>
    </xf>
    <xf numFmtId="182" fontId="10" fillId="0" borderId="44" xfId="0" applyNumberFormat="1" applyFont="1" applyFill="1" applyBorder="1" applyAlignment="1" applyProtection="1">
      <alignment horizontal="center" vertical="center"/>
      <protection hidden="1"/>
    </xf>
    <xf numFmtId="182" fontId="10" fillId="0" borderId="59" xfId="0" applyNumberFormat="1" applyFont="1" applyBorder="1" applyAlignment="1" applyProtection="1">
      <alignment horizontal="center" vertical="center"/>
      <protection hidden="1"/>
    </xf>
    <xf numFmtId="181" fontId="0" fillId="0" borderId="49" xfId="0" applyNumberFormat="1" applyFont="1" applyBorder="1" applyAlignment="1" applyProtection="1">
      <alignment horizontal="center" vertical="center"/>
      <protection hidden="1"/>
    </xf>
    <xf numFmtId="183" fontId="0" fillId="8" borderId="49" xfId="0" applyNumberFormat="1" applyFont="1" applyFill="1" applyBorder="1" applyAlignment="1" applyProtection="1">
      <alignment horizontal="center" vertical="center"/>
      <protection hidden="1"/>
    </xf>
    <xf numFmtId="181" fontId="0" fillId="3" borderId="49" xfId="0" applyNumberFormat="1" applyFont="1" applyFill="1" applyBorder="1" applyAlignment="1" applyProtection="1">
      <alignment horizontal="center" vertical="center"/>
      <protection hidden="1"/>
    </xf>
    <xf numFmtId="182" fontId="0" fillId="12" borderId="49" xfId="0" applyNumberFormat="1" applyFont="1" applyFill="1" applyBorder="1" applyAlignment="1" applyProtection="1">
      <alignment horizontal="center" vertical="center"/>
      <protection hidden="1"/>
    </xf>
    <xf numFmtId="182" fontId="0" fillId="8" borderId="49" xfId="0" applyNumberFormat="1" applyFont="1" applyFill="1" applyBorder="1" applyAlignment="1" applyProtection="1">
      <alignment horizontal="center" vertical="center"/>
      <protection hidden="1"/>
    </xf>
    <xf numFmtId="182" fontId="0" fillId="0" borderId="60" xfId="0" applyNumberFormat="1" applyBorder="1" applyAlignment="1" applyProtection="1">
      <alignment horizontal="center" vertical="center"/>
      <protection hidden="1"/>
    </xf>
    <xf numFmtId="0" fontId="15" fillId="13" borderId="0" xfId="0" applyFont="1" applyFill="1" applyAlignment="1" applyProtection="1">
      <alignment horizontal="center" vertical="center" wrapText="1"/>
      <protection hidden="1"/>
    </xf>
    <xf numFmtId="0" fontId="17" fillId="14" borderId="0" xfId="0" applyNumberFormat="1" applyFont="1" applyFill="1" applyBorder="1" applyAlignment="1">
      <alignment horizontal="center" vertical="center" wrapText="1"/>
    </xf>
    <xf numFmtId="0" fontId="17" fillId="4" borderId="0" xfId="0" applyNumberFormat="1" applyFont="1" applyFill="1" applyBorder="1" applyAlignment="1">
      <alignment horizontal="center" vertical="center" wrapText="1"/>
    </xf>
    <xf numFmtId="0" fontId="17" fillId="15" borderId="0" xfId="0" applyNumberFormat="1" applyFont="1" applyFill="1" applyBorder="1" applyAlignment="1">
      <alignment horizontal="center" vertical="center" wrapText="1"/>
    </xf>
    <xf numFmtId="0" fontId="11" fillId="7" borderId="12" xfId="0" applyFont="1" applyFill="1" applyBorder="1" applyAlignment="1" applyProtection="1">
      <alignment horizontal="center" vertical="center"/>
      <protection hidden="1"/>
    </xf>
    <xf numFmtId="0" fontId="11" fillId="7" borderId="13" xfId="0" applyFont="1" applyFill="1" applyBorder="1" applyAlignment="1" applyProtection="1">
      <alignment horizontal="center" vertical="center"/>
      <protection hidden="1"/>
    </xf>
    <xf numFmtId="0" fontId="18" fillId="0" borderId="61" xfId="0" applyFont="1" applyFill="1" applyBorder="1" applyAlignment="1" applyProtection="1">
      <alignment horizontal="center" vertical="center" wrapText="1"/>
      <protection hidden="1"/>
    </xf>
    <xf numFmtId="179" fontId="18" fillId="0" borderId="17" xfId="0" applyNumberFormat="1" applyFont="1" applyFill="1" applyBorder="1" applyAlignment="1" applyProtection="1">
      <alignment horizontal="center" vertical="center" wrapText="1"/>
      <protection hidden="1"/>
    </xf>
    <xf numFmtId="10" fontId="18" fillId="8" borderId="17" xfId="0" applyNumberFormat="1" applyFont="1" applyFill="1" applyBorder="1" applyAlignment="1" applyProtection="1">
      <alignment horizontal="center" vertical="center" wrapText="1"/>
      <protection hidden="1"/>
    </xf>
    <xf numFmtId="0" fontId="18" fillId="0" borderId="17" xfId="0" applyFont="1" applyFill="1" applyBorder="1" applyAlignment="1" applyProtection="1">
      <alignment horizontal="center" vertical="center" wrapText="1"/>
      <protection hidden="1"/>
    </xf>
    <xf numFmtId="0" fontId="18" fillId="0" borderId="62" xfId="0" applyFont="1" applyFill="1" applyBorder="1" applyAlignment="1" applyProtection="1">
      <alignment horizontal="center" vertical="center" wrapText="1"/>
      <protection hidden="1"/>
    </xf>
    <xf numFmtId="0" fontId="19" fillId="0" borderId="62" xfId="0" applyNumberFormat="1" applyFont="1" applyFill="1" applyBorder="1" applyAlignment="1" applyProtection="1">
      <alignment horizontal="center" vertical="center" wrapText="1"/>
      <protection hidden="1"/>
    </xf>
    <xf numFmtId="182" fontId="19" fillId="0" borderId="62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Alignment="1" applyProtection="1">
      <alignment horizontal="right" vertical="center"/>
      <protection hidden="1"/>
    </xf>
    <xf numFmtId="179" fontId="0" fillId="0" borderId="21" xfId="0" applyNumberFormat="1" applyBorder="1" applyAlignment="1" applyProtection="1">
      <alignment horizontal="right" vertical="center"/>
      <protection hidden="1"/>
    </xf>
    <xf numFmtId="182" fontId="0" fillId="0" borderId="21" xfId="0" applyNumberFormat="1" applyBorder="1" applyAlignment="1" applyProtection="1">
      <alignment horizontal="right" vertical="center"/>
      <protection hidden="1"/>
    </xf>
    <xf numFmtId="183" fontId="0" fillId="0" borderId="21" xfId="0" applyNumberFormat="1" applyBorder="1" applyAlignment="1" applyProtection="1">
      <alignment horizontal="right" vertical="center"/>
      <protection hidden="1"/>
    </xf>
    <xf numFmtId="181" fontId="0" fillId="0" borderId="21" xfId="0" applyNumberFormat="1" applyBorder="1" applyAlignment="1" applyProtection="1">
      <alignment horizontal="right" vertical="center"/>
      <protection hidden="1"/>
    </xf>
    <xf numFmtId="0" fontId="0" fillId="0" borderId="21" xfId="0" applyNumberFormat="1" applyBorder="1" applyAlignment="1" applyProtection="1">
      <alignment horizontal="right" vertical="center"/>
      <protection hidden="1"/>
    </xf>
    <xf numFmtId="0" fontId="0" fillId="0" borderId="23" xfId="0" applyBorder="1" applyAlignment="1" applyProtection="1">
      <alignment horizontal="right" vertical="center"/>
      <protection hidden="1"/>
    </xf>
    <xf numFmtId="179" fontId="0" fillId="0" borderId="25" xfId="0" applyNumberFormat="1" applyBorder="1" applyAlignment="1" applyProtection="1">
      <alignment horizontal="right" vertical="center"/>
      <protection hidden="1"/>
    </xf>
    <xf numFmtId="182" fontId="0" fillId="0" borderId="25" xfId="0" applyNumberFormat="1" applyBorder="1" applyAlignment="1" applyProtection="1">
      <alignment horizontal="right" vertical="center"/>
      <protection hidden="1"/>
    </xf>
    <xf numFmtId="183" fontId="0" fillId="0" borderId="25" xfId="0" applyNumberFormat="1" applyBorder="1" applyAlignment="1" applyProtection="1">
      <alignment horizontal="right" vertical="center"/>
      <protection hidden="1"/>
    </xf>
    <xf numFmtId="181" fontId="0" fillId="0" borderId="25" xfId="0" applyNumberFormat="1" applyBorder="1" applyAlignment="1" applyProtection="1">
      <alignment horizontal="right" vertical="center"/>
      <protection hidden="1"/>
    </xf>
    <xf numFmtId="0" fontId="0" fillId="0" borderId="25" xfId="0" applyNumberFormat="1" applyBorder="1" applyAlignment="1" applyProtection="1">
      <alignment horizontal="right" vertical="center"/>
      <protection hidden="1"/>
    </xf>
    <xf numFmtId="0" fontId="0" fillId="0" borderId="27" xfId="0" applyBorder="1" applyAlignment="1" applyProtection="1">
      <alignment horizontal="right" vertical="center"/>
      <protection hidden="1"/>
    </xf>
    <xf numFmtId="179" fontId="0" fillId="0" borderId="28" xfId="0" applyNumberFormat="1" applyBorder="1" applyAlignment="1" applyProtection="1">
      <alignment horizontal="right" vertical="center"/>
      <protection hidden="1"/>
    </xf>
    <xf numFmtId="182" fontId="0" fillId="0" borderId="28" xfId="0" applyNumberFormat="1" applyBorder="1" applyAlignment="1" applyProtection="1">
      <alignment horizontal="right" vertical="center"/>
      <protection hidden="1"/>
    </xf>
    <xf numFmtId="183" fontId="0" fillId="0" borderId="28" xfId="0" applyNumberFormat="1" applyBorder="1" applyAlignment="1" applyProtection="1">
      <alignment horizontal="right" vertical="center"/>
      <protection hidden="1"/>
    </xf>
    <xf numFmtId="181" fontId="0" fillId="0" borderId="28" xfId="0" applyNumberFormat="1" applyBorder="1" applyAlignment="1" applyProtection="1">
      <alignment horizontal="right" vertical="center"/>
      <protection hidden="1"/>
    </xf>
    <xf numFmtId="0" fontId="0" fillId="0" borderId="28" xfId="0" applyNumberFormat="1" applyBorder="1" applyAlignment="1" applyProtection="1">
      <alignment horizontal="right" vertical="center"/>
      <protection hidden="1"/>
    </xf>
    <xf numFmtId="0" fontId="0" fillId="0" borderId="63" xfId="0" applyBorder="1" applyAlignment="1" applyProtection="1">
      <alignment horizontal="right" vertical="center"/>
      <protection hidden="1"/>
    </xf>
    <xf numFmtId="179" fontId="0" fillId="0" borderId="33" xfId="0" applyNumberFormat="1" applyBorder="1" applyAlignment="1" applyProtection="1">
      <alignment horizontal="right" vertical="center"/>
      <protection hidden="1"/>
    </xf>
    <xf numFmtId="182" fontId="0" fillId="0" borderId="33" xfId="0" applyNumberFormat="1" applyBorder="1" applyAlignment="1" applyProtection="1">
      <alignment horizontal="right" vertical="center"/>
      <protection hidden="1"/>
    </xf>
    <xf numFmtId="183" fontId="0" fillId="0" borderId="33" xfId="0" applyNumberFormat="1" applyBorder="1" applyAlignment="1" applyProtection="1">
      <alignment horizontal="right" vertical="center"/>
      <protection hidden="1"/>
    </xf>
    <xf numFmtId="181" fontId="0" fillId="0" borderId="34" xfId="0" applyNumberFormat="1" applyBorder="1" applyAlignment="1" applyProtection="1">
      <alignment horizontal="right" vertical="center"/>
      <protection hidden="1"/>
    </xf>
    <xf numFmtId="183" fontId="0" fillId="0" borderId="34" xfId="0" applyNumberFormat="1" applyBorder="1" applyAlignment="1" applyProtection="1">
      <alignment horizontal="right" vertical="center"/>
      <protection hidden="1"/>
    </xf>
    <xf numFmtId="0" fontId="0" fillId="0" borderId="33" xfId="0" applyNumberFormat="1" applyBorder="1" applyAlignment="1" applyProtection="1">
      <alignment horizontal="right" vertical="center"/>
      <protection hidden="1"/>
    </xf>
    <xf numFmtId="0" fontId="0" fillId="0" borderId="37" xfId="0" applyBorder="1" applyAlignment="1" applyProtection="1">
      <alignment horizontal="right" vertical="center"/>
      <protection hidden="1"/>
    </xf>
    <xf numFmtId="179" fontId="0" fillId="0" borderId="38" xfId="0" applyNumberFormat="1" applyBorder="1" applyAlignment="1" applyProtection="1">
      <alignment horizontal="right" vertical="center"/>
      <protection hidden="1"/>
    </xf>
    <xf numFmtId="182" fontId="0" fillId="0" borderId="38" xfId="0" applyNumberFormat="1" applyBorder="1" applyAlignment="1" applyProtection="1">
      <alignment horizontal="right" vertical="center"/>
      <protection hidden="1"/>
    </xf>
    <xf numFmtId="183" fontId="0" fillId="0" borderId="38" xfId="0" applyNumberFormat="1" applyBorder="1" applyAlignment="1" applyProtection="1">
      <alignment horizontal="right" vertical="center"/>
      <protection hidden="1"/>
    </xf>
    <xf numFmtId="181" fontId="0" fillId="0" borderId="38" xfId="0" applyNumberFormat="1" applyBorder="1" applyAlignment="1" applyProtection="1">
      <alignment horizontal="right" vertical="center"/>
      <protection hidden="1"/>
    </xf>
    <xf numFmtId="0" fontId="0" fillId="0" borderId="38" xfId="0" applyNumberFormat="1" applyBorder="1" applyAlignment="1" applyProtection="1">
      <alignment horizontal="right" vertical="center"/>
      <protection hidden="1"/>
    </xf>
    <xf numFmtId="181" fontId="10" fillId="3" borderId="64" xfId="0" applyNumberFormat="1" applyFont="1" applyFill="1" applyBorder="1" applyAlignment="1" applyProtection="1">
      <alignment horizontal="center" vertical="center"/>
      <protection hidden="1"/>
    </xf>
    <xf numFmtId="179" fontId="10" fillId="16" borderId="44" xfId="0" applyNumberFormat="1" applyFont="1" applyFill="1" applyBorder="1" applyAlignment="1" applyProtection="1">
      <alignment horizontal="center" vertical="center"/>
      <protection hidden="1"/>
    </xf>
    <xf numFmtId="183" fontId="10" fillId="0" borderId="44" xfId="0" applyNumberFormat="1" applyFont="1" applyBorder="1" applyAlignment="1" applyProtection="1">
      <alignment horizontal="center" vertical="center"/>
      <protection hidden="1"/>
    </xf>
    <xf numFmtId="183" fontId="10" fillId="0" borderId="65" xfId="0" applyNumberFormat="1" applyFont="1" applyBorder="1" applyAlignment="1" applyProtection="1">
      <alignment horizontal="center" vertical="center"/>
      <protection hidden="1"/>
    </xf>
    <xf numFmtId="0" fontId="10" fillId="0" borderId="66" xfId="0" applyNumberFormat="1" applyFont="1" applyBorder="1" applyAlignment="1" applyProtection="1">
      <alignment horizontal="center" vertical="center"/>
      <protection hidden="1"/>
    </xf>
    <xf numFmtId="182" fontId="10" fillId="0" borderId="66" xfId="0" applyNumberFormat="1" applyFont="1" applyBorder="1" applyAlignment="1" applyProtection="1">
      <alignment horizontal="center" vertical="center"/>
      <protection hidden="1"/>
    </xf>
    <xf numFmtId="181" fontId="0" fillId="0" borderId="67" xfId="0" applyNumberFormat="1" applyFont="1" applyBorder="1" applyAlignment="1" applyProtection="1">
      <alignment horizontal="center" vertical="center"/>
      <protection hidden="1"/>
    </xf>
    <xf numFmtId="179" fontId="0" fillId="0" borderId="49" xfId="0" applyNumberFormat="1" applyFont="1" applyBorder="1" applyAlignment="1" applyProtection="1">
      <alignment horizontal="center" vertical="center"/>
      <protection hidden="1"/>
    </xf>
    <xf numFmtId="183" fontId="0" fillId="0" borderId="49" xfId="0" applyNumberFormat="1" applyFont="1" applyBorder="1" applyAlignment="1" applyProtection="1">
      <alignment horizontal="center" vertical="center"/>
      <protection hidden="1"/>
    </xf>
    <xf numFmtId="183" fontId="0" fillId="0" borderId="68" xfId="0" applyNumberFormat="1" applyFont="1" applyBorder="1" applyAlignment="1" applyProtection="1">
      <alignment horizontal="center" vertical="center"/>
      <protection hidden="1"/>
    </xf>
    <xf numFmtId="0" fontId="0" fillId="0" borderId="68" xfId="0" applyNumberFormat="1" applyFont="1" applyBorder="1" applyAlignment="1" applyProtection="1">
      <alignment horizontal="center" vertical="center"/>
      <protection hidden="1"/>
    </xf>
    <xf numFmtId="182" fontId="0" fillId="0" borderId="68" xfId="0" applyNumberFormat="1" applyFont="1" applyBorder="1" applyAlignment="1" applyProtection="1">
      <alignment horizontal="center" vertical="center"/>
      <protection hidden="1"/>
    </xf>
    <xf numFmtId="0" fontId="15" fillId="10" borderId="9" xfId="0" applyFont="1" applyFill="1" applyBorder="1" applyAlignment="1">
      <alignment horizontal="center" vertical="center"/>
    </xf>
    <xf numFmtId="0" fontId="17" fillId="17" borderId="0" xfId="0" applyNumberFormat="1" applyFont="1" applyFill="1" applyBorder="1" applyAlignment="1">
      <alignment horizontal="center" vertical="center" wrapText="1"/>
    </xf>
    <xf numFmtId="0" fontId="11" fillId="7" borderId="50" xfId="0" applyFont="1" applyFill="1" applyBorder="1" applyAlignment="1" applyProtection="1">
      <alignment horizontal="center" vertical="center"/>
      <protection hidden="1"/>
    </xf>
    <xf numFmtId="0" fontId="11" fillId="12" borderId="12" xfId="0" applyFont="1" applyFill="1" applyBorder="1" applyAlignment="1" applyProtection="1">
      <alignment horizontal="center" vertical="center"/>
      <protection hidden="1"/>
    </xf>
    <xf numFmtId="0" fontId="11" fillId="12" borderId="13" xfId="0" applyFont="1" applyFill="1" applyBorder="1" applyAlignment="1" applyProtection="1">
      <alignment horizontal="center" vertical="center"/>
      <protection hidden="1"/>
    </xf>
    <xf numFmtId="180" fontId="10" fillId="12" borderId="51" xfId="0" applyNumberFormat="1" applyFont="1" applyFill="1" applyBorder="1" applyAlignment="1" applyProtection="1">
      <alignment horizontal="center" vertical="center"/>
      <protection hidden="1"/>
    </xf>
    <xf numFmtId="0" fontId="10" fillId="0" borderId="61" xfId="0" applyFont="1" applyFill="1" applyBorder="1" applyAlignment="1" applyProtection="1">
      <alignment horizontal="center" vertical="center" wrapText="1"/>
      <protection hidden="1"/>
    </xf>
    <xf numFmtId="183" fontId="0" fillId="0" borderId="52" xfId="0" applyNumberFormat="1" applyBorder="1" applyAlignment="1" applyProtection="1">
      <alignment horizontal="right" vertical="center"/>
      <protection hidden="1"/>
    </xf>
    <xf numFmtId="179" fontId="0" fillId="0" borderId="19" xfId="0" applyNumberFormat="1" applyBorder="1" applyAlignment="1" applyProtection="1">
      <alignment horizontal="left" vertical="center"/>
      <protection hidden="1"/>
    </xf>
    <xf numFmtId="183" fontId="0" fillId="0" borderId="53" xfId="0" applyNumberFormat="1" applyBorder="1" applyAlignment="1" applyProtection="1">
      <alignment horizontal="right" vertical="center"/>
      <protection hidden="1"/>
    </xf>
    <xf numFmtId="179" fontId="0" fillId="0" borderId="23" xfId="0" applyNumberFormat="1" applyBorder="1" applyAlignment="1" applyProtection="1">
      <alignment horizontal="left" vertical="center"/>
      <protection hidden="1"/>
    </xf>
    <xf numFmtId="183" fontId="0" fillId="0" borderId="56" xfId="0" applyNumberFormat="1" applyBorder="1" applyAlignment="1" applyProtection="1">
      <alignment horizontal="right" vertical="center"/>
      <protection hidden="1"/>
    </xf>
    <xf numFmtId="179" fontId="0" fillId="0" borderId="27" xfId="0" applyNumberFormat="1" applyBorder="1" applyAlignment="1" applyProtection="1">
      <alignment horizontal="left" vertical="center"/>
      <protection hidden="1"/>
    </xf>
    <xf numFmtId="183" fontId="0" fillId="0" borderId="57" xfId="0" applyNumberFormat="1" applyBorder="1" applyAlignment="1" applyProtection="1">
      <alignment horizontal="right" vertical="center"/>
      <protection hidden="1"/>
    </xf>
    <xf numFmtId="179" fontId="0" fillId="0" borderId="31" xfId="0" applyNumberFormat="1" applyBorder="1" applyAlignment="1" applyProtection="1">
      <alignment horizontal="left" vertical="center"/>
      <protection hidden="1"/>
    </xf>
    <xf numFmtId="179" fontId="0" fillId="0" borderId="33" xfId="0" applyNumberFormat="1" applyBorder="1" applyAlignment="1" applyProtection="1">
      <alignment horizontal="left" vertical="center"/>
      <protection hidden="1"/>
    </xf>
    <xf numFmtId="185" fontId="0" fillId="0" borderId="33" xfId="0" applyNumberFormat="1" applyBorder="1" applyAlignment="1" applyProtection="1">
      <alignment horizontal="left" vertical="center"/>
      <protection hidden="1"/>
    </xf>
    <xf numFmtId="179" fontId="0" fillId="0" borderId="25" xfId="0" applyNumberFormat="1" applyBorder="1" applyAlignment="1" applyProtection="1">
      <alignment horizontal="left" vertical="center"/>
      <protection hidden="1"/>
    </xf>
    <xf numFmtId="185" fontId="0" fillId="0" borderId="25" xfId="0" applyNumberFormat="1" applyBorder="1" applyAlignment="1" applyProtection="1">
      <alignment horizontal="left" vertical="center"/>
      <protection hidden="1"/>
    </xf>
    <xf numFmtId="183" fontId="0" fillId="0" borderId="58" xfId="0" applyNumberFormat="1" applyBorder="1" applyAlignment="1" applyProtection="1">
      <alignment horizontal="right" vertical="center"/>
      <protection hidden="1"/>
    </xf>
    <xf numFmtId="179" fontId="0" fillId="0" borderId="37" xfId="0" applyNumberFormat="1" applyBorder="1" applyAlignment="1" applyProtection="1">
      <alignment horizontal="left" vertical="center"/>
      <protection hidden="1"/>
    </xf>
    <xf numFmtId="179" fontId="0" fillId="0" borderId="38" xfId="0" applyNumberFormat="1" applyBorder="1" applyAlignment="1" applyProtection="1">
      <alignment horizontal="left" vertical="center"/>
      <protection hidden="1"/>
    </xf>
    <xf numFmtId="185" fontId="0" fillId="0" borderId="38" xfId="0" applyNumberFormat="1" applyBorder="1" applyAlignment="1" applyProtection="1">
      <alignment horizontal="left" vertical="center"/>
      <protection hidden="1"/>
    </xf>
    <xf numFmtId="183" fontId="10" fillId="0" borderId="59" xfId="0" applyNumberFormat="1" applyFont="1" applyFill="1" applyBorder="1" applyAlignment="1" applyProtection="1">
      <alignment horizontal="center" vertical="center"/>
      <protection hidden="1"/>
    </xf>
    <xf numFmtId="179" fontId="10" fillId="3" borderId="69" xfId="0" applyNumberFormat="1" applyFont="1" applyFill="1" applyBorder="1" applyAlignment="1" applyProtection="1">
      <alignment horizontal="center" vertical="center"/>
      <protection hidden="1"/>
    </xf>
    <xf numFmtId="183" fontId="0" fillId="12" borderId="60" xfId="0" applyNumberFormat="1" applyFont="1" applyFill="1" applyBorder="1" applyAlignment="1" applyProtection="1">
      <alignment horizontal="center" vertical="center"/>
      <protection hidden="1"/>
    </xf>
    <xf numFmtId="179" fontId="0" fillId="0" borderId="67" xfId="0" applyNumberFormat="1" applyFont="1" applyBorder="1" applyAlignment="1" applyProtection="1">
      <alignment horizontal="center" vertical="center"/>
      <protection hidden="1"/>
    </xf>
    <xf numFmtId="183" fontId="0" fillId="12" borderId="49" xfId="0" applyNumberFormat="1" applyFont="1" applyFill="1" applyBorder="1" applyAlignment="1" applyProtection="1">
      <alignment horizontal="center" vertical="center"/>
      <protection hidden="1"/>
    </xf>
    <xf numFmtId="9" fontId="15" fillId="0" borderId="0" xfId="3" applyFont="1" applyAlignment="1">
      <alignment vertical="center"/>
    </xf>
    <xf numFmtId="0" fontId="11" fillId="12" borderId="50" xfId="0" applyFont="1" applyFill="1" applyBorder="1" applyAlignment="1" applyProtection="1">
      <alignment horizontal="center" vertical="center"/>
      <protection hidden="1"/>
    </xf>
    <xf numFmtId="0" fontId="11" fillId="8" borderId="12" xfId="0" applyFont="1" applyFill="1" applyBorder="1" applyAlignment="1" applyProtection="1">
      <alignment horizontal="center" vertical="center"/>
      <protection hidden="1"/>
    </xf>
    <xf numFmtId="0" fontId="11" fillId="8" borderId="13" xfId="0" applyFont="1" applyFill="1" applyBorder="1" applyAlignment="1" applyProtection="1">
      <alignment horizontal="center" vertical="center"/>
      <protection hidden="1"/>
    </xf>
    <xf numFmtId="0" fontId="11" fillId="8" borderId="50" xfId="0" applyFont="1" applyFill="1" applyBorder="1" applyAlignment="1" applyProtection="1">
      <alignment horizontal="center" vertical="center"/>
      <protection hidden="1"/>
    </xf>
    <xf numFmtId="179" fontId="11" fillId="4" borderId="70" xfId="0" applyNumberFormat="1" applyFont="1" applyFill="1" applyBorder="1" applyAlignment="1" applyProtection="1">
      <alignment horizontal="center" vertical="center"/>
      <protection hidden="1"/>
    </xf>
    <xf numFmtId="0" fontId="10" fillId="2" borderId="51" xfId="0" applyFont="1" applyFill="1" applyBorder="1" applyAlignment="1" applyProtection="1">
      <alignment horizontal="center" vertical="center" wrapText="1"/>
      <protection hidden="1"/>
    </xf>
    <xf numFmtId="0" fontId="10" fillId="18" borderId="51" xfId="0" applyFont="1" applyFill="1" applyBorder="1" applyAlignment="1" applyProtection="1">
      <alignment horizontal="center" vertical="center" wrapText="1"/>
      <protection hidden="1"/>
    </xf>
    <xf numFmtId="179" fontId="10" fillId="0" borderId="71" xfId="0" applyNumberFormat="1" applyFont="1" applyFill="1" applyBorder="1" applyAlignment="1" applyProtection="1">
      <alignment horizontal="center" vertical="center" wrapText="1"/>
      <protection hidden="1"/>
    </xf>
    <xf numFmtId="185" fontId="0" fillId="0" borderId="21" xfId="0" applyNumberFormat="1" applyBorder="1" applyAlignment="1" applyProtection="1">
      <alignment horizontal="left" vertical="center"/>
      <protection hidden="1"/>
    </xf>
    <xf numFmtId="40" fontId="0" fillId="0" borderId="52" xfId="0" applyNumberFormat="1" applyBorder="1" applyAlignment="1" applyProtection="1">
      <alignment horizontal="center" vertical="center"/>
      <protection hidden="1"/>
    </xf>
    <xf numFmtId="181" fontId="0" fillId="0" borderId="19" xfId="0" applyNumberFormat="1" applyBorder="1" applyAlignment="1" applyProtection="1">
      <alignment horizontal="right" vertical="center"/>
      <protection hidden="1"/>
    </xf>
    <xf numFmtId="179" fontId="0" fillId="0" borderId="72" xfId="0" applyNumberFormat="1" applyBorder="1" applyProtection="1">
      <alignment vertical="center"/>
      <protection hidden="1"/>
    </xf>
    <xf numFmtId="40" fontId="0" fillId="0" borderId="53" xfId="0" applyNumberFormat="1" applyBorder="1" applyAlignment="1" applyProtection="1">
      <alignment horizontal="center" vertical="center"/>
      <protection hidden="1"/>
    </xf>
    <xf numFmtId="181" fontId="0" fillId="0" borderId="23" xfId="0" applyNumberFormat="1" applyBorder="1" applyAlignment="1" applyProtection="1">
      <alignment horizontal="right" vertical="center"/>
      <protection hidden="1"/>
    </xf>
    <xf numFmtId="179" fontId="0" fillId="0" borderId="73" xfId="0" applyNumberFormat="1" applyBorder="1" applyProtection="1">
      <alignment vertical="center"/>
      <protection hidden="1"/>
    </xf>
    <xf numFmtId="185" fontId="0" fillId="0" borderId="28" xfId="0" applyNumberFormat="1" applyBorder="1" applyAlignment="1" applyProtection="1">
      <alignment horizontal="left" vertical="center"/>
      <protection hidden="1"/>
    </xf>
    <xf numFmtId="40" fontId="0" fillId="0" borderId="56" xfId="0" applyNumberFormat="1" applyBorder="1" applyAlignment="1" applyProtection="1">
      <alignment horizontal="center" vertical="center"/>
      <protection hidden="1"/>
    </xf>
    <xf numFmtId="181" fontId="0" fillId="0" borderId="27" xfId="0" applyNumberFormat="1" applyBorder="1" applyAlignment="1" applyProtection="1">
      <alignment horizontal="right" vertical="center"/>
      <protection hidden="1"/>
    </xf>
    <xf numFmtId="179" fontId="0" fillId="0" borderId="74" xfId="0" applyNumberFormat="1" applyBorder="1" applyProtection="1">
      <alignment vertical="center"/>
      <protection hidden="1"/>
    </xf>
    <xf numFmtId="40" fontId="0" fillId="0" borderId="57" xfId="0" applyNumberFormat="1" applyBorder="1" applyAlignment="1" applyProtection="1">
      <alignment horizontal="center" vertical="center"/>
      <protection hidden="1"/>
    </xf>
    <xf numFmtId="181" fontId="0" fillId="0" borderId="31" xfId="0" applyNumberFormat="1" applyBorder="1" applyAlignment="1" applyProtection="1">
      <alignment horizontal="right" vertical="center"/>
      <protection hidden="1"/>
    </xf>
    <xf numFmtId="181" fontId="0" fillId="0" borderId="33" xfId="0" applyNumberFormat="1" applyBorder="1" applyAlignment="1" applyProtection="1">
      <alignment horizontal="right" vertical="center"/>
      <protection hidden="1"/>
    </xf>
    <xf numFmtId="179" fontId="0" fillId="0" borderId="75" xfId="0" applyNumberFormat="1" applyBorder="1" applyProtection="1">
      <alignment vertical="center"/>
      <protection hidden="1"/>
    </xf>
    <xf numFmtId="40" fontId="0" fillId="0" borderId="58" xfId="0" applyNumberFormat="1" applyBorder="1" applyAlignment="1" applyProtection="1">
      <alignment horizontal="center" vertical="center"/>
      <protection hidden="1"/>
    </xf>
    <xf numFmtId="181" fontId="0" fillId="0" borderId="37" xfId="0" applyNumberFormat="1" applyBorder="1" applyAlignment="1" applyProtection="1">
      <alignment horizontal="right" vertical="center"/>
      <protection hidden="1"/>
    </xf>
    <xf numFmtId="179" fontId="0" fillId="0" borderId="76" xfId="0" applyNumberFormat="1" applyBorder="1" applyProtection="1">
      <alignment vertical="center"/>
      <protection hidden="1"/>
    </xf>
    <xf numFmtId="185" fontId="10" fillId="0" borderId="44" xfId="0" applyNumberFormat="1" applyFont="1" applyFill="1" applyBorder="1" applyAlignment="1" applyProtection="1">
      <alignment horizontal="center" vertical="center"/>
      <protection hidden="1"/>
    </xf>
    <xf numFmtId="40" fontId="10" fillId="0" borderId="59" xfId="0" applyNumberFormat="1" applyFont="1" applyFill="1" applyBorder="1" applyAlignment="1" applyProtection="1">
      <alignment horizontal="center" vertical="center"/>
      <protection hidden="1"/>
    </xf>
    <xf numFmtId="181" fontId="10" fillId="3" borderId="69" xfId="0" applyNumberFormat="1" applyFont="1" applyFill="1" applyBorder="1" applyAlignment="1" applyProtection="1">
      <alignment horizontal="center" vertical="center"/>
      <protection hidden="1"/>
    </xf>
    <xf numFmtId="179" fontId="10" fillId="0" borderId="77" xfId="0" applyNumberFormat="1" applyFont="1" applyBorder="1" applyProtection="1">
      <alignment vertical="center"/>
      <protection hidden="1"/>
    </xf>
    <xf numFmtId="185" fontId="0" fillId="12" borderId="49" xfId="0" applyNumberFormat="1" applyFont="1" applyFill="1" applyBorder="1" applyAlignment="1" applyProtection="1">
      <alignment horizontal="center" vertical="center"/>
      <protection hidden="1"/>
    </xf>
    <xf numFmtId="40" fontId="0" fillId="2" borderId="60" xfId="0" applyNumberFormat="1" applyFont="1" applyFill="1" applyBorder="1" applyAlignment="1" applyProtection="1">
      <alignment horizontal="center" vertical="center"/>
      <protection hidden="1"/>
    </xf>
    <xf numFmtId="179" fontId="0" fillId="0" borderId="78" xfId="0" applyNumberFormat="1" applyBorder="1" applyProtection="1">
      <alignment vertical="center"/>
      <protection hidden="1"/>
    </xf>
    <xf numFmtId="0" fontId="0" fillId="0" borderId="79" xfId="0" applyBorder="1" applyAlignment="1" applyProtection="1">
      <alignment horizontal="left" vertical="center"/>
      <protection locked="0"/>
    </xf>
    <xf numFmtId="0" fontId="16" fillId="10" borderId="40" xfId="0" applyFont="1" applyFill="1" applyBorder="1" applyAlignment="1">
      <alignment horizontal="center" vertical="center"/>
    </xf>
    <xf numFmtId="0" fontId="16" fillId="10" borderId="80" xfId="0" applyFont="1" applyFill="1" applyBorder="1" applyAlignment="1">
      <alignment horizontal="center" vertical="center"/>
    </xf>
    <xf numFmtId="0" fontId="15" fillId="19" borderId="0" xfId="0" applyFont="1" applyFill="1" applyAlignment="1" applyProtection="1">
      <alignment horizontal="center" vertical="center" wrapText="1"/>
      <protection hidden="1"/>
    </xf>
    <xf numFmtId="179" fontId="17" fillId="0" borderId="0" xfId="0" applyNumberFormat="1" applyFont="1" applyFill="1" applyBorder="1" applyAlignment="1">
      <alignment horizontal="center" vertical="center"/>
    </xf>
    <xf numFmtId="10" fontId="15" fillId="0" borderId="0" xfId="3" applyNumberFormat="1" applyFont="1" applyFill="1" applyBorder="1" applyAlignment="1"/>
    <xf numFmtId="0" fontId="16" fillId="10" borderId="81" xfId="0" applyFont="1" applyFill="1" applyBorder="1" applyAlignment="1">
      <alignment horizontal="center" vertical="center"/>
    </xf>
    <xf numFmtId="0" fontId="15" fillId="20" borderId="0" xfId="0" applyFont="1" applyFill="1" applyAlignment="1" applyProtection="1">
      <alignment horizontal="center" vertical="center" wrapText="1"/>
      <protection hidden="1"/>
    </xf>
    <xf numFmtId="0" fontId="20" fillId="0" borderId="9" xfId="0" applyFont="1" applyFill="1" applyBorder="1" applyAlignment="1" applyProtection="1">
      <alignment horizontal="center" vertical="center" wrapText="1"/>
      <protection locked="0"/>
    </xf>
    <xf numFmtId="0" fontId="20" fillId="21" borderId="9" xfId="0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Alignment="1">
      <alignment horizontal="center" vertical="center" wrapText="1"/>
    </xf>
    <xf numFmtId="49" fontId="21" fillId="22" borderId="9" xfId="0" applyNumberFormat="1" applyFont="1" applyFill="1" applyBorder="1" applyAlignment="1" applyProtection="1">
      <alignment horizontal="center" vertical="center" wrapText="1"/>
      <protection locked="0"/>
    </xf>
    <xf numFmtId="178" fontId="15" fillId="6" borderId="0" xfId="0" applyNumberFormat="1" applyFont="1" applyFill="1" applyProtection="1">
      <alignment vertical="center"/>
    </xf>
    <xf numFmtId="0" fontId="15" fillId="0" borderId="0" xfId="0" applyFont="1">
      <alignment vertical="center"/>
    </xf>
    <xf numFmtId="178" fontId="15" fillId="0" borderId="0" xfId="0" applyNumberFormat="1" applyFont="1">
      <alignment vertical="center"/>
    </xf>
    <xf numFmtId="178" fontId="21" fillId="22" borderId="9" xfId="0" applyNumberFormat="1" applyFont="1" applyFill="1" applyBorder="1" applyAlignment="1" applyProtection="1">
      <alignment horizontal="center" vertical="center" wrapText="1"/>
      <protection locked="0"/>
    </xf>
    <xf numFmtId="49" fontId="21" fillId="23" borderId="9" xfId="0" applyNumberFormat="1" applyFont="1" applyFill="1" applyBorder="1" applyAlignment="1" applyProtection="1">
      <alignment horizontal="center" vertical="center" wrapText="1"/>
      <protection locked="0"/>
    </xf>
    <xf numFmtId="179" fontId="21" fillId="23" borderId="9" xfId="0" applyNumberFormat="1" applyFont="1" applyFill="1" applyBorder="1" applyAlignment="1" applyProtection="1">
      <alignment horizontal="center" vertical="center" wrapText="1"/>
      <protection locked="0"/>
    </xf>
    <xf numFmtId="178" fontId="21" fillId="23" borderId="9" xfId="0" applyNumberFormat="1" applyFont="1" applyFill="1" applyBorder="1" applyAlignment="1" applyProtection="1">
      <alignment horizontal="center" vertical="center" wrapText="1"/>
      <protection locked="0"/>
    </xf>
    <xf numFmtId="184" fontId="16" fillId="3" borderId="82" xfId="0" applyNumberFormat="1" applyFont="1" applyFill="1" applyBorder="1" applyAlignment="1" applyProtection="1">
      <alignment horizontal="center" vertical="center"/>
      <protection hidden="1"/>
    </xf>
    <xf numFmtId="181" fontId="15" fillId="3" borderId="83" xfId="0" applyNumberFormat="1" applyFont="1" applyFill="1" applyBorder="1" applyAlignment="1" applyProtection="1">
      <alignment horizontal="center" vertical="center"/>
      <protection hidden="1"/>
    </xf>
    <xf numFmtId="181" fontId="15" fillId="3" borderId="84" xfId="0" applyNumberFormat="1" applyFont="1" applyFill="1" applyBorder="1" applyAlignment="1" applyProtection="1">
      <alignment horizontal="center" vertical="center"/>
      <protection hidden="1"/>
    </xf>
    <xf numFmtId="9" fontId="15" fillId="3" borderId="84" xfId="3" applyFont="1" applyFill="1" applyBorder="1" applyAlignment="1" applyProtection="1">
      <alignment horizontal="center" vertical="center"/>
      <protection hidden="1"/>
    </xf>
    <xf numFmtId="178" fontId="15" fillId="3" borderId="84" xfId="3" applyNumberFormat="1" applyFont="1" applyFill="1" applyBorder="1" applyAlignment="1" applyProtection="1">
      <alignment horizontal="center" vertical="center"/>
      <protection hidden="1"/>
    </xf>
    <xf numFmtId="180" fontId="15" fillId="3" borderId="84" xfId="0" applyNumberFormat="1" applyFont="1" applyFill="1" applyBorder="1" applyAlignment="1" applyProtection="1">
      <alignment horizontal="center" vertical="center"/>
      <protection hidden="1"/>
    </xf>
    <xf numFmtId="179" fontId="16" fillId="3" borderId="83" xfId="0" applyNumberFormat="1" applyFont="1" applyFill="1" applyBorder="1" applyAlignment="1" applyProtection="1">
      <alignment horizontal="center" vertical="center"/>
      <protection hidden="1"/>
    </xf>
    <xf numFmtId="179" fontId="16" fillId="3" borderId="84" xfId="0" applyNumberFormat="1" applyFont="1" applyFill="1" applyBorder="1" applyAlignment="1" applyProtection="1">
      <alignment horizontal="center" vertical="center"/>
      <protection hidden="1"/>
    </xf>
    <xf numFmtId="0" fontId="16" fillId="3" borderId="84" xfId="0" applyFont="1" applyFill="1" applyBorder="1" applyAlignment="1" applyProtection="1">
      <alignment horizontal="center" vertical="center"/>
      <protection hidden="1"/>
    </xf>
    <xf numFmtId="183" fontId="15" fillId="3" borderId="84" xfId="0" applyNumberFormat="1" applyFont="1" applyFill="1" applyBorder="1" applyAlignment="1" applyProtection="1">
      <alignment horizontal="center" vertical="center"/>
      <protection hidden="1"/>
    </xf>
    <xf numFmtId="182" fontId="15" fillId="3" borderId="84" xfId="0" applyNumberFormat="1" applyFont="1" applyFill="1" applyBorder="1" applyAlignment="1" applyProtection="1">
      <alignment horizontal="center" vertical="center"/>
      <protection hidden="1"/>
    </xf>
    <xf numFmtId="182" fontId="15" fillId="3" borderId="85" xfId="0" applyNumberFormat="1" applyFont="1" applyFill="1" applyBorder="1" applyAlignment="1" applyProtection="1">
      <alignment horizontal="center" vertical="center"/>
      <protection hidden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FF5EB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表2" displayName="表2" ref="A1:M34" totalsRowShown="0">
  <tableColumns count="13">
    <tableColumn id="1" name="日期"/>
    <tableColumn id="2" name="花费"/>
    <tableColumn id="3" name="展现量"/>
    <tableColumn id="4" name="点击量"/>
    <tableColumn id="5" name="PPC"/>
    <tableColumn id="6" name="CTR"/>
    <tableColumn id="7" name="总成交金额"/>
    <tableColumn id="8" name="总成交笔数"/>
    <tableColumn id="9" name="总收藏"/>
    <tableColumn id="10" name="总加购"/>
    <tableColumn id="11" name="转化率"/>
    <tableColumn id="12" name="ROI"/>
    <tableColumn id="13" name="高于8分词占比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3" name="表3" displayName="表3" ref="A1:E34" totalsRowShown="0">
  <tableColumns count="5">
    <tableColumn id="1" name="日期"/>
    <tableColumn id="2" name="花费"/>
    <tableColumn id="3" name="成交"/>
    <tableColumn id="4" name="淘客UV"/>
    <tableColumn id="5" name="ROI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1" name="表2_2" displayName="表2_2" ref="A1:G34" totalsRowShown="0">
  <tableColumns count="7">
    <tableColumn id="1" name="日期"/>
    <tableColumn id="2" name="访客数"/>
    <tableColumn id="3" name="询单数"/>
    <tableColumn id="4" name="询单率"/>
    <tableColumn id="5" name="下单数"/>
    <tableColumn id="6" name="询单转化率"/>
    <tableColumn id="7" name="响应时间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tabColor rgb="FF92D050"/>
  </sheetPr>
  <dimension ref="A1:BL71"/>
  <sheetViews>
    <sheetView showZeros="0" tabSelected="1" workbookViewId="0">
      <pane xSplit="2" ySplit="2" topLeftCell="C3" activePane="bottomRight" state="frozen"/>
      <selection/>
      <selection pane="topRight"/>
      <selection pane="bottomLeft"/>
      <selection pane="bottomRight" activeCell="A37" sqref="A37:BL71"/>
    </sheetView>
  </sheetViews>
  <sheetFormatPr defaultColWidth="8.775" defaultRowHeight="14.25"/>
  <cols>
    <col min="1" max="1" width="5.10833333333333" customWidth="1"/>
    <col min="2" max="2" width="9.33333333333333" customWidth="1"/>
    <col min="3" max="5" width="7.33333333333333" customWidth="1"/>
    <col min="6" max="7" width="6.66666666666667" customWidth="1"/>
    <col min="8" max="8" width="6.10833333333333" style="79" customWidth="1"/>
    <col min="9" max="9" width="6.66666666666667" customWidth="1"/>
    <col min="10" max="10" width="5.33333333333333" style="80" customWidth="1"/>
    <col min="11" max="11" width="8.66666666666667" style="81" customWidth="1"/>
    <col min="12" max="12" width="6.10833333333333" style="81" customWidth="1"/>
    <col min="13" max="13" width="6.44166666666667" style="82" customWidth="1"/>
    <col min="14" max="14" width="7.66666666666667" customWidth="1"/>
    <col min="15" max="15" width="6.775" customWidth="1"/>
    <col min="16" max="16" width="8.66666666666667" style="83" customWidth="1"/>
    <col min="17" max="17" width="6.66666666666667" style="84" customWidth="1"/>
    <col min="18" max="18" width="7.33333333333333" style="85" customWidth="1"/>
    <col min="19" max="19" width="6.10833333333333" style="86" customWidth="1"/>
    <col min="20" max="22" width="5.33333333333333" style="84" customWidth="1"/>
    <col min="23" max="23" width="7.10833333333333" style="87" customWidth="1"/>
    <col min="24" max="24" width="6.44166666666667" style="88" customWidth="1"/>
    <col min="25" max="25" width="7.10833333333333" style="89" customWidth="1"/>
    <col min="26" max="26" width="6.44166666666667" style="2" customWidth="1"/>
    <col min="27" max="27" width="6" style="2" customWidth="1"/>
    <col min="28" max="29" width="6.44166666666667" style="2" customWidth="1"/>
    <col min="30" max="30" width="5.44166666666667" style="2" customWidth="1"/>
    <col min="31" max="32" width="6" style="2" customWidth="1"/>
    <col min="33" max="33" width="6.66666666666667" style="2" customWidth="1"/>
    <col min="34" max="34" width="7.33333333333333" style="90" customWidth="1"/>
    <col min="35" max="35" width="5.44166666666667" style="84" customWidth="1"/>
    <col min="36" max="36" width="7.44166666666667" style="84" customWidth="1"/>
    <col min="37" max="37" width="6.10833333333333" style="84" customWidth="1"/>
    <col min="38" max="38" width="9" style="91" customWidth="1"/>
  </cols>
  <sheetData>
    <row r="1" ht="15.75" customHeight="1" spans="1:38">
      <c r="A1" s="92" t="s">
        <v>0</v>
      </c>
      <c r="B1" s="93" t="s">
        <v>1</v>
      </c>
      <c r="C1" s="94" t="s">
        <v>2</v>
      </c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164"/>
      <c r="Q1" s="215" t="s">
        <v>3</v>
      </c>
      <c r="R1" s="216"/>
      <c r="S1" s="216"/>
      <c r="T1" s="216"/>
      <c r="U1" s="216"/>
      <c r="V1" s="216"/>
      <c r="W1" s="216"/>
      <c r="X1" s="216"/>
      <c r="Y1" s="269"/>
      <c r="Z1" s="270" t="s">
        <v>4</v>
      </c>
      <c r="AA1" s="271"/>
      <c r="AB1" s="271"/>
      <c r="AC1" s="271"/>
      <c r="AD1" s="271"/>
      <c r="AE1" s="271"/>
      <c r="AF1" s="271"/>
      <c r="AG1" s="271"/>
      <c r="AH1" s="296"/>
      <c r="AI1" s="297" t="s">
        <v>5</v>
      </c>
      <c r="AJ1" s="298"/>
      <c r="AK1" s="299"/>
      <c r="AL1" s="300" t="s">
        <v>6</v>
      </c>
    </row>
    <row r="2" ht="25.5" customHeight="1" spans="1:38">
      <c r="A2" s="96"/>
      <c r="B2" s="97"/>
      <c r="C2" s="98" t="s">
        <v>7</v>
      </c>
      <c r="D2" s="98" t="s">
        <v>8</v>
      </c>
      <c r="E2" s="98" t="s">
        <v>9</v>
      </c>
      <c r="F2" s="99" t="s">
        <v>10</v>
      </c>
      <c r="G2" s="100" t="s">
        <v>11</v>
      </c>
      <c r="H2" s="101" t="s">
        <v>12</v>
      </c>
      <c r="I2" s="100" t="s">
        <v>13</v>
      </c>
      <c r="J2" s="165" t="s">
        <v>14</v>
      </c>
      <c r="K2" s="166" t="s">
        <v>15</v>
      </c>
      <c r="L2" s="167" t="s">
        <v>16</v>
      </c>
      <c r="M2" s="168" t="s">
        <v>17</v>
      </c>
      <c r="N2" s="169" t="s">
        <v>18</v>
      </c>
      <c r="O2" s="170" t="s">
        <v>19</v>
      </c>
      <c r="P2" s="171" t="s">
        <v>20</v>
      </c>
      <c r="Q2" s="217" t="s">
        <v>21</v>
      </c>
      <c r="R2" s="218" t="s">
        <v>22</v>
      </c>
      <c r="S2" s="219" t="s">
        <v>23</v>
      </c>
      <c r="T2" s="220" t="s">
        <v>24</v>
      </c>
      <c r="U2" s="221" t="s">
        <v>25</v>
      </c>
      <c r="V2" s="221" t="s">
        <v>12</v>
      </c>
      <c r="W2" s="222" t="s">
        <v>26</v>
      </c>
      <c r="X2" s="223" t="s">
        <v>27</v>
      </c>
      <c r="Y2" s="272" t="s">
        <v>28</v>
      </c>
      <c r="Z2" s="273" t="s">
        <v>29</v>
      </c>
      <c r="AA2" s="100" t="s">
        <v>30</v>
      </c>
      <c r="AB2" s="169" t="s">
        <v>31</v>
      </c>
      <c r="AC2" s="100" t="s">
        <v>32</v>
      </c>
      <c r="AD2" s="100" t="s">
        <v>33</v>
      </c>
      <c r="AE2" s="100" t="s">
        <v>17</v>
      </c>
      <c r="AF2" s="100" t="s">
        <v>25</v>
      </c>
      <c r="AG2" s="169" t="s">
        <v>34</v>
      </c>
      <c r="AH2" s="301" t="s">
        <v>28</v>
      </c>
      <c r="AI2" s="273" t="s">
        <v>29</v>
      </c>
      <c r="AJ2" s="100" t="s">
        <v>35</v>
      </c>
      <c r="AK2" s="302" t="s">
        <v>28</v>
      </c>
      <c r="AL2" s="303" t="s">
        <v>36</v>
      </c>
    </row>
    <row r="3" ht="15" spans="1:38">
      <c r="A3" s="102" t="str">
        <f t="shared" ref="A3:A33" si="0">TEXT(B3,"aaa")</f>
        <v>日</v>
      </c>
      <c r="B3" s="103">
        <f>总表!$A$39</f>
        <v>42309</v>
      </c>
      <c r="C3" s="104">
        <f>总表!B39</f>
        <v>2997</v>
      </c>
      <c r="D3" s="105">
        <f>总表!N39</f>
        <v>22222</v>
      </c>
      <c r="E3" s="105">
        <f>总表!O39</f>
        <v>1111</v>
      </c>
      <c r="F3" s="106">
        <f>总表!C39</f>
        <v>1152</v>
      </c>
      <c r="G3" s="107">
        <f>总表!E39</f>
        <v>0.1476</v>
      </c>
      <c r="H3" s="108">
        <f>总表!F39</f>
        <v>0.79</v>
      </c>
      <c r="I3" s="106">
        <f>总表!AK39</f>
        <v>96</v>
      </c>
      <c r="J3" s="172">
        <f>总表!AP39</f>
        <v>1.6429</v>
      </c>
      <c r="K3" s="173">
        <f>总表!AM39</f>
        <v>75515.7</v>
      </c>
      <c r="L3" s="173">
        <f>总表!AS39</f>
        <v>1797.99285714286</v>
      </c>
      <c r="M3" s="174">
        <f>总表!AU39</f>
        <v>5</v>
      </c>
      <c r="N3" s="107">
        <f>总表!AV39</f>
        <v>0.5952</v>
      </c>
      <c r="O3" s="107">
        <f>总表!AW39</f>
        <v>0.0391</v>
      </c>
      <c r="P3" s="175">
        <f t="shared" ref="P3:P35" si="1">IFERROR(AL3/K3,0)</f>
        <v>0.0401023893044758</v>
      </c>
      <c r="Q3" s="224">
        <f>钻展!D2</f>
        <v>152</v>
      </c>
      <c r="R3" s="225">
        <f>钻展!E2</f>
        <v>988.66</v>
      </c>
      <c r="S3" s="226">
        <f>钻展!F2</f>
        <v>0.0091</v>
      </c>
      <c r="T3" s="227">
        <f>钻展!G2</f>
        <v>6.5</v>
      </c>
      <c r="U3" s="228">
        <f>钻展!N2</f>
        <v>32</v>
      </c>
      <c r="V3" s="227">
        <f>钻展!O2</f>
        <v>0.43</v>
      </c>
      <c r="W3" s="229">
        <f>钻展!P2</f>
        <v>1000</v>
      </c>
      <c r="X3" s="226">
        <f>钻展!Q2</f>
        <v>0.98866</v>
      </c>
      <c r="Y3" s="274">
        <f>IFERROR(钻展!T2,0)</f>
        <v>1.41605809884086</v>
      </c>
      <c r="Z3" s="275">
        <f>直通车!B2</f>
        <v>2026.23</v>
      </c>
      <c r="AA3" s="106">
        <f>直通车!D2</f>
        <v>545</v>
      </c>
      <c r="AB3" s="172">
        <f>直通车!E2</f>
        <v>3.72</v>
      </c>
      <c r="AC3" s="173">
        <f>直通车!G2</f>
        <v>1488</v>
      </c>
      <c r="AD3" s="173">
        <f>直通车!H2</f>
        <v>1</v>
      </c>
      <c r="AE3" s="106">
        <f>直通车!I2</f>
        <v>11</v>
      </c>
      <c r="AF3" s="106">
        <f>直通车!J2</f>
        <v>14</v>
      </c>
      <c r="AG3" s="304">
        <f>直通车!K2</f>
        <v>0.0018</v>
      </c>
      <c r="AH3" s="305">
        <f t="shared" ref="AH3:AH33" si="2">IFERROR(AC3/Z3,0)</f>
        <v>0.734368753793992</v>
      </c>
      <c r="AI3" s="306">
        <f>淘客!B2</f>
        <v>13.47</v>
      </c>
      <c r="AJ3" s="228">
        <f>淘客!C2</f>
        <v>134.64</v>
      </c>
      <c r="AK3" s="274">
        <f>淘客!E2</f>
        <v>22</v>
      </c>
      <c r="AL3" s="307">
        <f t="shared" ref="AL3:AL33" si="3">IFERROR(R3+Z3+AI3,0)</f>
        <v>3028.36</v>
      </c>
    </row>
    <row r="4" spans="1:38">
      <c r="A4" s="109" t="str">
        <f t="shared" si="0"/>
        <v>一</v>
      </c>
      <c r="B4" s="110">
        <f>总表!$A$40</f>
        <v>42310</v>
      </c>
      <c r="C4" s="111">
        <f>总表!B40</f>
        <v>2997</v>
      </c>
      <c r="D4" s="112">
        <f>总表!N40</f>
        <v>22222</v>
      </c>
      <c r="E4" s="112">
        <f>总表!O40</f>
        <v>1111</v>
      </c>
      <c r="F4" s="113">
        <f>总表!C40</f>
        <v>1152</v>
      </c>
      <c r="G4" s="114">
        <f>总表!E40</f>
        <v>0.1476</v>
      </c>
      <c r="H4" s="115">
        <f>总表!F40</f>
        <v>0.79</v>
      </c>
      <c r="I4" s="113">
        <f>总表!AK40</f>
        <v>96</v>
      </c>
      <c r="J4" s="176">
        <f>总表!AP40</f>
        <v>1.6429</v>
      </c>
      <c r="K4" s="177">
        <f>总表!AM40</f>
        <v>75515.7</v>
      </c>
      <c r="L4" s="177">
        <f>总表!AS40</f>
        <v>1797.99285714286</v>
      </c>
      <c r="M4" s="178">
        <f>总表!AU40</f>
        <v>5</v>
      </c>
      <c r="N4" s="114">
        <f>总表!AV40</f>
        <v>0.5952</v>
      </c>
      <c r="O4" s="114">
        <f>总表!AW40</f>
        <v>0.0391</v>
      </c>
      <c r="P4" s="179">
        <f t="shared" si="1"/>
        <v>0.0401023893044758</v>
      </c>
      <c r="Q4" s="230">
        <f>钻展!D3</f>
        <v>152</v>
      </c>
      <c r="R4" s="231">
        <f>钻展!E3</f>
        <v>988.66</v>
      </c>
      <c r="S4" s="232">
        <f>钻展!F3</f>
        <v>0.0091</v>
      </c>
      <c r="T4" s="233">
        <f>钻展!G3</f>
        <v>6.5</v>
      </c>
      <c r="U4" s="234">
        <f>钻展!N3</f>
        <v>38</v>
      </c>
      <c r="V4" s="233">
        <f>钻展!O3</f>
        <v>0.66</v>
      </c>
      <c r="W4" s="235">
        <f>钻展!P3</f>
        <v>1100</v>
      </c>
      <c r="X4" s="232">
        <f>钻展!Q3</f>
        <v>0.898781818181818</v>
      </c>
      <c r="Y4" s="276">
        <f>IFERROR(钻展!T3,0)</f>
        <v>1.41605809884086</v>
      </c>
      <c r="Z4" s="277">
        <f>直通车!B3</f>
        <v>2026.23</v>
      </c>
      <c r="AA4" s="113">
        <f>直通车!D3</f>
        <v>545</v>
      </c>
      <c r="AB4" s="176">
        <f>直通车!E3</f>
        <v>3.72</v>
      </c>
      <c r="AC4" s="177">
        <f>直通车!G3</f>
        <v>1488</v>
      </c>
      <c r="AD4" s="177">
        <f>直通车!H3</f>
        <v>1</v>
      </c>
      <c r="AE4" s="113">
        <f>直通车!I3</f>
        <v>11</v>
      </c>
      <c r="AF4" s="113">
        <f>直通车!J3</f>
        <v>14</v>
      </c>
      <c r="AG4" s="285">
        <f>直通车!K3</f>
        <v>0.0018</v>
      </c>
      <c r="AH4" s="308">
        <f t="shared" si="2"/>
        <v>0.734368753793992</v>
      </c>
      <c r="AI4" s="309">
        <f>淘客!B3</f>
        <v>13.47</v>
      </c>
      <c r="AJ4" s="234">
        <f>淘客!C3</f>
        <v>134.64</v>
      </c>
      <c r="AK4" s="276">
        <f>淘客!E3</f>
        <v>9.99554565701559</v>
      </c>
      <c r="AL4" s="310">
        <f t="shared" si="3"/>
        <v>3028.36</v>
      </c>
    </row>
    <row r="5" spans="1:38">
      <c r="A5" s="109" t="str">
        <f t="shared" si="0"/>
        <v>二</v>
      </c>
      <c r="B5" s="110">
        <f>总表!$A$41</f>
        <v>42311</v>
      </c>
      <c r="C5" s="111">
        <f>总表!B41</f>
        <v>2997</v>
      </c>
      <c r="D5" s="112">
        <f>总表!N41</f>
        <v>22222</v>
      </c>
      <c r="E5" s="112">
        <f>总表!O41</f>
        <v>1111</v>
      </c>
      <c r="F5" s="113">
        <f>总表!C41</f>
        <v>1152</v>
      </c>
      <c r="G5" s="114">
        <f>总表!E41</f>
        <v>0.1476</v>
      </c>
      <c r="H5" s="115">
        <f>总表!F41</f>
        <v>0.8</v>
      </c>
      <c r="I5" s="113">
        <f>总表!AK41</f>
        <v>96</v>
      </c>
      <c r="J5" s="176">
        <f>总表!AP41</f>
        <v>1.6429</v>
      </c>
      <c r="K5" s="177">
        <f>总表!AM41</f>
        <v>75515.7</v>
      </c>
      <c r="L5" s="177">
        <f>总表!AS41</f>
        <v>1797.99285714286</v>
      </c>
      <c r="M5" s="178">
        <f>总表!AU41</f>
        <v>5</v>
      </c>
      <c r="N5" s="114">
        <f>总表!AV41</f>
        <v>0.5952</v>
      </c>
      <c r="O5" s="114">
        <f>总表!AW41</f>
        <v>0.0391</v>
      </c>
      <c r="P5" s="179">
        <f t="shared" si="1"/>
        <v>0.0401023893044758</v>
      </c>
      <c r="Q5" s="230">
        <f>钻展!D4</f>
        <v>152</v>
      </c>
      <c r="R5" s="231">
        <f>钻展!E4</f>
        <v>988.66</v>
      </c>
      <c r="S5" s="232">
        <f>钻展!F4</f>
        <v>0.0091</v>
      </c>
      <c r="T5" s="233">
        <f>钻展!G4</f>
        <v>6.5</v>
      </c>
      <c r="U5" s="234">
        <f>钻展!N4</f>
        <v>44</v>
      </c>
      <c r="V5" s="233">
        <f>钻展!O4</f>
        <v>0.43</v>
      </c>
      <c r="W5" s="235">
        <f>钻展!P4</f>
        <v>1200</v>
      </c>
      <c r="X5" s="232">
        <f>钻展!Q4</f>
        <v>0.823883333333333</v>
      </c>
      <c r="Y5" s="276">
        <f>IFERROR(钻展!T4,0)</f>
        <v>1.41605809884086</v>
      </c>
      <c r="Z5" s="277">
        <f>直通车!B4</f>
        <v>2026.23</v>
      </c>
      <c r="AA5" s="113">
        <f>直通车!D4</f>
        <v>545</v>
      </c>
      <c r="AB5" s="176">
        <f>直通车!E4</f>
        <v>3.72</v>
      </c>
      <c r="AC5" s="177">
        <f>直通车!G4</f>
        <v>1488</v>
      </c>
      <c r="AD5" s="177">
        <f>直通车!H4</f>
        <v>1</v>
      </c>
      <c r="AE5" s="113">
        <f>直通车!I4</f>
        <v>11</v>
      </c>
      <c r="AF5" s="113">
        <f>直通车!J4</f>
        <v>14</v>
      </c>
      <c r="AG5" s="285">
        <f>直通车!K4</f>
        <v>0.0018</v>
      </c>
      <c r="AH5" s="308">
        <f t="shared" si="2"/>
        <v>0.734368753793992</v>
      </c>
      <c r="AI5" s="309">
        <f>淘客!B4</f>
        <v>13.47</v>
      </c>
      <c r="AJ5" s="234">
        <f>淘客!C4</f>
        <v>134.64</v>
      </c>
      <c r="AK5" s="276">
        <f>淘客!E4</f>
        <v>9.99554565701559</v>
      </c>
      <c r="AL5" s="310">
        <f t="shared" si="3"/>
        <v>3028.36</v>
      </c>
    </row>
    <row r="6" spans="1:38">
      <c r="A6" s="109" t="str">
        <f t="shared" si="0"/>
        <v>三</v>
      </c>
      <c r="B6" s="110">
        <f>总表!$A$42</f>
        <v>42312</v>
      </c>
      <c r="C6" s="111">
        <f>总表!B42</f>
        <v>2997</v>
      </c>
      <c r="D6" s="112">
        <f>总表!N42</f>
        <v>22222</v>
      </c>
      <c r="E6" s="112">
        <f>总表!O42</f>
        <v>1111</v>
      </c>
      <c r="F6" s="113">
        <f>总表!C42</f>
        <v>1152</v>
      </c>
      <c r="G6" s="114">
        <f>总表!E42</f>
        <v>0.1476</v>
      </c>
      <c r="H6" s="115">
        <f>总表!F42</f>
        <v>0.98</v>
      </c>
      <c r="I6" s="113">
        <f>总表!AK42</f>
        <v>96</v>
      </c>
      <c r="J6" s="176">
        <f>总表!AP42</f>
        <v>1.6429</v>
      </c>
      <c r="K6" s="177">
        <f>总表!AM42</f>
        <v>75515.7</v>
      </c>
      <c r="L6" s="177">
        <f>总表!AS42</f>
        <v>1797.99285714286</v>
      </c>
      <c r="M6" s="178">
        <f>总表!AU42</f>
        <v>5</v>
      </c>
      <c r="N6" s="114">
        <f>总表!AV42</f>
        <v>0.5952</v>
      </c>
      <c r="O6" s="114">
        <f>总表!AW42</f>
        <v>0.0391</v>
      </c>
      <c r="P6" s="179">
        <f t="shared" si="1"/>
        <v>0.0401023893044758</v>
      </c>
      <c r="Q6" s="230">
        <f>钻展!D5</f>
        <v>152</v>
      </c>
      <c r="R6" s="231">
        <f>钻展!E5</f>
        <v>988.66</v>
      </c>
      <c r="S6" s="232">
        <f>钻展!F5</f>
        <v>0.0091</v>
      </c>
      <c r="T6" s="233">
        <f>钻展!G5</f>
        <v>6.5</v>
      </c>
      <c r="U6" s="234">
        <f>钻展!N5</f>
        <v>50</v>
      </c>
      <c r="V6" s="233">
        <f>钻展!O5</f>
        <v>0.506666666666667</v>
      </c>
      <c r="W6" s="235">
        <f>钻展!P5</f>
        <v>1300</v>
      </c>
      <c r="X6" s="232">
        <f>钻展!Q5</f>
        <v>0.760507692307692</v>
      </c>
      <c r="Y6" s="276">
        <f>IFERROR(钻展!T5,0)</f>
        <v>1.41605809884086</v>
      </c>
      <c r="Z6" s="277">
        <f>直通车!B5</f>
        <v>2026.23</v>
      </c>
      <c r="AA6" s="113">
        <f>直通车!D5</f>
        <v>545</v>
      </c>
      <c r="AB6" s="176">
        <f>直通车!E5</f>
        <v>3.72</v>
      </c>
      <c r="AC6" s="177">
        <f>直通车!G5</f>
        <v>1488</v>
      </c>
      <c r="AD6" s="177">
        <f>直通车!H5</f>
        <v>1</v>
      </c>
      <c r="AE6" s="113">
        <f>直通车!I5</f>
        <v>11</v>
      </c>
      <c r="AF6" s="113">
        <f>直通车!J5</f>
        <v>14</v>
      </c>
      <c r="AG6" s="285">
        <f>直通车!K5</f>
        <v>0.0018</v>
      </c>
      <c r="AH6" s="308">
        <f t="shared" si="2"/>
        <v>0.734368753793992</v>
      </c>
      <c r="AI6" s="309">
        <f>淘客!B5</f>
        <v>13.47</v>
      </c>
      <c r="AJ6" s="234">
        <f>淘客!C5</f>
        <v>134.64</v>
      </c>
      <c r="AK6" s="276">
        <f>淘客!E5</f>
        <v>9.99554565701559</v>
      </c>
      <c r="AL6" s="310">
        <f t="shared" si="3"/>
        <v>3028.36</v>
      </c>
    </row>
    <row r="7" spans="1:38">
      <c r="A7" s="109" t="str">
        <f t="shared" si="0"/>
        <v>四</v>
      </c>
      <c r="B7" s="110">
        <f>总表!$A$43</f>
        <v>42313</v>
      </c>
      <c r="C7" s="111">
        <f>总表!B43</f>
        <v>2997</v>
      </c>
      <c r="D7" s="112">
        <f>总表!N43</f>
        <v>22222</v>
      </c>
      <c r="E7" s="112">
        <f>总表!O43</f>
        <v>1111</v>
      </c>
      <c r="F7" s="113">
        <f>总表!C43</f>
        <v>1152</v>
      </c>
      <c r="G7" s="114">
        <f>总表!E43</f>
        <v>0.1476</v>
      </c>
      <c r="H7" s="115">
        <f>总表!F43</f>
        <v>0.598090277777778</v>
      </c>
      <c r="I7" s="113">
        <f>总表!AK43</f>
        <v>96</v>
      </c>
      <c r="J7" s="176">
        <f>总表!AP43</f>
        <v>1.6429</v>
      </c>
      <c r="K7" s="177">
        <f>总表!AM43</f>
        <v>75515.7</v>
      </c>
      <c r="L7" s="177">
        <f>总表!AQ43</f>
        <v>33</v>
      </c>
      <c r="M7" s="178">
        <f>总表!AU43</f>
        <v>5</v>
      </c>
      <c r="N7" s="114">
        <f>总表!AV43</f>
        <v>0.5952</v>
      </c>
      <c r="O7" s="114">
        <f>总表!AW43</f>
        <v>0.0391</v>
      </c>
      <c r="P7" s="179">
        <f t="shared" si="1"/>
        <v>0.0401023893044758</v>
      </c>
      <c r="Q7" s="230">
        <f>钻展!D6</f>
        <v>152</v>
      </c>
      <c r="R7" s="231">
        <f>钻展!E6</f>
        <v>988.66</v>
      </c>
      <c r="S7" s="232">
        <f>钻展!F6</f>
        <v>0.0091</v>
      </c>
      <c r="T7" s="233">
        <f>钻展!G6</f>
        <v>6.5</v>
      </c>
      <c r="U7" s="234">
        <f>钻展!N6</f>
        <v>56</v>
      </c>
      <c r="V7" s="233">
        <f>钻展!O6</f>
        <v>0.506666666666667</v>
      </c>
      <c r="W7" s="235">
        <f>钻展!P6</f>
        <v>1400</v>
      </c>
      <c r="X7" s="232">
        <f>钻展!Q6</f>
        <v>0.706185714285714</v>
      </c>
      <c r="Y7" s="276">
        <f>IFERROR(钻展!T6,0)</f>
        <v>1.41605809884086</v>
      </c>
      <c r="Z7" s="277">
        <f>直通车!B6</f>
        <v>2026.23</v>
      </c>
      <c r="AA7" s="113">
        <f>直通车!D6</f>
        <v>545</v>
      </c>
      <c r="AB7" s="176">
        <f>直通车!E6</f>
        <v>3.72</v>
      </c>
      <c r="AC7" s="177">
        <f>直通车!G6</f>
        <v>1488</v>
      </c>
      <c r="AD7" s="177">
        <f>直通车!H6</f>
        <v>1</v>
      </c>
      <c r="AE7" s="113">
        <f>直通车!I6</f>
        <v>11</v>
      </c>
      <c r="AF7" s="113">
        <f>直通车!J6</f>
        <v>14</v>
      </c>
      <c r="AG7" s="285">
        <f>直通车!K6</f>
        <v>0.0018</v>
      </c>
      <c r="AH7" s="308">
        <f t="shared" si="2"/>
        <v>0.734368753793992</v>
      </c>
      <c r="AI7" s="309">
        <f>淘客!B6</f>
        <v>13.47</v>
      </c>
      <c r="AJ7" s="234">
        <f>淘客!C6</f>
        <v>134.64</v>
      </c>
      <c r="AK7" s="276">
        <f>淘客!E6</f>
        <v>9.99554565701559</v>
      </c>
      <c r="AL7" s="310">
        <f t="shared" si="3"/>
        <v>3028.36</v>
      </c>
    </row>
    <row r="8" spans="1:38">
      <c r="A8" s="109" t="str">
        <f t="shared" si="0"/>
        <v>五</v>
      </c>
      <c r="B8" s="110">
        <f>总表!$A$44</f>
        <v>42314</v>
      </c>
      <c r="C8" s="111">
        <f>总表!B44</f>
        <v>2997</v>
      </c>
      <c r="D8" s="112">
        <f>总表!N44</f>
        <v>22222</v>
      </c>
      <c r="E8" s="112">
        <f>总表!O44</f>
        <v>1111</v>
      </c>
      <c r="F8" s="113">
        <f>总表!C44</f>
        <v>1152</v>
      </c>
      <c r="G8" s="114">
        <f>总表!E44</f>
        <v>0.1476</v>
      </c>
      <c r="H8" s="115">
        <f>总表!F44</f>
        <v>0.598090277777778</v>
      </c>
      <c r="I8" s="113">
        <f>总表!AK44</f>
        <v>96</v>
      </c>
      <c r="J8" s="176">
        <f>总表!AP44</f>
        <v>1.6429</v>
      </c>
      <c r="K8" s="180">
        <f>总表!AM44</f>
        <v>75515.7</v>
      </c>
      <c r="L8" s="177">
        <f>总表!AS44</f>
        <v>1797.99285714286</v>
      </c>
      <c r="M8" s="178">
        <f>总表!AU44</f>
        <v>5</v>
      </c>
      <c r="N8" s="114">
        <f>总表!AV44</f>
        <v>0.5952</v>
      </c>
      <c r="O8" s="114">
        <f>总表!AW44</f>
        <v>0.0391</v>
      </c>
      <c r="P8" s="179">
        <f t="shared" si="1"/>
        <v>0.0401023893044758</v>
      </c>
      <c r="Q8" s="230">
        <f>钻展!D7</f>
        <v>152</v>
      </c>
      <c r="R8" s="231">
        <f>钻展!E7</f>
        <v>988.66</v>
      </c>
      <c r="S8" s="232">
        <f>钻展!F7</f>
        <v>0.0091</v>
      </c>
      <c r="T8" s="233">
        <f>钻展!G7</f>
        <v>6.5</v>
      </c>
      <c r="U8" s="234">
        <f>钻展!N7</f>
        <v>62</v>
      </c>
      <c r="V8" s="233">
        <f>钻展!O7</f>
        <v>0.506666666666667</v>
      </c>
      <c r="W8" s="235">
        <f>钻展!P7</f>
        <v>1500</v>
      </c>
      <c r="X8" s="232">
        <f>钻展!Q7</f>
        <v>0.659106666666667</v>
      </c>
      <c r="Y8" s="276">
        <f>IFERROR(钻展!T7,0)</f>
        <v>1.41605809884086</v>
      </c>
      <c r="Z8" s="277">
        <f>直通车!B7</f>
        <v>2026.23</v>
      </c>
      <c r="AA8" s="113">
        <f>直通车!D7</f>
        <v>545</v>
      </c>
      <c r="AB8" s="176">
        <f>直通车!E7</f>
        <v>3.72</v>
      </c>
      <c r="AC8" s="177">
        <f>直通车!G7</f>
        <v>1488</v>
      </c>
      <c r="AD8" s="177">
        <f>直通车!H7</f>
        <v>1</v>
      </c>
      <c r="AE8" s="113">
        <f>直通车!I7</f>
        <v>11</v>
      </c>
      <c r="AF8" s="113">
        <f>直通车!J7</f>
        <v>14</v>
      </c>
      <c r="AG8" s="285">
        <f>直通车!K7</f>
        <v>0.0018</v>
      </c>
      <c r="AH8" s="308">
        <f t="shared" si="2"/>
        <v>0.734368753793992</v>
      </c>
      <c r="AI8" s="309">
        <f>淘客!B7</f>
        <v>13.47</v>
      </c>
      <c r="AJ8" s="234">
        <f>淘客!C7</f>
        <v>134.64</v>
      </c>
      <c r="AK8" s="276">
        <f>淘客!E7</f>
        <v>9.99554565701559</v>
      </c>
      <c r="AL8" s="310">
        <f t="shared" si="3"/>
        <v>3028.36</v>
      </c>
    </row>
    <row r="9" ht="15" spans="1:38">
      <c r="A9" s="116" t="str">
        <f t="shared" si="0"/>
        <v>六</v>
      </c>
      <c r="B9" s="117">
        <f>总表!$A$45</f>
        <v>42315</v>
      </c>
      <c r="C9" s="118">
        <f>总表!B45</f>
        <v>2997</v>
      </c>
      <c r="D9" s="119">
        <f>总表!N45</f>
        <v>22222</v>
      </c>
      <c r="E9" s="120">
        <f>总表!O45</f>
        <v>1111</v>
      </c>
      <c r="F9" s="119">
        <f>总表!C45</f>
        <v>1152</v>
      </c>
      <c r="G9" s="121">
        <f>总表!E45</f>
        <v>0.1476</v>
      </c>
      <c r="H9" s="122">
        <f>总表!F45</f>
        <v>0.598090277777778</v>
      </c>
      <c r="I9" s="119">
        <f>总表!AK45</f>
        <v>96</v>
      </c>
      <c r="J9" s="181">
        <f>总表!AP45</f>
        <v>1.6429</v>
      </c>
      <c r="K9" s="182">
        <f>总表!AM45</f>
        <v>75515.7</v>
      </c>
      <c r="L9" s="183">
        <f>总表!AS45</f>
        <v>1797.99285714286</v>
      </c>
      <c r="M9" s="184">
        <f>总表!AU45</f>
        <v>5</v>
      </c>
      <c r="N9" s="121">
        <f>总表!AV45</f>
        <v>0.5952</v>
      </c>
      <c r="O9" s="121">
        <f>总表!AW45</f>
        <v>0.0391</v>
      </c>
      <c r="P9" s="185">
        <f t="shared" si="1"/>
        <v>0.0401023893044758</v>
      </c>
      <c r="Q9" s="236">
        <f>钻展!D8</f>
        <v>152</v>
      </c>
      <c r="R9" s="237">
        <f>钻展!E8</f>
        <v>988.66</v>
      </c>
      <c r="S9" s="238">
        <f>钻展!F8</f>
        <v>0.0091</v>
      </c>
      <c r="T9" s="239">
        <f>钻展!G8</f>
        <v>6.5</v>
      </c>
      <c r="U9" s="240">
        <f>钻展!N8</f>
        <v>68</v>
      </c>
      <c r="V9" s="239">
        <f>钻展!O8</f>
        <v>0.506666666666667</v>
      </c>
      <c r="W9" s="241">
        <f>钻展!P8</f>
        <v>1600</v>
      </c>
      <c r="X9" s="238">
        <f>钻展!Q8</f>
        <v>0.6179125</v>
      </c>
      <c r="Y9" s="278">
        <f>IFERROR(钻展!T8,0)</f>
        <v>1.41605809884086</v>
      </c>
      <c r="Z9" s="279">
        <f>直通车!B8</f>
        <v>2026.23</v>
      </c>
      <c r="AA9" s="119">
        <f>直通车!D8</f>
        <v>545</v>
      </c>
      <c r="AB9" s="181">
        <f>直通车!E8</f>
        <v>3.72</v>
      </c>
      <c r="AC9" s="183">
        <f>直通车!G8</f>
        <v>1488</v>
      </c>
      <c r="AD9" s="183">
        <f>直通车!H8</f>
        <v>1</v>
      </c>
      <c r="AE9" s="119">
        <f>直通车!I8</f>
        <v>11</v>
      </c>
      <c r="AF9" s="119">
        <f>直通车!J8</f>
        <v>14</v>
      </c>
      <c r="AG9" s="311">
        <f>直通车!K8</f>
        <v>0.0018</v>
      </c>
      <c r="AH9" s="312">
        <f t="shared" si="2"/>
        <v>0.734368753793992</v>
      </c>
      <c r="AI9" s="313">
        <f>淘客!B8</f>
        <v>13.47</v>
      </c>
      <c r="AJ9" s="240">
        <f>淘客!C8</f>
        <v>134.64</v>
      </c>
      <c r="AK9" s="278">
        <f>淘客!E8</f>
        <v>9.99554565701559</v>
      </c>
      <c r="AL9" s="314">
        <f t="shared" si="3"/>
        <v>3028.36</v>
      </c>
    </row>
    <row r="10" ht="15" spans="1:38">
      <c r="A10" s="123" t="str">
        <f t="shared" si="0"/>
        <v>日</v>
      </c>
      <c r="B10" s="124">
        <f>总表!$A$46</f>
        <v>42316</v>
      </c>
      <c r="C10" s="125">
        <f>总表!B46</f>
        <v>2997</v>
      </c>
      <c r="D10" s="126">
        <f>总表!N46</f>
        <v>22222</v>
      </c>
      <c r="E10" s="126">
        <f>总表!O46</f>
        <v>1111</v>
      </c>
      <c r="F10" s="127">
        <f>总表!C46</f>
        <v>1152</v>
      </c>
      <c r="G10" s="128">
        <f>总表!E46</f>
        <v>0.1476</v>
      </c>
      <c r="H10" s="129">
        <f>总表!F46</f>
        <v>0.598090277777778</v>
      </c>
      <c r="I10" s="186">
        <f>总表!AK46</f>
        <v>96</v>
      </c>
      <c r="J10" s="187">
        <f>总表!AP46</f>
        <v>1.6429</v>
      </c>
      <c r="K10" s="188">
        <f>总表!AM46</f>
        <v>75515.7</v>
      </c>
      <c r="L10" s="189">
        <f>总表!AS46</f>
        <v>1797.99285714286</v>
      </c>
      <c r="M10" s="190">
        <f>总表!AU46</f>
        <v>5</v>
      </c>
      <c r="N10" s="191">
        <f>总表!AV46</f>
        <v>0.5952</v>
      </c>
      <c r="O10" s="191">
        <f>总表!AW46</f>
        <v>0.0391</v>
      </c>
      <c r="P10" s="192">
        <f t="shared" si="1"/>
        <v>0.0401023893044758</v>
      </c>
      <c r="Q10" s="242">
        <f>钻展!D9</f>
        <v>152</v>
      </c>
      <c r="R10" s="243">
        <f>钻展!E9</f>
        <v>988.66</v>
      </c>
      <c r="S10" s="244">
        <f>钻展!F9</f>
        <v>0.0091</v>
      </c>
      <c r="T10" s="245">
        <f>钻展!G9</f>
        <v>6.5</v>
      </c>
      <c r="U10" s="246">
        <f>钻展!N9</f>
        <v>74</v>
      </c>
      <c r="V10" s="247">
        <f>钻展!O9</f>
        <v>0.506666666666667</v>
      </c>
      <c r="W10" s="248">
        <f>钻展!P9</f>
        <v>1700</v>
      </c>
      <c r="X10" s="244">
        <f>钻展!Q9</f>
        <v>0.581564705882353</v>
      </c>
      <c r="Y10" s="280">
        <f>IFERROR(钻展!T9,0)</f>
        <v>1.41605809884086</v>
      </c>
      <c r="Z10" s="281">
        <f>直通车!B9</f>
        <v>2026.23</v>
      </c>
      <c r="AA10" s="127">
        <f>直通车!D9</f>
        <v>545</v>
      </c>
      <c r="AB10" s="194">
        <f>直通车!E9</f>
        <v>3.72</v>
      </c>
      <c r="AC10" s="189">
        <f>直通车!G9</f>
        <v>1488</v>
      </c>
      <c r="AD10" s="189">
        <f>直通车!H9</f>
        <v>1</v>
      </c>
      <c r="AE10" s="127">
        <f>直通车!I9</f>
        <v>11</v>
      </c>
      <c r="AF10" s="193">
        <f>直通车!J9</f>
        <v>14</v>
      </c>
      <c r="AG10" s="283">
        <f>直通车!K9</f>
        <v>0.0018</v>
      </c>
      <c r="AH10" s="315">
        <f t="shared" si="2"/>
        <v>0.734368753793992</v>
      </c>
      <c r="AI10" s="316">
        <f>淘客!B9</f>
        <v>13.47</v>
      </c>
      <c r="AJ10" s="317">
        <f>淘客!C9</f>
        <v>134.64</v>
      </c>
      <c r="AK10" s="280">
        <f>淘客!E9</f>
        <v>9.99554565701559</v>
      </c>
      <c r="AL10" s="318">
        <f t="shared" si="3"/>
        <v>3028.36</v>
      </c>
    </row>
    <row r="11" spans="1:38">
      <c r="A11" s="109" t="str">
        <f t="shared" si="0"/>
        <v>一</v>
      </c>
      <c r="B11" s="110">
        <f>总表!$A$47</f>
        <v>42317</v>
      </c>
      <c r="C11" s="111">
        <f>总表!B47</f>
        <v>2997</v>
      </c>
      <c r="D11" s="112">
        <f>总表!N47</f>
        <v>22222</v>
      </c>
      <c r="E11" s="112">
        <f>总表!O47</f>
        <v>1111</v>
      </c>
      <c r="F11" s="113">
        <f>总表!C47</f>
        <v>1152</v>
      </c>
      <c r="G11" s="114">
        <f>总表!E47</f>
        <v>0.1476</v>
      </c>
      <c r="H11" s="115">
        <f>总表!F47</f>
        <v>0.598090277777778</v>
      </c>
      <c r="I11" s="113">
        <f>总表!AK47</f>
        <v>96</v>
      </c>
      <c r="J11" s="176">
        <f>总表!AP47</f>
        <v>1.6429</v>
      </c>
      <c r="K11" s="177">
        <f>总表!AM47</f>
        <v>75515.7</v>
      </c>
      <c r="L11" s="177">
        <f>总表!AS47</f>
        <v>1797.99285714286</v>
      </c>
      <c r="M11" s="178">
        <f>总表!AU47</f>
        <v>5</v>
      </c>
      <c r="N11" s="114">
        <f>总表!AV47</f>
        <v>0.5952</v>
      </c>
      <c r="O11" s="114">
        <f>总表!AW47</f>
        <v>0.0391</v>
      </c>
      <c r="P11" s="179">
        <f t="shared" si="1"/>
        <v>0.0401023893044758</v>
      </c>
      <c r="Q11" s="230">
        <f>钻展!D10</f>
        <v>152</v>
      </c>
      <c r="R11" s="231">
        <f>钻展!E10</f>
        <v>988.66</v>
      </c>
      <c r="S11" s="232">
        <f>钻展!F10</f>
        <v>0.0091</v>
      </c>
      <c r="T11" s="233">
        <f>钻展!G10</f>
        <v>6.5</v>
      </c>
      <c r="U11" s="234">
        <f>钻展!N10</f>
        <v>80</v>
      </c>
      <c r="V11" s="233">
        <f>钻展!O10</f>
        <v>0.506666666666667</v>
      </c>
      <c r="W11" s="235">
        <f>钻展!P10</f>
        <v>1800</v>
      </c>
      <c r="X11" s="232">
        <f>钻展!Q10</f>
        <v>0.549255555555555</v>
      </c>
      <c r="Y11" s="276">
        <f>IFERROR(钻展!T10,0)</f>
        <v>1.41605809884086</v>
      </c>
      <c r="Z11" s="277">
        <f>直通车!B10</f>
        <v>2026.23</v>
      </c>
      <c r="AA11" s="113">
        <f>直通车!D10</f>
        <v>545</v>
      </c>
      <c r="AB11" s="176">
        <f>直通车!E10</f>
        <v>3.72</v>
      </c>
      <c r="AC11" s="177">
        <f>直通车!G10</f>
        <v>1488</v>
      </c>
      <c r="AD11" s="177">
        <f>直通车!H10</f>
        <v>1</v>
      </c>
      <c r="AE11" s="113">
        <f>直通车!I10</f>
        <v>11</v>
      </c>
      <c r="AF11" s="113">
        <f>直通车!J10</f>
        <v>14</v>
      </c>
      <c r="AG11" s="285">
        <f>直通车!K10</f>
        <v>0.0018</v>
      </c>
      <c r="AH11" s="308">
        <f t="shared" si="2"/>
        <v>0.734368753793992</v>
      </c>
      <c r="AI11" s="309">
        <f>淘客!B10</f>
        <v>13.47</v>
      </c>
      <c r="AJ11" s="234">
        <f>淘客!C10</f>
        <v>134.64</v>
      </c>
      <c r="AK11" s="276">
        <f>淘客!E10</f>
        <v>9.99554565701559</v>
      </c>
      <c r="AL11" s="310">
        <f t="shared" si="3"/>
        <v>3028.36</v>
      </c>
    </row>
    <row r="12" spans="1:38">
      <c r="A12" s="109" t="str">
        <f t="shared" si="0"/>
        <v>二</v>
      </c>
      <c r="B12" s="110">
        <f>总表!$A$48</f>
        <v>42318</v>
      </c>
      <c r="C12" s="111">
        <f>总表!B48</f>
        <v>2997</v>
      </c>
      <c r="D12" s="112">
        <f>总表!N48</f>
        <v>22222</v>
      </c>
      <c r="E12" s="112">
        <f>总表!O48</f>
        <v>1111</v>
      </c>
      <c r="F12" s="113">
        <f>总表!C48</f>
        <v>1152</v>
      </c>
      <c r="G12" s="114">
        <f>总表!E48</f>
        <v>0.1476</v>
      </c>
      <c r="H12" s="115">
        <f>总表!F48</f>
        <v>0.598090277777778</v>
      </c>
      <c r="I12" s="113">
        <f>总表!AK48</f>
        <v>96</v>
      </c>
      <c r="J12" s="176">
        <f>总表!AP48</f>
        <v>1.6429</v>
      </c>
      <c r="K12" s="177">
        <f>总表!AM48</f>
        <v>75515.7</v>
      </c>
      <c r="L12" s="177">
        <f>总表!AS48</f>
        <v>1797.99285714286</v>
      </c>
      <c r="M12" s="178">
        <f>总表!AU48</f>
        <v>5</v>
      </c>
      <c r="N12" s="114">
        <f>总表!AV48</f>
        <v>0.5952</v>
      </c>
      <c r="O12" s="114">
        <f>总表!AW48</f>
        <v>0.0391</v>
      </c>
      <c r="P12" s="179">
        <f t="shared" si="1"/>
        <v>0.0401023893044758</v>
      </c>
      <c r="Q12" s="230">
        <f>钻展!D11</f>
        <v>152</v>
      </c>
      <c r="R12" s="231">
        <f>钻展!E11</f>
        <v>988.66</v>
      </c>
      <c r="S12" s="232">
        <f>钻展!F11</f>
        <v>0.0091</v>
      </c>
      <c r="T12" s="233">
        <f>钻展!G11</f>
        <v>6.5</v>
      </c>
      <c r="U12" s="234">
        <f>钻展!N11</f>
        <v>86</v>
      </c>
      <c r="V12" s="233">
        <f>钻展!O11</f>
        <v>0.506666666666667</v>
      </c>
      <c r="W12" s="235">
        <f>钻展!P11</f>
        <v>1900</v>
      </c>
      <c r="X12" s="232">
        <f>钻展!Q11</f>
        <v>0.520347368421053</v>
      </c>
      <c r="Y12" s="276">
        <f>IFERROR(钻展!T11,0)</f>
        <v>1.41605809884086</v>
      </c>
      <c r="Z12" s="277">
        <f>直通车!B11</f>
        <v>2026.23</v>
      </c>
      <c r="AA12" s="113">
        <f>直通车!D11</f>
        <v>545</v>
      </c>
      <c r="AB12" s="176">
        <f>直通车!E11</f>
        <v>3.72</v>
      </c>
      <c r="AC12" s="177">
        <f>直通车!G11</f>
        <v>1488</v>
      </c>
      <c r="AD12" s="177">
        <f>直通车!H11</f>
        <v>1</v>
      </c>
      <c r="AE12" s="113">
        <f>直通车!I11</f>
        <v>11</v>
      </c>
      <c r="AF12" s="113">
        <f>直通车!J11</f>
        <v>14</v>
      </c>
      <c r="AG12" s="285">
        <f>直通车!K11</f>
        <v>0.0018</v>
      </c>
      <c r="AH12" s="308">
        <f t="shared" si="2"/>
        <v>0.734368753793992</v>
      </c>
      <c r="AI12" s="309">
        <f>淘客!B11</f>
        <v>13.47</v>
      </c>
      <c r="AJ12" s="234">
        <f>淘客!C11</f>
        <v>134.64</v>
      </c>
      <c r="AK12" s="276">
        <f>淘客!E11</f>
        <v>9.99554565701559</v>
      </c>
      <c r="AL12" s="310">
        <f t="shared" si="3"/>
        <v>3028.36</v>
      </c>
    </row>
    <row r="13" spans="1:38">
      <c r="A13" s="109" t="str">
        <f t="shared" si="0"/>
        <v>三</v>
      </c>
      <c r="B13" s="110">
        <f>总表!$A$49</f>
        <v>42319</v>
      </c>
      <c r="C13" s="111">
        <f>总表!B49</f>
        <v>2997</v>
      </c>
      <c r="D13" s="112">
        <f>总表!N49</f>
        <v>22222</v>
      </c>
      <c r="E13" s="112">
        <f>总表!O49</f>
        <v>1111</v>
      </c>
      <c r="F13" s="113">
        <f>总表!C49</f>
        <v>1152</v>
      </c>
      <c r="G13" s="114">
        <f>总表!E49</f>
        <v>0.1476</v>
      </c>
      <c r="H13" s="115">
        <f>总表!F49</f>
        <v>0.598090277777778</v>
      </c>
      <c r="I13" s="113">
        <f>总表!AK49</f>
        <v>96</v>
      </c>
      <c r="J13" s="176">
        <f>总表!AP49</f>
        <v>1.6429</v>
      </c>
      <c r="K13" s="177">
        <f>总表!AM49</f>
        <v>75515.7</v>
      </c>
      <c r="L13" s="177">
        <f>总表!AS49</f>
        <v>1797.99285714286</v>
      </c>
      <c r="M13" s="178">
        <f>总表!AU49</f>
        <v>5</v>
      </c>
      <c r="N13" s="114">
        <f>总表!AV49</f>
        <v>0.5952</v>
      </c>
      <c r="O13" s="114">
        <f>总表!AW49</f>
        <v>0.0391</v>
      </c>
      <c r="P13" s="179">
        <f t="shared" si="1"/>
        <v>0.0401023893044758</v>
      </c>
      <c r="Q13" s="230">
        <f>钻展!D12</f>
        <v>152</v>
      </c>
      <c r="R13" s="231">
        <f>钻展!E12</f>
        <v>988.66</v>
      </c>
      <c r="S13" s="232">
        <f>钻展!F12</f>
        <v>0.0091</v>
      </c>
      <c r="T13" s="233">
        <f>钻展!G12</f>
        <v>6.5</v>
      </c>
      <c r="U13" s="234">
        <f>钻展!N12</f>
        <v>92</v>
      </c>
      <c r="V13" s="233">
        <f>钻展!O12</f>
        <v>0.506666666666667</v>
      </c>
      <c r="W13" s="235">
        <f>钻展!P12</f>
        <v>2000</v>
      </c>
      <c r="X13" s="232">
        <f>钻展!Q12</f>
        <v>0.49433</v>
      </c>
      <c r="Y13" s="276">
        <f>IFERROR(钻展!T12,0)</f>
        <v>1.41605809884086</v>
      </c>
      <c r="Z13" s="277">
        <f>直通车!B12</f>
        <v>2026.23</v>
      </c>
      <c r="AA13" s="113">
        <f>直通车!D12</f>
        <v>545</v>
      </c>
      <c r="AB13" s="176">
        <f>直通车!E12</f>
        <v>3.72</v>
      </c>
      <c r="AC13" s="177">
        <f>直通车!G12</f>
        <v>1488</v>
      </c>
      <c r="AD13" s="177">
        <f>直通车!H12</f>
        <v>1</v>
      </c>
      <c r="AE13" s="113">
        <f>直通车!I12</f>
        <v>11</v>
      </c>
      <c r="AF13" s="113">
        <f>直通车!J12</f>
        <v>14</v>
      </c>
      <c r="AG13" s="285">
        <f>直通车!K12</f>
        <v>0.0018</v>
      </c>
      <c r="AH13" s="308">
        <f t="shared" si="2"/>
        <v>0.734368753793992</v>
      </c>
      <c r="AI13" s="309">
        <f>淘客!B12</f>
        <v>13.47</v>
      </c>
      <c r="AJ13" s="234">
        <f>淘客!C12</f>
        <v>134.64</v>
      </c>
      <c r="AK13" s="276">
        <f>淘客!E12</f>
        <v>9.99554565701559</v>
      </c>
      <c r="AL13" s="310">
        <f t="shared" si="3"/>
        <v>3028.36</v>
      </c>
    </row>
    <row r="14" spans="1:38">
      <c r="A14" s="109" t="str">
        <f t="shared" si="0"/>
        <v>四</v>
      </c>
      <c r="B14" s="110">
        <f>总表!$A$50</f>
        <v>42320</v>
      </c>
      <c r="C14" s="111">
        <f>总表!B50</f>
        <v>2997</v>
      </c>
      <c r="D14" s="112">
        <f>总表!N50</f>
        <v>22222</v>
      </c>
      <c r="E14" s="112">
        <f>总表!O50</f>
        <v>1111</v>
      </c>
      <c r="F14" s="113">
        <f>总表!C50</f>
        <v>1152</v>
      </c>
      <c r="G14" s="114">
        <f>总表!E50</f>
        <v>0.1476</v>
      </c>
      <c r="H14" s="115">
        <f>总表!F50</f>
        <v>0.598090277777778</v>
      </c>
      <c r="I14" s="113">
        <f>总表!AK50</f>
        <v>96</v>
      </c>
      <c r="J14" s="176">
        <f>总表!AP50</f>
        <v>1.6429</v>
      </c>
      <c r="K14" s="177">
        <f>总表!AM50</f>
        <v>75515.7</v>
      </c>
      <c r="L14" s="177">
        <f>总表!AS50</f>
        <v>1797.99285714286</v>
      </c>
      <c r="M14" s="178">
        <f>总表!AU50</f>
        <v>5</v>
      </c>
      <c r="N14" s="114">
        <f>总表!AV50</f>
        <v>0.5952</v>
      </c>
      <c r="O14" s="114">
        <f>总表!AW50</f>
        <v>0.0391</v>
      </c>
      <c r="P14" s="179">
        <f t="shared" si="1"/>
        <v>0.0401023893044758</v>
      </c>
      <c r="Q14" s="230">
        <f>钻展!D13</f>
        <v>152</v>
      </c>
      <c r="R14" s="231">
        <f>钻展!E13</f>
        <v>988.66</v>
      </c>
      <c r="S14" s="232">
        <f>钻展!F13</f>
        <v>0.0091</v>
      </c>
      <c r="T14" s="233">
        <f>钻展!G13</f>
        <v>6.5</v>
      </c>
      <c r="U14" s="234">
        <f>钻展!N13</f>
        <v>98</v>
      </c>
      <c r="V14" s="233">
        <f>钻展!O13</f>
        <v>0.506666666666667</v>
      </c>
      <c r="W14" s="235">
        <f>钻展!P13</f>
        <v>2100</v>
      </c>
      <c r="X14" s="232">
        <f>钻展!Q13</f>
        <v>0.470790476190476</v>
      </c>
      <c r="Y14" s="276">
        <f>IFERROR(钻展!T13,0)</f>
        <v>1.41605809884086</v>
      </c>
      <c r="Z14" s="277">
        <f>直通车!B13</f>
        <v>2026.23</v>
      </c>
      <c r="AA14" s="113">
        <f>直通车!D13</f>
        <v>545</v>
      </c>
      <c r="AB14" s="176">
        <f>直通车!E13</f>
        <v>3.72</v>
      </c>
      <c r="AC14" s="177">
        <f>直通车!G13</f>
        <v>1488</v>
      </c>
      <c r="AD14" s="177">
        <f>直通车!H13</f>
        <v>1</v>
      </c>
      <c r="AE14" s="113">
        <f>直通车!I13</f>
        <v>11</v>
      </c>
      <c r="AF14" s="113">
        <f>直通车!J13</f>
        <v>14</v>
      </c>
      <c r="AG14" s="285">
        <f>直通车!K13</f>
        <v>0.0018</v>
      </c>
      <c r="AH14" s="308">
        <f t="shared" si="2"/>
        <v>0.734368753793992</v>
      </c>
      <c r="AI14" s="309">
        <f>淘客!B13</f>
        <v>13.47</v>
      </c>
      <c r="AJ14" s="234">
        <f>淘客!C13</f>
        <v>134.64</v>
      </c>
      <c r="AK14" s="276">
        <f>淘客!E13</f>
        <v>9.99554565701559</v>
      </c>
      <c r="AL14" s="310">
        <f t="shared" si="3"/>
        <v>3028.36</v>
      </c>
    </row>
    <row r="15" spans="1:38">
      <c r="A15" s="109" t="str">
        <f t="shared" si="0"/>
        <v>五</v>
      </c>
      <c r="B15" s="110">
        <f>总表!$A$51</f>
        <v>42321</v>
      </c>
      <c r="C15" s="111">
        <f>总表!B51</f>
        <v>2997</v>
      </c>
      <c r="D15" s="112">
        <f>总表!N51</f>
        <v>22222</v>
      </c>
      <c r="E15" s="112">
        <f>总表!O51</f>
        <v>1111</v>
      </c>
      <c r="F15" s="113">
        <f>总表!C51</f>
        <v>1152</v>
      </c>
      <c r="G15" s="114">
        <f>总表!E51</f>
        <v>0.1476</v>
      </c>
      <c r="H15" s="115">
        <f>总表!F51</f>
        <v>0.598090277777778</v>
      </c>
      <c r="I15" s="113">
        <f>总表!AK51</f>
        <v>88</v>
      </c>
      <c r="J15" s="176">
        <f>总表!AP51</f>
        <v>1.6429</v>
      </c>
      <c r="K15" s="180">
        <f>总表!AM51</f>
        <v>75515.7</v>
      </c>
      <c r="L15" s="177">
        <f>总表!AS51</f>
        <v>1797.99285714286</v>
      </c>
      <c r="M15" s="178">
        <f>总表!AU51</f>
        <v>5</v>
      </c>
      <c r="N15" s="114">
        <f>总表!AV51</f>
        <v>0.5952</v>
      </c>
      <c r="O15" s="114">
        <f>总表!AW51</f>
        <v>0.0391</v>
      </c>
      <c r="P15" s="179">
        <f t="shared" si="1"/>
        <v>0.0401023893044758</v>
      </c>
      <c r="Q15" s="230">
        <f>钻展!D14</f>
        <v>152</v>
      </c>
      <c r="R15" s="231">
        <f>钻展!E14</f>
        <v>988.66</v>
      </c>
      <c r="S15" s="232">
        <f>钻展!F14</f>
        <v>0.0091</v>
      </c>
      <c r="T15" s="233">
        <f>钻展!G14</f>
        <v>6.5</v>
      </c>
      <c r="U15" s="234">
        <f>钻展!N14</f>
        <v>104</v>
      </c>
      <c r="V15" s="233">
        <f>钻展!O14</f>
        <v>0.506666666666667</v>
      </c>
      <c r="W15" s="235">
        <f>钻展!P14</f>
        <v>2200</v>
      </c>
      <c r="X15" s="232">
        <f>钻展!Q14</f>
        <v>0.449390909090909</v>
      </c>
      <c r="Y15" s="276">
        <f>IFERROR(钻展!T14,0)</f>
        <v>1.41605809884086</v>
      </c>
      <c r="Z15" s="277">
        <f>直通车!B14</f>
        <v>2026.23</v>
      </c>
      <c r="AA15" s="113">
        <f>直通车!D14</f>
        <v>545</v>
      </c>
      <c r="AB15" s="176">
        <f>直通车!E14</f>
        <v>3.72</v>
      </c>
      <c r="AC15" s="177">
        <f>直通车!G14</f>
        <v>1488</v>
      </c>
      <c r="AD15" s="177">
        <f>直通车!H14</f>
        <v>1</v>
      </c>
      <c r="AE15" s="113">
        <f>直通车!I14</f>
        <v>11</v>
      </c>
      <c r="AF15" s="113">
        <f>直通车!J14</f>
        <v>14</v>
      </c>
      <c r="AG15" s="285">
        <f>直通车!K14</f>
        <v>0.0018</v>
      </c>
      <c r="AH15" s="308">
        <f t="shared" si="2"/>
        <v>0.734368753793992</v>
      </c>
      <c r="AI15" s="309">
        <f>淘客!B14</f>
        <v>13.47</v>
      </c>
      <c r="AJ15" s="234">
        <f>淘客!C14</f>
        <v>134.64</v>
      </c>
      <c r="AK15" s="276">
        <f>淘客!E14</f>
        <v>9.99554565701559</v>
      </c>
      <c r="AL15" s="310">
        <f t="shared" si="3"/>
        <v>3028.36</v>
      </c>
    </row>
    <row r="16" ht="15" spans="1:38">
      <c r="A16" s="116" t="str">
        <f t="shared" si="0"/>
        <v>六</v>
      </c>
      <c r="B16" s="117">
        <f>总表!$A$52</f>
        <v>42322</v>
      </c>
      <c r="C16" s="118">
        <f>总表!B52</f>
        <v>2997</v>
      </c>
      <c r="D16" s="119">
        <f>总表!N52</f>
        <v>22222</v>
      </c>
      <c r="E16" s="120">
        <f>总表!O52</f>
        <v>1111</v>
      </c>
      <c r="F16" s="119">
        <f>总表!C52</f>
        <v>1152</v>
      </c>
      <c r="G16" s="121">
        <f>总表!E52</f>
        <v>0.1476</v>
      </c>
      <c r="H16" s="122">
        <f>总表!F52</f>
        <v>0.598090277777778</v>
      </c>
      <c r="I16" s="119">
        <f>总表!AK52</f>
        <v>33</v>
      </c>
      <c r="J16" s="181">
        <f>总表!AP52</f>
        <v>1.6429</v>
      </c>
      <c r="K16" s="182">
        <f>总表!AM52</f>
        <v>75515.7</v>
      </c>
      <c r="L16" s="183">
        <f>总表!AS52</f>
        <v>1797.99285714286</v>
      </c>
      <c r="M16" s="184">
        <f>总表!AU52</f>
        <v>5</v>
      </c>
      <c r="N16" s="121">
        <f>总表!AV52</f>
        <v>0.5952</v>
      </c>
      <c r="O16" s="121">
        <f>总表!AW52</f>
        <v>0.0391</v>
      </c>
      <c r="P16" s="185">
        <f t="shared" si="1"/>
        <v>0.0401023893044758</v>
      </c>
      <c r="Q16" s="236">
        <f>钻展!D15</f>
        <v>152</v>
      </c>
      <c r="R16" s="237">
        <f>钻展!E15</f>
        <v>988.66</v>
      </c>
      <c r="S16" s="238">
        <f>钻展!F15</f>
        <v>0.0091</v>
      </c>
      <c r="T16" s="239">
        <f>钻展!G15</f>
        <v>6.5</v>
      </c>
      <c r="U16" s="240">
        <f>钻展!N15</f>
        <v>110</v>
      </c>
      <c r="V16" s="239">
        <f>钻展!O15</f>
        <v>0.506666666666667</v>
      </c>
      <c r="W16" s="241">
        <f>钻展!P15</f>
        <v>2300</v>
      </c>
      <c r="X16" s="238">
        <f>钻展!Q15</f>
        <v>0.429852173913043</v>
      </c>
      <c r="Y16" s="278">
        <f>IFERROR(钻展!T15,0)</f>
        <v>1.41605809884086</v>
      </c>
      <c r="Z16" s="279">
        <f>直通车!B15</f>
        <v>2026.23</v>
      </c>
      <c r="AA16" s="119">
        <f>直通车!D15</f>
        <v>545</v>
      </c>
      <c r="AB16" s="181">
        <f>直通车!E15</f>
        <v>3.72</v>
      </c>
      <c r="AC16" s="183">
        <f>直通车!G15</f>
        <v>1488</v>
      </c>
      <c r="AD16" s="183">
        <f>直通车!H15</f>
        <v>1</v>
      </c>
      <c r="AE16" s="119">
        <f>直通车!I15</f>
        <v>11</v>
      </c>
      <c r="AF16" s="119">
        <f>直通车!J15</f>
        <v>14</v>
      </c>
      <c r="AG16" s="311">
        <f>直通车!K15</f>
        <v>0.0018</v>
      </c>
      <c r="AH16" s="312">
        <f t="shared" si="2"/>
        <v>0.734368753793992</v>
      </c>
      <c r="AI16" s="313">
        <f>淘客!B15</f>
        <v>13.47</v>
      </c>
      <c r="AJ16" s="240">
        <f>淘客!C15</f>
        <v>134.64</v>
      </c>
      <c r="AK16" s="278">
        <f>淘客!E15</f>
        <v>9.99554565701559</v>
      </c>
      <c r="AL16" s="314">
        <f t="shared" si="3"/>
        <v>3028.36</v>
      </c>
    </row>
    <row r="17" ht="15" spans="1:38">
      <c r="A17" s="123" t="str">
        <f t="shared" si="0"/>
        <v>日</v>
      </c>
      <c r="B17" s="124">
        <f>总表!$A$53</f>
        <v>42323</v>
      </c>
      <c r="C17" s="125">
        <f>总表!B53</f>
        <v>2997</v>
      </c>
      <c r="D17" s="126">
        <f>总表!N53</f>
        <v>22222</v>
      </c>
      <c r="E17" s="126">
        <f>总表!O53</f>
        <v>1111</v>
      </c>
      <c r="F17" s="127">
        <f>总表!C53</f>
        <v>1152</v>
      </c>
      <c r="G17" s="128">
        <f>总表!E53</f>
        <v>0.1476</v>
      </c>
      <c r="H17" s="130">
        <f>总表!F53</f>
        <v>0.598090277777778</v>
      </c>
      <c r="I17" s="193">
        <f>总表!AK53</f>
        <v>22</v>
      </c>
      <c r="J17" s="194">
        <f>总表!AP53</f>
        <v>1.6429</v>
      </c>
      <c r="K17" s="188">
        <f>总表!AM53</f>
        <v>75515.7</v>
      </c>
      <c r="L17" s="189">
        <f>总表!AS53</f>
        <v>1797.99285714286</v>
      </c>
      <c r="M17" s="190">
        <f>总表!AU53</f>
        <v>5</v>
      </c>
      <c r="N17" s="191">
        <f>总表!AV53</f>
        <v>0.5952</v>
      </c>
      <c r="O17" s="191">
        <f>总表!AW53</f>
        <v>0.0391</v>
      </c>
      <c r="P17" s="192">
        <f t="shared" si="1"/>
        <v>0.0401023893044758</v>
      </c>
      <c r="Q17" s="242">
        <f>钻展!D16</f>
        <v>152</v>
      </c>
      <c r="R17" s="243">
        <f>钻展!E16</f>
        <v>988.66</v>
      </c>
      <c r="S17" s="244">
        <f>钻展!F16</f>
        <v>0.0091</v>
      </c>
      <c r="T17" s="245">
        <f>钻展!G16</f>
        <v>6.5</v>
      </c>
      <c r="U17" s="246">
        <f>钻展!N16</f>
        <v>116</v>
      </c>
      <c r="V17" s="247">
        <f>钻展!O16</f>
        <v>0.506666666666667</v>
      </c>
      <c r="W17" s="248">
        <f>钻展!P16</f>
        <v>2400</v>
      </c>
      <c r="X17" s="244">
        <f>钻展!Q16</f>
        <v>0.411941666666667</v>
      </c>
      <c r="Y17" s="280">
        <f>IFERROR(钻展!T16,0)</f>
        <v>1.41605809884086</v>
      </c>
      <c r="Z17" s="281">
        <f>直通车!B16</f>
        <v>2026.23</v>
      </c>
      <c r="AA17" s="127">
        <f>直通车!D16</f>
        <v>545</v>
      </c>
      <c r="AB17" s="194">
        <f>直通车!E16</f>
        <v>3.72</v>
      </c>
      <c r="AC17" s="189">
        <f>直通车!G16</f>
        <v>1488</v>
      </c>
      <c r="AD17" s="189">
        <f>直通车!H16</f>
        <v>1</v>
      </c>
      <c r="AE17" s="127">
        <f>直通车!I16</f>
        <v>11</v>
      </c>
      <c r="AF17" s="193">
        <f>直通车!J16</f>
        <v>14</v>
      </c>
      <c r="AG17" s="283">
        <f>直通车!K16</f>
        <v>0.0018</v>
      </c>
      <c r="AH17" s="315">
        <f t="shared" si="2"/>
        <v>0.734368753793992</v>
      </c>
      <c r="AI17" s="316">
        <f>淘客!B16</f>
        <v>13.47</v>
      </c>
      <c r="AJ17" s="317">
        <f>淘客!C16</f>
        <v>134.64</v>
      </c>
      <c r="AK17" s="280">
        <f>淘客!E16</f>
        <v>9.99554565701559</v>
      </c>
      <c r="AL17" s="318">
        <f t="shared" si="3"/>
        <v>3028.36</v>
      </c>
    </row>
    <row r="18" spans="1:38">
      <c r="A18" s="109" t="str">
        <f t="shared" si="0"/>
        <v>一</v>
      </c>
      <c r="B18" s="110">
        <f>总表!$A$54</f>
        <v>42324</v>
      </c>
      <c r="C18" s="111">
        <f>总表!B54</f>
        <v>2997</v>
      </c>
      <c r="D18" s="112">
        <f>总表!N54</f>
        <v>22222</v>
      </c>
      <c r="E18" s="112">
        <f>总表!O54</f>
        <v>1111</v>
      </c>
      <c r="F18" s="113">
        <f>总表!C54</f>
        <v>1152</v>
      </c>
      <c r="G18" s="114">
        <f>总表!E54</f>
        <v>0.1476</v>
      </c>
      <c r="H18" s="115">
        <f>总表!F54</f>
        <v>0.598090277777778</v>
      </c>
      <c r="I18" s="113">
        <f>总表!AK54</f>
        <v>11</v>
      </c>
      <c r="J18" s="176">
        <f>总表!AP54</f>
        <v>1.6429</v>
      </c>
      <c r="K18" s="177">
        <f>总表!AM54</f>
        <v>75515.7</v>
      </c>
      <c r="L18" s="177">
        <f>总表!AS54</f>
        <v>1797.99285714286</v>
      </c>
      <c r="M18" s="178">
        <f>总表!AU54</f>
        <v>5</v>
      </c>
      <c r="N18" s="114">
        <f>总表!AV54</f>
        <v>0.5952</v>
      </c>
      <c r="O18" s="114">
        <f>总表!AW54</f>
        <v>0.0391</v>
      </c>
      <c r="P18" s="179">
        <f t="shared" si="1"/>
        <v>0.0401023893044758</v>
      </c>
      <c r="Q18" s="230">
        <f>钻展!D17</f>
        <v>152</v>
      </c>
      <c r="R18" s="231">
        <f>钻展!E17</f>
        <v>988.66</v>
      </c>
      <c r="S18" s="232">
        <f>钻展!F17</f>
        <v>0.0091</v>
      </c>
      <c r="T18" s="233">
        <f>钻展!G17</f>
        <v>6.5</v>
      </c>
      <c r="U18" s="234">
        <f>钻展!N17</f>
        <v>122</v>
      </c>
      <c r="V18" s="233">
        <f>钻展!O17</f>
        <v>0.506666666666667</v>
      </c>
      <c r="W18" s="235">
        <f>钻展!P17</f>
        <v>2500</v>
      </c>
      <c r="X18" s="232">
        <f>钻展!Q17</f>
        <v>0.395464</v>
      </c>
      <c r="Y18" s="276">
        <f>IFERROR(钻展!T17,0)</f>
        <v>1.41605809884086</v>
      </c>
      <c r="Z18" s="277">
        <f>直通车!B17</f>
        <v>2026.23</v>
      </c>
      <c r="AA18" s="113">
        <f>直通车!D17</f>
        <v>545</v>
      </c>
      <c r="AB18" s="176">
        <f>直通车!E17</f>
        <v>3.72</v>
      </c>
      <c r="AC18" s="177">
        <f>直通车!G17</f>
        <v>1488</v>
      </c>
      <c r="AD18" s="177">
        <f>直通车!H17</f>
        <v>1</v>
      </c>
      <c r="AE18" s="113">
        <f>直通车!I17</f>
        <v>11</v>
      </c>
      <c r="AF18" s="113">
        <f>直通车!J17</f>
        <v>14</v>
      </c>
      <c r="AG18" s="285">
        <f>直通车!K17</f>
        <v>0.0018</v>
      </c>
      <c r="AH18" s="308">
        <f t="shared" si="2"/>
        <v>0.734368753793992</v>
      </c>
      <c r="AI18" s="309">
        <f>淘客!B17</f>
        <v>13.47</v>
      </c>
      <c r="AJ18" s="234">
        <f>淘客!C17</f>
        <v>134.64</v>
      </c>
      <c r="AK18" s="276">
        <f>淘客!E17</f>
        <v>9.99554565701559</v>
      </c>
      <c r="AL18" s="310">
        <f t="shared" si="3"/>
        <v>3028.36</v>
      </c>
    </row>
    <row r="19" spans="1:38">
      <c r="A19" s="109" t="str">
        <f t="shared" si="0"/>
        <v>二</v>
      </c>
      <c r="B19" s="110">
        <f>总表!$A$55</f>
        <v>42325</v>
      </c>
      <c r="C19" s="111">
        <f>总表!B55</f>
        <v>2997</v>
      </c>
      <c r="D19" s="112">
        <f>总表!N55</f>
        <v>22222</v>
      </c>
      <c r="E19" s="112">
        <f>总表!O55</f>
        <v>1111</v>
      </c>
      <c r="F19" s="113">
        <f>总表!C55</f>
        <v>1152</v>
      </c>
      <c r="G19" s="114">
        <f>总表!E55</f>
        <v>0.1476</v>
      </c>
      <c r="H19" s="115">
        <f>总表!F55</f>
        <v>0.598090277777778</v>
      </c>
      <c r="I19" s="113">
        <f>总表!AK55</f>
        <v>96</v>
      </c>
      <c r="J19" s="176">
        <f>总表!AP55</f>
        <v>1.6429</v>
      </c>
      <c r="K19" s="177">
        <f>总表!AM55</f>
        <v>75515.7</v>
      </c>
      <c r="L19" s="177">
        <f>总表!AS55</f>
        <v>1797.99285714286</v>
      </c>
      <c r="M19" s="178">
        <f>总表!AU55</f>
        <v>5</v>
      </c>
      <c r="N19" s="114">
        <f>总表!AV55</f>
        <v>0.5952</v>
      </c>
      <c r="O19" s="114">
        <f>总表!AW55</f>
        <v>0.0391</v>
      </c>
      <c r="P19" s="179">
        <f t="shared" si="1"/>
        <v>0.0401023893044758</v>
      </c>
      <c r="Q19" s="230">
        <f>钻展!D18</f>
        <v>152</v>
      </c>
      <c r="R19" s="231">
        <f>钻展!E18</f>
        <v>988.66</v>
      </c>
      <c r="S19" s="232">
        <f>钻展!F18</f>
        <v>0.0091</v>
      </c>
      <c r="T19" s="233">
        <f>钻展!G18</f>
        <v>6.5</v>
      </c>
      <c r="U19" s="234">
        <f>钻展!N18</f>
        <v>128</v>
      </c>
      <c r="V19" s="233">
        <f>钻展!O18</f>
        <v>0.506666666666667</v>
      </c>
      <c r="W19" s="235">
        <f>钻展!P18</f>
        <v>2600</v>
      </c>
      <c r="X19" s="232">
        <f>钻展!Q18</f>
        <v>0.380253846153846</v>
      </c>
      <c r="Y19" s="276">
        <f>IFERROR(钻展!T18,0)</f>
        <v>1.41605809884086</v>
      </c>
      <c r="Z19" s="277">
        <f>直通车!B18</f>
        <v>2026.23</v>
      </c>
      <c r="AA19" s="113">
        <f>直通车!D18</f>
        <v>545</v>
      </c>
      <c r="AB19" s="176">
        <f>直通车!E18</f>
        <v>3.72</v>
      </c>
      <c r="AC19" s="177">
        <f>直通车!G18</f>
        <v>1488</v>
      </c>
      <c r="AD19" s="177">
        <f>直通车!H18</f>
        <v>1</v>
      </c>
      <c r="AE19" s="113">
        <f>直通车!I18</f>
        <v>11</v>
      </c>
      <c r="AF19" s="113">
        <f>直通车!J18</f>
        <v>14</v>
      </c>
      <c r="AG19" s="285">
        <f>直通车!K18</f>
        <v>0.0018</v>
      </c>
      <c r="AH19" s="308">
        <f t="shared" si="2"/>
        <v>0.734368753793992</v>
      </c>
      <c r="AI19" s="309">
        <f>淘客!B18</f>
        <v>13.47</v>
      </c>
      <c r="AJ19" s="234">
        <f>淘客!C18</f>
        <v>134.64</v>
      </c>
      <c r="AK19" s="276">
        <f>淘客!E18</f>
        <v>9.99554565701559</v>
      </c>
      <c r="AL19" s="310">
        <f t="shared" si="3"/>
        <v>3028.36</v>
      </c>
    </row>
    <row r="20" spans="1:38">
      <c r="A20" s="109" t="str">
        <f t="shared" si="0"/>
        <v>三</v>
      </c>
      <c r="B20" s="110">
        <f>总表!$A$56</f>
        <v>42326</v>
      </c>
      <c r="C20" s="111">
        <f>总表!B56</f>
        <v>2997</v>
      </c>
      <c r="D20" s="112">
        <f>总表!N56</f>
        <v>22222</v>
      </c>
      <c r="E20" s="112">
        <f>总表!O56</f>
        <v>1111</v>
      </c>
      <c r="F20" s="113">
        <f>总表!C56</f>
        <v>1152</v>
      </c>
      <c r="G20" s="114">
        <f>总表!E56</f>
        <v>0.1476</v>
      </c>
      <c r="H20" s="115">
        <f>总表!F56</f>
        <v>0.598090277777778</v>
      </c>
      <c r="I20" s="113">
        <f>总表!AK56</f>
        <v>96</v>
      </c>
      <c r="J20" s="176">
        <f>总表!AP56</f>
        <v>1.6429</v>
      </c>
      <c r="K20" s="177">
        <f>总表!AM56</f>
        <v>75515.7</v>
      </c>
      <c r="L20" s="177">
        <f>总表!AS56</f>
        <v>1797.99285714286</v>
      </c>
      <c r="M20" s="178">
        <f>总表!AU56</f>
        <v>5</v>
      </c>
      <c r="N20" s="114">
        <f>总表!AV56</f>
        <v>0.5952</v>
      </c>
      <c r="O20" s="114">
        <f>总表!AW56</f>
        <v>0.0391</v>
      </c>
      <c r="P20" s="179">
        <f t="shared" si="1"/>
        <v>0.0401023893044758</v>
      </c>
      <c r="Q20" s="230">
        <f>钻展!D19</f>
        <v>152</v>
      </c>
      <c r="R20" s="231">
        <f>钻展!E19</f>
        <v>988.66</v>
      </c>
      <c r="S20" s="232">
        <f>钻展!F19</f>
        <v>0.0091</v>
      </c>
      <c r="T20" s="233">
        <f>钻展!G19</f>
        <v>6.5</v>
      </c>
      <c r="U20" s="234">
        <f>钻展!N19</f>
        <v>134</v>
      </c>
      <c r="V20" s="233">
        <f>钻展!O19</f>
        <v>0.506666666666667</v>
      </c>
      <c r="W20" s="235">
        <f>钻展!P19</f>
        <v>2700</v>
      </c>
      <c r="X20" s="232">
        <f>钻展!Q19</f>
        <v>0.36617037037037</v>
      </c>
      <c r="Y20" s="276">
        <f>IFERROR(钻展!T19,0)</f>
        <v>1.41605809884086</v>
      </c>
      <c r="Z20" s="277">
        <f>直通车!B19</f>
        <v>2026.23</v>
      </c>
      <c r="AA20" s="113">
        <f>直通车!D19</f>
        <v>545</v>
      </c>
      <c r="AB20" s="176">
        <f>直通车!E19</f>
        <v>3.72</v>
      </c>
      <c r="AC20" s="177">
        <f>直通车!G19</f>
        <v>1488</v>
      </c>
      <c r="AD20" s="177">
        <f>直通车!H19</f>
        <v>1</v>
      </c>
      <c r="AE20" s="113">
        <f>直通车!I19</f>
        <v>11</v>
      </c>
      <c r="AF20" s="113">
        <f>直通车!J19</f>
        <v>14</v>
      </c>
      <c r="AG20" s="285">
        <f>直通车!K19</f>
        <v>0.0018</v>
      </c>
      <c r="AH20" s="308">
        <f t="shared" si="2"/>
        <v>0.734368753793992</v>
      </c>
      <c r="AI20" s="309">
        <f>淘客!B19</f>
        <v>13.47</v>
      </c>
      <c r="AJ20" s="234">
        <f>淘客!C19</f>
        <v>134.64</v>
      </c>
      <c r="AK20" s="276">
        <f>淘客!E19</f>
        <v>9.99554565701559</v>
      </c>
      <c r="AL20" s="310">
        <f t="shared" si="3"/>
        <v>3028.36</v>
      </c>
    </row>
    <row r="21" spans="1:38">
      <c r="A21" s="109" t="str">
        <f t="shared" si="0"/>
        <v>四</v>
      </c>
      <c r="B21" s="110">
        <f>总表!$A$57</f>
        <v>42327</v>
      </c>
      <c r="C21" s="111">
        <f>总表!B57</f>
        <v>2997</v>
      </c>
      <c r="D21" s="112">
        <f>总表!N57</f>
        <v>22222</v>
      </c>
      <c r="E21" s="112">
        <f>总表!O57</f>
        <v>1111</v>
      </c>
      <c r="F21" s="113">
        <f>总表!C57</f>
        <v>1152</v>
      </c>
      <c r="G21" s="114">
        <f>总表!E57</f>
        <v>0.1476</v>
      </c>
      <c r="H21" s="115">
        <f>总表!F57</f>
        <v>0.598090277777778</v>
      </c>
      <c r="I21" s="113">
        <f>总表!AK57</f>
        <v>96</v>
      </c>
      <c r="J21" s="176">
        <f>总表!AP57</f>
        <v>1.6429</v>
      </c>
      <c r="K21" s="177">
        <f>总表!AM57</f>
        <v>75515.7</v>
      </c>
      <c r="L21" s="177">
        <f>总表!AS57</f>
        <v>1797.99285714286</v>
      </c>
      <c r="M21" s="178">
        <f>总表!AU57</f>
        <v>5</v>
      </c>
      <c r="N21" s="114">
        <f>总表!AV57</f>
        <v>0.5952</v>
      </c>
      <c r="O21" s="114">
        <f>总表!AW57</f>
        <v>0.0391</v>
      </c>
      <c r="P21" s="179">
        <f t="shared" si="1"/>
        <v>0.0401023893044758</v>
      </c>
      <c r="Q21" s="230">
        <f>钻展!D20</f>
        <v>152</v>
      </c>
      <c r="R21" s="231">
        <f>钻展!E20</f>
        <v>988.66</v>
      </c>
      <c r="S21" s="232">
        <f>钻展!F20</f>
        <v>0.0091</v>
      </c>
      <c r="T21" s="233">
        <f>钻展!G20</f>
        <v>6.5</v>
      </c>
      <c r="U21" s="234">
        <f>钻展!N20</f>
        <v>140</v>
      </c>
      <c r="V21" s="233">
        <f>钻展!O20</f>
        <v>0.506666666666667</v>
      </c>
      <c r="W21" s="235">
        <f>钻展!P20</f>
        <v>2800</v>
      </c>
      <c r="X21" s="232">
        <f>钻展!Q20</f>
        <v>0.353092857142857</v>
      </c>
      <c r="Y21" s="276">
        <f>IFERROR(钻展!T20,0)</f>
        <v>1.41605809884086</v>
      </c>
      <c r="Z21" s="277">
        <f>直通车!B20</f>
        <v>2026.23</v>
      </c>
      <c r="AA21" s="113">
        <f>直通车!D20</f>
        <v>545</v>
      </c>
      <c r="AB21" s="176">
        <f>直通车!E20</f>
        <v>3.72</v>
      </c>
      <c r="AC21" s="177">
        <f>直通车!G20</f>
        <v>1488</v>
      </c>
      <c r="AD21" s="177">
        <f>直通车!H20</f>
        <v>1</v>
      </c>
      <c r="AE21" s="113">
        <f>直通车!I20</f>
        <v>11</v>
      </c>
      <c r="AF21" s="113">
        <f>直通车!J20</f>
        <v>14</v>
      </c>
      <c r="AG21" s="285">
        <f>直通车!K20</f>
        <v>0.0018</v>
      </c>
      <c r="AH21" s="308">
        <f t="shared" si="2"/>
        <v>0.734368753793992</v>
      </c>
      <c r="AI21" s="309">
        <f>淘客!B20</f>
        <v>13.47</v>
      </c>
      <c r="AJ21" s="234">
        <f>淘客!C20</f>
        <v>134.64</v>
      </c>
      <c r="AK21" s="276">
        <f>淘客!E20</f>
        <v>9.99554565701559</v>
      </c>
      <c r="AL21" s="310">
        <f t="shared" si="3"/>
        <v>3028.36</v>
      </c>
    </row>
    <row r="22" spans="1:38">
      <c r="A22" s="109" t="str">
        <f t="shared" si="0"/>
        <v>五</v>
      </c>
      <c r="B22" s="110">
        <f>总表!$A$58</f>
        <v>42328</v>
      </c>
      <c r="C22" s="111">
        <f>总表!B58</f>
        <v>2997</v>
      </c>
      <c r="D22" s="112">
        <f>总表!N58</f>
        <v>22222</v>
      </c>
      <c r="E22" s="112">
        <f>总表!O58</f>
        <v>1111</v>
      </c>
      <c r="F22" s="113">
        <f>总表!C58</f>
        <v>1152</v>
      </c>
      <c r="G22" s="114">
        <f>总表!E58</f>
        <v>0.1476</v>
      </c>
      <c r="H22" s="115">
        <f>总表!F58</f>
        <v>0.598090277777778</v>
      </c>
      <c r="I22" s="113">
        <f>总表!AK58</f>
        <v>96</v>
      </c>
      <c r="J22" s="176">
        <f>总表!AP58</f>
        <v>1.6429</v>
      </c>
      <c r="K22" s="180">
        <f>总表!AM58</f>
        <v>75515.7</v>
      </c>
      <c r="L22" s="177">
        <f>总表!AS58</f>
        <v>1797.99285714286</v>
      </c>
      <c r="M22" s="178">
        <f>总表!AU58</f>
        <v>5</v>
      </c>
      <c r="N22" s="114">
        <f>总表!AV58</f>
        <v>0.5952</v>
      </c>
      <c r="O22" s="114">
        <f>总表!AW58</f>
        <v>0.0391</v>
      </c>
      <c r="P22" s="179">
        <f t="shared" si="1"/>
        <v>0.0401023893044758</v>
      </c>
      <c r="Q22" s="230">
        <f>钻展!D21</f>
        <v>152</v>
      </c>
      <c r="R22" s="231">
        <f>钻展!E21</f>
        <v>988.66</v>
      </c>
      <c r="S22" s="232">
        <f>钻展!F21</f>
        <v>0.0091</v>
      </c>
      <c r="T22" s="233">
        <f>钻展!G21</f>
        <v>6.5</v>
      </c>
      <c r="U22" s="234">
        <f>钻展!N21</f>
        <v>146</v>
      </c>
      <c r="V22" s="233">
        <f>钻展!O21</f>
        <v>0.506666666666667</v>
      </c>
      <c r="W22" s="235">
        <f>钻展!P21</f>
        <v>2900</v>
      </c>
      <c r="X22" s="232">
        <f>钻展!Q21</f>
        <v>0.34091724137931</v>
      </c>
      <c r="Y22" s="276">
        <f>IFERROR(钻展!T21,0)</f>
        <v>1.41605809884086</v>
      </c>
      <c r="Z22" s="277">
        <f>直通车!B21</f>
        <v>2026.23</v>
      </c>
      <c r="AA22" s="113">
        <f>直通车!D21</f>
        <v>545</v>
      </c>
      <c r="AB22" s="176">
        <f>直通车!E21</f>
        <v>3.72</v>
      </c>
      <c r="AC22" s="177">
        <f>直通车!G21</f>
        <v>1488</v>
      </c>
      <c r="AD22" s="177">
        <f>直通车!H21</f>
        <v>1</v>
      </c>
      <c r="AE22" s="113">
        <f>直通车!I21</f>
        <v>11</v>
      </c>
      <c r="AF22" s="113">
        <f>直通车!J21</f>
        <v>14</v>
      </c>
      <c r="AG22" s="285">
        <f>直通车!K21</f>
        <v>0.0018</v>
      </c>
      <c r="AH22" s="308">
        <f t="shared" si="2"/>
        <v>0.734368753793992</v>
      </c>
      <c r="AI22" s="309">
        <f>淘客!B21</f>
        <v>13.47</v>
      </c>
      <c r="AJ22" s="234">
        <f>淘客!C21</f>
        <v>134.64</v>
      </c>
      <c r="AK22" s="276">
        <f>淘客!E21</f>
        <v>9.99554565701559</v>
      </c>
      <c r="AL22" s="310">
        <f t="shared" si="3"/>
        <v>3028.36</v>
      </c>
    </row>
    <row r="23" ht="15" spans="1:38">
      <c r="A23" s="116" t="str">
        <f t="shared" si="0"/>
        <v>六</v>
      </c>
      <c r="B23" s="117">
        <f>总表!$A$59</f>
        <v>42329</v>
      </c>
      <c r="C23" s="118">
        <f>总表!B59</f>
        <v>2997</v>
      </c>
      <c r="D23" s="119">
        <f>总表!N59</f>
        <v>22222</v>
      </c>
      <c r="E23" s="120">
        <f>总表!O59</f>
        <v>1111</v>
      </c>
      <c r="F23" s="119">
        <f>总表!C59</f>
        <v>1152</v>
      </c>
      <c r="G23" s="121">
        <f>总表!E59</f>
        <v>0.1476</v>
      </c>
      <c r="H23" s="122">
        <f>总表!F59</f>
        <v>0.598090277777778</v>
      </c>
      <c r="I23" s="119">
        <f>总表!AK59</f>
        <v>96</v>
      </c>
      <c r="J23" s="181">
        <f>总表!AP59</f>
        <v>1.6429</v>
      </c>
      <c r="K23" s="182">
        <f>总表!AM59</f>
        <v>75515.7</v>
      </c>
      <c r="L23" s="183">
        <f>总表!AS59</f>
        <v>1797.99285714286</v>
      </c>
      <c r="M23" s="184">
        <f>总表!AU59</f>
        <v>5</v>
      </c>
      <c r="N23" s="121">
        <f>总表!AV59</f>
        <v>0.5952</v>
      </c>
      <c r="O23" s="121">
        <f>总表!AW59</f>
        <v>0.0391</v>
      </c>
      <c r="P23" s="185">
        <f t="shared" si="1"/>
        <v>0.0401023893044758</v>
      </c>
      <c r="Q23" s="236">
        <f>钻展!D22</f>
        <v>152</v>
      </c>
      <c r="R23" s="237">
        <f>钻展!E22</f>
        <v>988.66</v>
      </c>
      <c r="S23" s="238">
        <f>钻展!F22</f>
        <v>0.0091</v>
      </c>
      <c r="T23" s="239">
        <f>钻展!G22</f>
        <v>6.5</v>
      </c>
      <c r="U23" s="240">
        <f>钻展!N22</f>
        <v>152</v>
      </c>
      <c r="V23" s="239">
        <f>钻展!O22</f>
        <v>0.506666666666667</v>
      </c>
      <c r="W23" s="241">
        <f>钻展!P22</f>
        <v>3000</v>
      </c>
      <c r="X23" s="238">
        <f>钻展!Q22</f>
        <v>0.329553333333333</v>
      </c>
      <c r="Y23" s="278">
        <f>IFERROR(钻展!T22,0)</f>
        <v>1.41605809884086</v>
      </c>
      <c r="Z23" s="279">
        <f>直通车!B22</f>
        <v>2026.23</v>
      </c>
      <c r="AA23" s="119">
        <f>直通车!D22</f>
        <v>545</v>
      </c>
      <c r="AB23" s="181">
        <f>直通车!E22</f>
        <v>3.72</v>
      </c>
      <c r="AC23" s="183">
        <f>直通车!G22</f>
        <v>1488</v>
      </c>
      <c r="AD23" s="183">
        <f>直通车!H22</f>
        <v>1</v>
      </c>
      <c r="AE23" s="119">
        <f>直通车!I22</f>
        <v>11</v>
      </c>
      <c r="AF23" s="119">
        <f>直通车!J22</f>
        <v>14</v>
      </c>
      <c r="AG23" s="311">
        <f>直通车!K22</f>
        <v>0.0018</v>
      </c>
      <c r="AH23" s="312">
        <f t="shared" si="2"/>
        <v>0.734368753793992</v>
      </c>
      <c r="AI23" s="313">
        <f>淘客!B22</f>
        <v>13.47</v>
      </c>
      <c r="AJ23" s="240">
        <f>淘客!C22</f>
        <v>134.64</v>
      </c>
      <c r="AK23" s="278">
        <f>淘客!E22</f>
        <v>9.99554565701559</v>
      </c>
      <c r="AL23" s="314">
        <f t="shared" si="3"/>
        <v>3028.36</v>
      </c>
    </row>
    <row r="24" ht="15" spans="1:38">
      <c r="A24" s="123" t="str">
        <f t="shared" si="0"/>
        <v>日</v>
      </c>
      <c r="B24" s="124">
        <f>总表!$A$60</f>
        <v>42330</v>
      </c>
      <c r="C24" s="125">
        <f>总表!B60</f>
        <v>2997</v>
      </c>
      <c r="D24" s="126">
        <f>总表!N60</f>
        <v>22222</v>
      </c>
      <c r="E24" s="126">
        <f>总表!O60</f>
        <v>1111</v>
      </c>
      <c r="F24" s="127">
        <f>总表!C60</f>
        <v>1152</v>
      </c>
      <c r="G24" s="128">
        <f>总表!E60</f>
        <v>0.1476</v>
      </c>
      <c r="H24" s="130">
        <f>总表!F60</f>
        <v>0.598090277777778</v>
      </c>
      <c r="I24" s="193">
        <f>总表!AK60</f>
        <v>96</v>
      </c>
      <c r="J24" s="194">
        <f>总表!AP60</f>
        <v>1.6429</v>
      </c>
      <c r="K24" s="188">
        <f>总表!AM60</f>
        <v>75515.7</v>
      </c>
      <c r="L24" s="189">
        <f>总表!AS60</f>
        <v>1797.99285714286</v>
      </c>
      <c r="M24" s="190">
        <f>总表!AU60</f>
        <v>5</v>
      </c>
      <c r="N24" s="191">
        <f>总表!AV60</f>
        <v>0.5952</v>
      </c>
      <c r="O24" s="191">
        <f>总表!AW60</f>
        <v>0.0391</v>
      </c>
      <c r="P24" s="192">
        <f t="shared" si="1"/>
        <v>0.0401023893044758</v>
      </c>
      <c r="Q24" s="242">
        <f>钻展!D23</f>
        <v>152</v>
      </c>
      <c r="R24" s="243">
        <f>钻展!E23</f>
        <v>988.66</v>
      </c>
      <c r="S24" s="244">
        <f>钻展!F23</f>
        <v>0.0091</v>
      </c>
      <c r="T24" s="245">
        <f>钻展!G23</f>
        <v>6.5</v>
      </c>
      <c r="U24" s="246">
        <f>钻展!N23</f>
        <v>158</v>
      </c>
      <c r="V24" s="247">
        <f>钻展!O23</f>
        <v>0.506666666666667</v>
      </c>
      <c r="W24" s="248">
        <f>钻展!P23</f>
        <v>3100</v>
      </c>
      <c r="X24" s="244">
        <f>钻展!Q23</f>
        <v>0.318922580645161</v>
      </c>
      <c r="Y24" s="280">
        <f>IFERROR(钻展!T23,0)</f>
        <v>1.41605809884086</v>
      </c>
      <c r="Z24" s="281">
        <f>直通车!B23</f>
        <v>2026.23</v>
      </c>
      <c r="AA24" s="282">
        <f>直通车!D23</f>
        <v>545</v>
      </c>
      <c r="AB24" s="283">
        <f>直通车!E23</f>
        <v>3.72</v>
      </c>
      <c r="AC24" s="282">
        <f>直通车!G23</f>
        <v>1488</v>
      </c>
      <c r="AD24" s="282">
        <f>直通车!H23</f>
        <v>1</v>
      </c>
      <c r="AE24" s="283">
        <f>直通车!I23</f>
        <v>11</v>
      </c>
      <c r="AF24" s="193">
        <f>直通车!J23</f>
        <v>14</v>
      </c>
      <c r="AG24" s="283">
        <f>直通车!K23</f>
        <v>0.0018</v>
      </c>
      <c r="AH24" s="315">
        <f t="shared" si="2"/>
        <v>0.734368753793992</v>
      </c>
      <c r="AI24" s="316">
        <f>淘客!B23</f>
        <v>13.47</v>
      </c>
      <c r="AJ24" s="317">
        <f>淘客!C23</f>
        <v>134.64</v>
      </c>
      <c r="AK24" s="280">
        <f>淘客!E23</f>
        <v>9.99554565701559</v>
      </c>
      <c r="AL24" s="318">
        <f t="shared" si="3"/>
        <v>3028.36</v>
      </c>
    </row>
    <row r="25" spans="1:38">
      <c r="A25" s="109" t="str">
        <f t="shared" si="0"/>
        <v>一</v>
      </c>
      <c r="B25" s="110">
        <f>总表!$A$61</f>
        <v>42331</v>
      </c>
      <c r="C25" s="111">
        <f>总表!B61</f>
        <v>2997</v>
      </c>
      <c r="D25" s="112">
        <f>总表!N61</f>
        <v>22222</v>
      </c>
      <c r="E25" s="112">
        <f>总表!O61</f>
        <v>1111</v>
      </c>
      <c r="F25" s="113">
        <f>总表!C61</f>
        <v>1152</v>
      </c>
      <c r="G25" s="114">
        <f>总表!E61</f>
        <v>0.1476</v>
      </c>
      <c r="H25" s="115">
        <f>总表!F61</f>
        <v>0.598090277777778</v>
      </c>
      <c r="I25" s="113">
        <f>总表!AK61</f>
        <v>96</v>
      </c>
      <c r="J25" s="176">
        <f>总表!AP61</f>
        <v>1.6429</v>
      </c>
      <c r="K25" s="177">
        <f>总表!AM61</f>
        <v>75515.7</v>
      </c>
      <c r="L25" s="177">
        <f>总表!AS61</f>
        <v>1797.99285714286</v>
      </c>
      <c r="M25" s="178">
        <f>总表!AU61</f>
        <v>5</v>
      </c>
      <c r="N25" s="114">
        <f>总表!AV61</f>
        <v>0.5952</v>
      </c>
      <c r="O25" s="114">
        <f>总表!AW61</f>
        <v>0.0391</v>
      </c>
      <c r="P25" s="179">
        <f t="shared" si="1"/>
        <v>0.0401023893044758</v>
      </c>
      <c r="Q25" s="230">
        <f>钻展!D24</f>
        <v>152</v>
      </c>
      <c r="R25" s="231">
        <f>钻展!E24</f>
        <v>988.66</v>
      </c>
      <c r="S25" s="232">
        <f>钻展!F24</f>
        <v>0.0091</v>
      </c>
      <c r="T25" s="233">
        <f>钻展!G24</f>
        <v>6.5</v>
      </c>
      <c r="U25" s="234">
        <f>钻展!N24</f>
        <v>164</v>
      </c>
      <c r="V25" s="233">
        <f>钻展!O24</f>
        <v>0.506666666666667</v>
      </c>
      <c r="W25" s="235">
        <f>钻展!P24</f>
        <v>3200</v>
      </c>
      <c r="X25" s="232">
        <f>钻展!Q24</f>
        <v>0.30895625</v>
      </c>
      <c r="Y25" s="276">
        <f>IFERROR(钻展!T24,0)</f>
        <v>1.41605809884086</v>
      </c>
      <c r="Z25" s="277">
        <f>直通车!B24</f>
        <v>2026.23</v>
      </c>
      <c r="AA25" s="284">
        <f>直通车!D24</f>
        <v>545</v>
      </c>
      <c r="AB25" s="285">
        <f>直通车!E24</f>
        <v>3.72</v>
      </c>
      <c r="AC25" s="284">
        <f>直通车!G24</f>
        <v>1488</v>
      </c>
      <c r="AD25" s="284">
        <f>直通车!H24</f>
        <v>1</v>
      </c>
      <c r="AE25" s="285">
        <f>直通车!I24</f>
        <v>11</v>
      </c>
      <c r="AF25" s="113">
        <f>直通车!J24</f>
        <v>14</v>
      </c>
      <c r="AG25" s="285">
        <f>直通车!K24</f>
        <v>0.0018</v>
      </c>
      <c r="AH25" s="308">
        <f t="shared" si="2"/>
        <v>0.734368753793992</v>
      </c>
      <c r="AI25" s="309">
        <f>淘客!B24</f>
        <v>13.47</v>
      </c>
      <c r="AJ25" s="234">
        <f>淘客!C24</f>
        <v>134.64</v>
      </c>
      <c r="AK25" s="276">
        <f>淘客!E24</f>
        <v>9.99554565701559</v>
      </c>
      <c r="AL25" s="310">
        <f t="shared" si="3"/>
        <v>3028.36</v>
      </c>
    </row>
    <row r="26" spans="1:38">
      <c r="A26" s="109" t="str">
        <f t="shared" si="0"/>
        <v>二</v>
      </c>
      <c r="B26" s="110">
        <f>总表!$A$62</f>
        <v>42332</v>
      </c>
      <c r="C26" s="111">
        <f>总表!B62</f>
        <v>2997</v>
      </c>
      <c r="D26" s="112">
        <f>总表!N62</f>
        <v>22222</v>
      </c>
      <c r="E26" s="112">
        <f>总表!O62</f>
        <v>1111</v>
      </c>
      <c r="F26" s="113">
        <f>总表!C62</f>
        <v>1152</v>
      </c>
      <c r="G26" s="114">
        <f>总表!E62</f>
        <v>0.1476</v>
      </c>
      <c r="H26" s="115">
        <f>总表!F62</f>
        <v>0.598090277777778</v>
      </c>
      <c r="I26" s="113">
        <f>总表!AK62</f>
        <v>96</v>
      </c>
      <c r="J26" s="176">
        <f>总表!AP62</f>
        <v>1.6429</v>
      </c>
      <c r="K26" s="177">
        <f>总表!AM62</f>
        <v>75515.7</v>
      </c>
      <c r="L26" s="177">
        <f>总表!AS62</f>
        <v>1797.99285714286</v>
      </c>
      <c r="M26" s="178">
        <f>总表!AU62</f>
        <v>5</v>
      </c>
      <c r="N26" s="114">
        <f>总表!AV62</f>
        <v>0.5952</v>
      </c>
      <c r="O26" s="114">
        <f>总表!AW62</f>
        <v>0.0391</v>
      </c>
      <c r="P26" s="179">
        <f t="shared" si="1"/>
        <v>0.0401023893044758</v>
      </c>
      <c r="Q26" s="230">
        <f>钻展!D25</f>
        <v>152</v>
      </c>
      <c r="R26" s="231">
        <f>钻展!E25</f>
        <v>988.66</v>
      </c>
      <c r="S26" s="232">
        <f>钻展!F25</f>
        <v>0.0091</v>
      </c>
      <c r="T26" s="233">
        <f>钻展!G25</f>
        <v>6.5</v>
      </c>
      <c r="U26" s="234">
        <f>钻展!N25</f>
        <v>170</v>
      </c>
      <c r="V26" s="233">
        <f>钻展!O25</f>
        <v>0.506666666666667</v>
      </c>
      <c r="W26" s="235">
        <f>钻展!P25</f>
        <v>3300</v>
      </c>
      <c r="X26" s="232">
        <f>钻展!Q25</f>
        <v>0.299593939393939</v>
      </c>
      <c r="Y26" s="276">
        <f>IFERROR(钻展!T25,0)</f>
        <v>1.41605809884086</v>
      </c>
      <c r="Z26" s="277">
        <f>直通车!B25</f>
        <v>2026.23</v>
      </c>
      <c r="AA26" s="284">
        <f>直通车!D25</f>
        <v>545</v>
      </c>
      <c r="AB26" s="285">
        <f>直通车!E25</f>
        <v>3.72</v>
      </c>
      <c r="AC26" s="284">
        <f>直通车!G25</f>
        <v>1488</v>
      </c>
      <c r="AD26" s="284">
        <f>直通车!H25</f>
        <v>1</v>
      </c>
      <c r="AE26" s="285">
        <f>直通车!I25</f>
        <v>11</v>
      </c>
      <c r="AF26" s="113">
        <f>直通车!J25</f>
        <v>14</v>
      </c>
      <c r="AG26" s="285">
        <f>直通车!K25</f>
        <v>0.0018</v>
      </c>
      <c r="AH26" s="308">
        <f t="shared" si="2"/>
        <v>0.734368753793992</v>
      </c>
      <c r="AI26" s="309">
        <f>淘客!B25</f>
        <v>13.47</v>
      </c>
      <c r="AJ26" s="234">
        <f>淘客!C25</f>
        <v>134.64</v>
      </c>
      <c r="AK26" s="276">
        <f>淘客!E25</f>
        <v>9.99554565701559</v>
      </c>
      <c r="AL26" s="310">
        <f t="shared" si="3"/>
        <v>3028.36</v>
      </c>
    </row>
    <row r="27" spans="1:38">
      <c r="A27" s="109" t="str">
        <f t="shared" si="0"/>
        <v>三</v>
      </c>
      <c r="B27" s="110">
        <f>总表!$A$63</f>
        <v>42333</v>
      </c>
      <c r="C27" s="111">
        <f>总表!B63</f>
        <v>2997</v>
      </c>
      <c r="D27" s="112">
        <f>总表!N63</f>
        <v>22222</v>
      </c>
      <c r="E27" s="112">
        <f>总表!O63</f>
        <v>1111</v>
      </c>
      <c r="F27" s="113">
        <f>总表!C63</f>
        <v>1152</v>
      </c>
      <c r="G27" s="114">
        <f>总表!E63</f>
        <v>0.1476</v>
      </c>
      <c r="H27" s="115">
        <f>总表!F63</f>
        <v>0.598090277777778</v>
      </c>
      <c r="I27" s="113">
        <f>总表!AK63</f>
        <v>96</v>
      </c>
      <c r="J27" s="176">
        <f>总表!AP63</f>
        <v>1.6429</v>
      </c>
      <c r="K27" s="177">
        <f>总表!AM63</f>
        <v>75515.7</v>
      </c>
      <c r="L27" s="177">
        <f>总表!AS63</f>
        <v>1797.99285714286</v>
      </c>
      <c r="M27" s="178">
        <f>总表!AU63</f>
        <v>5</v>
      </c>
      <c r="N27" s="114">
        <f>总表!AV63</f>
        <v>0.5952</v>
      </c>
      <c r="O27" s="114">
        <f>总表!AW63</f>
        <v>0.0391</v>
      </c>
      <c r="P27" s="179">
        <f t="shared" si="1"/>
        <v>0.0401023893044758</v>
      </c>
      <c r="Q27" s="230">
        <f>钻展!D26</f>
        <v>152</v>
      </c>
      <c r="R27" s="231">
        <f>钻展!E26</f>
        <v>988.66</v>
      </c>
      <c r="S27" s="232">
        <f>钻展!F26</f>
        <v>0.0091</v>
      </c>
      <c r="T27" s="233">
        <f>钻展!G26</f>
        <v>6.5</v>
      </c>
      <c r="U27" s="234">
        <f>钻展!N26</f>
        <v>176</v>
      </c>
      <c r="V27" s="233">
        <f>钻展!O26</f>
        <v>0.506666666666667</v>
      </c>
      <c r="W27" s="235">
        <f>钻展!P26</f>
        <v>3400</v>
      </c>
      <c r="X27" s="232">
        <f>钻展!Q26</f>
        <v>0.290782352941176</v>
      </c>
      <c r="Y27" s="276">
        <f>IFERROR(钻展!T26,0)</f>
        <v>1.41605809884086</v>
      </c>
      <c r="Z27" s="277">
        <f>直通车!B26</f>
        <v>2026.23</v>
      </c>
      <c r="AA27" s="284">
        <f>直通车!D26</f>
        <v>545</v>
      </c>
      <c r="AB27" s="285">
        <f>直通车!E26</f>
        <v>3.72</v>
      </c>
      <c r="AC27" s="284">
        <f>直通车!G26</f>
        <v>1488</v>
      </c>
      <c r="AD27" s="284">
        <f>直通车!H26</f>
        <v>1</v>
      </c>
      <c r="AE27" s="285">
        <f>直通车!I26</f>
        <v>11</v>
      </c>
      <c r="AF27" s="113">
        <f>直通车!J26</f>
        <v>14</v>
      </c>
      <c r="AG27" s="285">
        <f>直通车!K26</f>
        <v>0.0018</v>
      </c>
      <c r="AH27" s="308">
        <f t="shared" si="2"/>
        <v>0.734368753793992</v>
      </c>
      <c r="AI27" s="309">
        <f>淘客!B26</f>
        <v>13.47</v>
      </c>
      <c r="AJ27" s="234">
        <f>淘客!C26</f>
        <v>134.64</v>
      </c>
      <c r="AK27" s="276">
        <f>淘客!E26</f>
        <v>9.99554565701559</v>
      </c>
      <c r="AL27" s="310">
        <f t="shared" si="3"/>
        <v>3028.36</v>
      </c>
    </row>
    <row r="28" spans="1:38">
      <c r="A28" s="109" t="str">
        <f t="shared" si="0"/>
        <v>四</v>
      </c>
      <c r="B28" s="110">
        <f>总表!$A$64</f>
        <v>42334</v>
      </c>
      <c r="C28" s="111">
        <f>总表!B64</f>
        <v>2997</v>
      </c>
      <c r="D28" s="112">
        <f>总表!N64</f>
        <v>22222</v>
      </c>
      <c r="E28" s="112">
        <f>总表!O64</f>
        <v>1111</v>
      </c>
      <c r="F28" s="113">
        <f>总表!C64</f>
        <v>1152</v>
      </c>
      <c r="G28" s="114">
        <f>总表!E64</f>
        <v>0.1476</v>
      </c>
      <c r="H28" s="115">
        <f>总表!F64</f>
        <v>0.598090277777778</v>
      </c>
      <c r="I28" s="113">
        <f>总表!AK64</f>
        <v>96</v>
      </c>
      <c r="J28" s="176">
        <f>总表!AP64</f>
        <v>1.6429</v>
      </c>
      <c r="K28" s="177">
        <f>总表!AM64</f>
        <v>75515.7</v>
      </c>
      <c r="L28" s="177">
        <f>总表!AS64</f>
        <v>1797.99285714286</v>
      </c>
      <c r="M28" s="178">
        <f>总表!AU64</f>
        <v>5</v>
      </c>
      <c r="N28" s="114">
        <f>总表!AV64</f>
        <v>0.5952</v>
      </c>
      <c r="O28" s="114">
        <f>总表!AW64</f>
        <v>0.0391</v>
      </c>
      <c r="P28" s="179">
        <f t="shared" si="1"/>
        <v>0.0401023893044758</v>
      </c>
      <c r="Q28" s="230">
        <f>钻展!D27</f>
        <v>152</v>
      </c>
      <c r="R28" s="231">
        <f>钻展!E27</f>
        <v>988.66</v>
      </c>
      <c r="S28" s="232">
        <f>钻展!F27</f>
        <v>0.0091</v>
      </c>
      <c r="T28" s="233">
        <f>钻展!G27</f>
        <v>6.5</v>
      </c>
      <c r="U28" s="234">
        <f>钻展!N27</f>
        <v>182</v>
      </c>
      <c r="V28" s="233">
        <f>钻展!O27</f>
        <v>0.506666666666667</v>
      </c>
      <c r="W28" s="235">
        <f>钻展!P27</f>
        <v>3500</v>
      </c>
      <c r="X28" s="232">
        <f>钻展!Q27</f>
        <v>0.282474285714286</v>
      </c>
      <c r="Y28" s="276">
        <f>IFERROR(钻展!T27,0)</f>
        <v>1.41605809884086</v>
      </c>
      <c r="Z28" s="277">
        <f>直通车!B27</f>
        <v>2026.23</v>
      </c>
      <c r="AA28" s="284">
        <f>直通车!D27</f>
        <v>545</v>
      </c>
      <c r="AB28" s="285">
        <f>直通车!E27</f>
        <v>3.72</v>
      </c>
      <c r="AC28" s="284">
        <f>直通车!G27</f>
        <v>1488</v>
      </c>
      <c r="AD28" s="284">
        <f>直通车!H27</f>
        <v>1</v>
      </c>
      <c r="AE28" s="285">
        <f>直通车!I27</f>
        <v>11</v>
      </c>
      <c r="AF28" s="113">
        <f>直通车!J27</f>
        <v>14</v>
      </c>
      <c r="AG28" s="285">
        <f>直通车!K27</f>
        <v>0.0018</v>
      </c>
      <c r="AH28" s="308">
        <f t="shared" si="2"/>
        <v>0.734368753793992</v>
      </c>
      <c r="AI28" s="309">
        <f>淘客!B27</f>
        <v>13.47</v>
      </c>
      <c r="AJ28" s="234">
        <f>淘客!C27</f>
        <v>134.64</v>
      </c>
      <c r="AK28" s="276">
        <f>淘客!E27</f>
        <v>9.99554565701559</v>
      </c>
      <c r="AL28" s="310">
        <f t="shared" si="3"/>
        <v>3028.36</v>
      </c>
    </row>
    <row r="29" spans="1:38">
      <c r="A29" s="109" t="str">
        <f t="shared" si="0"/>
        <v>五</v>
      </c>
      <c r="B29" s="110">
        <f>总表!$A$65</f>
        <v>42335</v>
      </c>
      <c r="C29" s="111">
        <f>总表!B65</f>
        <v>2997</v>
      </c>
      <c r="D29" s="112">
        <f>总表!N65</f>
        <v>22222</v>
      </c>
      <c r="E29" s="112">
        <f>总表!O65</f>
        <v>1111</v>
      </c>
      <c r="F29" s="113">
        <f>总表!C65</f>
        <v>1152</v>
      </c>
      <c r="G29" s="114">
        <f>总表!E65</f>
        <v>0.1476</v>
      </c>
      <c r="H29" s="115">
        <f>总表!F65</f>
        <v>0.598090277777778</v>
      </c>
      <c r="I29" s="113">
        <f>总表!AK65</f>
        <v>96</v>
      </c>
      <c r="J29" s="176">
        <f>总表!AP65</f>
        <v>1.6429</v>
      </c>
      <c r="K29" s="177">
        <f>总表!AM65</f>
        <v>75515.7</v>
      </c>
      <c r="L29" s="177">
        <f>总表!AS65</f>
        <v>1797.99285714286</v>
      </c>
      <c r="M29" s="178">
        <f>总表!AU65</f>
        <v>5</v>
      </c>
      <c r="N29" s="114">
        <f>总表!AV65</f>
        <v>0.5952</v>
      </c>
      <c r="O29" s="114">
        <f>总表!AW65</f>
        <v>0.0391</v>
      </c>
      <c r="P29" s="179">
        <f t="shared" si="1"/>
        <v>0.0401023893044758</v>
      </c>
      <c r="Q29" s="230">
        <f>钻展!D28</f>
        <v>152</v>
      </c>
      <c r="R29" s="231">
        <f>钻展!E28</f>
        <v>988.66</v>
      </c>
      <c r="S29" s="232">
        <f>钻展!F28</f>
        <v>0.0091</v>
      </c>
      <c r="T29" s="233">
        <f>钻展!G28</f>
        <v>6.5</v>
      </c>
      <c r="U29" s="234">
        <f>钻展!N28</f>
        <v>188</v>
      </c>
      <c r="V29" s="233">
        <f>钻展!O28</f>
        <v>0.506666666666667</v>
      </c>
      <c r="W29" s="235">
        <f>钻展!P28</f>
        <v>3600</v>
      </c>
      <c r="X29" s="232">
        <f>钻展!Q28</f>
        <v>0.274627777777778</v>
      </c>
      <c r="Y29" s="276">
        <f>IFERROR(钻展!T28,0)</f>
        <v>1.41605809884086</v>
      </c>
      <c r="Z29" s="277">
        <f>直通车!B28</f>
        <v>2026.23</v>
      </c>
      <c r="AA29" s="284">
        <f>直通车!D28</f>
        <v>545</v>
      </c>
      <c r="AB29" s="285">
        <f>直通车!E28</f>
        <v>3.72</v>
      </c>
      <c r="AC29" s="284">
        <f>直通车!G28</f>
        <v>1488</v>
      </c>
      <c r="AD29" s="284">
        <f>直通车!H28</f>
        <v>1</v>
      </c>
      <c r="AE29" s="285">
        <f>直通车!I28</f>
        <v>11</v>
      </c>
      <c r="AF29" s="113">
        <f>直通车!J28</f>
        <v>14</v>
      </c>
      <c r="AG29" s="285">
        <f>直通车!K28</f>
        <v>0.0018</v>
      </c>
      <c r="AH29" s="308">
        <f t="shared" si="2"/>
        <v>0.734368753793992</v>
      </c>
      <c r="AI29" s="309">
        <f>淘客!B28</f>
        <v>13.47</v>
      </c>
      <c r="AJ29" s="234">
        <f>淘客!C28</f>
        <v>134.64</v>
      </c>
      <c r="AK29" s="276">
        <f>淘客!E28</f>
        <v>9.99554565701559</v>
      </c>
      <c r="AL29" s="310">
        <f t="shared" si="3"/>
        <v>3028.36</v>
      </c>
    </row>
    <row r="30" spans="1:38">
      <c r="A30" s="109" t="str">
        <f t="shared" si="0"/>
        <v>六</v>
      </c>
      <c r="B30" s="110">
        <f>总表!$A$66</f>
        <v>42336</v>
      </c>
      <c r="C30" s="111">
        <f>总表!B66</f>
        <v>2997</v>
      </c>
      <c r="D30" s="112">
        <f>总表!N66</f>
        <v>22222</v>
      </c>
      <c r="E30" s="112">
        <f>总表!O66</f>
        <v>1111</v>
      </c>
      <c r="F30" s="113">
        <f>总表!C66</f>
        <v>1152</v>
      </c>
      <c r="G30" s="114">
        <f>总表!E66</f>
        <v>0.1476</v>
      </c>
      <c r="H30" s="115">
        <f>总表!F66</f>
        <v>0.598090277777778</v>
      </c>
      <c r="I30" s="113">
        <f>总表!AK66</f>
        <v>96</v>
      </c>
      <c r="J30" s="176">
        <f>总表!AP66</f>
        <v>1.6429</v>
      </c>
      <c r="K30" s="177">
        <f>总表!AM66</f>
        <v>75515.7</v>
      </c>
      <c r="L30" s="177">
        <f>总表!AS66</f>
        <v>1797.99285714286</v>
      </c>
      <c r="M30" s="178">
        <f>总表!AU66</f>
        <v>5</v>
      </c>
      <c r="N30" s="114">
        <f>总表!AV66</f>
        <v>0.5952</v>
      </c>
      <c r="O30" s="114">
        <f>总表!AW66</f>
        <v>0.0391</v>
      </c>
      <c r="P30" s="179">
        <f t="shared" si="1"/>
        <v>0.0401023893044758</v>
      </c>
      <c r="Q30" s="230">
        <f>钻展!D29</f>
        <v>152</v>
      </c>
      <c r="R30" s="231">
        <f>钻展!E29</f>
        <v>988.66</v>
      </c>
      <c r="S30" s="232">
        <f>钻展!F29</f>
        <v>0.0091</v>
      </c>
      <c r="T30" s="233">
        <f>钻展!G29</f>
        <v>6.5</v>
      </c>
      <c r="U30" s="234">
        <f>钻展!N29</f>
        <v>194</v>
      </c>
      <c r="V30" s="233">
        <f>钻展!O29</f>
        <v>0.506666666666667</v>
      </c>
      <c r="W30" s="235">
        <f>钻展!P29</f>
        <v>3700</v>
      </c>
      <c r="X30" s="232">
        <f>钻展!Q29</f>
        <v>0.267205405405405</v>
      </c>
      <c r="Y30" s="276">
        <f>IFERROR(钻展!T29,0)</f>
        <v>1.41605809884086</v>
      </c>
      <c r="Z30" s="277">
        <f>直通车!B29</f>
        <v>2026.23</v>
      </c>
      <c r="AA30" s="284">
        <f>直通车!D29</f>
        <v>545</v>
      </c>
      <c r="AB30" s="285">
        <f>直通车!E29</f>
        <v>3.72</v>
      </c>
      <c r="AC30" s="284">
        <f>直通车!G29</f>
        <v>1488</v>
      </c>
      <c r="AD30" s="284">
        <f>直通车!H29</f>
        <v>1</v>
      </c>
      <c r="AE30" s="285">
        <f>直通车!I29</f>
        <v>11</v>
      </c>
      <c r="AF30" s="113">
        <f>直通车!J29</f>
        <v>14</v>
      </c>
      <c r="AG30" s="285">
        <f>直通车!K29</f>
        <v>0.0018</v>
      </c>
      <c r="AH30" s="308">
        <f t="shared" si="2"/>
        <v>0.734368753793992</v>
      </c>
      <c r="AI30" s="309">
        <f>淘客!B29</f>
        <v>13.47</v>
      </c>
      <c r="AJ30" s="234">
        <f>淘客!C29</f>
        <v>134.64</v>
      </c>
      <c r="AK30" s="276">
        <f>淘客!E29</f>
        <v>9.99554565701559</v>
      </c>
      <c r="AL30" s="310">
        <f t="shared" si="3"/>
        <v>3028.36</v>
      </c>
    </row>
    <row r="31" spans="1:38">
      <c r="A31" s="109" t="str">
        <f t="shared" si="0"/>
        <v>日</v>
      </c>
      <c r="B31" s="110">
        <f>总表!$A$67</f>
        <v>42337</v>
      </c>
      <c r="C31" s="111">
        <f>总表!B67</f>
        <v>2997</v>
      </c>
      <c r="D31" s="112">
        <f>总表!N67</f>
        <v>22222</v>
      </c>
      <c r="E31" s="112">
        <f>总表!O67</f>
        <v>1111</v>
      </c>
      <c r="F31" s="113">
        <f>总表!C67</f>
        <v>1152</v>
      </c>
      <c r="G31" s="114">
        <f>总表!E67</f>
        <v>0.1476</v>
      </c>
      <c r="H31" s="115">
        <f>总表!F67</f>
        <v>0.598090277777778</v>
      </c>
      <c r="I31" s="113">
        <f>总表!AK67</f>
        <v>96</v>
      </c>
      <c r="J31" s="176">
        <f>总表!AP67</f>
        <v>1.6429</v>
      </c>
      <c r="K31" s="177">
        <f>总表!AM67</f>
        <v>75515.7</v>
      </c>
      <c r="L31" s="177">
        <f>总表!AS67</f>
        <v>1797.99285714286</v>
      </c>
      <c r="M31" s="178">
        <f>总表!AU67</f>
        <v>5</v>
      </c>
      <c r="N31" s="114">
        <f>总表!AV67</f>
        <v>0.5952</v>
      </c>
      <c r="O31" s="114">
        <f>总表!AW67</f>
        <v>0.0391</v>
      </c>
      <c r="P31" s="179">
        <f t="shared" si="1"/>
        <v>0.0401023893044758</v>
      </c>
      <c r="Q31" s="230">
        <f>钻展!D30</f>
        <v>152</v>
      </c>
      <c r="R31" s="234">
        <f>钻展!E30</f>
        <v>988.66</v>
      </c>
      <c r="S31" s="232">
        <f>钻展!F30</f>
        <v>0.0091</v>
      </c>
      <c r="T31" s="233">
        <f>钻展!G30</f>
        <v>6.5</v>
      </c>
      <c r="U31" s="234">
        <f>钻展!N30</f>
        <v>200</v>
      </c>
      <c r="V31" s="233">
        <f>钻展!O30</f>
        <v>0.506666666666667</v>
      </c>
      <c r="W31" s="235">
        <f>钻展!P30</f>
        <v>3800</v>
      </c>
      <c r="X31" s="232">
        <f>钻展!Q30</f>
        <v>0.260173684210526</v>
      </c>
      <c r="Y31" s="276">
        <f>IFERROR(钻展!T30,0)</f>
        <v>0.151720510590092</v>
      </c>
      <c r="Z31" s="277">
        <f>直通车!B30</f>
        <v>2026.23</v>
      </c>
      <c r="AA31" s="284">
        <f>直通车!D30</f>
        <v>545</v>
      </c>
      <c r="AB31" s="285">
        <f>直通车!E30</f>
        <v>3.72</v>
      </c>
      <c r="AC31" s="284">
        <f>直通车!G30</f>
        <v>1488</v>
      </c>
      <c r="AD31" s="284">
        <f>直通车!H30</f>
        <v>1</v>
      </c>
      <c r="AE31" s="285">
        <f>直通车!I30</f>
        <v>11</v>
      </c>
      <c r="AF31" s="113">
        <f>直通车!J30</f>
        <v>14</v>
      </c>
      <c r="AG31" s="285">
        <f>直通车!K30</f>
        <v>0.0018</v>
      </c>
      <c r="AH31" s="308">
        <f t="shared" si="2"/>
        <v>0.734368753793992</v>
      </c>
      <c r="AI31" s="309">
        <f>淘客!B30</f>
        <v>13.47</v>
      </c>
      <c r="AJ31" s="234">
        <f>淘客!C30</f>
        <v>134.64</v>
      </c>
      <c r="AK31" s="276">
        <f>淘客!E30</f>
        <v>9.99554565701559</v>
      </c>
      <c r="AL31" s="310">
        <f t="shared" si="3"/>
        <v>3028.36</v>
      </c>
    </row>
    <row r="32" spans="1:38">
      <c r="A32" s="109" t="str">
        <f t="shared" si="0"/>
        <v>一</v>
      </c>
      <c r="B32" s="110">
        <f>总表!$A$68</f>
        <v>42338</v>
      </c>
      <c r="C32" s="111">
        <f>总表!B68</f>
        <v>2997</v>
      </c>
      <c r="D32" s="112">
        <f>总表!N68</f>
        <v>22222</v>
      </c>
      <c r="E32" s="112">
        <f>总表!O68</f>
        <v>1111</v>
      </c>
      <c r="F32" s="113">
        <f>总表!C68</f>
        <v>1152</v>
      </c>
      <c r="G32" s="114">
        <f>总表!E68</f>
        <v>0.1476</v>
      </c>
      <c r="H32" s="115">
        <f>总表!F68</f>
        <v>0.598090277777778</v>
      </c>
      <c r="I32" s="113">
        <f>总表!AK68</f>
        <v>96</v>
      </c>
      <c r="J32" s="176">
        <f>总表!AP68</f>
        <v>1.6429</v>
      </c>
      <c r="K32" s="177">
        <f>总表!AM68</f>
        <v>75515.7</v>
      </c>
      <c r="L32" s="177">
        <f>总表!AS68</f>
        <v>1797.99285714286</v>
      </c>
      <c r="M32" s="178">
        <f>总表!AU68</f>
        <v>5</v>
      </c>
      <c r="N32" s="114">
        <f>总表!AV68</f>
        <v>0.5952</v>
      </c>
      <c r="O32" s="114">
        <f>总表!AW68</f>
        <v>0.0391</v>
      </c>
      <c r="P32" s="179">
        <f t="shared" si="1"/>
        <v>0.0401023893044758</v>
      </c>
      <c r="Q32" s="230">
        <f>钻展!D31</f>
        <v>152</v>
      </c>
      <c r="R32" s="231">
        <f>钻展!E31</f>
        <v>988.66</v>
      </c>
      <c r="S32" s="232">
        <f>钻展!F31</f>
        <v>0.0091</v>
      </c>
      <c r="T32" s="233">
        <f>钻展!G31</f>
        <v>6.5</v>
      </c>
      <c r="U32" s="234">
        <f>钻展!N31</f>
        <v>206</v>
      </c>
      <c r="V32" s="233">
        <f>钻展!O31</f>
        <v>0.506666666666667</v>
      </c>
      <c r="W32" s="235">
        <f>钻展!P31</f>
        <v>3900</v>
      </c>
      <c r="X32" s="232">
        <f>钻展!Q31</f>
        <v>0.253502564102564</v>
      </c>
      <c r="Y32" s="276">
        <f>IFERROR(钻展!T31,0)</f>
        <v>1.41605809884086</v>
      </c>
      <c r="Z32" s="277">
        <f>直通车!B31</f>
        <v>2026.23</v>
      </c>
      <c r="AA32" s="284">
        <f>直通车!D31</f>
        <v>545</v>
      </c>
      <c r="AB32" s="285">
        <f>直通车!E31</f>
        <v>3.72</v>
      </c>
      <c r="AC32" s="284">
        <f>直通车!G31</f>
        <v>1488</v>
      </c>
      <c r="AD32" s="284">
        <f>直通车!H31</f>
        <v>1</v>
      </c>
      <c r="AE32" s="285">
        <f>直通车!I31</f>
        <v>11</v>
      </c>
      <c r="AF32" s="113">
        <f>直通车!J31</f>
        <v>14</v>
      </c>
      <c r="AG32" s="285">
        <f>直通车!K31</f>
        <v>0.0018</v>
      </c>
      <c r="AH32" s="308">
        <f t="shared" si="2"/>
        <v>0.734368753793992</v>
      </c>
      <c r="AI32" s="309">
        <f>淘客!B31</f>
        <v>13.47</v>
      </c>
      <c r="AJ32" s="234">
        <f>淘客!C31</f>
        <v>134.64</v>
      </c>
      <c r="AK32" s="276">
        <f>淘客!E31</f>
        <v>9.99554565701559</v>
      </c>
      <c r="AL32" s="310">
        <f t="shared" si="3"/>
        <v>3028.36</v>
      </c>
    </row>
    <row r="33" ht="15" spans="1:38">
      <c r="A33" s="131" t="str">
        <f t="shared" si="0"/>
        <v>六</v>
      </c>
      <c r="B33" s="132">
        <f>总表!$A$69</f>
        <v>0</v>
      </c>
      <c r="C33" s="133">
        <f>总表!B69</f>
        <v>0</v>
      </c>
      <c r="D33" s="134">
        <f>总表!N69</f>
        <v>0</v>
      </c>
      <c r="E33" s="135">
        <f>总表!O69</f>
        <v>0</v>
      </c>
      <c r="F33" s="134">
        <f>总表!C69</f>
        <v>0</v>
      </c>
      <c r="G33" s="136">
        <f>总表!E69</f>
        <v>0</v>
      </c>
      <c r="H33" s="137">
        <f>总表!F69</f>
        <v>0</v>
      </c>
      <c r="I33" s="134">
        <f>总表!AK69</f>
        <v>0</v>
      </c>
      <c r="J33" s="195">
        <f>总表!AP69</f>
        <v>0</v>
      </c>
      <c r="K33" s="196">
        <f>总表!AM69</f>
        <v>0</v>
      </c>
      <c r="L33" s="196">
        <f>总表!AS69</f>
        <v>0</v>
      </c>
      <c r="M33" s="197">
        <f>总表!AU69</f>
        <v>0</v>
      </c>
      <c r="N33" s="136">
        <f>总表!AV69</f>
        <v>0</v>
      </c>
      <c r="O33" s="136">
        <f>总表!AW69</f>
        <v>0</v>
      </c>
      <c r="P33" s="198">
        <f t="shared" si="1"/>
        <v>0</v>
      </c>
      <c r="Q33" s="249">
        <f>钻展!D32</f>
        <v>0</v>
      </c>
      <c r="R33" s="250">
        <f>钻展!E32</f>
        <v>0</v>
      </c>
      <c r="S33" s="251">
        <f>钻展!F32</f>
        <v>0</v>
      </c>
      <c r="T33" s="252">
        <f>钻展!G32</f>
        <v>0</v>
      </c>
      <c r="U33" s="253">
        <f>钻展!N32</f>
        <v>0</v>
      </c>
      <c r="V33" s="252">
        <f>钻展!O32</f>
        <v>0</v>
      </c>
      <c r="W33" s="254">
        <f>钻展!P32</f>
        <v>0</v>
      </c>
      <c r="X33" s="251">
        <f>钻展!Q32</f>
        <v>0</v>
      </c>
      <c r="Y33" s="286">
        <f>IFERROR(钻展!T32,0)</f>
        <v>0</v>
      </c>
      <c r="Z33" s="287">
        <f>直通车!B32</f>
        <v>0</v>
      </c>
      <c r="AA33" s="288">
        <f>直通车!D32</f>
        <v>0</v>
      </c>
      <c r="AB33" s="289">
        <f>直通车!E32</f>
        <v>0</v>
      </c>
      <c r="AC33" s="288">
        <f>直通车!G32</f>
        <v>0</v>
      </c>
      <c r="AD33" s="288">
        <f>直通车!H32</f>
        <v>0</v>
      </c>
      <c r="AE33" s="289">
        <f>直通车!I32</f>
        <v>0</v>
      </c>
      <c r="AF33" s="134">
        <f>直通车!J32</f>
        <v>0</v>
      </c>
      <c r="AG33" s="289">
        <f>直通车!K32</f>
        <v>0</v>
      </c>
      <c r="AH33" s="319">
        <f t="shared" si="2"/>
        <v>0</v>
      </c>
      <c r="AI33" s="320">
        <f>淘客!B32</f>
        <v>0</v>
      </c>
      <c r="AJ33" s="253">
        <f>淘客!C32</f>
        <v>0</v>
      </c>
      <c r="AK33" s="286">
        <f>淘客!E32</f>
        <v>0</v>
      </c>
      <c r="AL33" s="321">
        <f t="shared" si="3"/>
        <v>0</v>
      </c>
    </row>
    <row r="34" ht="16.5" spans="1:38">
      <c r="A34" s="138"/>
      <c r="B34" s="139" t="s">
        <v>37</v>
      </c>
      <c r="C34" s="140">
        <f t="shared" ref="C34:F34" si="4">SUM(C3:C33)</f>
        <v>89910</v>
      </c>
      <c r="D34" s="141">
        <f t="shared" si="4"/>
        <v>666660</v>
      </c>
      <c r="E34" s="141">
        <f t="shared" si="4"/>
        <v>33330</v>
      </c>
      <c r="F34" s="142">
        <f t="shared" si="4"/>
        <v>34560</v>
      </c>
      <c r="G34" s="143"/>
      <c r="H34" s="144"/>
      <c r="I34" s="199">
        <f t="shared" ref="I34:M34" si="5">SUM(I3:I33)</f>
        <v>2650</v>
      </c>
      <c r="J34" s="200"/>
      <c r="K34" s="201">
        <f t="shared" si="5"/>
        <v>2265471</v>
      </c>
      <c r="L34" s="202"/>
      <c r="M34" s="202">
        <f t="shared" si="5"/>
        <v>150</v>
      </c>
      <c r="N34" s="203"/>
      <c r="O34" s="203"/>
      <c r="P34" s="204">
        <f t="shared" si="1"/>
        <v>0.0401023893044758</v>
      </c>
      <c r="Q34" s="255">
        <f>SUM(Q3:Q33)</f>
        <v>4560</v>
      </c>
      <c r="R34" s="256">
        <f>SUM(R3:R33)</f>
        <v>29659.8</v>
      </c>
      <c r="S34" s="203"/>
      <c r="T34" s="257"/>
      <c r="U34" s="258"/>
      <c r="V34" s="258"/>
      <c r="W34" s="259">
        <f t="shared" ref="W34:AA34" si="6">SUM(W3:W33)</f>
        <v>73500</v>
      </c>
      <c r="X34" s="260"/>
      <c r="Y34" s="290"/>
      <c r="Z34" s="291">
        <f t="shared" si="6"/>
        <v>60786.9</v>
      </c>
      <c r="AA34" s="202">
        <f t="shared" si="6"/>
        <v>16350</v>
      </c>
      <c r="AB34" s="200"/>
      <c r="AC34" s="202">
        <f t="shared" ref="AC34:AE34" si="7">SUM(AC3:AC33)</f>
        <v>44640</v>
      </c>
      <c r="AD34" s="202">
        <f t="shared" si="7"/>
        <v>30</v>
      </c>
      <c r="AE34" s="202">
        <f t="shared" si="7"/>
        <v>330</v>
      </c>
      <c r="AF34" s="199"/>
      <c r="AG34" s="322"/>
      <c r="AH34" s="323"/>
      <c r="AI34" s="324">
        <f t="shared" ref="AI34:AL34" si="8">SUM(AI3:AI33)</f>
        <v>404.1</v>
      </c>
      <c r="AJ34" s="202">
        <f t="shared" si="8"/>
        <v>4039.2</v>
      </c>
      <c r="AK34" s="290"/>
      <c r="AL34" s="325">
        <f t="shared" si="8"/>
        <v>90850.8</v>
      </c>
    </row>
    <row r="35" ht="16.5" spans="1:38">
      <c r="A35" s="145"/>
      <c r="B35" s="146" t="s">
        <v>38</v>
      </c>
      <c r="C35" s="147">
        <f>总表!B70</f>
        <v>2997</v>
      </c>
      <c r="D35" s="147">
        <f>AVERAGE(D3:D32)</f>
        <v>22222</v>
      </c>
      <c r="E35" s="147">
        <f>AVERAGE(E3:E32)</f>
        <v>1111</v>
      </c>
      <c r="F35" s="148">
        <f>总表!C70</f>
        <v>1152</v>
      </c>
      <c r="G35" s="149"/>
      <c r="H35" s="150">
        <f>总表!F70</f>
        <v>0.630344907407408</v>
      </c>
      <c r="I35" s="205">
        <f>总表!AI70</f>
        <v>45</v>
      </c>
      <c r="J35" s="206">
        <f>总表!AP70</f>
        <v>1.6429</v>
      </c>
      <c r="K35" s="207">
        <f>AVERAGE(K3:K32)</f>
        <v>75515.7</v>
      </c>
      <c r="L35" s="205">
        <f>总表!AS70</f>
        <v>1797.99285714286</v>
      </c>
      <c r="M35" s="205">
        <f>总表!AU70</f>
        <v>5</v>
      </c>
      <c r="N35" s="208">
        <f>总表!AV70</f>
        <v>0.5952</v>
      </c>
      <c r="O35" s="209">
        <f>总表!AW70</f>
        <v>0.0391</v>
      </c>
      <c r="P35" s="210">
        <f t="shared" si="1"/>
        <v>0.0401023893044758</v>
      </c>
      <c r="Q35" s="261" t="e">
        <f>钻展!#REF!</f>
        <v>#REF!</v>
      </c>
      <c r="R35" s="262">
        <f>钻展!E33</f>
        <v>988.66</v>
      </c>
      <c r="S35" s="209">
        <f>钻展!F33</f>
        <v>0.0091</v>
      </c>
      <c r="T35" s="263">
        <f>钻展!G33</f>
        <v>6.5</v>
      </c>
      <c r="U35" s="264"/>
      <c r="V35" s="264"/>
      <c r="W35" s="265">
        <f>钻展!P33</f>
        <v>2450</v>
      </c>
      <c r="X35" s="266">
        <f>钻展!Q33</f>
        <v>0.454329066744059</v>
      </c>
      <c r="Y35" s="292">
        <f>钻展!T33</f>
        <v>1.37391351256583</v>
      </c>
      <c r="Z35" s="293">
        <f>直通车!B33</f>
        <v>2026.23</v>
      </c>
      <c r="AA35" s="205">
        <f>直通车!D33</f>
        <v>545</v>
      </c>
      <c r="AB35" s="294">
        <f>直通车!E33</f>
        <v>3.72</v>
      </c>
      <c r="AC35" s="205">
        <f>直通车!G33</f>
        <v>1488</v>
      </c>
      <c r="AD35" s="205">
        <f>直通车!H33</f>
        <v>1</v>
      </c>
      <c r="AE35" s="205">
        <f>直通车!I33</f>
        <v>11</v>
      </c>
      <c r="AF35" s="205"/>
      <c r="AG35" s="326">
        <f>直通车!K33</f>
        <v>0.0018</v>
      </c>
      <c r="AH35" s="327">
        <f>直通车!L33</f>
        <v>0.710679439155476</v>
      </c>
      <c r="AI35" s="261">
        <f>淘客!B33</f>
        <v>13.47</v>
      </c>
      <c r="AJ35" s="205">
        <f>淘客!C33</f>
        <v>134.64</v>
      </c>
      <c r="AK35" s="292">
        <f>淘客!E33</f>
        <v>9.99554565701558</v>
      </c>
      <c r="AL35" s="328">
        <f>IFERROR(R35+Z35+AI35,0)</f>
        <v>3028.36</v>
      </c>
    </row>
    <row r="36" ht="95.25" customHeight="1" spans="1:38">
      <c r="A36" s="151"/>
      <c r="B36" s="152" t="s">
        <v>39</v>
      </c>
      <c r="C36" s="153"/>
      <c r="D36" s="153"/>
      <c r="E36" s="153"/>
      <c r="F36" s="154"/>
      <c r="G36" s="154"/>
      <c r="H36" s="154"/>
      <c r="I36" s="154"/>
      <c r="J36" s="154"/>
      <c r="K36" s="154"/>
      <c r="L36" s="154"/>
      <c r="M36" s="154"/>
      <c r="N36" s="154"/>
      <c r="O36" s="154"/>
      <c r="P36" s="154"/>
      <c r="Q36" s="154"/>
      <c r="R36" s="154"/>
      <c r="S36" s="154"/>
      <c r="T36" s="154"/>
      <c r="U36" s="154"/>
      <c r="V36" s="154"/>
      <c r="W36" s="154"/>
      <c r="X36" s="154"/>
      <c r="Y36" s="154"/>
      <c r="Z36" s="154"/>
      <c r="AA36" s="154"/>
      <c r="AB36" s="154"/>
      <c r="AC36" s="154"/>
      <c r="AD36" s="154"/>
      <c r="AE36" s="154"/>
      <c r="AF36" s="154"/>
      <c r="AG36" s="154"/>
      <c r="AH36" s="154"/>
      <c r="AI36" s="154"/>
      <c r="AJ36" s="154"/>
      <c r="AK36" s="154"/>
      <c r="AL36" s="329"/>
    </row>
    <row r="37" ht="16.5" spans="1:64">
      <c r="A37" s="155" t="s">
        <v>40</v>
      </c>
      <c r="B37" s="156" t="s">
        <v>41</v>
      </c>
      <c r="C37" s="156"/>
      <c r="D37" s="156"/>
      <c r="E37" s="156"/>
      <c r="F37" s="156"/>
      <c r="G37" s="156"/>
      <c r="H37" s="156"/>
      <c r="I37" s="156"/>
      <c r="J37" s="156"/>
      <c r="K37" s="156"/>
      <c r="L37" s="156"/>
      <c r="M37" s="156"/>
      <c r="N37" s="156"/>
      <c r="O37" s="156"/>
      <c r="P37" s="156" t="s">
        <v>42</v>
      </c>
      <c r="Q37" s="156"/>
      <c r="R37" s="156"/>
      <c r="S37" s="156"/>
      <c r="T37" s="156"/>
      <c r="U37" s="156"/>
      <c r="V37" s="156"/>
      <c r="W37" s="267" t="s">
        <v>43</v>
      </c>
      <c r="X37" s="267"/>
      <c r="Y37" s="267"/>
      <c r="Z37" s="267"/>
      <c r="AA37" s="267"/>
      <c r="AB37" s="267"/>
      <c r="AC37" s="267"/>
      <c r="AD37" s="267"/>
      <c r="AE37" s="267"/>
      <c r="AF37" s="267"/>
      <c r="AG37" s="267"/>
      <c r="AH37" s="267"/>
      <c r="AI37" s="330" t="s">
        <v>44</v>
      </c>
      <c r="AJ37" s="331"/>
      <c r="AK37" s="331"/>
      <c r="AL37" s="331"/>
      <c r="AM37" s="331"/>
      <c r="AN37" s="331"/>
      <c r="AO37" s="331"/>
      <c r="AP37" s="331"/>
      <c r="AQ37" s="331"/>
      <c r="AR37" s="331"/>
      <c r="AS37" s="331"/>
      <c r="AT37" s="331"/>
      <c r="AU37" s="331"/>
      <c r="AV37" s="331"/>
      <c r="AW37" s="331"/>
      <c r="AX37" s="335"/>
      <c r="AY37" s="330" t="s">
        <v>45</v>
      </c>
      <c r="AZ37" s="331"/>
      <c r="BA37" s="331"/>
      <c r="BB37" s="331"/>
      <c r="BC37" s="330" t="s">
        <v>46</v>
      </c>
      <c r="BD37" s="331"/>
      <c r="BE37" s="331"/>
      <c r="BF37" s="331"/>
      <c r="BG37" s="331"/>
      <c r="BH37" s="331"/>
      <c r="BI37" s="331"/>
      <c r="BJ37" s="331"/>
      <c r="BK37" s="331"/>
      <c r="BL37" s="331"/>
    </row>
    <row r="38" ht="82.5" spans="1:64">
      <c r="A38" s="155"/>
      <c r="B38" s="157" t="s">
        <v>7</v>
      </c>
      <c r="C38" s="157" t="s">
        <v>10</v>
      </c>
      <c r="D38" s="157" t="s">
        <v>47</v>
      </c>
      <c r="E38" s="157" t="s">
        <v>48</v>
      </c>
      <c r="F38" s="158" t="s">
        <v>12</v>
      </c>
      <c r="G38" s="158" t="s">
        <v>49</v>
      </c>
      <c r="H38" s="158" t="s">
        <v>50</v>
      </c>
      <c r="I38" s="211" t="s">
        <v>51</v>
      </c>
      <c r="J38" s="211" t="s">
        <v>52</v>
      </c>
      <c r="K38" s="212" t="s">
        <v>53</v>
      </c>
      <c r="L38" s="212" t="s">
        <v>54</v>
      </c>
      <c r="M38" s="212" t="s">
        <v>55</v>
      </c>
      <c r="N38" s="213" t="s">
        <v>8</v>
      </c>
      <c r="O38" s="213" t="s">
        <v>56</v>
      </c>
      <c r="P38" s="214" t="s">
        <v>57</v>
      </c>
      <c r="Q38" s="214" t="s">
        <v>16</v>
      </c>
      <c r="R38" s="214" t="s">
        <v>58</v>
      </c>
      <c r="S38" s="214" t="s">
        <v>8</v>
      </c>
      <c r="T38" s="214" t="s">
        <v>56</v>
      </c>
      <c r="U38" s="214" t="s">
        <v>12</v>
      </c>
      <c r="V38" s="214" t="s">
        <v>59</v>
      </c>
      <c r="W38" s="268" t="s">
        <v>60</v>
      </c>
      <c r="X38" s="268" t="s">
        <v>61</v>
      </c>
      <c r="Y38" s="268" t="s">
        <v>62</v>
      </c>
      <c r="Z38" s="268" t="s">
        <v>63</v>
      </c>
      <c r="AA38" s="268" t="s">
        <v>64</v>
      </c>
      <c r="AB38" s="268" t="s">
        <v>65</v>
      </c>
      <c r="AC38" s="268" t="s">
        <v>66</v>
      </c>
      <c r="AD38" s="268" t="s">
        <v>67</v>
      </c>
      <c r="AE38" s="268" t="s">
        <v>68</v>
      </c>
      <c r="AF38" s="268" t="s">
        <v>8</v>
      </c>
      <c r="AG38" s="268" t="s">
        <v>56</v>
      </c>
      <c r="AH38" s="268" t="s">
        <v>69</v>
      </c>
      <c r="AI38" s="332" t="s">
        <v>70</v>
      </c>
      <c r="AJ38" s="332" t="s">
        <v>71</v>
      </c>
      <c r="AK38" s="332" t="s">
        <v>72</v>
      </c>
      <c r="AL38" s="332" t="s">
        <v>73</v>
      </c>
      <c r="AM38" s="332" t="s">
        <v>74</v>
      </c>
      <c r="AN38" s="332" t="s">
        <v>75</v>
      </c>
      <c r="AO38" s="332" t="s">
        <v>76</v>
      </c>
      <c r="AP38" s="332" t="s">
        <v>77</v>
      </c>
      <c r="AQ38" s="332" t="s">
        <v>78</v>
      </c>
      <c r="AR38" s="332" t="s">
        <v>79</v>
      </c>
      <c r="AS38" s="157" t="s">
        <v>16</v>
      </c>
      <c r="AT38" s="157" t="s">
        <v>80</v>
      </c>
      <c r="AU38" s="157" t="s">
        <v>81</v>
      </c>
      <c r="AV38" s="157" t="s">
        <v>82</v>
      </c>
      <c r="AW38" s="336" t="s">
        <v>59</v>
      </c>
      <c r="AX38" s="336" t="s">
        <v>83</v>
      </c>
      <c r="AY38" s="337" t="s">
        <v>84</v>
      </c>
      <c r="AZ38" s="337" t="s">
        <v>85</v>
      </c>
      <c r="BA38" s="338" t="s">
        <v>86</v>
      </c>
      <c r="BB38" s="339" t="s">
        <v>87</v>
      </c>
      <c r="BC38" s="340" t="s">
        <v>88</v>
      </c>
      <c r="BD38" s="340" t="s">
        <v>89</v>
      </c>
      <c r="BE38" s="344" t="s">
        <v>31</v>
      </c>
      <c r="BF38" s="344" t="s">
        <v>90</v>
      </c>
      <c r="BG38" s="345" t="s">
        <v>91</v>
      </c>
      <c r="BH38" s="346" t="s">
        <v>92</v>
      </c>
      <c r="BI38" s="347" t="s">
        <v>24</v>
      </c>
      <c r="BJ38" s="347" t="s">
        <v>93</v>
      </c>
      <c r="BK38" s="347" t="s">
        <v>94</v>
      </c>
      <c r="BL38" s="347" t="s">
        <v>95</v>
      </c>
    </row>
    <row r="39" ht="16.5" spans="1:64">
      <c r="A39" s="159">
        <v>42309</v>
      </c>
      <c r="B39" s="160">
        <v>2997</v>
      </c>
      <c r="C39" s="160">
        <v>1152</v>
      </c>
      <c r="D39" s="160">
        <v>32</v>
      </c>
      <c r="E39" s="161">
        <v>0.1476</v>
      </c>
      <c r="F39" s="162">
        <v>0.79</v>
      </c>
      <c r="G39" s="163">
        <v>4.87388268657056</v>
      </c>
      <c r="H39" s="163">
        <v>2.6015625</v>
      </c>
      <c r="I39" s="160">
        <v>64.4027374040707</v>
      </c>
      <c r="J39" s="160">
        <v>136</v>
      </c>
      <c r="K39" s="163">
        <v>2.22</v>
      </c>
      <c r="L39" s="163">
        <v>4.8190440060698</v>
      </c>
      <c r="M39" s="163">
        <v>4.81714719271624</v>
      </c>
      <c r="N39" s="160">
        <v>22222</v>
      </c>
      <c r="O39" s="160">
        <v>1111</v>
      </c>
      <c r="P39" s="160">
        <v>2222</v>
      </c>
      <c r="Q39" s="163">
        <v>2352.91111111111</v>
      </c>
      <c r="R39" s="160">
        <v>348</v>
      </c>
      <c r="S39" s="160">
        <v>2122</v>
      </c>
      <c r="T39" s="160">
        <v>3232</v>
      </c>
      <c r="U39" s="161">
        <v>0.709770114942529</v>
      </c>
      <c r="V39" s="161">
        <v>0.0259</v>
      </c>
      <c r="W39" s="161">
        <v>0.550617</v>
      </c>
      <c r="X39" s="163">
        <v>61235.7</v>
      </c>
      <c r="Y39" s="160">
        <v>34</v>
      </c>
      <c r="Z39" s="161">
        <v>0.042</v>
      </c>
      <c r="AA39" s="161">
        <v>0.7196</v>
      </c>
      <c r="AB39" s="295">
        <f t="shared" ref="AB39:AB68" si="9">Y39/AO39</f>
        <v>0.80952380952381</v>
      </c>
      <c r="AC39" s="295">
        <v>0.6995</v>
      </c>
      <c r="AD39" s="163">
        <v>1646.65151515151</v>
      </c>
      <c r="AE39" s="160">
        <v>118</v>
      </c>
      <c r="AF39" s="160">
        <v>323</v>
      </c>
      <c r="AG39" s="160">
        <v>212</v>
      </c>
      <c r="AH39" s="160">
        <v>222</v>
      </c>
      <c r="AI39" s="160">
        <v>45</v>
      </c>
      <c r="AJ39" s="163">
        <v>68910.5</v>
      </c>
      <c r="AK39" s="160">
        <v>96</v>
      </c>
      <c r="AL39" s="160">
        <v>17</v>
      </c>
      <c r="AM39" s="163">
        <v>75515.7</v>
      </c>
      <c r="AN39" s="163">
        <v>42069</v>
      </c>
      <c r="AO39" s="163">
        <v>42</v>
      </c>
      <c r="AP39" s="163">
        <v>1.6429</v>
      </c>
      <c r="AQ39" s="333">
        <v>33</v>
      </c>
      <c r="AR39" s="333">
        <v>44</v>
      </c>
      <c r="AS39" s="163">
        <v>1797.99285714286</v>
      </c>
      <c r="AT39" s="160">
        <v>33</v>
      </c>
      <c r="AU39" s="160">
        <v>5</v>
      </c>
      <c r="AV39" s="334">
        <v>0.5952</v>
      </c>
      <c r="AW39" s="334">
        <v>0.0391</v>
      </c>
      <c r="AX39" s="334">
        <v>0.0365</v>
      </c>
      <c r="AY39" s="163">
        <v>33333</v>
      </c>
      <c r="AZ39" s="160">
        <v>333</v>
      </c>
      <c r="BA39" s="341">
        <f t="shared" ref="BA39:BA68" si="10">AM39-AY39</f>
        <v>42182.7</v>
      </c>
      <c r="BB39" s="342" t="s">
        <v>96</v>
      </c>
      <c r="BC39" s="343" t="e">
        <f>表2[[#This Row],[花费]]</f>
        <v>#VALUE!</v>
      </c>
      <c r="BD39" s="160">
        <f>直通车!D2</f>
        <v>545</v>
      </c>
      <c r="BE39" s="160">
        <f>直通车!E2</f>
        <v>3.72</v>
      </c>
      <c r="BF39" s="160">
        <f>直通车!L2</f>
        <v>0.734368753793992</v>
      </c>
      <c r="BG39" s="163">
        <f>钻展!E2</f>
        <v>988.66</v>
      </c>
      <c r="BH39" s="160">
        <f>钻展!D2</f>
        <v>152</v>
      </c>
      <c r="BI39" s="160">
        <f>钻展!G2</f>
        <v>6.5</v>
      </c>
      <c r="BJ39" s="160">
        <f>钻展!T2</f>
        <v>1.41605809884086</v>
      </c>
      <c r="BK39" s="163">
        <f>淘客!B2</f>
        <v>13.47</v>
      </c>
      <c r="BL39" s="160">
        <f>淘客!D2</f>
        <v>23</v>
      </c>
    </row>
    <row r="40" ht="16.5" spans="1:64">
      <c r="A40" s="159">
        <v>42310</v>
      </c>
      <c r="B40" s="160">
        <v>2997</v>
      </c>
      <c r="C40" s="160">
        <v>1152</v>
      </c>
      <c r="D40" s="160">
        <v>32</v>
      </c>
      <c r="E40" s="161">
        <v>0.1476</v>
      </c>
      <c r="F40" s="162">
        <v>0.79</v>
      </c>
      <c r="G40" s="163">
        <v>4.87388268657056</v>
      </c>
      <c r="H40" s="163">
        <v>2.6015625</v>
      </c>
      <c r="I40" s="160">
        <v>64.4027374040707</v>
      </c>
      <c r="J40" s="160">
        <v>136</v>
      </c>
      <c r="K40" s="163">
        <v>2.22</v>
      </c>
      <c r="L40" s="163">
        <v>4.8190440060698</v>
      </c>
      <c r="M40" s="163">
        <v>4.81714719271624</v>
      </c>
      <c r="N40" s="160">
        <v>22222</v>
      </c>
      <c r="O40" s="160">
        <v>1111</v>
      </c>
      <c r="P40" s="160">
        <v>2222</v>
      </c>
      <c r="Q40" s="163">
        <v>2352.91111111111</v>
      </c>
      <c r="R40" s="160">
        <v>348</v>
      </c>
      <c r="S40" s="160">
        <v>2122</v>
      </c>
      <c r="T40" s="160">
        <v>3232</v>
      </c>
      <c r="U40" s="161">
        <v>0.709770114942529</v>
      </c>
      <c r="V40" s="161">
        <v>0.0259</v>
      </c>
      <c r="W40" s="161">
        <v>0.550617</v>
      </c>
      <c r="X40" s="163">
        <v>61235.7</v>
      </c>
      <c r="Y40" s="160">
        <v>34</v>
      </c>
      <c r="Z40" s="161">
        <v>0.042</v>
      </c>
      <c r="AA40" s="161">
        <v>0.7196</v>
      </c>
      <c r="AB40" s="295">
        <f t="shared" si="9"/>
        <v>0.80952380952381</v>
      </c>
      <c r="AC40" s="295">
        <v>1.6995</v>
      </c>
      <c r="AD40" s="163">
        <v>1646.65151515151</v>
      </c>
      <c r="AE40" s="160">
        <v>118</v>
      </c>
      <c r="AF40" s="160">
        <v>323</v>
      </c>
      <c r="AG40" s="160">
        <v>212</v>
      </c>
      <c r="AH40" s="160">
        <v>222</v>
      </c>
      <c r="AI40" s="160">
        <v>45</v>
      </c>
      <c r="AJ40" s="163">
        <v>68910.5</v>
      </c>
      <c r="AK40" s="160">
        <v>96</v>
      </c>
      <c r="AL40" s="160">
        <v>17</v>
      </c>
      <c r="AM40" s="163">
        <v>75515.7</v>
      </c>
      <c r="AN40" s="163">
        <v>42069</v>
      </c>
      <c r="AO40" s="163">
        <v>42</v>
      </c>
      <c r="AP40" s="163">
        <v>1.6429</v>
      </c>
      <c r="AQ40" s="333">
        <v>33</v>
      </c>
      <c r="AR40" s="333">
        <v>44</v>
      </c>
      <c r="AS40" s="163">
        <v>1797.99285714286</v>
      </c>
      <c r="AT40" s="160">
        <v>33</v>
      </c>
      <c r="AU40" s="160">
        <v>5</v>
      </c>
      <c r="AV40" s="334">
        <v>0.5952</v>
      </c>
      <c r="AW40" s="334">
        <v>0.0391</v>
      </c>
      <c r="AX40" s="334">
        <v>0.0365</v>
      </c>
      <c r="AY40" s="163">
        <v>33333</v>
      </c>
      <c r="AZ40" s="160">
        <v>333</v>
      </c>
      <c r="BA40" s="341">
        <f t="shared" si="10"/>
        <v>42182.7</v>
      </c>
      <c r="BB40" s="342" t="s">
        <v>97</v>
      </c>
      <c r="BC40" s="343" t="e">
        <f>表2[[#This Row],[花费]]</f>
        <v>#VALUE!</v>
      </c>
      <c r="BD40" s="160">
        <f>直通车!D3</f>
        <v>545</v>
      </c>
      <c r="BE40" s="160">
        <f>直通车!E3</f>
        <v>3.72</v>
      </c>
      <c r="BF40" s="160">
        <f>直通车!L3</f>
        <v>0.734368753793992</v>
      </c>
      <c r="BG40" s="163">
        <f>钻展!E3</f>
        <v>988.66</v>
      </c>
      <c r="BH40" s="160">
        <f>钻展!D3</f>
        <v>152</v>
      </c>
      <c r="BI40" s="160">
        <f>钻展!G3</f>
        <v>6.5</v>
      </c>
      <c r="BJ40" s="160">
        <f>钻展!T3</f>
        <v>1.41605809884086</v>
      </c>
      <c r="BK40" s="163">
        <f>淘客!B3</f>
        <v>13.47</v>
      </c>
      <c r="BL40" s="160">
        <f>淘客!D3</f>
        <v>25</v>
      </c>
    </row>
    <row r="41" ht="16.5" spans="1:64">
      <c r="A41" s="159">
        <v>42311</v>
      </c>
      <c r="B41" s="160">
        <v>2997</v>
      </c>
      <c r="C41" s="160">
        <v>1152</v>
      </c>
      <c r="D41" s="160">
        <v>32</v>
      </c>
      <c r="E41" s="161">
        <v>0.1476</v>
      </c>
      <c r="F41" s="162">
        <v>0.8</v>
      </c>
      <c r="G41" s="163">
        <v>4.87388268657056</v>
      </c>
      <c r="H41" s="163">
        <v>2.6015625</v>
      </c>
      <c r="I41" s="160">
        <v>64.4027374040707</v>
      </c>
      <c r="J41" s="160">
        <v>136</v>
      </c>
      <c r="K41" s="163">
        <v>2.22</v>
      </c>
      <c r="L41" s="163">
        <v>4.8190440060698</v>
      </c>
      <c r="M41" s="163">
        <v>4.81714719271624</v>
      </c>
      <c r="N41" s="160">
        <v>22222</v>
      </c>
      <c r="O41" s="160">
        <v>1111</v>
      </c>
      <c r="P41" s="160">
        <v>2222</v>
      </c>
      <c r="Q41" s="163">
        <v>2352.91111111111</v>
      </c>
      <c r="R41" s="160">
        <v>348</v>
      </c>
      <c r="S41" s="160">
        <v>2122</v>
      </c>
      <c r="T41" s="160">
        <v>3232</v>
      </c>
      <c r="U41" s="161">
        <v>0.709770114942529</v>
      </c>
      <c r="V41" s="161">
        <v>0.0259</v>
      </c>
      <c r="W41" s="161">
        <v>0.550617</v>
      </c>
      <c r="X41" s="163">
        <v>61235.7</v>
      </c>
      <c r="Y41" s="160">
        <v>34</v>
      </c>
      <c r="Z41" s="161">
        <v>0.042</v>
      </c>
      <c r="AA41" s="161">
        <v>0.7196</v>
      </c>
      <c r="AB41" s="295">
        <f t="shared" si="9"/>
        <v>0.80952380952381</v>
      </c>
      <c r="AC41" s="295">
        <v>2.6995</v>
      </c>
      <c r="AD41" s="163">
        <v>1646.65151515151</v>
      </c>
      <c r="AE41" s="160">
        <v>118</v>
      </c>
      <c r="AF41" s="160">
        <v>323</v>
      </c>
      <c r="AG41" s="160">
        <v>212</v>
      </c>
      <c r="AH41" s="160">
        <v>222</v>
      </c>
      <c r="AI41" s="160">
        <v>45</v>
      </c>
      <c r="AJ41" s="163">
        <v>68910.5</v>
      </c>
      <c r="AK41" s="160">
        <v>96</v>
      </c>
      <c r="AL41" s="160">
        <v>17</v>
      </c>
      <c r="AM41" s="163">
        <v>75515.7</v>
      </c>
      <c r="AN41" s="163">
        <v>42069</v>
      </c>
      <c r="AO41" s="163">
        <v>42</v>
      </c>
      <c r="AP41" s="163">
        <v>1.6429</v>
      </c>
      <c r="AQ41" s="333">
        <v>33</v>
      </c>
      <c r="AR41" s="333">
        <v>44</v>
      </c>
      <c r="AS41" s="163">
        <v>1797.99285714286</v>
      </c>
      <c r="AT41" s="160">
        <v>33</v>
      </c>
      <c r="AU41" s="160">
        <v>5</v>
      </c>
      <c r="AV41" s="334">
        <v>0.5952</v>
      </c>
      <c r="AW41" s="334">
        <v>0.0391</v>
      </c>
      <c r="AX41" s="334">
        <v>0.0365</v>
      </c>
      <c r="AY41" s="163">
        <v>33333</v>
      </c>
      <c r="AZ41" s="160">
        <v>333</v>
      </c>
      <c r="BA41" s="341">
        <f t="shared" si="10"/>
        <v>42182.7</v>
      </c>
      <c r="BB41" s="342" t="s">
        <v>98</v>
      </c>
      <c r="BC41" s="343" t="e">
        <f>表2[[#This Row],[花费]]</f>
        <v>#VALUE!</v>
      </c>
      <c r="BD41" s="160">
        <f>直通车!D4</f>
        <v>545</v>
      </c>
      <c r="BE41" s="160">
        <f>直通车!E4</f>
        <v>3.72</v>
      </c>
      <c r="BF41" s="160">
        <f>直通车!L4</f>
        <v>0.734368753793992</v>
      </c>
      <c r="BG41" s="163">
        <f>钻展!E4</f>
        <v>988.66</v>
      </c>
      <c r="BH41" s="160">
        <f>钻展!D4</f>
        <v>152</v>
      </c>
      <c r="BI41" s="160">
        <f>钻展!G4</f>
        <v>6.5</v>
      </c>
      <c r="BJ41" s="160">
        <f>钻展!T4</f>
        <v>1.41605809884086</v>
      </c>
      <c r="BK41" s="163">
        <f>淘客!B4</f>
        <v>13.47</v>
      </c>
      <c r="BL41" s="160">
        <f>淘客!D4</f>
        <v>27</v>
      </c>
    </row>
    <row r="42" ht="16.5" spans="1:64">
      <c r="A42" s="159">
        <v>42312</v>
      </c>
      <c r="B42" s="160">
        <v>2997</v>
      </c>
      <c r="C42" s="160">
        <v>1152</v>
      </c>
      <c r="D42" s="160">
        <v>32</v>
      </c>
      <c r="E42" s="161">
        <v>0.1476</v>
      </c>
      <c r="F42" s="162">
        <v>0.98</v>
      </c>
      <c r="G42" s="163">
        <v>4.87388268657056</v>
      </c>
      <c r="H42" s="163">
        <v>2.6015625</v>
      </c>
      <c r="I42" s="160">
        <v>64.4027374040707</v>
      </c>
      <c r="J42" s="160">
        <v>136</v>
      </c>
      <c r="K42" s="163">
        <v>2.22</v>
      </c>
      <c r="L42" s="163">
        <v>4.8190440060698</v>
      </c>
      <c r="M42" s="163">
        <v>4.81714719271624</v>
      </c>
      <c r="N42" s="160">
        <v>22222</v>
      </c>
      <c r="O42" s="160">
        <v>1111</v>
      </c>
      <c r="P42" s="160">
        <v>2222</v>
      </c>
      <c r="Q42" s="163">
        <v>2352.91111111111</v>
      </c>
      <c r="R42" s="160">
        <v>348</v>
      </c>
      <c r="S42" s="160">
        <v>2122</v>
      </c>
      <c r="T42" s="160">
        <v>3232</v>
      </c>
      <c r="U42" s="161">
        <v>0.709770114942529</v>
      </c>
      <c r="V42" s="161">
        <v>0.0259</v>
      </c>
      <c r="W42" s="161">
        <v>0.550617</v>
      </c>
      <c r="X42" s="163">
        <v>61235.7</v>
      </c>
      <c r="Y42" s="160">
        <v>34</v>
      </c>
      <c r="Z42" s="161">
        <v>0.042</v>
      </c>
      <c r="AA42" s="161">
        <v>0.7196</v>
      </c>
      <c r="AB42" s="295">
        <f t="shared" si="9"/>
        <v>0.80952380952381</v>
      </c>
      <c r="AC42" s="295">
        <v>3.6995</v>
      </c>
      <c r="AD42" s="163">
        <v>1646.65151515151</v>
      </c>
      <c r="AE42" s="160">
        <v>118</v>
      </c>
      <c r="AF42" s="160">
        <v>323</v>
      </c>
      <c r="AG42" s="160">
        <v>212</v>
      </c>
      <c r="AH42" s="160">
        <v>222</v>
      </c>
      <c r="AI42" s="160">
        <v>45</v>
      </c>
      <c r="AJ42" s="163">
        <v>68910.5</v>
      </c>
      <c r="AK42" s="160">
        <v>96</v>
      </c>
      <c r="AL42" s="160">
        <v>17</v>
      </c>
      <c r="AM42" s="163">
        <v>75515.7</v>
      </c>
      <c r="AN42" s="163">
        <v>42069</v>
      </c>
      <c r="AO42" s="163">
        <v>42</v>
      </c>
      <c r="AP42" s="163">
        <v>1.6429</v>
      </c>
      <c r="AQ42" s="333">
        <v>33</v>
      </c>
      <c r="AR42" s="333">
        <v>44</v>
      </c>
      <c r="AS42" s="163">
        <v>1797.99285714286</v>
      </c>
      <c r="AT42" s="160">
        <v>33</v>
      </c>
      <c r="AU42" s="160">
        <v>5</v>
      </c>
      <c r="AV42" s="334">
        <v>0.5952</v>
      </c>
      <c r="AW42" s="334">
        <v>0.0391</v>
      </c>
      <c r="AX42" s="334">
        <v>0.0365</v>
      </c>
      <c r="AY42" s="163">
        <v>33333</v>
      </c>
      <c r="AZ42" s="160">
        <v>333</v>
      </c>
      <c r="BA42" s="341">
        <f t="shared" si="10"/>
        <v>42182.7</v>
      </c>
      <c r="BB42" s="342"/>
      <c r="BC42" s="343" t="e">
        <f>表2[[#This Row],[花费]]</f>
        <v>#VALUE!</v>
      </c>
      <c r="BD42" s="160">
        <f>直通车!D5</f>
        <v>545</v>
      </c>
      <c r="BE42" s="160">
        <f>直通车!E5</f>
        <v>3.72</v>
      </c>
      <c r="BF42" s="160">
        <f>直通车!L5</f>
        <v>0.734368753793992</v>
      </c>
      <c r="BG42" s="163">
        <f>钻展!E5</f>
        <v>988.66</v>
      </c>
      <c r="BH42" s="160">
        <f>钻展!D5</f>
        <v>152</v>
      </c>
      <c r="BI42" s="160">
        <f>钻展!G5</f>
        <v>6.5</v>
      </c>
      <c r="BJ42" s="160">
        <f>钻展!T5</f>
        <v>1.41605809884086</v>
      </c>
      <c r="BK42" s="163">
        <f>淘客!B5</f>
        <v>13.47</v>
      </c>
      <c r="BL42" s="160">
        <f>淘客!D5</f>
        <v>29</v>
      </c>
    </row>
    <row r="43" ht="16.5" spans="1:64">
      <c r="A43" s="159">
        <v>42313</v>
      </c>
      <c r="B43" s="160">
        <v>2997</v>
      </c>
      <c r="C43" s="160">
        <v>1152</v>
      </c>
      <c r="D43" s="160">
        <v>32</v>
      </c>
      <c r="E43" s="161">
        <v>0.1476</v>
      </c>
      <c r="F43" s="162">
        <v>0.598090277777778</v>
      </c>
      <c r="G43" s="163">
        <v>4.87388268657056</v>
      </c>
      <c r="H43" s="163">
        <v>2.6015625</v>
      </c>
      <c r="I43" s="160">
        <v>64.4027374040707</v>
      </c>
      <c r="J43" s="160">
        <v>136</v>
      </c>
      <c r="K43" s="163">
        <v>2.22</v>
      </c>
      <c r="L43" s="163">
        <v>4.8190440060698</v>
      </c>
      <c r="M43" s="163">
        <v>4.81714719271624</v>
      </c>
      <c r="N43" s="160">
        <v>22222</v>
      </c>
      <c r="O43" s="160">
        <v>1111</v>
      </c>
      <c r="P43" s="160">
        <v>2222</v>
      </c>
      <c r="Q43" s="163">
        <v>2352.91111111111</v>
      </c>
      <c r="R43" s="160">
        <v>348</v>
      </c>
      <c r="S43" s="160">
        <v>2122</v>
      </c>
      <c r="T43" s="160">
        <v>3232</v>
      </c>
      <c r="U43" s="161">
        <v>0.709770114942529</v>
      </c>
      <c r="V43" s="161">
        <v>0.0259</v>
      </c>
      <c r="W43" s="161">
        <v>0.550617</v>
      </c>
      <c r="X43" s="163">
        <v>61235.7</v>
      </c>
      <c r="Y43" s="160">
        <v>34</v>
      </c>
      <c r="Z43" s="161">
        <v>0.042</v>
      </c>
      <c r="AA43" s="161">
        <v>0.7196</v>
      </c>
      <c r="AB43" s="295">
        <f t="shared" si="9"/>
        <v>0.80952380952381</v>
      </c>
      <c r="AC43" s="295">
        <v>4.6995</v>
      </c>
      <c r="AD43" s="163">
        <v>1646.65151515151</v>
      </c>
      <c r="AE43" s="160">
        <v>118</v>
      </c>
      <c r="AF43" s="160">
        <v>323</v>
      </c>
      <c r="AG43" s="160">
        <v>212</v>
      </c>
      <c r="AH43" s="160">
        <v>222</v>
      </c>
      <c r="AI43" s="160">
        <v>45</v>
      </c>
      <c r="AJ43" s="163">
        <v>68910.5</v>
      </c>
      <c r="AK43" s="160">
        <v>96</v>
      </c>
      <c r="AL43" s="160">
        <v>17</v>
      </c>
      <c r="AM43" s="163">
        <v>75515.7</v>
      </c>
      <c r="AN43" s="163">
        <v>42069</v>
      </c>
      <c r="AO43" s="163">
        <v>42</v>
      </c>
      <c r="AP43" s="163">
        <v>1.6429</v>
      </c>
      <c r="AQ43" s="333">
        <v>33</v>
      </c>
      <c r="AR43" s="333">
        <v>44</v>
      </c>
      <c r="AS43" s="163">
        <v>1797.99285714286</v>
      </c>
      <c r="AT43" s="160">
        <v>33</v>
      </c>
      <c r="AU43" s="160">
        <v>5</v>
      </c>
      <c r="AV43" s="334">
        <v>0.5952</v>
      </c>
      <c r="AW43" s="334">
        <v>0.0391</v>
      </c>
      <c r="AX43" s="334">
        <v>0.0365</v>
      </c>
      <c r="AY43" s="163">
        <v>33333</v>
      </c>
      <c r="AZ43" s="160">
        <v>333</v>
      </c>
      <c r="BA43" s="341">
        <f t="shared" si="10"/>
        <v>42182.7</v>
      </c>
      <c r="BB43" s="342"/>
      <c r="BC43" s="343" t="e">
        <f>表2[[#This Row],[花费]]</f>
        <v>#VALUE!</v>
      </c>
      <c r="BD43" s="160">
        <f>直通车!D6</f>
        <v>545</v>
      </c>
      <c r="BE43" s="160">
        <f>直通车!E6</f>
        <v>3.72</v>
      </c>
      <c r="BF43" s="160">
        <f>直通车!L6</f>
        <v>0.734368753793992</v>
      </c>
      <c r="BG43" s="163">
        <f>钻展!E6</f>
        <v>988.66</v>
      </c>
      <c r="BH43" s="160">
        <f>钻展!D6</f>
        <v>152</v>
      </c>
      <c r="BI43" s="160">
        <f>钻展!G6</f>
        <v>6.5</v>
      </c>
      <c r="BJ43" s="160">
        <f>钻展!T6</f>
        <v>1.41605809884086</v>
      </c>
      <c r="BK43" s="163">
        <f>淘客!B6</f>
        <v>13.47</v>
      </c>
      <c r="BL43" s="160">
        <f>淘客!D6</f>
        <v>31</v>
      </c>
    </row>
    <row r="44" ht="16.5" spans="1:64">
      <c r="A44" s="159">
        <v>42314</v>
      </c>
      <c r="B44" s="160">
        <v>2997</v>
      </c>
      <c r="C44" s="160">
        <v>1152</v>
      </c>
      <c r="D44" s="160">
        <v>32</v>
      </c>
      <c r="E44" s="161">
        <v>0.1476</v>
      </c>
      <c r="F44" s="162">
        <v>0.598090277777778</v>
      </c>
      <c r="G44" s="163">
        <v>4.87388268657056</v>
      </c>
      <c r="H44" s="163">
        <v>2.6015625</v>
      </c>
      <c r="I44" s="160">
        <v>64.4027374040707</v>
      </c>
      <c r="J44" s="160">
        <v>136</v>
      </c>
      <c r="K44" s="163">
        <v>2.22</v>
      </c>
      <c r="L44" s="163">
        <v>4.8190440060698</v>
      </c>
      <c r="M44" s="163">
        <v>4.81714719271624</v>
      </c>
      <c r="N44" s="160">
        <v>22222</v>
      </c>
      <c r="O44" s="160">
        <v>1111</v>
      </c>
      <c r="P44" s="160">
        <v>2222</v>
      </c>
      <c r="Q44" s="163">
        <v>2352.91111111111</v>
      </c>
      <c r="R44" s="160">
        <v>348</v>
      </c>
      <c r="S44" s="160">
        <v>2122</v>
      </c>
      <c r="T44" s="160">
        <v>3232</v>
      </c>
      <c r="U44" s="161">
        <v>0.709770114942529</v>
      </c>
      <c r="V44" s="161">
        <v>0.0259</v>
      </c>
      <c r="W44" s="161">
        <v>0.550617</v>
      </c>
      <c r="X44" s="163">
        <v>61235.7</v>
      </c>
      <c r="Y44" s="160">
        <v>34</v>
      </c>
      <c r="Z44" s="161">
        <v>0.042</v>
      </c>
      <c r="AA44" s="161">
        <v>0.7196</v>
      </c>
      <c r="AB44" s="295">
        <f t="shared" si="9"/>
        <v>0.80952380952381</v>
      </c>
      <c r="AC44" s="295">
        <v>5.6995</v>
      </c>
      <c r="AD44" s="163">
        <v>1646.65151515151</v>
      </c>
      <c r="AE44" s="160">
        <v>118</v>
      </c>
      <c r="AF44" s="160">
        <v>323</v>
      </c>
      <c r="AG44" s="160">
        <v>212</v>
      </c>
      <c r="AH44" s="160">
        <v>222</v>
      </c>
      <c r="AI44" s="160">
        <v>45</v>
      </c>
      <c r="AJ44" s="163">
        <v>68910.5</v>
      </c>
      <c r="AK44" s="160">
        <v>96</v>
      </c>
      <c r="AL44" s="160">
        <v>17</v>
      </c>
      <c r="AM44" s="163">
        <v>75515.7</v>
      </c>
      <c r="AN44" s="163">
        <v>42069</v>
      </c>
      <c r="AO44" s="163">
        <v>42</v>
      </c>
      <c r="AP44" s="163">
        <v>1.6429</v>
      </c>
      <c r="AQ44" s="333">
        <v>33</v>
      </c>
      <c r="AR44" s="333">
        <v>44</v>
      </c>
      <c r="AS44" s="163">
        <v>1797.99285714286</v>
      </c>
      <c r="AT44" s="160">
        <v>33</v>
      </c>
      <c r="AU44" s="160">
        <v>5</v>
      </c>
      <c r="AV44" s="334">
        <v>0.5952</v>
      </c>
      <c r="AW44" s="334">
        <v>0.0391</v>
      </c>
      <c r="AX44" s="334">
        <v>0.0365</v>
      </c>
      <c r="AY44" s="163">
        <v>33333</v>
      </c>
      <c r="AZ44" s="160">
        <v>333</v>
      </c>
      <c r="BA44" s="341">
        <f t="shared" si="10"/>
        <v>42182.7</v>
      </c>
      <c r="BB44" s="342"/>
      <c r="BC44" s="343" t="e">
        <f>表2[[#This Row],[花费]]</f>
        <v>#VALUE!</v>
      </c>
      <c r="BD44" s="160">
        <f>直通车!D7</f>
        <v>545</v>
      </c>
      <c r="BE44" s="160">
        <f>直通车!E7</f>
        <v>3.72</v>
      </c>
      <c r="BF44" s="160">
        <f>直通车!L7</f>
        <v>0.734368753793992</v>
      </c>
      <c r="BG44" s="163">
        <f>钻展!E7</f>
        <v>988.66</v>
      </c>
      <c r="BH44" s="160">
        <f>钻展!D7</f>
        <v>152</v>
      </c>
      <c r="BI44" s="160">
        <f>钻展!G7</f>
        <v>6.5</v>
      </c>
      <c r="BJ44" s="160">
        <f>钻展!T7</f>
        <v>1.41605809884086</v>
      </c>
      <c r="BK44" s="163">
        <f>淘客!B7</f>
        <v>13.47</v>
      </c>
      <c r="BL44" s="160">
        <f>淘客!D7</f>
        <v>33</v>
      </c>
    </row>
    <row r="45" ht="16.5" spans="1:64">
      <c r="A45" s="159">
        <v>42315</v>
      </c>
      <c r="B45" s="160">
        <v>2997</v>
      </c>
      <c r="C45" s="160">
        <v>1152</v>
      </c>
      <c r="D45" s="160">
        <v>32</v>
      </c>
      <c r="E45" s="161">
        <v>0.1476</v>
      </c>
      <c r="F45" s="162">
        <v>0.598090277777778</v>
      </c>
      <c r="G45" s="163">
        <v>4.87388268657056</v>
      </c>
      <c r="H45" s="163">
        <v>2.6015625</v>
      </c>
      <c r="I45" s="160">
        <v>64.4027374040707</v>
      </c>
      <c r="J45" s="160">
        <v>136</v>
      </c>
      <c r="K45" s="163">
        <v>2.22</v>
      </c>
      <c r="L45" s="163">
        <v>4.8190440060698</v>
      </c>
      <c r="M45" s="163">
        <v>4.81714719271624</v>
      </c>
      <c r="N45" s="160">
        <v>22222</v>
      </c>
      <c r="O45" s="160">
        <v>1111</v>
      </c>
      <c r="P45" s="160">
        <v>2222</v>
      </c>
      <c r="Q45" s="163">
        <v>2352.91111111111</v>
      </c>
      <c r="R45" s="160">
        <v>348</v>
      </c>
      <c r="S45" s="160">
        <v>2122</v>
      </c>
      <c r="T45" s="160">
        <v>3232</v>
      </c>
      <c r="U45" s="161">
        <v>0.709770114942529</v>
      </c>
      <c r="V45" s="161">
        <v>0.0259</v>
      </c>
      <c r="W45" s="161">
        <v>0.550617</v>
      </c>
      <c r="X45" s="163">
        <v>61235.7</v>
      </c>
      <c r="Y45" s="160">
        <v>34</v>
      </c>
      <c r="Z45" s="161">
        <v>0.042</v>
      </c>
      <c r="AA45" s="161">
        <v>0.7196</v>
      </c>
      <c r="AB45" s="295">
        <f t="shared" si="9"/>
        <v>0.80952380952381</v>
      </c>
      <c r="AC45" s="295">
        <v>6.6995</v>
      </c>
      <c r="AD45" s="163">
        <v>1646.65151515151</v>
      </c>
      <c r="AE45" s="160">
        <v>118</v>
      </c>
      <c r="AF45" s="160">
        <v>323</v>
      </c>
      <c r="AG45" s="160">
        <v>212</v>
      </c>
      <c r="AH45" s="160">
        <v>222</v>
      </c>
      <c r="AI45" s="160">
        <v>45</v>
      </c>
      <c r="AJ45" s="163">
        <v>68910.5</v>
      </c>
      <c r="AK45" s="160">
        <v>96</v>
      </c>
      <c r="AL45" s="160">
        <v>17</v>
      </c>
      <c r="AM45" s="163">
        <v>75515.7</v>
      </c>
      <c r="AN45" s="163">
        <v>42069</v>
      </c>
      <c r="AO45" s="163">
        <v>42</v>
      </c>
      <c r="AP45" s="163">
        <v>1.6429</v>
      </c>
      <c r="AQ45" s="333">
        <v>33</v>
      </c>
      <c r="AR45" s="333">
        <v>44</v>
      </c>
      <c r="AS45" s="163">
        <v>1797.99285714286</v>
      </c>
      <c r="AT45" s="160">
        <v>33</v>
      </c>
      <c r="AU45" s="160">
        <v>5</v>
      </c>
      <c r="AV45" s="334">
        <v>0.5952</v>
      </c>
      <c r="AW45" s="334">
        <v>0.0391</v>
      </c>
      <c r="AX45" s="334">
        <v>0.0365</v>
      </c>
      <c r="AY45" s="163">
        <v>33333</v>
      </c>
      <c r="AZ45" s="160">
        <v>333</v>
      </c>
      <c r="BA45" s="341">
        <f t="shared" si="10"/>
        <v>42182.7</v>
      </c>
      <c r="BB45" s="342"/>
      <c r="BC45" s="343" t="e">
        <f>表2[[#This Row],[花费]]</f>
        <v>#VALUE!</v>
      </c>
      <c r="BD45" s="160">
        <f>直通车!D8</f>
        <v>545</v>
      </c>
      <c r="BE45" s="160">
        <f>直通车!E8</f>
        <v>3.72</v>
      </c>
      <c r="BF45" s="160">
        <f>直通车!L8</f>
        <v>0.734368753793992</v>
      </c>
      <c r="BG45" s="163">
        <f>钻展!E8</f>
        <v>988.66</v>
      </c>
      <c r="BH45" s="160">
        <f>钻展!D8</f>
        <v>152</v>
      </c>
      <c r="BI45" s="160">
        <f>钻展!G8</f>
        <v>6.5</v>
      </c>
      <c r="BJ45" s="160">
        <f>钻展!T8</f>
        <v>1.41605809884086</v>
      </c>
      <c r="BK45" s="163">
        <f>淘客!B8</f>
        <v>13.47</v>
      </c>
      <c r="BL45" s="160">
        <f>淘客!D8</f>
        <v>35</v>
      </c>
    </row>
    <row r="46" ht="16.5" spans="1:64">
      <c r="A46" s="159">
        <v>42316</v>
      </c>
      <c r="B46" s="160">
        <v>2997</v>
      </c>
      <c r="C46" s="160">
        <v>1152</v>
      </c>
      <c r="D46" s="160">
        <v>32</v>
      </c>
      <c r="E46" s="161">
        <v>0.1476</v>
      </c>
      <c r="F46" s="162">
        <v>0.598090277777778</v>
      </c>
      <c r="G46" s="163">
        <v>4.87388268657056</v>
      </c>
      <c r="H46" s="163">
        <v>2.6015625</v>
      </c>
      <c r="I46" s="160">
        <v>64.4027374040707</v>
      </c>
      <c r="J46" s="160">
        <v>136</v>
      </c>
      <c r="K46" s="163">
        <v>2.22</v>
      </c>
      <c r="L46" s="163">
        <v>4.8190440060698</v>
      </c>
      <c r="M46" s="163">
        <v>4.81714719271624</v>
      </c>
      <c r="N46" s="160">
        <v>22222</v>
      </c>
      <c r="O46" s="160">
        <v>1111</v>
      </c>
      <c r="P46" s="160">
        <v>2222</v>
      </c>
      <c r="Q46" s="163">
        <v>2352.91111111111</v>
      </c>
      <c r="R46" s="160">
        <v>348</v>
      </c>
      <c r="S46" s="160">
        <v>2122</v>
      </c>
      <c r="T46" s="160">
        <v>3232</v>
      </c>
      <c r="U46" s="161">
        <v>0.709770114942529</v>
      </c>
      <c r="V46" s="161">
        <v>0.0259</v>
      </c>
      <c r="W46" s="161">
        <v>0.550617</v>
      </c>
      <c r="X46" s="163">
        <v>61235.7</v>
      </c>
      <c r="Y46" s="160">
        <v>34</v>
      </c>
      <c r="Z46" s="161">
        <v>0.042</v>
      </c>
      <c r="AA46" s="161">
        <v>0.7196</v>
      </c>
      <c r="AB46" s="295">
        <f t="shared" si="9"/>
        <v>0.80952380952381</v>
      </c>
      <c r="AC46" s="295">
        <v>7.6995</v>
      </c>
      <c r="AD46" s="163">
        <v>1646.65151515151</v>
      </c>
      <c r="AE46" s="160">
        <v>118</v>
      </c>
      <c r="AF46" s="160">
        <v>323</v>
      </c>
      <c r="AG46" s="160">
        <v>212</v>
      </c>
      <c r="AH46" s="160">
        <v>222</v>
      </c>
      <c r="AI46" s="160">
        <v>45</v>
      </c>
      <c r="AJ46" s="163">
        <v>68910.5</v>
      </c>
      <c r="AK46" s="160">
        <v>96</v>
      </c>
      <c r="AL46" s="160">
        <v>17</v>
      </c>
      <c r="AM46" s="163">
        <v>75515.7</v>
      </c>
      <c r="AN46" s="163">
        <v>42069</v>
      </c>
      <c r="AO46" s="163">
        <v>42</v>
      </c>
      <c r="AP46" s="163">
        <v>1.6429</v>
      </c>
      <c r="AQ46" s="333">
        <v>33</v>
      </c>
      <c r="AR46" s="333">
        <v>44</v>
      </c>
      <c r="AS46" s="163">
        <v>1797.99285714286</v>
      </c>
      <c r="AT46" s="160">
        <v>33</v>
      </c>
      <c r="AU46" s="160">
        <v>5</v>
      </c>
      <c r="AV46" s="334">
        <v>0.5952</v>
      </c>
      <c r="AW46" s="334">
        <v>0.0391</v>
      </c>
      <c r="AX46" s="334">
        <v>0.0365</v>
      </c>
      <c r="AY46" s="163">
        <v>33333</v>
      </c>
      <c r="AZ46" s="160">
        <v>333</v>
      </c>
      <c r="BA46" s="341">
        <f t="shared" si="10"/>
        <v>42182.7</v>
      </c>
      <c r="BB46" s="342"/>
      <c r="BC46" s="343" t="e">
        <f>表2[[#This Row],[花费]]</f>
        <v>#VALUE!</v>
      </c>
      <c r="BD46" s="160">
        <f>直通车!D9</f>
        <v>545</v>
      </c>
      <c r="BE46" s="160">
        <f>直通车!E9</f>
        <v>3.72</v>
      </c>
      <c r="BF46" s="160">
        <f>直通车!L9</f>
        <v>0.734368753793992</v>
      </c>
      <c r="BG46" s="163">
        <f>钻展!E9</f>
        <v>988.66</v>
      </c>
      <c r="BH46" s="160">
        <f>钻展!D9</f>
        <v>152</v>
      </c>
      <c r="BI46" s="160">
        <f>钻展!G9</f>
        <v>6.5</v>
      </c>
      <c r="BJ46" s="160">
        <f>钻展!T9</f>
        <v>1.41605809884086</v>
      </c>
      <c r="BK46" s="163">
        <f>淘客!B9</f>
        <v>13.47</v>
      </c>
      <c r="BL46" s="160">
        <f>淘客!D9</f>
        <v>37</v>
      </c>
    </row>
    <row r="47" ht="16.5" spans="1:64">
      <c r="A47" s="159">
        <v>42317</v>
      </c>
      <c r="B47" s="160">
        <v>2997</v>
      </c>
      <c r="C47" s="160">
        <v>1152</v>
      </c>
      <c r="D47" s="160">
        <v>32</v>
      </c>
      <c r="E47" s="161">
        <v>0.1476</v>
      </c>
      <c r="F47" s="162">
        <v>0.598090277777778</v>
      </c>
      <c r="G47" s="163">
        <v>4.87388268657056</v>
      </c>
      <c r="H47" s="163">
        <v>2.6015625</v>
      </c>
      <c r="I47" s="160">
        <v>64.4027374040707</v>
      </c>
      <c r="J47" s="160">
        <v>136</v>
      </c>
      <c r="K47" s="163">
        <v>2.22</v>
      </c>
      <c r="L47" s="163">
        <v>4.8190440060698</v>
      </c>
      <c r="M47" s="163">
        <v>4.81714719271624</v>
      </c>
      <c r="N47" s="160">
        <v>22222</v>
      </c>
      <c r="O47" s="160">
        <v>1111</v>
      </c>
      <c r="P47" s="160">
        <v>2222</v>
      </c>
      <c r="Q47" s="163">
        <v>2352.91111111111</v>
      </c>
      <c r="R47" s="160">
        <v>348</v>
      </c>
      <c r="S47" s="160">
        <v>2122</v>
      </c>
      <c r="T47" s="160">
        <v>3232</v>
      </c>
      <c r="U47" s="161">
        <v>0.709770114942529</v>
      </c>
      <c r="V47" s="161">
        <v>0.0259</v>
      </c>
      <c r="W47" s="161">
        <v>0.550617</v>
      </c>
      <c r="X47" s="163">
        <v>61235.7</v>
      </c>
      <c r="Y47" s="160">
        <v>34</v>
      </c>
      <c r="Z47" s="161">
        <v>0.042</v>
      </c>
      <c r="AA47" s="161">
        <v>0.7196</v>
      </c>
      <c r="AB47" s="295">
        <f t="shared" si="9"/>
        <v>0.80952380952381</v>
      </c>
      <c r="AC47" s="295">
        <v>8.6995</v>
      </c>
      <c r="AD47" s="163">
        <v>1646.65151515151</v>
      </c>
      <c r="AE47" s="160">
        <v>118</v>
      </c>
      <c r="AF47" s="160">
        <v>323</v>
      </c>
      <c r="AG47" s="160">
        <v>212</v>
      </c>
      <c r="AH47" s="160">
        <v>222</v>
      </c>
      <c r="AI47" s="160">
        <v>45</v>
      </c>
      <c r="AJ47" s="163">
        <v>68910.5</v>
      </c>
      <c r="AK47" s="160">
        <v>96</v>
      </c>
      <c r="AL47" s="160">
        <v>17</v>
      </c>
      <c r="AM47" s="163">
        <v>75515.7</v>
      </c>
      <c r="AN47" s="163">
        <v>42069</v>
      </c>
      <c r="AO47" s="163">
        <v>42</v>
      </c>
      <c r="AP47" s="163">
        <v>1.6429</v>
      </c>
      <c r="AQ47" s="333">
        <v>33</v>
      </c>
      <c r="AR47" s="333">
        <v>44</v>
      </c>
      <c r="AS47" s="163">
        <v>1797.99285714286</v>
      </c>
      <c r="AT47" s="160">
        <v>33</v>
      </c>
      <c r="AU47" s="160">
        <v>5</v>
      </c>
      <c r="AV47" s="334">
        <v>0.5952</v>
      </c>
      <c r="AW47" s="334">
        <v>0.0391</v>
      </c>
      <c r="AX47" s="334">
        <v>0.0365</v>
      </c>
      <c r="AY47" s="163">
        <v>33333</v>
      </c>
      <c r="AZ47" s="160">
        <v>333</v>
      </c>
      <c r="BA47" s="341">
        <f t="shared" si="10"/>
        <v>42182.7</v>
      </c>
      <c r="BB47" s="342"/>
      <c r="BC47" s="343" t="e">
        <f>表2[[#This Row],[花费]]</f>
        <v>#VALUE!</v>
      </c>
      <c r="BD47" s="160">
        <f>直通车!D10</f>
        <v>545</v>
      </c>
      <c r="BE47" s="160">
        <f>直通车!E10</f>
        <v>3.72</v>
      </c>
      <c r="BF47" s="160">
        <f>直通车!L10</f>
        <v>0.734368753793992</v>
      </c>
      <c r="BG47" s="163">
        <f>钻展!E10</f>
        <v>988.66</v>
      </c>
      <c r="BH47" s="160">
        <f>钻展!D10</f>
        <v>152</v>
      </c>
      <c r="BI47" s="160">
        <f>钻展!G10</f>
        <v>6.5</v>
      </c>
      <c r="BJ47" s="160">
        <f>钻展!T10</f>
        <v>1.41605809884086</v>
      </c>
      <c r="BK47" s="163">
        <f>淘客!B10</f>
        <v>13.47</v>
      </c>
      <c r="BL47" s="160">
        <f>淘客!D10</f>
        <v>39</v>
      </c>
    </row>
    <row r="48" ht="16.5" spans="1:64">
      <c r="A48" s="159">
        <v>42318</v>
      </c>
      <c r="B48" s="160">
        <v>2997</v>
      </c>
      <c r="C48" s="160">
        <v>1152</v>
      </c>
      <c r="D48" s="160">
        <v>32</v>
      </c>
      <c r="E48" s="161">
        <v>0.1476</v>
      </c>
      <c r="F48" s="162">
        <v>0.598090277777778</v>
      </c>
      <c r="G48" s="163">
        <v>4.87388268657056</v>
      </c>
      <c r="H48" s="163">
        <v>2.6015625</v>
      </c>
      <c r="I48" s="160">
        <v>64.4027374040707</v>
      </c>
      <c r="J48" s="160">
        <v>136</v>
      </c>
      <c r="K48" s="163">
        <v>2.22</v>
      </c>
      <c r="L48" s="163">
        <v>4.8190440060698</v>
      </c>
      <c r="M48" s="163">
        <v>4.81714719271624</v>
      </c>
      <c r="N48" s="160">
        <v>22222</v>
      </c>
      <c r="O48" s="160">
        <v>1111</v>
      </c>
      <c r="P48" s="160">
        <v>2222</v>
      </c>
      <c r="Q48" s="163">
        <v>2352.91111111111</v>
      </c>
      <c r="R48" s="160">
        <v>348</v>
      </c>
      <c r="S48" s="160">
        <v>2122</v>
      </c>
      <c r="T48" s="160">
        <v>3232</v>
      </c>
      <c r="U48" s="161">
        <v>0.709770114942529</v>
      </c>
      <c r="V48" s="161">
        <v>0.0259</v>
      </c>
      <c r="W48" s="161">
        <v>0.550617</v>
      </c>
      <c r="X48" s="163">
        <v>61235.7</v>
      </c>
      <c r="Y48" s="160">
        <v>34</v>
      </c>
      <c r="Z48" s="161">
        <v>0.042</v>
      </c>
      <c r="AA48" s="161">
        <v>0.7196</v>
      </c>
      <c r="AB48" s="295">
        <f t="shared" si="9"/>
        <v>0.80952380952381</v>
      </c>
      <c r="AC48" s="295">
        <v>9.6995</v>
      </c>
      <c r="AD48" s="163">
        <v>1646.65151515151</v>
      </c>
      <c r="AE48" s="160">
        <v>118</v>
      </c>
      <c r="AF48" s="160">
        <v>323</v>
      </c>
      <c r="AG48" s="160">
        <v>212</v>
      </c>
      <c r="AH48" s="160">
        <v>222</v>
      </c>
      <c r="AI48" s="160">
        <v>45</v>
      </c>
      <c r="AJ48" s="163">
        <v>68910.5</v>
      </c>
      <c r="AK48" s="160">
        <v>96</v>
      </c>
      <c r="AL48" s="160">
        <v>17</v>
      </c>
      <c r="AM48" s="163">
        <v>75515.7</v>
      </c>
      <c r="AN48" s="163">
        <v>42069</v>
      </c>
      <c r="AO48" s="163">
        <v>42</v>
      </c>
      <c r="AP48" s="163">
        <v>1.6429</v>
      </c>
      <c r="AQ48" s="333">
        <v>33</v>
      </c>
      <c r="AR48" s="333">
        <v>44</v>
      </c>
      <c r="AS48" s="163">
        <v>1797.99285714286</v>
      </c>
      <c r="AT48" s="160">
        <v>33</v>
      </c>
      <c r="AU48" s="160">
        <v>5</v>
      </c>
      <c r="AV48" s="334">
        <v>0.5952</v>
      </c>
      <c r="AW48" s="334">
        <v>0.0391</v>
      </c>
      <c r="AX48" s="334">
        <v>0.0365</v>
      </c>
      <c r="AY48" s="163">
        <v>33333</v>
      </c>
      <c r="AZ48" s="160">
        <v>333</v>
      </c>
      <c r="BA48" s="341">
        <f t="shared" si="10"/>
        <v>42182.7</v>
      </c>
      <c r="BB48" s="342"/>
      <c r="BC48" s="343" t="e">
        <f>表2[[#This Row],[花费]]</f>
        <v>#VALUE!</v>
      </c>
      <c r="BD48" s="160">
        <f>直通车!D11</f>
        <v>545</v>
      </c>
      <c r="BE48" s="160">
        <f>直通车!E11</f>
        <v>3.72</v>
      </c>
      <c r="BF48" s="160">
        <f>直通车!L11</f>
        <v>0.734368753793992</v>
      </c>
      <c r="BG48" s="163">
        <f>钻展!E11</f>
        <v>988.66</v>
      </c>
      <c r="BH48" s="160">
        <f>钻展!D11</f>
        <v>152</v>
      </c>
      <c r="BI48" s="160">
        <f>钻展!G11</f>
        <v>6.5</v>
      </c>
      <c r="BJ48" s="160">
        <f>钻展!T11</f>
        <v>1.41605809884086</v>
      </c>
      <c r="BK48" s="163">
        <f>淘客!B11</f>
        <v>13.47</v>
      </c>
      <c r="BL48" s="160">
        <f>淘客!D11</f>
        <v>41</v>
      </c>
    </row>
    <row r="49" ht="16.5" spans="1:64">
      <c r="A49" s="159">
        <v>42319</v>
      </c>
      <c r="B49" s="160">
        <v>2997</v>
      </c>
      <c r="C49" s="160">
        <v>1152</v>
      </c>
      <c r="D49" s="160">
        <v>32</v>
      </c>
      <c r="E49" s="161">
        <v>0.1476</v>
      </c>
      <c r="F49" s="162">
        <v>0.598090277777778</v>
      </c>
      <c r="G49" s="163">
        <v>4.87388268657056</v>
      </c>
      <c r="H49" s="163">
        <v>2.6015625</v>
      </c>
      <c r="I49" s="160">
        <v>64.4027374040707</v>
      </c>
      <c r="J49" s="160">
        <v>136</v>
      </c>
      <c r="K49" s="163">
        <v>2.22</v>
      </c>
      <c r="L49" s="163">
        <v>4.8190440060698</v>
      </c>
      <c r="M49" s="163">
        <v>4.81714719271624</v>
      </c>
      <c r="N49" s="160">
        <v>22222</v>
      </c>
      <c r="O49" s="160">
        <v>1111</v>
      </c>
      <c r="P49" s="160">
        <v>2222</v>
      </c>
      <c r="Q49" s="163">
        <v>2352.91111111111</v>
      </c>
      <c r="R49" s="160">
        <v>348</v>
      </c>
      <c r="S49" s="160">
        <v>2122</v>
      </c>
      <c r="T49" s="160">
        <v>3232</v>
      </c>
      <c r="U49" s="161">
        <v>0.709770114942529</v>
      </c>
      <c r="V49" s="161">
        <v>0.0259</v>
      </c>
      <c r="W49" s="161">
        <v>0.550617</v>
      </c>
      <c r="X49" s="163">
        <v>61235.7</v>
      </c>
      <c r="Y49" s="160">
        <v>34</v>
      </c>
      <c r="Z49" s="161">
        <v>0.042</v>
      </c>
      <c r="AA49" s="161">
        <v>0.7196</v>
      </c>
      <c r="AB49" s="295">
        <f t="shared" si="9"/>
        <v>0.80952380952381</v>
      </c>
      <c r="AC49" s="295">
        <v>10.6995</v>
      </c>
      <c r="AD49" s="163">
        <v>1646.65151515151</v>
      </c>
      <c r="AE49" s="160">
        <v>118</v>
      </c>
      <c r="AF49" s="160">
        <v>323</v>
      </c>
      <c r="AG49" s="160">
        <v>212</v>
      </c>
      <c r="AH49" s="160">
        <v>222</v>
      </c>
      <c r="AI49" s="160">
        <v>45</v>
      </c>
      <c r="AJ49" s="163">
        <v>68910.5</v>
      </c>
      <c r="AK49" s="160">
        <v>96</v>
      </c>
      <c r="AL49" s="160">
        <v>17</v>
      </c>
      <c r="AM49" s="163">
        <v>75515.7</v>
      </c>
      <c r="AN49" s="163">
        <v>42069</v>
      </c>
      <c r="AO49" s="163">
        <v>42</v>
      </c>
      <c r="AP49" s="163">
        <v>1.6429</v>
      </c>
      <c r="AQ49" s="333">
        <v>33</v>
      </c>
      <c r="AR49" s="333">
        <v>44</v>
      </c>
      <c r="AS49" s="163">
        <v>1797.99285714286</v>
      </c>
      <c r="AT49" s="160">
        <v>33</v>
      </c>
      <c r="AU49" s="160">
        <v>5</v>
      </c>
      <c r="AV49" s="334">
        <v>0.5952</v>
      </c>
      <c r="AW49" s="334">
        <v>0.0391</v>
      </c>
      <c r="AX49" s="334">
        <v>0.0365</v>
      </c>
      <c r="AY49" s="163">
        <v>33333</v>
      </c>
      <c r="AZ49" s="160">
        <v>333</v>
      </c>
      <c r="BA49" s="341">
        <f t="shared" si="10"/>
        <v>42182.7</v>
      </c>
      <c r="BB49" s="342"/>
      <c r="BC49" s="343" t="e">
        <f>表2[[#This Row],[花费]]</f>
        <v>#VALUE!</v>
      </c>
      <c r="BD49" s="160">
        <f>直通车!D12</f>
        <v>545</v>
      </c>
      <c r="BE49" s="160">
        <f>直通车!E12</f>
        <v>3.72</v>
      </c>
      <c r="BF49" s="160">
        <f>直通车!L12</f>
        <v>0.734368753793992</v>
      </c>
      <c r="BG49" s="163">
        <f>钻展!E12</f>
        <v>988.66</v>
      </c>
      <c r="BH49" s="160">
        <f>钻展!D12</f>
        <v>152</v>
      </c>
      <c r="BI49" s="160">
        <f>钻展!G12</f>
        <v>6.5</v>
      </c>
      <c r="BJ49" s="160">
        <f>钻展!T12</f>
        <v>1.41605809884086</v>
      </c>
      <c r="BK49" s="163">
        <f>淘客!B12</f>
        <v>13.47</v>
      </c>
      <c r="BL49" s="160">
        <f>淘客!D12</f>
        <v>43</v>
      </c>
    </row>
    <row r="50" ht="16.5" spans="1:64">
      <c r="A50" s="159">
        <v>42320</v>
      </c>
      <c r="B50" s="160">
        <v>2997</v>
      </c>
      <c r="C50" s="160">
        <v>1152</v>
      </c>
      <c r="D50" s="160">
        <v>32</v>
      </c>
      <c r="E50" s="161">
        <v>0.1476</v>
      </c>
      <c r="F50" s="162">
        <v>0.598090277777778</v>
      </c>
      <c r="G50" s="163">
        <v>4.87388268657056</v>
      </c>
      <c r="H50" s="163">
        <v>2.6015625</v>
      </c>
      <c r="I50" s="160">
        <v>64.4027374040707</v>
      </c>
      <c r="J50" s="160">
        <v>136</v>
      </c>
      <c r="K50" s="163">
        <v>2.22</v>
      </c>
      <c r="L50" s="163">
        <v>4.8190440060698</v>
      </c>
      <c r="M50" s="163">
        <v>4.81714719271624</v>
      </c>
      <c r="N50" s="160">
        <v>22222</v>
      </c>
      <c r="O50" s="160">
        <v>1111</v>
      </c>
      <c r="P50" s="160">
        <v>2222</v>
      </c>
      <c r="Q50" s="163">
        <v>2352.91111111111</v>
      </c>
      <c r="R50" s="160">
        <v>348</v>
      </c>
      <c r="S50" s="160">
        <v>2122</v>
      </c>
      <c r="T50" s="160">
        <v>3232</v>
      </c>
      <c r="U50" s="161">
        <v>0.709770114942529</v>
      </c>
      <c r="V50" s="161">
        <v>0.0259</v>
      </c>
      <c r="W50" s="161">
        <v>0.550617</v>
      </c>
      <c r="X50" s="163">
        <v>61235.7</v>
      </c>
      <c r="Y50" s="160">
        <v>34</v>
      </c>
      <c r="Z50" s="161">
        <v>0.042</v>
      </c>
      <c r="AA50" s="161">
        <v>0.7196</v>
      </c>
      <c r="AB50" s="295">
        <f t="shared" si="9"/>
        <v>0.80952380952381</v>
      </c>
      <c r="AC50" s="295">
        <v>11.6995</v>
      </c>
      <c r="AD50" s="163">
        <v>1646.65151515151</v>
      </c>
      <c r="AE50" s="160">
        <v>118</v>
      </c>
      <c r="AF50" s="160">
        <v>323</v>
      </c>
      <c r="AG50" s="160">
        <v>212</v>
      </c>
      <c r="AH50" s="160">
        <v>222</v>
      </c>
      <c r="AI50" s="160">
        <v>45</v>
      </c>
      <c r="AJ50" s="163">
        <v>68910.5</v>
      </c>
      <c r="AK50" s="160">
        <v>96</v>
      </c>
      <c r="AL50" s="160">
        <v>17</v>
      </c>
      <c r="AM50" s="163">
        <v>75515.7</v>
      </c>
      <c r="AN50" s="163">
        <v>42069</v>
      </c>
      <c r="AO50" s="163">
        <v>42</v>
      </c>
      <c r="AP50" s="163">
        <v>1.6429</v>
      </c>
      <c r="AQ50" s="333">
        <v>33</v>
      </c>
      <c r="AR50" s="333">
        <v>44</v>
      </c>
      <c r="AS50" s="163">
        <v>1797.99285714286</v>
      </c>
      <c r="AT50" s="160">
        <v>33</v>
      </c>
      <c r="AU50" s="160">
        <v>5</v>
      </c>
      <c r="AV50" s="334">
        <v>0.5952</v>
      </c>
      <c r="AW50" s="334">
        <v>0.0391</v>
      </c>
      <c r="AX50" s="334">
        <v>0.0365</v>
      </c>
      <c r="AY50" s="163">
        <v>33333</v>
      </c>
      <c r="AZ50" s="160">
        <v>333</v>
      </c>
      <c r="BA50" s="341">
        <f t="shared" si="10"/>
        <v>42182.7</v>
      </c>
      <c r="BB50" s="342"/>
      <c r="BC50" s="343" t="e">
        <f>表2[[#This Row],[花费]]</f>
        <v>#VALUE!</v>
      </c>
      <c r="BD50" s="160">
        <f>直通车!D13</f>
        <v>545</v>
      </c>
      <c r="BE50" s="160">
        <f>直通车!E13</f>
        <v>3.72</v>
      </c>
      <c r="BF50" s="160">
        <f>直通车!L13</f>
        <v>0.734368753793992</v>
      </c>
      <c r="BG50" s="163">
        <f>钻展!E13</f>
        <v>988.66</v>
      </c>
      <c r="BH50" s="160">
        <f>钻展!D13</f>
        <v>152</v>
      </c>
      <c r="BI50" s="160">
        <f>钻展!G13</f>
        <v>6.5</v>
      </c>
      <c r="BJ50" s="160">
        <f>钻展!T13</f>
        <v>1.41605809884086</v>
      </c>
      <c r="BK50" s="163">
        <f>淘客!B13</f>
        <v>13.47</v>
      </c>
      <c r="BL50" s="160">
        <f>淘客!D13</f>
        <v>45</v>
      </c>
    </row>
    <row r="51" ht="16.5" spans="1:64">
      <c r="A51" s="159">
        <v>42321</v>
      </c>
      <c r="B51" s="160">
        <v>2997</v>
      </c>
      <c r="C51" s="160">
        <v>1152</v>
      </c>
      <c r="D51" s="160">
        <v>32</v>
      </c>
      <c r="E51" s="161">
        <v>0.1476</v>
      </c>
      <c r="F51" s="162">
        <v>0.598090277777778</v>
      </c>
      <c r="G51" s="163">
        <v>4.87388268657056</v>
      </c>
      <c r="H51" s="163">
        <v>2.6015625</v>
      </c>
      <c r="I51" s="160">
        <v>64.4027374040707</v>
      </c>
      <c r="J51" s="160">
        <v>136</v>
      </c>
      <c r="K51" s="163">
        <v>2.22</v>
      </c>
      <c r="L51" s="163">
        <v>4.8190440060698</v>
      </c>
      <c r="M51" s="163">
        <v>4.81714719271624</v>
      </c>
      <c r="N51" s="160">
        <v>22222</v>
      </c>
      <c r="O51" s="160">
        <v>1111</v>
      </c>
      <c r="P51" s="160">
        <v>2222</v>
      </c>
      <c r="Q51" s="163">
        <v>2352.91111111111</v>
      </c>
      <c r="R51" s="160">
        <v>348</v>
      </c>
      <c r="S51" s="160">
        <v>2122</v>
      </c>
      <c r="T51" s="160">
        <v>3232</v>
      </c>
      <c r="U51" s="161">
        <v>0.709770114942529</v>
      </c>
      <c r="V51" s="161">
        <v>0.0259</v>
      </c>
      <c r="W51" s="161">
        <v>0.550617</v>
      </c>
      <c r="X51" s="163">
        <v>61235.7</v>
      </c>
      <c r="Y51" s="160">
        <v>34</v>
      </c>
      <c r="Z51" s="161">
        <v>0.042</v>
      </c>
      <c r="AA51" s="161">
        <v>0.7196</v>
      </c>
      <c r="AB51" s="295">
        <f t="shared" si="9"/>
        <v>0.80952380952381</v>
      </c>
      <c r="AC51" s="295">
        <v>12.6995</v>
      </c>
      <c r="AD51" s="163">
        <v>1646.65151515151</v>
      </c>
      <c r="AE51" s="160">
        <v>118</v>
      </c>
      <c r="AF51" s="160">
        <v>323</v>
      </c>
      <c r="AG51" s="160">
        <v>212</v>
      </c>
      <c r="AH51" s="160">
        <v>222</v>
      </c>
      <c r="AI51" s="160">
        <v>45</v>
      </c>
      <c r="AJ51" s="163">
        <v>68910.5</v>
      </c>
      <c r="AK51" s="160">
        <v>88</v>
      </c>
      <c r="AL51" s="160">
        <v>17</v>
      </c>
      <c r="AM51" s="163">
        <v>75515.7</v>
      </c>
      <c r="AN51" s="163">
        <v>42069</v>
      </c>
      <c r="AO51" s="163">
        <v>42</v>
      </c>
      <c r="AP51" s="163">
        <v>1.6429</v>
      </c>
      <c r="AQ51" s="333">
        <v>33</v>
      </c>
      <c r="AR51" s="333">
        <v>44</v>
      </c>
      <c r="AS51" s="163">
        <v>1797.99285714286</v>
      </c>
      <c r="AT51" s="160">
        <v>33</v>
      </c>
      <c r="AU51" s="160">
        <v>5</v>
      </c>
      <c r="AV51" s="334">
        <v>0.5952</v>
      </c>
      <c r="AW51" s="334">
        <v>0.0391</v>
      </c>
      <c r="AX51" s="334">
        <v>0.0365</v>
      </c>
      <c r="AY51" s="163">
        <v>33333</v>
      </c>
      <c r="AZ51" s="160">
        <v>333</v>
      </c>
      <c r="BA51" s="341">
        <f t="shared" si="10"/>
        <v>42182.7</v>
      </c>
      <c r="BB51" s="342"/>
      <c r="BC51" s="343" t="e">
        <f>表2[[#This Row],[花费]]</f>
        <v>#VALUE!</v>
      </c>
      <c r="BD51" s="160">
        <f>直通车!D14</f>
        <v>545</v>
      </c>
      <c r="BE51" s="160">
        <f>直通车!E14</f>
        <v>3.72</v>
      </c>
      <c r="BF51" s="160">
        <f>直通车!L14</f>
        <v>0.734368753793992</v>
      </c>
      <c r="BG51" s="163">
        <f>钻展!E14</f>
        <v>988.66</v>
      </c>
      <c r="BH51" s="160">
        <f>钻展!D14</f>
        <v>152</v>
      </c>
      <c r="BI51" s="160">
        <f>钻展!G14</f>
        <v>6.5</v>
      </c>
      <c r="BJ51" s="160">
        <f>钻展!T14</f>
        <v>1.41605809884086</v>
      </c>
      <c r="BK51" s="163">
        <f>淘客!B14</f>
        <v>13.47</v>
      </c>
      <c r="BL51" s="160">
        <f>淘客!D14</f>
        <v>47</v>
      </c>
    </row>
    <row r="52" ht="16.5" spans="1:64">
      <c r="A52" s="159">
        <v>42322</v>
      </c>
      <c r="B52" s="160">
        <v>2997</v>
      </c>
      <c r="C52" s="160">
        <v>1152</v>
      </c>
      <c r="D52" s="160">
        <v>32</v>
      </c>
      <c r="E52" s="161">
        <v>0.1476</v>
      </c>
      <c r="F52" s="162">
        <v>0.598090277777778</v>
      </c>
      <c r="G52" s="163">
        <v>4.87388268657056</v>
      </c>
      <c r="H52" s="163">
        <v>2.6015625</v>
      </c>
      <c r="I52" s="160">
        <v>64.4027374040707</v>
      </c>
      <c r="J52" s="160">
        <v>136</v>
      </c>
      <c r="K52" s="163">
        <v>2.22</v>
      </c>
      <c r="L52" s="163">
        <v>4.8190440060698</v>
      </c>
      <c r="M52" s="163">
        <v>4.81714719271624</v>
      </c>
      <c r="N52" s="160">
        <v>22222</v>
      </c>
      <c r="O52" s="160">
        <v>1111</v>
      </c>
      <c r="P52" s="160">
        <v>2222</v>
      </c>
      <c r="Q52" s="163">
        <v>2352.91111111111</v>
      </c>
      <c r="R52" s="160">
        <v>348</v>
      </c>
      <c r="S52" s="160">
        <v>2122</v>
      </c>
      <c r="T52" s="160">
        <v>3232</v>
      </c>
      <c r="U52" s="161">
        <v>0.709770114942529</v>
      </c>
      <c r="V52" s="161">
        <v>0.0259</v>
      </c>
      <c r="W52" s="161">
        <v>0.550617</v>
      </c>
      <c r="X52" s="163">
        <v>61235.7</v>
      </c>
      <c r="Y52" s="160">
        <v>34</v>
      </c>
      <c r="Z52" s="161">
        <v>0.042</v>
      </c>
      <c r="AA52" s="161">
        <v>0.7196</v>
      </c>
      <c r="AB52" s="295">
        <f t="shared" si="9"/>
        <v>0.80952380952381</v>
      </c>
      <c r="AC52" s="295">
        <v>13.6995</v>
      </c>
      <c r="AD52" s="163">
        <v>1646.65151515151</v>
      </c>
      <c r="AE52" s="160">
        <v>118</v>
      </c>
      <c r="AF52" s="160">
        <v>323</v>
      </c>
      <c r="AG52" s="160">
        <v>212</v>
      </c>
      <c r="AH52" s="160">
        <v>222</v>
      </c>
      <c r="AI52" s="160">
        <v>45</v>
      </c>
      <c r="AJ52" s="163">
        <v>68910.5</v>
      </c>
      <c r="AK52" s="160">
        <v>33</v>
      </c>
      <c r="AL52" s="160">
        <v>17</v>
      </c>
      <c r="AM52" s="163">
        <v>75515.7</v>
      </c>
      <c r="AN52" s="163">
        <v>42069</v>
      </c>
      <c r="AO52" s="163">
        <v>42</v>
      </c>
      <c r="AP52" s="163">
        <v>1.6429</v>
      </c>
      <c r="AQ52" s="333">
        <v>33</v>
      </c>
      <c r="AR52" s="333">
        <v>44</v>
      </c>
      <c r="AS52" s="163">
        <v>1797.99285714286</v>
      </c>
      <c r="AT52" s="160">
        <v>33</v>
      </c>
      <c r="AU52" s="160">
        <v>5</v>
      </c>
      <c r="AV52" s="334">
        <v>0.5952</v>
      </c>
      <c r="AW52" s="334">
        <v>0.0391</v>
      </c>
      <c r="AX52" s="334">
        <v>0.0365</v>
      </c>
      <c r="AY52" s="163">
        <v>33333</v>
      </c>
      <c r="AZ52" s="160">
        <v>333</v>
      </c>
      <c r="BA52" s="341">
        <f t="shared" si="10"/>
        <v>42182.7</v>
      </c>
      <c r="BB52" s="342"/>
      <c r="BC52" s="343" t="e">
        <f>表2[[#This Row],[花费]]</f>
        <v>#VALUE!</v>
      </c>
      <c r="BD52" s="160">
        <f>直通车!D15</f>
        <v>545</v>
      </c>
      <c r="BE52" s="160">
        <f>直通车!E15</f>
        <v>3.72</v>
      </c>
      <c r="BF52" s="160">
        <f>直通车!L15</f>
        <v>0.734368753793992</v>
      </c>
      <c r="BG52" s="163">
        <f>钻展!E15</f>
        <v>988.66</v>
      </c>
      <c r="BH52" s="160">
        <f>钻展!D15</f>
        <v>152</v>
      </c>
      <c r="BI52" s="160">
        <f>钻展!G15</f>
        <v>6.5</v>
      </c>
      <c r="BJ52" s="160">
        <f>钻展!T15</f>
        <v>1.41605809884086</v>
      </c>
      <c r="BK52" s="163">
        <f>淘客!B15</f>
        <v>13.47</v>
      </c>
      <c r="BL52" s="160">
        <f>淘客!D15</f>
        <v>49</v>
      </c>
    </row>
    <row r="53" ht="16.5" spans="1:64">
      <c r="A53" s="159">
        <v>42323</v>
      </c>
      <c r="B53" s="160">
        <v>2997</v>
      </c>
      <c r="C53" s="160">
        <v>1152</v>
      </c>
      <c r="D53" s="160">
        <v>32</v>
      </c>
      <c r="E53" s="161">
        <v>0.1476</v>
      </c>
      <c r="F53" s="162">
        <v>0.598090277777778</v>
      </c>
      <c r="G53" s="163">
        <v>4.87388268657056</v>
      </c>
      <c r="H53" s="163">
        <v>2.6015625</v>
      </c>
      <c r="I53" s="160">
        <v>64.4027374040707</v>
      </c>
      <c r="J53" s="160">
        <v>136</v>
      </c>
      <c r="K53" s="163">
        <v>2.22</v>
      </c>
      <c r="L53" s="163">
        <v>4.8190440060698</v>
      </c>
      <c r="M53" s="163">
        <v>4.81714719271624</v>
      </c>
      <c r="N53" s="160">
        <v>22222</v>
      </c>
      <c r="O53" s="160">
        <v>1111</v>
      </c>
      <c r="P53" s="160">
        <v>2222</v>
      </c>
      <c r="Q53" s="163">
        <v>2352.91111111111</v>
      </c>
      <c r="R53" s="160">
        <v>348</v>
      </c>
      <c r="S53" s="160">
        <v>2122</v>
      </c>
      <c r="T53" s="160">
        <v>3232</v>
      </c>
      <c r="U53" s="161">
        <v>0.709770114942529</v>
      </c>
      <c r="V53" s="161">
        <v>0.0259</v>
      </c>
      <c r="W53" s="161">
        <v>0.550617</v>
      </c>
      <c r="X53" s="163">
        <v>61235.7</v>
      </c>
      <c r="Y53" s="160">
        <v>34</v>
      </c>
      <c r="Z53" s="161">
        <v>0.042</v>
      </c>
      <c r="AA53" s="161">
        <v>0.7196</v>
      </c>
      <c r="AB53" s="295">
        <f t="shared" si="9"/>
        <v>0.80952380952381</v>
      </c>
      <c r="AC53" s="295">
        <v>14.6995</v>
      </c>
      <c r="AD53" s="163">
        <v>1646.65151515151</v>
      </c>
      <c r="AE53" s="160">
        <v>118</v>
      </c>
      <c r="AF53" s="160">
        <v>323</v>
      </c>
      <c r="AG53" s="160">
        <v>212</v>
      </c>
      <c r="AH53" s="160">
        <v>222</v>
      </c>
      <c r="AI53" s="160">
        <v>45</v>
      </c>
      <c r="AJ53" s="163">
        <v>68910.5</v>
      </c>
      <c r="AK53" s="160">
        <v>22</v>
      </c>
      <c r="AL53" s="160">
        <v>17</v>
      </c>
      <c r="AM53" s="163">
        <v>75515.7</v>
      </c>
      <c r="AN53" s="163">
        <v>42069</v>
      </c>
      <c r="AO53" s="163">
        <v>42</v>
      </c>
      <c r="AP53" s="163">
        <v>1.6429</v>
      </c>
      <c r="AQ53" s="333">
        <v>33</v>
      </c>
      <c r="AR53" s="333">
        <v>44</v>
      </c>
      <c r="AS53" s="163">
        <v>1797.99285714286</v>
      </c>
      <c r="AT53" s="160">
        <v>33</v>
      </c>
      <c r="AU53" s="160">
        <v>5</v>
      </c>
      <c r="AV53" s="334">
        <v>0.5952</v>
      </c>
      <c r="AW53" s="334">
        <v>0.0391</v>
      </c>
      <c r="AX53" s="334">
        <v>0.0365</v>
      </c>
      <c r="AY53" s="163">
        <v>33333</v>
      </c>
      <c r="AZ53" s="160">
        <v>333</v>
      </c>
      <c r="BA53" s="341">
        <f t="shared" si="10"/>
        <v>42182.7</v>
      </c>
      <c r="BB53" s="342"/>
      <c r="BC53" s="343" t="e">
        <f>表2[[#This Row],[花费]]</f>
        <v>#VALUE!</v>
      </c>
      <c r="BD53" s="160">
        <f>直通车!D16</f>
        <v>545</v>
      </c>
      <c r="BE53" s="160">
        <f>直通车!E16</f>
        <v>3.72</v>
      </c>
      <c r="BF53" s="160">
        <f>直通车!L16</f>
        <v>0.734368753793992</v>
      </c>
      <c r="BG53" s="163">
        <f>钻展!E16</f>
        <v>988.66</v>
      </c>
      <c r="BH53" s="160">
        <f>钻展!D16</f>
        <v>152</v>
      </c>
      <c r="BI53" s="160">
        <f>钻展!G16</f>
        <v>6.5</v>
      </c>
      <c r="BJ53" s="160">
        <f>钻展!T16</f>
        <v>1.41605809884086</v>
      </c>
      <c r="BK53" s="163">
        <f>淘客!B16</f>
        <v>13.47</v>
      </c>
      <c r="BL53" s="160">
        <f>淘客!D16</f>
        <v>51</v>
      </c>
    </row>
    <row r="54" ht="16.5" spans="1:64">
      <c r="A54" s="159">
        <v>42324</v>
      </c>
      <c r="B54" s="160">
        <v>2997</v>
      </c>
      <c r="C54" s="160">
        <v>1152</v>
      </c>
      <c r="D54" s="160">
        <v>32</v>
      </c>
      <c r="E54" s="161">
        <v>0.1476</v>
      </c>
      <c r="F54" s="162">
        <v>0.598090277777778</v>
      </c>
      <c r="G54" s="163">
        <v>4.87388268657056</v>
      </c>
      <c r="H54" s="163">
        <v>2.6015625</v>
      </c>
      <c r="I54" s="160">
        <v>64.4027374040707</v>
      </c>
      <c r="J54" s="160">
        <v>136</v>
      </c>
      <c r="K54" s="163">
        <v>2.22</v>
      </c>
      <c r="L54" s="163">
        <v>4.8190440060698</v>
      </c>
      <c r="M54" s="163">
        <v>4.81714719271624</v>
      </c>
      <c r="N54" s="160">
        <v>22222</v>
      </c>
      <c r="O54" s="160">
        <v>1111</v>
      </c>
      <c r="P54" s="160">
        <v>2222</v>
      </c>
      <c r="Q54" s="163">
        <v>2352.91111111111</v>
      </c>
      <c r="R54" s="160">
        <v>348</v>
      </c>
      <c r="S54" s="160">
        <v>2122</v>
      </c>
      <c r="T54" s="160">
        <v>3232</v>
      </c>
      <c r="U54" s="161">
        <v>0.709770114942529</v>
      </c>
      <c r="V54" s="161">
        <v>0.0259</v>
      </c>
      <c r="W54" s="161">
        <v>0.550617</v>
      </c>
      <c r="X54" s="163">
        <v>61235.7</v>
      </c>
      <c r="Y54" s="160">
        <v>34</v>
      </c>
      <c r="Z54" s="161">
        <v>0.042</v>
      </c>
      <c r="AA54" s="161">
        <v>0.7196</v>
      </c>
      <c r="AB54" s="295">
        <f t="shared" si="9"/>
        <v>0.80952380952381</v>
      </c>
      <c r="AC54" s="295">
        <v>15.6995</v>
      </c>
      <c r="AD54" s="163">
        <v>1646.65151515151</v>
      </c>
      <c r="AE54" s="160">
        <v>118</v>
      </c>
      <c r="AF54" s="160">
        <v>323</v>
      </c>
      <c r="AG54" s="160">
        <v>212</v>
      </c>
      <c r="AH54" s="160">
        <v>222</v>
      </c>
      <c r="AI54" s="160">
        <v>45</v>
      </c>
      <c r="AJ54" s="163">
        <v>68910.5</v>
      </c>
      <c r="AK54" s="160">
        <v>11</v>
      </c>
      <c r="AL54" s="160">
        <v>17</v>
      </c>
      <c r="AM54" s="163">
        <v>75515.7</v>
      </c>
      <c r="AN54" s="163">
        <v>42069</v>
      </c>
      <c r="AO54" s="163">
        <v>42</v>
      </c>
      <c r="AP54" s="163">
        <v>1.6429</v>
      </c>
      <c r="AQ54" s="333">
        <v>33</v>
      </c>
      <c r="AR54" s="333">
        <v>44</v>
      </c>
      <c r="AS54" s="163">
        <v>1797.99285714286</v>
      </c>
      <c r="AT54" s="160">
        <v>33</v>
      </c>
      <c r="AU54" s="160">
        <v>5</v>
      </c>
      <c r="AV54" s="334">
        <v>0.5952</v>
      </c>
      <c r="AW54" s="334">
        <v>0.0391</v>
      </c>
      <c r="AX54" s="334">
        <v>0.0365</v>
      </c>
      <c r="AY54" s="163">
        <v>33333</v>
      </c>
      <c r="AZ54" s="160">
        <v>333</v>
      </c>
      <c r="BA54" s="341">
        <f t="shared" si="10"/>
        <v>42182.7</v>
      </c>
      <c r="BB54" s="342"/>
      <c r="BC54" s="343" t="e">
        <f>表2[[#This Row],[花费]]</f>
        <v>#VALUE!</v>
      </c>
      <c r="BD54" s="160">
        <f>直通车!D17</f>
        <v>545</v>
      </c>
      <c r="BE54" s="160">
        <f>直通车!E17</f>
        <v>3.72</v>
      </c>
      <c r="BF54" s="160">
        <f>直通车!L17</f>
        <v>0.734368753793992</v>
      </c>
      <c r="BG54" s="163">
        <f>钻展!E17</f>
        <v>988.66</v>
      </c>
      <c r="BH54" s="160">
        <f>钻展!D17</f>
        <v>152</v>
      </c>
      <c r="BI54" s="160">
        <f>钻展!G17</f>
        <v>6.5</v>
      </c>
      <c r="BJ54" s="160">
        <f>钻展!T17</f>
        <v>1.41605809884086</v>
      </c>
      <c r="BK54" s="163">
        <f>淘客!B17</f>
        <v>13.47</v>
      </c>
      <c r="BL54" s="160">
        <f>淘客!D17</f>
        <v>53</v>
      </c>
    </row>
    <row r="55" ht="16.5" spans="1:64">
      <c r="A55" s="159">
        <v>42325</v>
      </c>
      <c r="B55" s="160">
        <v>2997</v>
      </c>
      <c r="C55" s="160">
        <v>1152</v>
      </c>
      <c r="D55" s="160">
        <v>32</v>
      </c>
      <c r="E55" s="161">
        <v>0.1476</v>
      </c>
      <c r="F55" s="162">
        <v>0.598090277777778</v>
      </c>
      <c r="G55" s="163">
        <v>4.87388268657056</v>
      </c>
      <c r="H55" s="163">
        <v>2.6015625</v>
      </c>
      <c r="I55" s="160">
        <v>64.4027374040707</v>
      </c>
      <c r="J55" s="160">
        <v>136</v>
      </c>
      <c r="K55" s="163">
        <v>2.22</v>
      </c>
      <c r="L55" s="163">
        <v>4.8190440060698</v>
      </c>
      <c r="M55" s="163">
        <v>4.81714719271624</v>
      </c>
      <c r="N55" s="160">
        <v>22222</v>
      </c>
      <c r="O55" s="160">
        <v>1111</v>
      </c>
      <c r="P55" s="160">
        <v>2222</v>
      </c>
      <c r="Q55" s="163">
        <v>2352.91111111111</v>
      </c>
      <c r="R55" s="160">
        <v>348</v>
      </c>
      <c r="S55" s="160">
        <v>2122</v>
      </c>
      <c r="T55" s="160">
        <v>3232</v>
      </c>
      <c r="U55" s="161">
        <v>0.709770114942529</v>
      </c>
      <c r="V55" s="161">
        <v>0.0259</v>
      </c>
      <c r="W55" s="161">
        <v>0.550617</v>
      </c>
      <c r="X55" s="163">
        <v>61235.7</v>
      </c>
      <c r="Y55" s="160">
        <v>34</v>
      </c>
      <c r="Z55" s="161">
        <v>0.042</v>
      </c>
      <c r="AA55" s="161">
        <v>0.7196</v>
      </c>
      <c r="AB55" s="295">
        <f t="shared" si="9"/>
        <v>0.80952380952381</v>
      </c>
      <c r="AC55" s="295">
        <v>16.6995</v>
      </c>
      <c r="AD55" s="163">
        <v>1646.65151515151</v>
      </c>
      <c r="AE55" s="160">
        <v>118</v>
      </c>
      <c r="AF55" s="160">
        <v>323</v>
      </c>
      <c r="AG55" s="160">
        <v>212</v>
      </c>
      <c r="AH55" s="160">
        <v>222</v>
      </c>
      <c r="AI55" s="160">
        <v>45</v>
      </c>
      <c r="AJ55" s="163">
        <v>68910.5</v>
      </c>
      <c r="AK55" s="160">
        <v>96</v>
      </c>
      <c r="AL55" s="160">
        <v>17</v>
      </c>
      <c r="AM55" s="163">
        <v>75515.7</v>
      </c>
      <c r="AN55" s="163">
        <v>42069</v>
      </c>
      <c r="AO55" s="163">
        <v>42</v>
      </c>
      <c r="AP55" s="163">
        <v>1.6429</v>
      </c>
      <c r="AQ55" s="333">
        <v>33</v>
      </c>
      <c r="AR55" s="333">
        <v>44</v>
      </c>
      <c r="AS55" s="163">
        <v>1797.99285714286</v>
      </c>
      <c r="AT55" s="160">
        <v>33</v>
      </c>
      <c r="AU55" s="160">
        <v>5</v>
      </c>
      <c r="AV55" s="334">
        <v>0.5952</v>
      </c>
      <c r="AW55" s="334">
        <v>0.0391</v>
      </c>
      <c r="AX55" s="334">
        <v>0.0365</v>
      </c>
      <c r="AY55" s="163">
        <v>33333</v>
      </c>
      <c r="AZ55" s="160">
        <v>333</v>
      </c>
      <c r="BA55" s="341">
        <f t="shared" si="10"/>
        <v>42182.7</v>
      </c>
      <c r="BB55" s="342"/>
      <c r="BC55" s="343" t="e">
        <f>表2[[#This Row],[花费]]</f>
        <v>#VALUE!</v>
      </c>
      <c r="BD55" s="160">
        <f>直通车!D18</f>
        <v>545</v>
      </c>
      <c r="BE55" s="160">
        <f>直通车!E18</f>
        <v>3.72</v>
      </c>
      <c r="BF55" s="160">
        <f>直通车!L18</f>
        <v>0.734368753793992</v>
      </c>
      <c r="BG55" s="163">
        <f>钻展!E18</f>
        <v>988.66</v>
      </c>
      <c r="BH55" s="160">
        <f>钻展!D18</f>
        <v>152</v>
      </c>
      <c r="BI55" s="160">
        <f>钻展!G18</f>
        <v>6.5</v>
      </c>
      <c r="BJ55" s="160">
        <f>钻展!T18</f>
        <v>1.41605809884086</v>
      </c>
      <c r="BK55" s="163">
        <f>淘客!B18</f>
        <v>13.47</v>
      </c>
      <c r="BL55" s="160">
        <f>淘客!D18</f>
        <v>55</v>
      </c>
    </row>
    <row r="56" ht="16.5" spans="1:64">
      <c r="A56" s="159">
        <v>42326</v>
      </c>
      <c r="B56" s="160">
        <v>2997</v>
      </c>
      <c r="C56" s="160">
        <v>1152</v>
      </c>
      <c r="D56" s="160">
        <v>32</v>
      </c>
      <c r="E56" s="161">
        <v>0.1476</v>
      </c>
      <c r="F56" s="162">
        <v>0.598090277777778</v>
      </c>
      <c r="G56" s="163">
        <v>4.87388268657056</v>
      </c>
      <c r="H56" s="163">
        <v>2.6015625</v>
      </c>
      <c r="I56" s="160">
        <v>64.4027374040707</v>
      </c>
      <c r="J56" s="160">
        <v>136</v>
      </c>
      <c r="K56" s="163">
        <v>2.22</v>
      </c>
      <c r="L56" s="163">
        <v>4.8190440060698</v>
      </c>
      <c r="M56" s="163">
        <v>4.81714719271624</v>
      </c>
      <c r="N56" s="160">
        <v>22222</v>
      </c>
      <c r="O56" s="160">
        <v>1111</v>
      </c>
      <c r="P56" s="160">
        <v>2222</v>
      </c>
      <c r="Q56" s="163">
        <v>2352.91111111111</v>
      </c>
      <c r="R56" s="160">
        <v>348</v>
      </c>
      <c r="S56" s="160">
        <v>2122</v>
      </c>
      <c r="T56" s="160">
        <v>3232</v>
      </c>
      <c r="U56" s="161">
        <v>0.709770114942529</v>
      </c>
      <c r="V56" s="161">
        <v>0.0259</v>
      </c>
      <c r="W56" s="161">
        <v>0.550617</v>
      </c>
      <c r="X56" s="163">
        <v>61235.7</v>
      </c>
      <c r="Y56" s="160">
        <v>34</v>
      </c>
      <c r="Z56" s="161">
        <v>0.042</v>
      </c>
      <c r="AA56" s="161">
        <v>0.7196</v>
      </c>
      <c r="AB56" s="295">
        <f t="shared" si="9"/>
        <v>0.80952380952381</v>
      </c>
      <c r="AC56" s="295">
        <v>17.6995</v>
      </c>
      <c r="AD56" s="163">
        <v>1646.65151515151</v>
      </c>
      <c r="AE56" s="160">
        <v>118</v>
      </c>
      <c r="AF56" s="160">
        <v>323</v>
      </c>
      <c r="AG56" s="160">
        <v>212</v>
      </c>
      <c r="AH56" s="160">
        <v>222</v>
      </c>
      <c r="AI56" s="160">
        <v>45</v>
      </c>
      <c r="AJ56" s="163">
        <v>68910.5</v>
      </c>
      <c r="AK56" s="160">
        <v>96</v>
      </c>
      <c r="AL56" s="160">
        <v>17</v>
      </c>
      <c r="AM56" s="163">
        <v>75515.7</v>
      </c>
      <c r="AN56" s="163">
        <v>42069</v>
      </c>
      <c r="AO56" s="163">
        <v>42</v>
      </c>
      <c r="AP56" s="163">
        <v>1.6429</v>
      </c>
      <c r="AQ56" s="333">
        <v>33</v>
      </c>
      <c r="AR56" s="333">
        <v>44</v>
      </c>
      <c r="AS56" s="163">
        <v>1797.99285714286</v>
      </c>
      <c r="AT56" s="160">
        <v>33</v>
      </c>
      <c r="AU56" s="160">
        <v>5</v>
      </c>
      <c r="AV56" s="334">
        <v>0.5952</v>
      </c>
      <c r="AW56" s="334">
        <v>0.0391</v>
      </c>
      <c r="AX56" s="334">
        <v>0.0365</v>
      </c>
      <c r="AY56" s="163">
        <v>33333</v>
      </c>
      <c r="AZ56" s="160">
        <v>333</v>
      </c>
      <c r="BA56" s="341">
        <f t="shared" si="10"/>
        <v>42182.7</v>
      </c>
      <c r="BB56" s="342"/>
      <c r="BC56" s="343" t="e">
        <f>表2[[#This Row],[花费]]</f>
        <v>#VALUE!</v>
      </c>
      <c r="BD56" s="160">
        <f>直通车!D19</f>
        <v>545</v>
      </c>
      <c r="BE56" s="160">
        <f>直通车!E19</f>
        <v>3.72</v>
      </c>
      <c r="BF56" s="160">
        <f>直通车!L19</f>
        <v>0.734368753793992</v>
      </c>
      <c r="BG56" s="163">
        <f>钻展!E19</f>
        <v>988.66</v>
      </c>
      <c r="BH56" s="160">
        <f>钻展!D19</f>
        <v>152</v>
      </c>
      <c r="BI56" s="160">
        <f>钻展!G19</f>
        <v>6.5</v>
      </c>
      <c r="BJ56" s="160">
        <f>钻展!T19</f>
        <v>1.41605809884086</v>
      </c>
      <c r="BK56" s="163">
        <f>淘客!B19</f>
        <v>13.47</v>
      </c>
      <c r="BL56" s="160">
        <f>淘客!D19</f>
        <v>57</v>
      </c>
    </row>
    <row r="57" ht="16.5" spans="1:64">
      <c r="A57" s="159">
        <v>42327</v>
      </c>
      <c r="B57" s="160">
        <v>2997</v>
      </c>
      <c r="C57" s="160">
        <v>1152</v>
      </c>
      <c r="D57" s="160">
        <v>32</v>
      </c>
      <c r="E57" s="161">
        <v>0.1476</v>
      </c>
      <c r="F57" s="162">
        <v>0.598090277777778</v>
      </c>
      <c r="G57" s="163">
        <v>4.87388268657056</v>
      </c>
      <c r="H57" s="163">
        <v>2.6015625</v>
      </c>
      <c r="I57" s="160">
        <v>64.4027374040707</v>
      </c>
      <c r="J57" s="160">
        <v>136</v>
      </c>
      <c r="K57" s="163">
        <v>2.22</v>
      </c>
      <c r="L57" s="163">
        <v>4.8190440060698</v>
      </c>
      <c r="M57" s="163">
        <v>4.81714719271624</v>
      </c>
      <c r="N57" s="160">
        <v>22222</v>
      </c>
      <c r="O57" s="160">
        <v>1111</v>
      </c>
      <c r="P57" s="160">
        <v>2222</v>
      </c>
      <c r="Q57" s="163">
        <v>2352.91111111111</v>
      </c>
      <c r="R57" s="160">
        <v>348</v>
      </c>
      <c r="S57" s="160">
        <v>2122</v>
      </c>
      <c r="T57" s="160">
        <v>3232</v>
      </c>
      <c r="U57" s="161">
        <v>0.709770114942529</v>
      </c>
      <c r="V57" s="161">
        <v>0.0259</v>
      </c>
      <c r="W57" s="161">
        <v>0.550617</v>
      </c>
      <c r="X57" s="163">
        <v>61235.7</v>
      </c>
      <c r="Y57" s="160">
        <v>34</v>
      </c>
      <c r="Z57" s="161">
        <v>0.042</v>
      </c>
      <c r="AA57" s="161">
        <v>0.7196</v>
      </c>
      <c r="AB57" s="295">
        <f t="shared" si="9"/>
        <v>0.80952380952381</v>
      </c>
      <c r="AC57" s="295">
        <v>18.6995</v>
      </c>
      <c r="AD57" s="163">
        <v>1646.65151515151</v>
      </c>
      <c r="AE57" s="160">
        <v>118</v>
      </c>
      <c r="AF57" s="160">
        <v>323</v>
      </c>
      <c r="AG57" s="160">
        <v>212</v>
      </c>
      <c r="AH57" s="160">
        <v>222</v>
      </c>
      <c r="AI57" s="160">
        <v>45</v>
      </c>
      <c r="AJ57" s="163">
        <v>68910.5</v>
      </c>
      <c r="AK57" s="160">
        <v>96</v>
      </c>
      <c r="AL57" s="160">
        <v>17</v>
      </c>
      <c r="AM57" s="163">
        <v>75515.7</v>
      </c>
      <c r="AN57" s="163">
        <v>42069</v>
      </c>
      <c r="AO57" s="163">
        <v>42</v>
      </c>
      <c r="AP57" s="163">
        <v>1.6429</v>
      </c>
      <c r="AQ57" s="333">
        <v>33</v>
      </c>
      <c r="AR57" s="333">
        <v>44</v>
      </c>
      <c r="AS57" s="163">
        <v>1797.99285714286</v>
      </c>
      <c r="AT57" s="160">
        <v>33</v>
      </c>
      <c r="AU57" s="160">
        <v>5</v>
      </c>
      <c r="AV57" s="334">
        <v>0.5952</v>
      </c>
      <c r="AW57" s="334">
        <v>0.0391</v>
      </c>
      <c r="AX57" s="334">
        <v>0.0365</v>
      </c>
      <c r="AY57" s="163">
        <v>33333</v>
      </c>
      <c r="AZ57" s="160">
        <v>333</v>
      </c>
      <c r="BA57" s="341">
        <f t="shared" si="10"/>
        <v>42182.7</v>
      </c>
      <c r="BB57" s="342"/>
      <c r="BC57" s="343" t="e">
        <f>表2[[#This Row],[花费]]</f>
        <v>#VALUE!</v>
      </c>
      <c r="BD57" s="160">
        <f>直通车!D20</f>
        <v>545</v>
      </c>
      <c r="BE57" s="160">
        <f>直通车!E20</f>
        <v>3.72</v>
      </c>
      <c r="BF57" s="160">
        <f>直通车!L20</f>
        <v>0.734368753793992</v>
      </c>
      <c r="BG57" s="163">
        <f>钻展!E20</f>
        <v>988.66</v>
      </c>
      <c r="BH57" s="160">
        <f>钻展!D20</f>
        <v>152</v>
      </c>
      <c r="BI57" s="160">
        <f>钻展!G20</f>
        <v>6.5</v>
      </c>
      <c r="BJ57" s="160">
        <f>钻展!T20</f>
        <v>1.41605809884086</v>
      </c>
      <c r="BK57" s="163">
        <f>淘客!B20</f>
        <v>13.47</v>
      </c>
      <c r="BL57" s="160">
        <f>淘客!D20</f>
        <v>59</v>
      </c>
    </row>
    <row r="58" ht="16.5" spans="1:64">
      <c r="A58" s="159">
        <v>42328</v>
      </c>
      <c r="B58" s="160">
        <v>2997</v>
      </c>
      <c r="C58" s="160">
        <v>1152</v>
      </c>
      <c r="D58" s="160">
        <v>32</v>
      </c>
      <c r="E58" s="161">
        <v>0.1476</v>
      </c>
      <c r="F58" s="162">
        <v>0.598090277777778</v>
      </c>
      <c r="G58" s="163">
        <v>4.87388268657056</v>
      </c>
      <c r="H58" s="163">
        <v>2.6015625</v>
      </c>
      <c r="I58" s="160">
        <v>64.4027374040707</v>
      </c>
      <c r="J58" s="160">
        <v>136</v>
      </c>
      <c r="K58" s="163">
        <v>2.22</v>
      </c>
      <c r="L58" s="163">
        <v>4.8190440060698</v>
      </c>
      <c r="M58" s="163">
        <v>4.81714719271624</v>
      </c>
      <c r="N58" s="160">
        <v>22222</v>
      </c>
      <c r="O58" s="160">
        <v>1111</v>
      </c>
      <c r="P58" s="160">
        <v>2222</v>
      </c>
      <c r="Q58" s="163">
        <v>2352.91111111111</v>
      </c>
      <c r="R58" s="160">
        <v>348</v>
      </c>
      <c r="S58" s="160">
        <v>2122</v>
      </c>
      <c r="T58" s="160">
        <v>3232</v>
      </c>
      <c r="U58" s="161">
        <v>0.709770114942529</v>
      </c>
      <c r="V58" s="161">
        <v>0.0259</v>
      </c>
      <c r="W58" s="161">
        <v>0.550617</v>
      </c>
      <c r="X58" s="163">
        <v>61235.7</v>
      </c>
      <c r="Y58" s="160">
        <v>34</v>
      </c>
      <c r="Z58" s="161">
        <v>0.042</v>
      </c>
      <c r="AA58" s="161">
        <v>0.7196</v>
      </c>
      <c r="AB58" s="295">
        <f t="shared" si="9"/>
        <v>0.80952380952381</v>
      </c>
      <c r="AC58" s="295">
        <v>19.6995</v>
      </c>
      <c r="AD58" s="163">
        <v>1646.65151515151</v>
      </c>
      <c r="AE58" s="160">
        <v>118</v>
      </c>
      <c r="AF58" s="160">
        <v>323</v>
      </c>
      <c r="AG58" s="160">
        <v>212</v>
      </c>
      <c r="AH58" s="160">
        <v>222</v>
      </c>
      <c r="AI58" s="160">
        <v>45</v>
      </c>
      <c r="AJ58" s="163">
        <v>68910.5</v>
      </c>
      <c r="AK58" s="160">
        <v>96</v>
      </c>
      <c r="AL58" s="160">
        <v>17</v>
      </c>
      <c r="AM58" s="163">
        <v>75515.7</v>
      </c>
      <c r="AN58" s="163">
        <v>42069</v>
      </c>
      <c r="AO58" s="163">
        <v>42</v>
      </c>
      <c r="AP58" s="163">
        <v>1.6429</v>
      </c>
      <c r="AQ58" s="333">
        <v>33</v>
      </c>
      <c r="AR58" s="333">
        <v>44</v>
      </c>
      <c r="AS58" s="163">
        <v>1797.99285714286</v>
      </c>
      <c r="AT58" s="160">
        <v>33</v>
      </c>
      <c r="AU58" s="160">
        <v>5</v>
      </c>
      <c r="AV58" s="334">
        <v>0.5952</v>
      </c>
      <c r="AW58" s="334">
        <v>0.0391</v>
      </c>
      <c r="AX58" s="334">
        <v>0.0365</v>
      </c>
      <c r="AY58" s="163">
        <v>33333</v>
      </c>
      <c r="AZ58" s="160">
        <v>333</v>
      </c>
      <c r="BA58" s="341">
        <f t="shared" si="10"/>
        <v>42182.7</v>
      </c>
      <c r="BB58" s="342"/>
      <c r="BC58" s="343" t="e">
        <f>表2[[#This Row],[花费]]</f>
        <v>#VALUE!</v>
      </c>
      <c r="BD58" s="160">
        <f>直通车!D21</f>
        <v>545</v>
      </c>
      <c r="BE58" s="160">
        <f>直通车!E21</f>
        <v>3.72</v>
      </c>
      <c r="BF58" s="160">
        <f>直通车!L21</f>
        <v>0.734368753793992</v>
      </c>
      <c r="BG58" s="163">
        <f>钻展!E21</f>
        <v>988.66</v>
      </c>
      <c r="BH58" s="160">
        <f>钻展!D21</f>
        <v>152</v>
      </c>
      <c r="BI58" s="160">
        <f>钻展!G21</f>
        <v>6.5</v>
      </c>
      <c r="BJ58" s="160">
        <f>钻展!T21</f>
        <v>1.41605809884086</v>
      </c>
      <c r="BK58" s="163">
        <f>淘客!B21</f>
        <v>13.47</v>
      </c>
      <c r="BL58" s="160">
        <f>淘客!D21</f>
        <v>61</v>
      </c>
    </row>
    <row r="59" ht="16.5" spans="1:64">
      <c r="A59" s="159">
        <v>42329</v>
      </c>
      <c r="B59" s="160">
        <v>2997</v>
      </c>
      <c r="C59" s="160">
        <v>1152</v>
      </c>
      <c r="D59" s="160">
        <v>32</v>
      </c>
      <c r="E59" s="161">
        <v>0.1476</v>
      </c>
      <c r="F59" s="162">
        <v>0.598090277777778</v>
      </c>
      <c r="G59" s="163">
        <v>4.87388268657056</v>
      </c>
      <c r="H59" s="163">
        <v>2.6015625</v>
      </c>
      <c r="I59" s="160">
        <v>64.4027374040707</v>
      </c>
      <c r="J59" s="160">
        <v>136</v>
      </c>
      <c r="K59" s="163">
        <v>2.22</v>
      </c>
      <c r="L59" s="163">
        <v>4.8190440060698</v>
      </c>
      <c r="M59" s="163">
        <v>4.81714719271624</v>
      </c>
      <c r="N59" s="160">
        <v>22222</v>
      </c>
      <c r="O59" s="160">
        <v>1111</v>
      </c>
      <c r="P59" s="160">
        <v>2222</v>
      </c>
      <c r="Q59" s="163">
        <v>2352.91111111111</v>
      </c>
      <c r="R59" s="160">
        <v>348</v>
      </c>
      <c r="S59" s="160">
        <v>2122</v>
      </c>
      <c r="T59" s="160">
        <v>3232</v>
      </c>
      <c r="U59" s="161">
        <v>0.709770114942529</v>
      </c>
      <c r="V59" s="161">
        <v>0.0259</v>
      </c>
      <c r="W59" s="161">
        <v>0.550617</v>
      </c>
      <c r="X59" s="163">
        <v>61235.7</v>
      </c>
      <c r="Y59" s="160">
        <v>34</v>
      </c>
      <c r="Z59" s="161">
        <v>0.042</v>
      </c>
      <c r="AA59" s="161">
        <v>0.7196</v>
      </c>
      <c r="AB59" s="295">
        <f t="shared" si="9"/>
        <v>0.80952380952381</v>
      </c>
      <c r="AC59" s="295">
        <v>20.6995</v>
      </c>
      <c r="AD59" s="163">
        <v>1646.65151515151</v>
      </c>
      <c r="AE59" s="160">
        <v>118</v>
      </c>
      <c r="AF59" s="160">
        <v>323</v>
      </c>
      <c r="AG59" s="160">
        <v>212</v>
      </c>
      <c r="AH59" s="160">
        <v>222</v>
      </c>
      <c r="AI59" s="160">
        <v>45</v>
      </c>
      <c r="AJ59" s="163">
        <v>68910.5</v>
      </c>
      <c r="AK59" s="160">
        <v>96</v>
      </c>
      <c r="AL59" s="160">
        <v>17</v>
      </c>
      <c r="AM59" s="163">
        <v>75515.7</v>
      </c>
      <c r="AN59" s="163">
        <v>42069</v>
      </c>
      <c r="AO59" s="163">
        <v>42</v>
      </c>
      <c r="AP59" s="163">
        <v>1.6429</v>
      </c>
      <c r="AQ59" s="333">
        <v>33</v>
      </c>
      <c r="AR59" s="333">
        <v>44</v>
      </c>
      <c r="AS59" s="163">
        <v>1797.99285714286</v>
      </c>
      <c r="AT59" s="160">
        <v>33</v>
      </c>
      <c r="AU59" s="160">
        <v>5</v>
      </c>
      <c r="AV59" s="334">
        <v>0.5952</v>
      </c>
      <c r="AW59" s="334">
        <v>0.0391</v>
      </c>
      <c r="AX59" s="334">
        <v>0.0365</v>
      </c>
      <c r="AY59" s="163">
        <v>33333</v>
      </c>
      <c r="AZ59" s="160">
        <v>333</v>
      </c>
      <c r="BA59" s="341">
        <f t="shared" si="10"/>
        <v>42182.7</v>
      </c>
      <c r="BB59" s="342"/>
      <c r="BC59" s="343" t="e">
        <f>表2[[#This Row],[花费]]</f>
        <v>#VALUE!</v>
      </c>
      <c r="BD59" s="160">
        <f>直通车!D22</f>
        <v>545</v>
      </c>
      <c r="BE59" s="160">
        <f>直通车!E22</f>
        <v>3.72</v>
      </c>
      <c r="BF59" s="160">
        <f>直通车!L22</f>
        <v>0.734368753793992</v>
      </c>
      <c r="BG59" s="163">
        <f>钻展!E22</f>
        <v>988.66</v>
      </c>
      <c r="BH59" s="160">
        <f>钻展!D22</f>
        <v>152</v>
      </c>
      <c r="BI59" s="160">
        <f>钻展!G22</f>
        <v>6.5</v>
      </c>
      <c r="BJ59" s="160">
        <f>钻展!T22</f>
        <v>1.41605809884086</v>
      </c>
      <c r="BK59" s="163">
        <f>淘客!B22</f>
        <v>13.47</v>
      </c>
      <c r="BL59" s="160">
        <f>淘客!D22</f>
        <v>63</v>
      </c>
    </row>
    <row r="60" ht="16.5" spans="1:64">
      <c r="A60" s="159">
        <v>42330</v>
      </c>
      <c r="B60" s="160">
        <v>2997</v>
      </c>
      <c r="C60" s="160">
        <v>1152</v>
      </c>
      <c r="D60" s="160">
        <v>32</v>
      </c>
      <c r="E60" s="161">
        <v>0.1476</v>
      </c>
      <c r="F60" s="162">
        <v>0.598090277777778</v>
      </c>
      <c r="G60" s="163">
        <v>4.87388268657056</v>
      </c>
      <c r="H60" s="163">
        <v>2.6015625</v>
      </c>
      <c r="I60" s="160">
        <v>64.4027374040707</v>
      </c>
      <c r="J60" s="160">
        <v>136</v>
      </c>
      <c r="K60" s="163">
        <v>2.22</v>
      </c>
      <c r="L60" s="163">
        <v>4.8190440060698</v>
      </c>
      <c r="M60" s="163">
        <v>4.81714719271624</v>
      </c>
      <c r="N60" s="160">
        <v>22222</v>
      </c>
      <c r="O60" s="160">
        <v>1111</v>
      </c>
      <c r="P60" s="160">
        <v>2222</v>
      </c>
      <c r="Q60" s="163">
        <v>2352.91111111111</v>
      </c>
      <c r="R60" s="160">
        <v>348</v>
      </c>
      <c r="S60" s="160">
        <v>2122</v>
      </c>
      <c r="T60" s="160">
        <v>3232</v>
      </c>
      <c r="U60" s="161">
        <v>0.709770114942529</v>
      </c>
      <c r="V60" s="161">
        <v>0.0259</v>
      </c>
      <c r="W60" s="161">
        <v>0.550617</v>
      </c>
      <c r="X60" s="163">
        <v>61235.7</v>
      </c>
      <c r="Y60" s="160">
        <v>34</v>
      </c>
      <c r="Z60" s="161">
        <v>0.042</v>
      </c>
      <c r="AA60" s="161">
        <v>0.7196</v>
      </c>
      <c r="AB60" s="295">
        <f t="shared" si="9"/>
        <v>0.80952380952381</v>
      </c>
      <c r="AC60" s="295">
        <v>21.6995</v>
      </c>
      <c r="AD60" s="163">
        <v>1646.65151515151</v>
      </c>
      <c r="AE60" s="160">
        <v>118</v>
      </c>
      <c r="AF60" s="160">
        <v>323</v>
      </c>
      <c r="AG60" s="160">
        <v>212</v>
      </c>
      <c r="AH60" s="160">
        <v>222</v>
      </c>
      <c r="AI60" s="160">
        <v>45</v>
      </c>
      <c r="AJ60" s="163">
        <v>68910.5</v>
      </c>
      <c r="AK60" s="160">
        <v>96</v>
      </c>
      <c r="AL60" s="160">
        <v>17</v>
      </c>
      <c r="AM60" s="163">
        <v>75515.7</v>
      </c>
      <c r="AN60" s="163">
        <v>42069</v>
      </c>
      <c r="AO60" s="163">
        <v>42</v>
      </c>
      <c r="AP60" s="163">
        <v>1.6429</v>
      </c>
      <c r="AQ60" s="333">
        <v>33</v>
      </c>
      <c r="AR60" s="333">
        <v>44</v>
      </c>
      <c r="AS60" s="163">
        <v>1797.99285714286</v>
      </c>
      <c r="AT60" s="160">
        <v>33</v>
      </c>
      <c r="AU60" s="160">
        <v>5</v>
      </c>
      <c r="AV60" s="334">
        <v>0.5952</v>
      </c>
      <c r="AW60" s="334">
        <v>0.0391</v>
      </c>
      <c r="AX60" s="334">
        <v>0.0365</v>
      </c>
      <c r="AY60" s="163">
        <v>33333</v>
      </c>
      <c r="AZ60" s="160">
        <v>333</v>
      </c>
      <c r="BA60" s="341">
        <f t="shared" si="10"/>
        <v>42182.7</v>
      </c>
      <c r="BB60" s="342"/>
      <c r="BC60" s="343" t="e">
        <f>表2[[#This Row],[花费]]</f>
        <v>#VALUE!</v>
      </c>
      <c r="BD60" s="160">
        <f>直通车!D23</f>
        <v>545</v>
      </c>
      <c r="BE60" s="160">
        <f>直通车!E23</f>
        <v>3.72</v>
      </c>
      <c r="BF60" s="160">
        <f>直通车!L23</f>
        <v>0.734368753793992</v>
      </c>
      <c r="BG60" s="163">
        <f>钻展!E23</f>
        <v>988.66</v>
      </c>
      <c r="BH60" s="160">
        <f>钻展!D23</f>
        <v>152</v>
      </c>
      <c r="BI60" s="160">
        <f>钻展!G23</f>
        <v>6.5</v>
      </c>
      <c r="BJ60" s="160">
        <f>钻展!T23</f>
        <v>1.41605809884086</v>
      </c>
      <c r="BK60" s="163">
        <f>淘客!B23</f>
        <v>13.47</v>
      </c>
      <c r="BL60" s="160">
        <f>淘客!D23</f>
        <v>65</v>
      </c>
    </row>
    <row r="61" ht="16.5" spans="1:64">
      <c r="A61" s="159">
        <v>42331</v>
      </c>
      <c r="B61" s="160">
        <v>2997</v>
      </c>
      <c r="C61" s="160">
        <v>1152</v>
      </c>
      <c r="D61" s="160">
        <v>32</v>
      </c>
      <c r="E61" s="161">
        <v>0.1476</v>
      </c>
      <c r="F61" s="162">
        <v>0.598090277777778</v>
      </c>
      <c r="G61" s="163">
        <v>4.87388268657056</v>
      </c>
      <c r="H61" s="163">
        <v>2.6015625</v>
      </c>
      <c r="I61" s="160">
        <v>64.4027374040707</v>
      </c>
      <c r="J61" s="160">
        <v>136</v>
      </c>
      <c r="K61" s="163">
        <v>2.22</v>
      </c>
      <c r="L61" s="163">
        <v>4.8190440060698</v>
      </c>
      <c r="M61" s="163">
        <v>4.81714719271624</v>
      </c>
      <c r="N61" s="160">
        <v>22222</v>
      </c>
      <c r="O61" s="160">
        <v>1111</v>
      </c>
      <c r="P61" s="160">
        <v>2222</v>
      </c>
      <c r="Q61" s="163">
        <v>2352.91111111111</v>
      </c>
      <c r="R61" s="160">
        <v>348</v>
      </c>
      <c r="S61" s="160">
        <v>2122</v>
      </c>
      <c r="T61" s="160">
        <v>3232</v>
      </c>
      <c r="U61" s="161">
        <v>0.709770114942529</v>
      </c>
      <c r="V61" s="161">
        <v>0.0259</v>
      </c>
      <c r="W61" s="161">
        <v>0.550617</v>
      </c>
      <c r="X61" s="163">
        <v>61235.7</v>
      </c>
      <c r="Y61" s="160">
        <v>34</v>
      </c>
      <c r="Z61" s="161">
        <v>0.042</v>
      </c>
      <c r="AA61" s="161">
        <v>0.7196</v>
      </c>
      <c r="AB61" s="295">
        <f t="shared" si="9"/>
        <v>0.80952380952381</v>
      </c>
      <c r="AC61" s="295">
        <v>22.6995</v>
      </c>
      <c r="AD61" s="163">
        <v>1646.65151515151</v>
      </c>
      <c r="AE61" s="160">
        <v>118</v>
      </c>
      <c r="AF61" s="160">
        <v>323</v>
      </c>
      <c r="AG61" s="160">
        <v>212</v>
      </c>
      <c r="AH61" s="160">
        <v>222</v>
      </c>
      <c r="AI61" s="160">
        <v>45</v>
      </c>
      <c r="AJ61" s="163">
        <v>68910.5</v>
      </c>
      <c r="AK61" s="160">
        <v>96</v>
      </c>
      <c r="AL61" s="160">
        <v>17</v>
      </c>
      <c r="AM61" s="163">
        <v>75515.7</v>
      </c>
      <c r="AN61" s="163">
        <v>42069</v>
      </c>
      <c r="AO61" s="163">
        <v>42</v>
      </c>
      <c r="AP61" s="163">
        <v>1.6429</v>
      </c>
      <c r="AQ61" s="333">
        <v>33</v>
      </c>
      <c r="AR61" s="333">
        <v>44</v>
      </c>
      <c r="AS61" s="163">
        <v>1797.99285714286</v>
      </c>
      <c r="AT61" s="160">
        <v>33</v>
      </c>
      <c r="AU61" s="160">
        <v>5</v>
      </c>
      <c r="AV61" s="334">
        <v>0.5952</v>
      </c>
      <c r="AW61" s="334">
        <v>0.0391</v>
      </c>
      <c r="AX61" s="334">
        <v>0.0365</v>
      </c>
      <c r="AY61" s="163">
        <v>33333</v>
      </c>
      <c r="AZ61" s="160">
        <v>3344</v>
      </c>
      <c r="BA61" s="341">
        <f t="shared" si="10"/>
        <v>42182.7</v>
      </c>
      <c r="BB61" s="342"/>
      <c r="BC61" s="343" t="e">
        <f>表2[[#This Row],[花费]]</f>
        <v>#VALUE!</v>
      </c>
      <c r="BD61" s="160">
        <f>直通车!D24</f>
        <v>545</v>
      </c>
      <c r="BE61" s="160">
        <f>直通车!E24</f>
        <v>3.72</v>
      </c>
      <c r="BF61" s="160">
        <f>直通车!L24</f>
        <v>0.734368753793992</v>
      </c>
      <c r="BG61" s="163">
        <f>钻展!E24</f>
        <v>988.66</v>
      </c>
      <c r="BH61" s="160">
        <f>钻展!D24</f>
        <v>152</v>
      </c>
      <c r="BI61" s="160">
        <f>钻展!G24</f>
        <v>6.5</v>
      </c>
      <c r="BJ61" s="160">
        <f>钻展!T24</f>
        <v>1.41605809884086</v>
      </c>
      <c r="BK61" s="163">
        <f>淘客!B24</f>
        <v>13.47</v>
      </c>
      <c r="BL61" s="160">
        <f>淘客!D24</f>
        <v>67</v>
      </c>
    </row>
    <row r="62" ht="16.5" spans="1:64">
      <c r="A62" s="159">
        <v>42332</v>
      </c>
      <c r="B62" s="160">
        <v>2997</v>
      </c>
      <c r="C62" s="160">
        <v>1152</v>
      </c>
      <c r="D62" s="160">
        <v>32</v>
      </c>
      <c r="E62" s="161">
        <v>0.1476</v>
      </c>
      <c r="F62" s="162">
        <v>0.598090277777778</v>
      </c>
      <c r="G62" s="163">
        <v>4.87388268657056</v>
      </c>
      <c r="H62" s="163">
        <v>2.6015625</v>
      </c>
      <c r="I62" s="160">
        <v>64.4027374040707</v>
      </c>
      <c r="J62" s="160">
        <v>136</v>
      </c>
      <c r="K62" s="163">
        <v>2.22</v>
      </c>
      <c r="L62" s="163">
        <v>4.8190440060698</v>
      </c>
      <c r="M62" s="163">
        <v>4.81714719271624</v>
      </c>
      <c r="N62" s="160">
        <v>22222</v>
      </c>
      <c r="O62" s="160">
        <v>1111</v>
      </c>
      <c r="P62" s="160">
        <v>2222</v>
      </c>
      <c r="Q62" s="163">
        <v>2352.91111111111</v>
      </c>
      <c r="R62" s="160">
        <v>348</v>
      </c>
      <c r="S62" s="160">
        <v>2122</v>
      </c>
      <c r="T62" s="160">
        <v>3232</v>
      </c>
      <c r="U62" s="161">
        <v>0.709770114942529</v>
      </c>
      <c r="V62" s="161">
        <v>0.0259</v>
      </c>
      <c r="W62" s="161">
        <v>0.550617</v>
      </c>
      <c r="X62" s="163">
        <v>61235.7</v>
      </c>
      <c r="Y62" s="160">
        <v>34</v>
      </c>
      <c r="Z62" s="161">
        <v>0.042</v>
      </c>
      <c r="AA62" s="161">
        <v>0.7196</v>
      </c>
      <c r="AB62" s="295">
        <f t="shared" si="9"/>
        <v>0.80952380952381</v>
      </c>
      <c r="AC62" s="295">
        <v>23.6995</v>
      </c>
      <c r="AD62" s="163">
        <v>1646.65151515151</v>
      </c>
      <c r="AE62" s="160">
        <v>118</v>
      </c>
      <c r="AF62" s="160">
        <v>323</v>
      </c>
      <c r="AG62" s="160">
        <v>212</v>
      </c>
      <c r="AH62" s="160">
        <v>222</v>
      </c>
      <c r="AI62" s="160">
        <v>45</v>
      </c>
      <c r="AJ62" s="163">
        <v>68910.5</v>
      </c>
      <c r="AK62" s="160">
        <v>96</v>
      </c>
      <c r="AL62" s="160">
        <v>17</v>
      </c>
      <c r="AM62" s="163">
        <v>75515.7</v>
      </c>
      <c r="AN62" s="163">
        <v>42069</v>
      </c>
      <c r="AO62" s="163">
        <v>42</v>
      </c>
      <c r="AP62" s="163">
        <v>1.6429</v>
      </c>
      <c r="AQ62" s="333">
        <v>33</v>
      </c>
      <c r="AR62" s="333">
        <v>44</v>
      </c>
      <c r="AS62" s="163">
        <v>1797.99285714286</v>
      </c>
      <c r="AT62" s="160">
        <v>33</v>
      </c>
      <c r="AU62" s="160">
        <v>5</v>
      </c>
      <c r="AV62" s="334">
        <v>0.5952</v>
      </c>
      <c r="AW62" s="334">
        <v>0.0391</v>
      </c>
      <c r="AX62" s="334">
        <v>0.0365</v>
      </c>
      <c r="AY62" s="163">
        <v>33333</v>
      </c>
      <c r="AZ62" s="160">
        <v>333</v>
      </c>
      <c r="BA62" s="341">
        <f t="shared" si="10"/>
        <v>42182.7</v>
      </c>
      <c r="BB62" s="342"/>
      <c r="BC62" s="343" t="e">
        <f>表2[[#This Row],[花费]]</f>
        <v>#VALUE!</v>
      </c>
      <c r="BD62" s="160">
        <f>直通车!D25</f>
        <v>545</v>
      </c>
      <c r="BE62" s="160">
        <f>直通车!E25</f>
        <v>3.72</v>
      </c>
      <c r="BF62" s="160">
        <f>直通车!L25</f>
        <v>0.734368753793992</v>
      </c>
      <c r="BG62" s="163">
        <f>钻展!E25</f>
        <v>988.66</v>
      </c>
      <c r="BH62" s="160">
        <f>钻展!D25</f>
        <v>152</v>
      </c>
      <c r="BI62" s="160">
        <f>钻展!G25</f>
        <v>6.5</v>
      </c>
      <c r="BJ62" s="160">
        <f>钻展!T25</f>
        <v>1.41605809884086</v>
      </c>
      <c r="BK62" s="163">
        <f>淘客!B25</f>
        <v>13.47</v>
      </c>
      <c r="BL62" s="160">
        <f>淘客!D25</f>
        <v>69</v>
      </c>
    </row>
    <row r="63" ht="16.5" spans="1:64">
      <c r="A63" s="159">
        <v>42333</v>
      </c>
      <c r="B63" s="160">
        <v>2997</v>
      </c>
      <c r="C63" s="160">
        <v>1152</v>
      </c>
      <c r="D63" s="160">
        <v>32</v>
      </c>
      <c r="E63" s="161">
        <v>0.1476</v>
      </c>
      <c r="F63" s="162">
        <v>0.598090277777778</v>
      </c>
      <c r="G63" s="163">
        <v>4.87388268657056</v>
      </c>
      <c r="H63" s="163">
        <v>2.6015625</v>
      </c>
      <c r="I63" s="160">
        <v>64.4027374040707</v>
      </c>
      <c r="J63" s="160">
        <v>136</v>
      </c>
      <c r="K63" s="163">
        <v>2.22</v>
      </c>
      <c r="L63" s="163">
        <v>4.8190440060698</v>
      </c>
      <c r="M63" s="163">
        <v>4.81714719271624</v>
      </c>
      <c r="N63" s="160">
        <v>22222</v>
      </c>
      <c r="O63" s="160">
        <v>1111</v>
      </c>
      <c r="P63" s="160">
        <v>2222</v>
      </c>
      <c r="Q63" s="163">
        <v>2352.91111111111</v>
      </c>
      <c r="R63" s="160">
        <v>348</v>
      </c>
      <c r="S63" s="160">
        <v>2122</v>
      </c>
      <c r="T63" s="160">
        <v>3232</v>
      </c>
      <c r="U63" s="161">
        <v>0.709770114942529</v>
      </c>
      <c r="V63" s="161">
        <v>0.0259</v>
      </c>
      <c r="W63" s="161">
        <v>0.550617</v>
      </c>
      <c r="X63" s="163">
        <v>61235.7</v>
      </c>
      <c r="Y63" s="160">
        <v>34</v>
      </c>
      <c r="Z63" s="161">
        <v>0.042</v>
      </c>
      <c r="AA63" s="161">
        <v>0.7196</v>
      </c>
      <c r="AB63" s="295">
        <f t="shared" si="9"/>
        <v>0.80952380952381</v>
      </c>
      <c r="AC63" s="295">
        <v>24.6995</v>
      </c>
      <c r="AD63" s="163">
        <v>1646.65151515151</v>
      </c>
      <c r="AE63" s="160">
        <v>118</v>
      </c>
      <c r="AF63" s="160">
        <v>323</v>
      </c>
      <c r="AG63" s="160">
        <v>212</v>
      </c>
      <c r="AH63" s="160">
        <v>222</v>
      </c>
      <c r="AI63" s="160">
        <v>45</v>
      </c>
      <c r="AJ63" s="163">
        <v>68910.5</v>
      </c>
      <c r="AK63" s="160">
        <v>96</v>
      </c>
      <c r="AL63" s="160">
        <v>17</v>
      </c>
      <c r="AM63" s="163">
        <v>75515.7</v>
      </c>
      <c r="AN63" s="163">
        <v>42069</v>
      </c>
      <c r="AO63" s="163">
        <v>42</v>
      </c>
      <c r="AP63" s="163">
        <v>1.6429</v>
      </c>
      <c r="AQ63" s="333">
        <v>33</v>
      </c>
      <c r="AR63" s="333">
        <v>44</v>
      </c>
      <c r="AS63" s="163">
        <v>1797.99285714286</v>
      </c>
      <c r="AT63" s="160">
        <v>33</v>
      </c>
      <c r="AU63" s="160">
        <v>5</v>
      </c>
      <c r="AV63" s="334">
        <v>0.5952</v>
      </c>
      <c r="AW63" s="334">
        <v>0.0391</v>
      </c>
      <c r="AX63" s="334">
        <v>0.0365</v>
      </c>
      <c r="AY63" s="163">
        <v>33333</v>
      </c>
      <c r="AZ63" s="160">
        <v>333</v>
      </c>
      <c r="BA63" s="341">
        <f t="shared" si="10"/>
        <v>42182.7</v>
      </c>
      <c r="BB63" s="342"/>
      <c r="BC63" s="343" t="e">
        <f>表2[[#This Row],[花费]]</f>
        <v>#VALUE!</v>
      </c>
      <c r="BD63" s="160">
        <f>直通车!D26</f>
        <v>545</v>
      </c>
      <c r="BE63" s="160">
        <f>直通车!E26</f>
        <v>3.72</v>
      </c>
      <c r="BF63" s="160">
        <f>直通车!L26</f>
        <v>0.734368753793992</v>
      </c>
      <c r="BG63" s="163">
        <f>钻展!E26</f>
        <v>988.66</v>
      </c>
      <c r="BH63" s="160">
        <f>钻展!D26</f>
        <v>152</v>
      </c>
      <c r="BI63" s="160">
        <f>钻展!G26</f>
        <v>6.5</v>
      </c>
      <c r="BJ63" s="160">
        <f>钻展!T26</f>
        <v>1.41605809884086</v>
      </c>
      <c r="BK63" s="163">
        <f>淘客!B26</f>
        <v>13.47</v>
      </c>
      <c r="BL63" s="160">
        <f>淘客!D26</f>
        <v>71</v>
      </c>
    </row>
    <row r="64" ht="16.5" spans="1:64">
      <c r="A64" s="159">
        <v>42334</v>
      </c>
      <c r="B64" s="160">
        <v>2997</v>
      </c>
      <c r="C64" s="160">
        <v>1152</v>
      </c>
      <c r="D64" s="160">
        <v>32</v>
      </c>
      <c r="E64" s="161">
        <v>0.1476</v>
      </c>
      <c r="F64" s="162">
        <v>0.598090277777778</v>
      </c>
      <c r="G64" s="163">
        <v>4.87388268657056</v>
      </c>
      <c r="H64" s="163">
        <v>2.6015625</v>
      </c>
      <c r="I64" s="160">
        <v>64.4027374040707</v>
      </c>
      <c r="J64" s="160">
        <v>136</v>
      </c>
      <c r="K64" s="163">
        <v>2.22</v>
      </c>
      <c r="L64" s="163">
        <v>4.8190440060698</v>
      </c>
      <c r="M64" s="163">
        <v>4.81714719271624</v>
      </c>
      <c r="N64" s="160">
        <v>22222</v>
      </c>
      <c r="O64" s="160">
        <v>1111</v>
      </c>
      <c r="P64" s="160">
        <v>2222</v>
      </c>
      <c r="Q64" s="163">
        <v>2352.91111111111</v>
      </c>
      <c r="R64" s="160">
        <v>348</v>
      </c>
      <c r="S64" s="160">
        <v>2122</v>
      </c>
      <c r="T64" s="160">
        <v>3232</v>
      </c>
      <c r="U64" s="161">
        <v>0.709770114942529</v>
      </c>
      <c r="V64" s="161">
        <v>0.0259</v>
      </c>
      <c r="W64" s="161">
        <v>0.550617</v>
      </c>
      <c r="X64" s="163">
        <v>61235.7</v>
      </c>
      <c r="Y64" s="160">
        <v>34</v>
      </c>
      <c r="Z64" s="161">
        <v>0.042</v>
      </c>
      <c r="AA64" s="161">
        <v>0.7196</v>
      </c>
      <c r="AB64" s="295">
        <f t="shared" si="9"/>
        <v>0.80952380952381</v>
      </c>
      <c r="AC64" s="295">
        <v>25.6995</v>
      </c>
      <c r="AD64" s="163">
        <v>1646.65151515151</v>
      </c>
      <c r="AE64" s="160">
        <v>118</v>
      </c>
      <c r="AF64" s="160">
        <v>323</v>
      </c>
      <c r="AG64" s="160">
        <v>212</v>
      </c>
      <c r="AH64" s="160">
        <v>222</v>
      </c>
      <c r="AI64" s="160">
        <v>45</v>
      </c>
      <c r="AJ64" s="163">
        <v>68910.5</v>
      </c>
      <c r="AK64" s="160">
        <v>96</v>
      </c>
      <c r="AL64" s="160">
        <v>17</v>
      </c>
      <c r="AM64" s="163">
        <v>75515.7</v>
      </c>
      <c r="AN64" s="163">
        <v>42069</v>
      </c>
      <c r="AO64" s="163">
        <v>42</v>
      </c>
      <c r="AP64" s="163">
        <v>1.6429</v>
      </c>
      <c r="AQ64" s="333">
        <v>33</v>
      </c>
      <c r="AR64" s="333">
        <v>44</v>
      </c>
      <c r="AS64" s="163">
        <v>1797.99285714286</v>
      </c>
      <c r="AT64" s="160">
        <v>33</v>
      </c>
      <c r="AU64" s="160">
        <v>5</v>
      </c>
      <c r="AV64" s="334">
        <v>0.5952</v>
      </c>
      <c r="AW64" s="334">
        <v>0.0391</v>
      </c>
      <c r="AX64" s="334">
        <v>0.0365</v>
      </c>
      <c r="AY64" s="163">
        <v>33333</v>
      </c>
      <c r="AZ64" s="160">
        <v>333</v>
      </c>
      <c r="BA64" s="341">
        <f t="shared" si="10"/>
        <v>42182.7</v>
      </c>
      <c r="BB64" s="342"/>
      <c r="BC64" s="343" t="e">
        <f>表2[[#This Row],[花费]]</f>
        <v>#VALUE!</v>
      </c>
      <c r="BD64" s="160">
        <f>直通车!D27</f>
        <v>545</v>
      </c>
      <c r="BE64" s="160">
        <f>直通车!E27</f>
        <v>3.72</v>
      </c>
      <c r="BF64" s="160">
        <f>直通车!L27</f>
        <v>0.734368753793992</v>
      </c>
      <c r="BG64" s="163">
        <f>钻展!E27</f>
        <v>988.66</v>
      </c>
      <c r="BH64" s="160">
        <f>钻展!D27</f>
        <v>152</v>
      </c>
      <c r="BI64" s="160">
        <f>钻展!G27</f>
        <v>6.5</v>
      </c>
      <c r="BJ64" s="160">
        <f>钻展!T27</f>
        <v>1.41605809884086</v>
      </c>
      <c r="BK64" s="163">
        <f>淘客!B27</f>
        <v>13.47</v>
      </c>
      <c r="BL64" s="160">
        <f>淘客!D27</f>
        <v>73</v>
      </c>
    </row>
    <row r="65" ht="16.5" spans="1:64">
      <c r="A65" s="159">
        <v>42335</v>
      </c>
      <c r="B65" s="160">
        <v>2997</v>
      </c>
      <c r="C65" s="160">
        <v>1152</v>
      </c>
      <c r="D65" s="160">
        <v>32</v>
      </c>
      <c r="E65" s="161">
        <v>0.1476</v>
      </c>
      <c r="F65" s="162">
        <v>0.598090277777778</v>
      </c>
      <c r="G65" s="163">
        <v>4.87388268657056</v>
      </c>
      <c r="H65" s="163">
        <v>2.6015625</v>
      </c>
      <c r="I65" s="160">
        <v>64.4027374040707</v>
      </c>
      <c r="J65" s="160">
        <v>136</v>
      </c>
      <c r="K65" s="163">
        <v>2.22</v>
      </c>
      <c r="L65" s="163">
        <v>4.8190440060698</v>
      </c>
      <c r="M65" s="163">
        <v>4.81714719271624</v>
      </c>
      <c r="N65" s="160">
        <v>22222</v>
      </c>
      <c r="O65" s="160">
        <v>1111</v>
      </c>
      <c r="P65" s="160">
        <v>2222</v>
      </c>
      <c r="Q65" s="163">
        <v>2352.91111111111</v>
      </c>
      <c r="R65" s="160">
        <v>348</v>
      </c>
      <c r="S65" s="160">
        <v>2122</v>
      </c>
      <c r="T65" s="160">
        <v>3232</v>
      </c>
      <c r="U65" s="161">
        <v>0.709770114942529</v>
      </c>
      <c r="V65" s="161">
        <v>0.0259</v>
      </c>
      <c r="W65" s="161">
        <v>0.550617</v>
      </c>
      <c r="X65" s="163">
        <v>61235.7</v>
      </c>
      <c r="Y65" s="160">
        <v>34</v>
      </c>
      <c r="Z65" s="161">
        <v>0.042</v>
      </c>
      <c r="AA65" s="161">
        <v>0.7196</v>
      </c>
      <c r="AB65" s="295">
        <f t="shared" si="9"/>
        <v>0.80952380952381</v>
      </c>
      <c r="AC65" s="295">
        <v>26.6995</v>
      </c>
      <c r="AD65" s="163">
        <v>1646.65151515151</v>
      </c>
      <c r="AE65" s="160">
        <v>118</v>
      </c>
      <c r="AF65" s="160">
        <v>323</v>
      </c>
      <c r="AG65" s="160">
        <v>212</v>
      </c>
      <c r="AH65" s="160">
        <v>222</v>
      </c>
      <c r="AI65" s="160">
        <v>45</v>
      </c>
      <c r="AJ65" s="163">
        <v>68910.5</v>
      </c>
      <c r="AK65" s="160">
        <v>96</v>
      </c>
      <c r="AL65" s="160">
        <v>17</v>
      </c>
      <c r="AM65" s="163">
        <v>75515.7</v>
      </c>
      <c r="AN65" s="163">
        <v>42069</v>
      </c>
      <c r="AO65" s="163">
        <v>42</v>
      </c>
      <c r="AP65" s="163">
        <v>1.6429</v>
      </c>
      <c r="AQ65" s="333">
        <v>33</v>
      </c>
      <c r="AR65" s="333">
        <v>44</v>
      </c>
      <c r="AS65" s="163">
        <v>1797.99285714286</v>
      </c>
      <c r="AT65" s="160">
        <v>33</v>
      </c>
      <c r="AU65" s="160">
        <v>5</v>
      </c>
      <c r="AV65" s="334">
        <v>0.5952</v>
      </c>
      <c r="AW65" s="334">
        <v>0.0391</v>
      </c>
      <c r="AX65" s="334">
        <v>0.0365</v>
      </c>
      <c r="AY65" s="163">
        <v>33333</v>
      </c>
      <c r="AZ65" s="160">
        <v>333</v>
      </c>
      <c r="BA65" s="341">
        <f t="shared" si="10"/>
        <v>42182.7</v>
      </c>
      <c r="BB65" s="342"/>
      <c r="BC65" s="343" t="e">
        <f>表2[[#This Row],[花费]]</f>
        <v>#VALUE!</v>
      </c>
      <c r="BD65" s="160">
        <f>直通车!D28</f>
        <v>545</v>
      </c>
      <c r="BE65" s="160">
        <f>直通车!E28</f>
        <v>3.72</v>
      </c>
      <c r="BF65" s="160">
        <f>直通车!L28</f>
        <v>0.734368753793992</v>
      </c>
      <c r="BG65" s="163">
        <f>钻展!E28</f>
        <v>988.66</v>
      </c>
      <c r="BH65" s="160">
        <f>钻展!D28</f>
        <v>152</v>
      </c>
      <c r="BI65" s="160">
        <f>钻展!G28</f>
        <v>6.5</v>
      </c>
      <c r="BJ65" s="160">
        <f>钻展!T28</f>
        <v>1.41605809884086</v>
      </c>
      <c r="BK65" s="163">
        <f>淘客!B28</f>
        <v>13.47</v>
      </c>
      <c r="BL65" s="160">
        <f>淘客!D28</f>
        <v>75</v>
      </c>
    </row>
    <row r="66" ht="16.5" spans="1:64">
      <c r="A66" s="159">
        <v>42336</v>
      </c>
      <c r="B66" s="160">
        <v>2997</v>
      </c>
      <c r="C66" s="160">
        <v>1152</v>
      </c>
      <c r="D66" s="160">
        <v>32</v>
      </c>
      <c r="E66" s="161">
        <v>0.1476</v>
      </c>
      <c r="F66" s="162">
        <v>0.598090277777778</v>
      </c>
      <c r="G66" s="163">
        <v>4.87388268657056</v>
      </c>
      <c r="H66" s="163">
        <v>2.6015625</v>
      </c>
      <c r="I66" s="160">
        <v>64.4027374040707</v>
      </c>
      <c r="J66" s="160">
        <v>136</v>
      </c>
      <c r="K66" s="163">
        <v>2.22</v>
      </c>
      <c r="L66" s="163">
        <v>4.8190440060698</v>
      </c>
      <c r="M66" s="163">
        <v>4.81714719271624</v>
      </c>
      <c r="N66" s="160">
        <v>22222</v>
      </c>
      <c r="O66" s="160">
        <v>1111</v>
      </c>
      <c r="P66" s="160">
        <v>2222</v>
      </c>
      <c r="Q66" s="163">
        <v>2352.91111111111</v>
      </c>
      <c r="R66" s="160">
        <v>348</v>
      </c>
      <c r="S66" s="160">
        <v>2122</v>
      </c>
      <c r="T66" s="160">
        <v>3232</v>
      </c>
      <c r="U66" s="161">
        <v>0.709770114942529</v>
      </c>
      <c r="V66" s="161">
        <v>0.0259</v>
      </c>
      <c r="W66" s="161">
        <v>0.550617</v>
      </c>
      <c r="X66" s="163">
        <v>61235.7</v>
      </c>
      <c r="Y66" s="160">
        <v>34</v>
      </c>
      <c r="Z66" s="161">
        <v>0.042</v>
      </c>
      <c r="AA66" s="161">
        <v>0.7196</v>
      </c>
      <c r="AB66" s="295">
        <f t="shared" si="9"/>
        <v>0.80952380952381</v>
      </c>
      <c r="AC66" s="295">
        <v>27.6995</v>
      </c>
      <c r="AD66" s="163">
        <v>1646.65151515151</v>
      </c>
      <c r="AE66" s="160">
        <v>118</v>
      </c>
      <c r="AF66" s="160">
        <v>323</v>
      </c>
      <c r="AG66" s="160">
        <v>212</v>
      </c>
      <c r="AH66" s="160">
        <v>222</v>
      </c>
      <c r="AI66" s="160">
        <v>45</v>
      </c>
      <c r="AJ66" s="163">
        <v>68910.5</v>
      </c>
      <c r="AK66" s="160">
        <v>96</v>
      </c>
      <c r="AL66" s="160">
        <v>17</v>
      </c>
      <c r="AM66" s="163">
        <v>75515.7</v>
      </c>
      <c r="AN66" s="163">
        <v>42069</v>
      </c>
      <c r="AO66" s="163">
        <v>42</v>
      </c>
      <c r="AP66" s="163">
        <v>1.6429</v>
      </c>
      <c r="AQ66" s="333">
        <v>33</v>
      </c>
      <c r="AR66" s="333">
        <v>44</v>
      </c>
      <c r="AS66" s="163">
        <v>1797.99285714286</v>
      </c>
      <c r="AT66" s="160">
        <v>33</v>
      </c>
      <c r="AU66" s="160">
        <v>5</v>
      </c>
      <c r="AV66" s="334">
        <v>0.5952</v>
      </c>
      <c r="AW66" s="334">
        <v>0.0391</v>
      </c>
      <c r="AX66" s="334">
        <v>0.0365</v>
      </c>
      <c r="AY66" s="163">
        <v>33333</v>
      </c>
      <c r="AZ66" s="160">
        <v>333</v>
      </c>
      <c r="BA66" s="341">
        <f t="shared" si="10"/>
        <v>42182.7</v>
      </c>
      <c r="BB66" s="342"/>
      <c r="BC66" s="343" t="e">
        <f>表2[[#This Row],[花费]]</f>
        <v>#VALUE!</v>
      </c>
      <c r="BD66" s="160">
        <f>直通车!D29</f>
        <v>545</v>
      </c>
      <c r="BE66" s="160">
        <f>直通车!E29</f>
        <v>3.72</v>
      </c>
      <c r="BF66" s="160">
        <f>直通车!L29</f>
        <v>0.734368753793992</v>
      </c>
      <c r="BG66" s="163">
        <f>钻展!E29</f>
        <v>988.66</v>
      </c>
      <c r="BH66" s="160">
        <f>钻展!D29</f>
        <v>152</v>
      </c>
      <c r="BI66" s="160">
        <f>钻展!G29</f>
        <v>6.5</v>
      </c>
      <c r="BJ66" s="160">
        <f>钻展!T29</f>
        <v>1.41605809884086</v>
      </c>
      <c r="BK66" s="163">
        <f>淘客!B29</f>
        <v>13.47</v>
      </c>
      <c r="BL66" s="160">
        <f>淘客!D29</f>
        <v>77</v>
      </c>
    </row>
    <row r="67" ht="16.5" spans="1:64">
      <c r="A67" s="159">
        <v>42337</v>
      </c>
      <c r="B67" s="160">
        <v>2997</v>
      </c>
      <c r="C67" s="160">
        <v>1152</v>
      </c>
      <c r="D67" s="160">
        <v>32</v>
      </c>
      <c r="E67" s="161">
        <v>0.1476</v>
      </c>
      <c r="F67" s="162">
        <v>0.598090277777778</v>
      </c>
      <c r="G67" s="163">
        <v>4.87388268657056</v>
      </c>
      <c r="H67" s="163">
        <v>2.6015625</v>
      </c>
      <c r="I67" s="160">
        <v>64.4027374040707</v>
      </c>
      <c r="J67" s="160">
        <v>136</v>
      </c>
      <c r="K67" s="163">
        <v>2.22</v>
      </c>
      <c r="L67" s="163">
        <v>4.8190440060698</v>
      </c>
      <c r="M67" s="163">
        <v>4.81714719271624</v>
      </c>
      <c r="N67" s="160">
        <v>22222</v>
      </c>
      <c r="O67" s="160">
        <v>1111</v>
      </c>
      <c r="P67" s="160">
        <v>2222</v>
      </c>
      <c r="Q67" s="163">
        <v>2352.91111111111</v>
      </c>
      <c r="R67" s="160">
        <v>348</v>
      </c>
      <c r="S67" s="160">
        <v>2122</v>
      </c>
      <c r="T67" s="160">
        <v>3232</v>
      </c>
      <c r="U67" s="161">
        <v>0.709770114942529</v>
      </c>
      <c r="V67" s="161">
        <v>0.0259</v>
      </c>
      <c r="W67" s="161">
        <v>0.550617</v>
      </c>
      <c r="X67" s="163">
        <v>61235.7</v>
      </c>
      <c r="Y67" s="160">
        <v>34</v>
      </c>
      <c r="Z67" s="161">
        <v>0.042</v>
      </c>
      <c r="AA67" s="161">
        <v>0.7196</v>
      </c>
      <c r="AB67" s="295">
        <f t="shared" si="9"/>
        <v>0.80952380952381</v>
      </c>
      <c r="AC67" s="295">
        <v>28.6995</v>
      </c>
      <c r="AD67" s="163">
        <v>1646.65151515151</v>
      </c>
      <c r="AE67" s="160">
        <v>118</v>
      </c>
      <c r="AF67" s="160">
        <v>323</v>
      </c>
      <c r="AG67" s="160">
        <v>212</v>
      </c>
      <c r="AH67" s="160">
        <v>222</v>
      </c>
      <c r="AI67" s="160">
        <v>45</v>
      </c>
      <c r="AJ67" s="163">
        <v>68910.5</v>
      </c>
      <c r="AK67" s="160">
        <v>96</v>
      </c>
      <c r="AL67" s="160">
        <v>17</v>
      </c>
      <c r="AM67" s="163">
        <v>75515.7</v>
      </c>
      <c r="AN67" s="163">
        <v>42069</v>
      </c>
      <c r="AO67" s="163">
        <v>42</v>
      </c>
      <c r="AP67" s="163">
        <v>1.6429</v>
      </c>
      <c r="AQ67" s="333">
        <v>33</v>
      </c>
      <c r="AR67" s="333">
        <v>44</v>
      </c>
      <c r="AS67" s="163">
        <v>1797.99285714286</v>
      </c>
      <c r="AT67" s="160">
        <v>33</v>
      </c>
      <c r="AU67" s="160">
        <v>5</v>
      </c>
      <c r="AV67" s="334">
        <v>0.5952</v>
      </c>
      <c r="AW67" s="334">
        <v>0.0391</v>
      </c>
      <c r="AX67" s="334">
        <v>0.0365</v>
      </c>
      <c r="AY67" s="163">
        <v>33333</v>
      </c>
      <c r="AZ67" s="160">
        <v>333</v>
      </c>
      <c r="BA67" s="341">
        <f t="shared" si="10"/>
        <v>42182.7</v>
      </c>
      <c r="BB67" s="342"/>
      <c r="BC67" s="343" t="e">
        <f>表2[[#This Row],[花费]]</f>
        <v>#VALUE!</v>
      </c>
      <c r="BD67" s="160">
        <f>直通车!D30</f>
        <v>545</v>
      </c>
      <c r="BE67" s="160">
        <f>直通车!E30</f>
        <v>3.72</v>
      </c>
      <c r="BF67" s="160">
        <f>直通车!L30</f>
        <v>0.734368753793992</v>
      </c>
      <c r="BG67" s="163">
        <f>钻展!E30</f>
        <v>988.66</v>
      </c>
      <c r="BH67" s="160">
        <f>钻展!D30</f>
        <v>152</v>
      </c>
      <c r="BI67" s="160">
        <f>钻展!G30</f>
        <v>6.5</v>
      </c>
      <c r="BJ67" s="160">
        <f>钻展!T30</f>
        <v>0.151720510590092</v>
      </c>
      <c r="BK67" s="163">
        <f>淘客!B30</f>
        <v>13.47</v>
      </c>
      <c r="BL67" s="160">
        <f>淘客!D30</f>
        <v>79</v>
      </c>
    </row>
    <row r="68" ht="16.5" spans="1:64">
      <c r="A68" s="159">
        <v>42338</v>
      </c>
      <c r="B68" s="160">
        <v>2997</v>
      </c>
      <c r="C68" s="160">
        <v>1152</v>
      </c>
      <c r="D68" s="160">
        <v>32</v>
      </c>
      <c r="E68" s="161">
        <v>0.1476</v>
      </c>
      <c r="F68" s="162">
        <v>0.598090277777778</v>
      </c>
      <c r="G68" s="163">
        <v>4.87388268657056</v>
      </c>
      <c r="H68" s="163">
        <v>2.6015625</v>
      </c>
      <c r="I68" s="160">
        <v>64.4027374040707</v>
      </c>
      <c r="J68" s="160">
        <v>136</v>
      </c>
      <c r="K68" s="163">
        <v>2.22</v>
      </c>
      <c r="L68" s="163">
        <v>4.8190440060698</v>
      </c>
      <c r="M68" s="163">
        <v>4.81714719271624</v>
      </c>
      <c r="N68" s="160">
        <v>22222</v>
      </c>
      <c r="O68" s="160">
        <v>1111</v>
      </c>
      <c r="P68" s="160">
        <v>2222</v>
      </c>
      <c r="Q68" s="163">
        <v>2352.91111111111</v>
      </c>
      <c r="R68" s="160">
        <v>348</v>
      </c>
      <c r="S68" s="160">
        <v>2122</v>
      </c>
      <c r="T68" s="160">
        <v>3232</v>
      </c>
      <c r="U68" s="161">
        <v>0.709770114942529</v>
      </c>
      <c r="V68" s="161">
        <v>0.0259</v>
      </c>
      <c r="W68" s="161">
        <v>0.550617</v>
      </c>
      <c r="X68" s="163">
        <v>61235.7</v>
      </c>
      <c r="Y68" s="160">
        <v>34</v>
      </c>
      <c r="Z68" s="161">
        <v>0.042</v>
      </c>
      <c r="AA68" s="161">
        <v>0.7196</v>
      </c>
      <c r="AB68" s="295">
        <f t="shared" si="9"/>
        <v>0.80952380952381</v>
      </c>
      <c r="AC68" s="295">
        <v>29.6995</v>
      </c>
      <c r="AD68" s="163">
        <v>1646.65151515151</v>
      </c>
      <c r="AE68" s="160">
        <v>118</v>
      </c>
      <c r="AF68" s="160">
        <v>323</v>
      </c>
      <c r="AG68" s="160">
        <v>212</v>
      </c>
      <c r="AH68" s="160">
        <v>222</v>
      </c>
      <c r="AI68" s="160">
        <v>45</v>
      </c>
      <c r="AJ68" s="163">
        <v>68910.5</v>
      </c>
      <c r="AK68" s="160">
        <v>96</v>
      </c>
      <c r="AL68" s="160">
        <v>17</v>
      </c>
      <c r="AM68" s="163">
        <v>75515.7</v>
      </c>
      <c r="AN68" s="163">
        <v>42069</v>
      </c>
      <c r="AO68" s="163">
        <v>42</v>
      </c>
      <c r="AP68" s="163">
        <v>1.6429</v>
      </c>
      <c r="AQ68" s="333">
        <v>33</v>
      </c>
      <c r="AR68" s="333">
        <v>44</v>
      </c>
      <c r="AS68" s="163">
        <v>1797.99285714286</v>
      </c>
      <c r="AT68" s="160">
        <v>33</v>
      </c>
      <c r="AU68" s="160">
        <v>5</v>
      </c>
      <c r="AV68" s="334">
        <v>0.5952</v>
      </c>
      <c r="AW68" s="334">
        <v>0.0391</v>
      </c>
      <c r="AX68" s="334">
        <v>0.0365</v>
      </c>
      <c r="AY68" s="163">
        <v>33333</v>
      </c>
      <c r="AZ68" s="160">
        <v>333</v>
      </c>
      <c r="BA68" s="341">
        <f t="shared" si="10"/>
        <v>42182.7</v>
      </c>
      <c r="BB68" s="342"/>
      <c r="BC68" s="343" t="e">
        <f>表2[[#This Row],[花费]]</f>
        <v>#VALUE!</v>
      </c>
      <c r="BD68" s="160">
        <f>直通车!D31</f>
        <v>545</v>
      </c>
      <c r="BE68" s="160">
        <f>直通车!E31</f>
        <v>3.72</v>
      </c>
      <c r="BF68" s="160">
        <f>直通车!L31</f>
        <v>0.734368753793992</v>
      </c>
      <c r="BG68" s="163">
        <f>钻展!E31</f>
        <v>988.66</v>
      </c>
      <c r="BH68" s="160">
        <f>钻展!D31</f>
        <v>152</v>
      </c>
      <c r="BI68" s="160">
        <f>钻展!G31</f>
        <v>6.5</v>
      </c>
      <c r="BJ68" s="160">
        <f>钻展!T31</f>
        <v>1.41605809884086</v>
      </c>
      <c r="BK68" s="163">
        <f>淘客!B31</f>
        <v>13.47</v>
      </c>
      <c r="BL68" s="160">
        <f>淘客!D31</f>
        <v>81</v>
      </c>
    </row>
    <row r="69" ht="17.25" spans="1:64">
      <c r="A69" s="159"/>
      <c r="B69" s="160"/>
      <c r="C69" s="160"/>
      <c r="D69" s="160"/>
      <c r="E69" s="161"/>
      <c r="F69" s="162"/>
      <c r="G69" s="163"/>
      <c r="H69" s="163"/>
      <c r="I69" s="160"/>
      <c r="J69" s="160"/>
      <c r="K69" s="163"/>
      <c r="L69" s="163"/>
      <c r="M69" s="163"/>
      <c r="N69" s="160"/>
      <c r="O69" s="160"/>
      <c r="P69" s="160"/>
      <c r="Q69" s="163"/>
      <c r="R69" s="160"/>
      <c r="S69" s="160"/>
      <c r="T69" s="160"/>
      <c r="U69" s="161"/>
      <c r="V69" s="161"/>
      <c r="W69" s="161"/>
      <c r="X69" s="163"/>
      <c r="Y69" s="160"/>
      <c r="Z69" s="161"/>
      <c r="AA69" s="161"/>
      <c r="AB69" s="295"/>
      <c r="AC69" s="295"/>
      <c r="AD69" s="163"/>
      <c r="AE69" s="160"/>
      <c r="AF69" s="160"/>
      <c r="AG69" s="160"/>
      <c r="AH69" s="160"/>
      <c r="AI69" s="160"/>
      <c r="AJ69" s="163"/>
      <c r="AK69" s="160"/>
      <c r="AL69" s="160"/>
      <c r="AM69" s="163"/>
      <c r="AN69" s="163"/>
      <c r="AO69" s="163"/>
      <c r="AP69" s="163"/>
      <c r="AQ69" s="333"/>
      <c r="AR69" s="333"/>
      <c r="AS69" s="163"/>
      <c r="AT69" s="160"/>
      <c r="AU69" s="160"/>
      <c r="AV69" s="334"/>
      <c r="AW69" s="334"/>
      <c r="AX69" s="334"/>
      <c r="AY69" s="163"/>
      <c r="AZ69" s="160"/>
      <c r="BA69" s="341"/>
      <c r="BB69" s="342"/>
      <c r="BC69" s="343"/>
      <c r="BD69" s="160"/>
      <c r="BE69" s="160">
        <f>直通车!E32</f>
        <v>0</v>
      </c>
      <c r="BF69" s="160">
        <f>直通车!L32</f>
        <v>0</v>
      </c>
      <c r="BG69" s="163">
        <f>钻展!E32</f>
        <v>0</v>
      </c>
      <c r="BH69" s="160">
        <f>钻展!D32</f>
        <v>0</v>
      </c>
      <c r="BI69" s="160">
        <f>钻展!G32</f>
        <v>0</v>
      </c>
      <c r="BJ69" s="160">
        <f>钻展!T32</f>
        <v>0</v>
      </c>
      <c r="BK69" s="163">
        <f>淘客!B32</f>
        <v>0</v>
      </c>
      <c r="BL69" s="160">
        <f>淘客!D32</f>
        <v>83</v>
      </c>
    </row>
    <row r="70" ht="17.25" spans="1:64">
      <c r="A70" s="348" t="s">
        <v>99</v>
      </c>
      <c r="B70" s="349">
        <f t="shared" ref="B70:Y70" si="11">AVERAGE(B39:B69)</f>
        <v>2997</v>
      </c>
      <c r="C70" s="350">
        <f t="shared" si="11"/>
        <v>1152</v>
      </c>
      <c r="D70" s="350" t="s">
        <v>100</v>
      </c>
      <c r="E70" s="351">
        <f t="shared" si="11"/>
        <v>0.1476</v>
      </c>
      <c r="F70" s="351">
        <f t="shared" si="11"/>
        <v>0.630344907407408</v>
      </c>
      <c r="G70" s="352">
        <f t="shared" si="11"/>
        <v>4.87388268657056</v>
      </c>
      <c r="H70" s="353">
        <f t="shared" si="11"/>
        <v>2.6015625</v>
      </c>
      <c r="I70" s="350">
        <f t="shared" si="11"/>
        <v>64.4027374040707</v>
      </c>
      <c r="J70" s="350">
        <f t="shared" si="11"/>
        <v>136</v>
      </c>
      <c r="K70" s="353">
        <f t="shared" si="11"/>
        <v>2.22</v>
      </c>
      <c r="L70" s="353">
        <f t="shared" si="11"/>
        <v>4.8190440060698</v>
      </c>
      <c r="M70" s="353">
        <f t="shared" si="11"/>
        <v>4.81714719271624</v>
      </c>
      <c r="N70" s="350">
        <f t="shared" si="11"/>
        <v>22222</v>
      </c>
      <c r="O70" s="350">
        <f t="shared" si="11"/>
        <v>1111</v>
      </c>
      <c r="P70" s="350">
        <f t="shared" si="11"/>
        <v>2222</v>
      </c>
      <c r="Q70" s="350">
        <f t="shared" si="11"/>
        <v>2352.91111111111</v>
      </c>
      <c r="R70" s="350">
        <f t="shared" si="11"/>
        <v>348</v>
      </c>
      <c r="S70" s="350">
        <f t="shared" si="11"/>
        <v>2122</v>
      </c>
      <c r="T70" s="350">
        <f t="shared" si="11"/>
        <v>3232</v>
      </c>
      <c r="U70" s="351">
        <f t="shared" si="11"/>
        <v>0.709770114942529</v>
      </c>
      <c r="V70" s="351">
        <f t="shared" si="11"/>
        <v>0.0259</v>
      </c>
      <c r="W70" s="351">
        <f t="shared" si="11"/>
        <v>0.550617</v>
      </c>
      <c r="X70" s="350">
        <f t="shared" si="11"/>
        <v>61235.7</v>
      </c>
      <c r="Y70" s="350">
        <f t="shared" si="11"/>
        <v>34</v>
      </c>
      <c r="Z70" s="350"/>
      <c r="AA70" s="350"/>
      <c r="AB70" s="350"/>
      <c r="AC70" s="350"/>
      <c r="AD70" s="350"/>
      <c r="AE70" s="350"/>
      <c r="AF70" s="350"/>
      <c r="AG70" s="350"/>
      <c r="AH70" s="350"/>
      <c r="AI70" s="350">
        <f t="shared" ref="AI70:AS70" si="12">AVERAGE(AI39:AI69)</f>
        <v>45</v>
      </c>
      <c r="AJ70" s="350">
        <f t="shared" si="12"/>
        <v>68910.5</v>
      </c>
      <c r="AK70" s="350">
        <f t="shared" si="12"/>
        <v>88.3333333333333</v>
      </c>
      <c r="AL70" s="350">
        <f t="shared" si="12"/>
        <v>17</v>
      </c>
      <c r="AM70" s="350">
        <f t="shared" si="12"/>
        <v>75515.7</v>
      </c>
      <c r="AN70" s="350">
        <f t="shared" si="12"/>
        <v>42069</v>
      </c>
      <c r="AO70" s="350">
        <f t="shared" si="12"/>
        <v>42</v>
      </c>
      <c r="AP70" s="357">
        <f t="shared" si="12"/>
        <v>1.6429</v>
      </c>
      <c r="AQ70" s="350">
        <f t="shared" si="12"/>
        <v>33</v>
      </c>
      <c r="AR70" s="350">
        <f t="shared" si="12"/>
        <v>44</v>
      </c>
      <c r="AS70" s="350">
        <f t="shared" si="12"/>
        <v>1797.99285714286</v>
      </c>
      <c r="AT70" s="350"/>
      <c r="AU70" s="350">
        <f t="shared" ref="AU70:AW70" si="13">AVERAGE(AU39:AU69)</f>
        <v>5</v>
      </c>
      <c r="AV70" s="358">
        <f t="shared" si="13"/>
        <v>0.5952</v>
      </c>
      <c r="AW70" s="358">
        <f t="shared" si="13"/>
        <v>0.0391</v>
      </c>
      <c r="AX70" s="358"/>
      <c r="AY70" s="358"/>
      <c r="AZ70" s="358"/>
      <c r="BA70" s="359"/>
      <c r="BB70" s="359"/>
      <c r="BC70" s="358"/>
      <c r="BD70" s="358"/>
      <c r="BE70" s="358"/>
      <c r="BF70" s="358"/>
      <c r="BG70" s="358"/>
      <c r="BH70" s="358"/>
      <c r="BI70" s="358"/>
      <c r="BJ70" s="358"/>
      <c r="BK70" s="358"/>
      <c r="BL70" s="358"/>
    </row>
    <row r="71" ht="15.75" spans="1:64">
      <c r="A71" s="348" t="s">
        <v>101</v>
      </c>
      <c r="B71" s="354">
        <f>SUM(B39:B69)</f>
        <v>89910</v>
      </c>
      <c r="C71" s="355">
        <f>SUM(C39:C69)</f>
        <v>34560</v>
      </c>
      <c r="D71" s="356" t="s">
        <v>100</v>
      </c>
      <c r="E71" s="356" t="s">
        <v>100</v>
      </c>
      <c r="F71" s="356" t="s">
        <v>100</v>
      </c>
      <c r="G71" s="356" t="s">
        <v>100</v>
      </c>
      <c r="H71" s="356" t="s">
        <v>100</v>
      </c>
      <c r="I71" s="356" t="s">
        <v>100</v>
      </c>
      <c r="J71" s="356" t="s">
        <v>100</v>
      </c>
      <c r="K71" s="356" t="s">
        <v>100</v>
      </c>
      <c r="L71" s="356" t="s">
        <v>100</v>
      </c>
      <c r="M71" s="356" t="s">
        <v>100</v>
      </c>
      <c r="N71" s="355">
        <f t="shared" ref="N71:T71" si="14">SUM(N39:N69)</f>
        <v>666660</v>
      </c>
      <c r="O71" s="355">
        <f t="shared" si="14"/>
        <v>33330</v>
      </c>
      <c r="P71" s="355" t="s">
        <v>100</v>
      </c>
      <c r="Q71" s="355" t="s">
        <v>100</v>
      </c>
      <c r="R71" s="355">
        <f t="shared" si="14"/>
        <v>10440</v>
      </c>
      <c r="S71" s="355">
        <f t="shared" si="14"/>
        <v>63660</v>
      </c>
      <c r="T71" s="355">
        <f t="shared" si="14"/>
        <v>96960</v>
      </c>
      <c r="U71" s="355" t="s">
        <v>100</v>
      </c>
      <c r="V71" s="355" t="s">
        <v>100</v>
      </c>
      <c r="W71" s="355" t="s">
        <v>100</v>
      </c>
      <c r="X71" s="355">
        <f t="shared" ref="X71:BL71" si="15">SUM(X39:X69)</f>
        <v>1837071</v>
      </c>
      <c r="Y71" s="355">
        <f t="shared" si="15"/>
        <v>1020</v>
      </c>
      <c r="Z71" s="355">
        <f t="shared" si="15"/>
        <v>1.26</v>
      </c>
      <c r="AA71" s="355">
        <f t="shared" si="15"/>
        <v>21.588</v>
      </c>
      <c r="AB71" s="355">
        <f t="shared" si="15"/>
        <v>24.2857142857143</v>
      </c>
      <c r="AC71" s="355">
        <f t="shared" si="15"/>
        <v>455.985</v>
      </c>
      <c r="AD71" s="355">
        <f t="shared" si="15"/>
        <v>49399.5454545453</v>
      </c>
      <c r="AE71" s="355">
        <f t="shared" si="15"/>
        <v>3540</v>
      </c>
      <c r="AF71" s="355">
        <f t="shared" si="15"/>
        <v>9690</v>
      </c>
      <c r="AG71" s="355">
        <f t="shared" si="15"/>
        <v>6360</v>
      </c>
      <c r="AH71" s="355">
        <f t="shared" si="15"/>
        <v>6660</v>
      </c>
      <c r="AI71" s="355">
        <f t="shared" si="15"/>
        <v>1350</v>
      </c>
      <c r="AJ71" s="355">
        <f t="shared" si="15"/>
        <v>2067315</v>
      </c>
      <c r="AK71" s="355">
        <f t="shared" si="15"/>
        <v>2650</v>
      </c>
      <c r="AL71" s="355">
        <f t="shared" si="15"/>
        <v>510</v>
      </c>
      <c r="AM71" s="355">
        <f t="shared" si="15"/>
        <v>2265471</v>
      </c>
      <c r="AN71" s="355">
        <f t="shared" si="15"/>
        <v>1262070</v>
      </c>
      <c r="AO71" s="355">
        <f t="shared" si="15"/>
        <v>1260</v>
      </c>
      <c r="AP71" s="355">
        <f t="shared" si="15"/>
        <v>49.287</v>
      </c>
      <c r="AQ71" s="355">
        <f t="shared" si="15"/>
        <v>990</v>
      </c>
      <c r="AR71" s="355">
        <f t="shared" si="15"/>
        <v>1320</v>
      </c>
      <c r="AS71" s="355">
        <f t="shared" si="15"/>
        <v>53939.7857142858</v>
      </c>
      <c r="AT71" s="355">
        <f t="shared" si="15"/>
        <v>990</v>
      </c>
      <c r="AU71" s="355">
        <f t="shared" si="15"/>
        <v>150</v>
      </c>
      <c r="AV71" s="355">
        <f t="shared" si="15"/>
        <v>17.856</v>
      </c>
      <c r="AW71" s="355">
        <f t="shared" si="15"/>
        <v>1.173</v>
      </c>
      <c r="AX71" s="355">
        <f t="shared" si="15"/>
        <v>1.095</v>
      </c>
      <c r="AY71" s="355">
        <f t="shared" si="15"/>
        <v>999990</v>
      </c>
      <c r="AZ71" s="355">
        <f t="shared" si="15"/>
        <v>13001</v>
      </c>
      <c r="BA71" s="355">
        <f t="shared" si="15"/>
        <v>1265481</v>
      </c>
      <c r="BB71" s="355">
        <f t="shared" si="15"/>
        <v>0</v>
      </c>
      <c r="BC71" s="355" t="e">
        <f t="shared" si="15"/>
        <v>#VALUE!</v>
      </c>
      <c r="BD71" s="355">
        <f t="shared" si="15"/>
        <v>16350</v>
      </c>
      <c r="BE71" s="355">
        <f t="shared" si="15"/>
        <v>111.6</v>
      </c>
      <c r="BF71" s="355">
        <f t="shared" si="15"/>
        <v>22.0310626138197</v>
      </c>
      <c r="BG71" s="355">
        <f t="shared" si="15"/>
        <v>29659.8</v>
      </c>
      <c r="BH71" s="355">
        <f t="shared" si="15"/>
        <v>4560</v>
      </c>
      <c r="BI71" s="355">
        <f t="shared" si="15"/>
        <v>195</v>
      </c>
      <c r="BJ71" s="355">
        <f t="shared" si="15"/>
        <v>41.2174053769749</v>
      </c>
      <c r="BK71" s="355">
        <f t="shared" si="15"/>
        <v>404.1</v>
      </c>
      <c r="BL71" s="355">
        <f t="shared" si="15"/>
        <v>1643</v>
      </c>
    </row>
  </sheetData>
  <sheetProtection selectLockedCells="1" formatColumns="0" sort="0" autoFilter="0"/>
  <mergeCells count="14">
    <mergeCell ref="C1:P1"/>
    <mergeCell ref="Q1:Y1"/>
    <mergeCell ref="Z1:AH1"/>
    <mergeCell ref="AI1:AK1"/>
    <mergeCell ref="C36:AL36"/>
    <mergeCell ref="B37:O37"/>
    <mergeCell ref="P37:V37"/>
    <mergeCell ref="W37:AH37"/>
    <mergeCell ref="AI37:AX37"/>
    <mergeCell ref="AY37:BB37"/>
    <mergeCell ref="BC37:BL37"/>
    <mergeCell ref="A1:A2"/>
    <mergeCell ref="A37:A38"/>
    <mergeCell ref="B1:B2"/>
  </mergeCells>
  <pageMargins left="0.699305555555556" right="0.699305555555556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>
    <tabColor theme="6" tint="0.399945066682943"/>
  </sheetPr>
  <dimension ref="A1:U34"/>
  <sheetViews>
    <sheetView showZeros="0" workbookViewId="0">
      <pane xSplit="2" ySplit="1" topLeftCell="C14" activePane="bottomRight" state="frozen"/>
      <selection/>
      <selection pane="topRight"/>
      <selection pane="bottomLeft"/>
      <selection pane="bottomRight" activeCell="I1" sqref="I1"/>
    </sheetView>
  </sheetViews>
  <sheetFormatPr defaultColWidth="8.775" defaultRowHeight="14.25"/>
  <cols>
    <col min="1" max="1" width="5.10833333333333" style="44" customWidth="1"/>
    <col min="2" max="2" width="10.4416666666667" style="44" customWidth="1"/>
    <col min="3" max="3" width="8.44166666666667" style="44" customWidth="1"/>
    <col min="4" max="4" width="7.10833333333333" style="44" customWidth="1"/>
    <col min="5" max="5" width="8.775" style="44"/>
    <col min="6" max="6" width="8.44166666666667" style="45" customWidth="1"/>
    <col min="7" max="7" width="6.66666666666667" style="44" customWidth="1"/>
    <col min="8" max="8" width="7.66666666666667" style="44" customWidth="1"/>
    <col min="9" max="9" width="6.44166666666667" style="44" customWidth="1"/>
    <col min="10" max="10" width="8.44166666666667" style="44" customWidth="1"/>
    <col min="11" max="11" width="6.66666666666667" style="44" customWidth="1"/>
    <col min="12" max="12" width="8.775" style="44"/>
    <col min="13" max="15" width="7.44166666666667" style="44" customWidth="1"/>
    <col min="16" max="16" width="8.44166666666667" style="44" customWidth="1"/>
    <col min="17" max="17" width="7.775" style="45" customWidth="1"/>
    <col min="18" max="18" width="6.66666666666667" style="44" customWidth="1"/>
    <col min="19" max="19" width="7" style="44" customWidth="1"/>
    <col min="20" max="20" width="7.775" style="46" customWidth="1"/>
    <col min="21" max="253" width="8.775" style="44"/>
    <col min="254" max="254" width="3.10833333333333" style="44" customWidth="1"/>
    <col min="255" max="255" width="9" style="44" customWidth="1"/>
    <col min="256" max="256" width="5.775" style="44" customWidth="1"/>
    <col min="257" max="257" width="5" style="44" customWidth="1"/>
    <col min="258" max="258" width="7.10833333333333" style="44" customWidth="1"/>
    <col min="259" max="259" width="8.775" style="44"/>
    <col min="260" max="261" width="6.66666666666667" style="44" customWidth="1"/>
    <col min="262" max="262" width="7.66666666666667" style="44" customWidth="1"/>
    <col min="263" max="263" width="6.66666666666667" style="44" customWidth="1"/>
    <col min="264" max="264" width="8.44166666666667" style="44" customWidth="1"/>
    <col min="265" max="265" width="6.66666666666667" style="44" customWidth="1"/>
    <col min="266" max="266" width="8.775" style="44"/>
    <col min="267" max="267" width="6.66666666666667" style="44" customWidth="1"/>
    <col min="268" max="268" width="5.775" style="44" customWidth="1"/>
    <col min="269" max="269" width="5.10833333333333" style="44" customWidth="1"/>
    <col min="270" max="271" width="7" style="44" customWidth="1"/>
    <col min="272" max="272" width="6.66666666666667" style="44" customWidth="1"/>
    <col min="273" max="273" width="5.775" style="44" customWidth="1"/>
    <col min="274" max="274" width="6.66666666666667" style="44" customWidth="1"/>
    <col min="275" max="509" width="8.775" style="44"/>
    <col min="510" max="510" width="3.10833333333333" style="44" customWidth="1"/>
    <col min="511" max="511" width="9" style="44" customWidth="1"/>
    <col min="512" max="512" width="5.775" style="44" customWidth="1"/>
    <col min="513" max="513" width="5" style="44" customWidth="1"/>
    <col min="514" max="514" width="7.10833333333333" style="44" customWidth="1"/>
    <col min="515" max="515" width="8.775" style="44"/>
    <col min="516" max="517" width="6.66666666666667" style="44" customWidth="1"/>
    <col min="518" max="518" width="7.66666666666667" style="44" customWidth="1"/>
    <col min="519" max="519" width="6.66666666666667" style="44" customWidth="1"/>
    <col min="520" max="520" width="8.44166666666667" style="44" customWidth="1"/>
    <col min="521" max="521" width="6.66666666666667" style="44" customWidth="1"/>
    <col min="522" max="522" width="8.775" style="44"/>
    <col min="523" max="523" width="6.66666666666667" style="44" customWidth="1"/>
    <col min="524" max="524" width="5.775" style="44" customWidth="1"/>
    <col min="525" max="525" width="5.10833333333333" style="44" customWidth="1"/>
    <col min="526" max="527" width="7" style="44" customWidth="1"/>
    <col min="528" max="528" width="6.66666666666667" style="44" customWidth="1"/>
    <col min="529" max="529" width="5.775" style="44" customWidth="1"/>
    <col min="530" max="530" width="6.66666666666667" style="44" customWidth="1"/>
    <col min="531" max="765" width="8.775" style="44"/>
    <col min="766" max="766" width="3.10833333333333" style="44" customWidth="1"/>
    <col min="767" max="767" width="9" style="44" customWidth="1"/>
    <col min="768" max="768" width="5.775" style="44" customWidth="1"/>
    <col min="769" max="769" width="5" style="44" customWidth="1"/>
    <col min="770" max="770" width="7.10833333333333" style="44" customWidth="1"/>
    <col min="771" max="771" width="8.775" style="44"/>
    <col min="772" max="773" width="6.66666666666667" style="44" customWidth="1"/>
    <col min="774" max="774" width="7.66666666666667" style="44" customWidth="1"/>
    <col min="775" max="775" width="6.66666666666667" style="44" customWidth="1"/>
    <col min="776" max="776" width="8.44166666666667" style="44" customWidth="1"/>
    <col min="777" max="777" width="6.66666666666667" style="44" customWidth="1"/>
    <col min="778" max="778" width="8.775" style="44"/>
    <col min="779" max="779" width="6.66666666666667" style="44" customWidth="1"/>
    <col min="780" max="780" width="5.775" style="44" customWidth="1"/>
    <col min="781" max="781" width="5.10833333333333" style="44" customWidth="1"/>
    <col min="782" max="783" width="7" style="44" customWidth="1"/>
    <col min="784" max="784" width="6.66666666666667" style="44" customWidth="1"/>
    <col min="785" max="785" width="5.775" style="44" customWidth="1"/>
    <col min="786" max="786" width="6.66666666666667" style="44" customWidth="1"/>
    <col min="787" max="1021" width="8.775" style="44"/>
    <col min="1022" max="1022" width="3.10833333333333" style="44" customWidth="1"/>
    <col min="1023" max="1023" width="9" style="44" customWidth="1"/>
    <col min="1024" max="1024" width="5.775" style="44" customWidth="1"/>
    <col min="1025" max="1025" width="5" style="44" customWidth="1"/>
    <col min="1026" max="1026" width="7.10833333333333" style="44" customWidth="1"/>
    <col min="1027" max="1027" width="8.775" style="44"/>
    <col min="1028" max="1029" width="6.66666666666667" style="44" customWidth="1"/>
    <col min="1030" max="1030" width="7.66666666666667" style="44" customWidth="1"/>
    <col min="1031" max="1031" width="6.66666666666667" style="44" customWidth="1"/>
    <col min="1032" max="1032" width="8.44166666666667" style="44" customWidth="1"/>
    <col min="1033" max="1033" width="6.66666666666667" style="44" customWidth="1"/>
    <col min="1034" max="1034" width="8.775" style="44"/>
    <col min="1035" max="1035" width="6.66666666666667" style="44" customWidth="1"/>
    <col min="1036" max="1036" width="5.775" style="44" customWidth="1"/>
    <col min="1037" max="1037" width="5.10833333333333" style="44" customWidth="1"/>
    <col min="1038" max="1039" width="7" style="44" customWidth="1"/>
    <col min="1040" max="1040" width="6.66666666666667" style="44" customWidth="1"/>
    <col min="1041" max="1041" width="5.775" style="44" customWidth="1"/>
    <col min="1042" max="1042" width="6.66666666666667" style="44" customWidth="1"/>
    <col min="1043" max="1277" width="8.775" style="44"/>
    <col min="1278" max="1278" width="3.10833333333333" style="44" customWidth="1"/>
    <col min="1279" max="1279" width="9" style="44" customWidth="1"/>
    <col min="1280" max="1280" width="5.775" style="44" customWidth="1"/>
    <col min="1281" max="1281" width="5" style="44" customWidth="1"/>
    <col min="1282" max="1282" width="7.10833333333333" style="44" customWidth="1"/>
    <col min="1283" max="1283" width="8.775" style="44"/>
    <col min="1284" max="1285" width="6.66666666666667" style="44" customWidth="1"/>
    <col min="1286" max="1286" width="7.66666666666667" style="44" customWidth="1"/>
    <col min="1287" max="1287" width="6.66666666666667" style="44" customWidth="1"/>
    <col min="1288" max="1288" width="8.44166666666667" style="44" customWidth="1"/>
    <col min="1289" max="1289" width="6.66666666666667" style="44" customWidth="1"/>
    <col min="1290" max="1290" width="8.775" style="44"/>
    <col min="1291" max="1291" width="6.66666666666667" style="44" customWidth="1"/>
    <col min="1292" max="1292" width="5.775" style="44" customWidth="1"/>
    <col min="1293" max="1293" width="5.10833333333333" style="44" customWidth="1"/>
    <col min="1294" max="1295" width="7" style="44" customWidth="1"/>
    <col min="1296" max="1296" width="6.66666666666667" style="44" customWidth="1"/>
    <col min="1297" max="1297" width="5.775" style="44" customWidth="1"/>
    <col min="1298" max="1298" width="6.66666666666667" style="44" customWidth="1"/>
    <col min="1299" max="1533" width="8.775" style="44"/>
    <col min="1534" max="1534" width="3.10833333333333" style="44" customWidth="1"/>
    <col min="1535" max="1535" width="9" style="44" customWidth="1"/>
    <col min="1536" max="1536" width="5.775" style="44" customWidth="1"/>
    <col min="1537" max="1537" width="5" style="44" customWidth="1"/>
    <col min="1538" max="1538" width="7.10833333333333" style="44" customWidth="1"/>
    <col min="1539" max="1539" width="8.775" style="44"/>
    <col min="1540" max="1541" width="6.66666666666667" style="44" customWidth="1"/>
    <col min="1542" max="1542" width="7.66666666666667" style="44" customWidth="1"/>
    <col min="1543" max="1543" width="6.66666666666667" style="44" customWidth="1"/>
    <col min="1544" max="1544" width="8.44166666666667" style="44" customWidth="1"/>
    <col min="1545" max="1545" width="6.66666666666667" style="44" customWidth="1"/>
    <col min="1546" max="1546" width="8.775" style="44"/>
    <col min="1547" max="1547" width="6.66666666666667" style="44" customWidth="1"/>
    <col min="1548" max="1548" width="5.775" style="44" customWidth="1"/>
    <col min="1549" max="1549" width="5.10833333333333" style="44" customWidth="1"/>
    <col min="1550" max="1551" width="7" style="44" customWidth="1"/>
    <col min="1552" max="1552" width="6.66666666666667" style="44" customWidth="1"/>
    <col min="1553" max="1553" width="5.775" style="44" customWidth="1"/>
    <col min="1554" max="1554" width="6.66666666666667" style="44" customWidth="1"/>
    <col min="1555" max="1789" width="8.775" style="44"/>
    <col min="1790" max="1790" width="3.10833333333333" style="44" customWidth="1"/>
    <col min="1791" max="1791" width="9" style="44" customWidth="1"/>
    <col min="1792" max="1792" width="5.775" style="44" customWidth="1"/>
    <col min="1793" max="1793" width="5" style="44" customWidth="1"/>
    <col min="1794" max="1794" width="7.10833333333333" style="44" customWidth="1"/>
    <col min="1795" max="1795" width="8.775" style="44"/>
    <col min="1796" max="1797" width="6.66666666666667" style="44" customWidth="1"/>
    <col min="1798" max="1798" width="7.66666666666667" style="44" customWidth="1"/>
    <col min="1799" max="1799" width="6.66666666666667" style="44" customWidth="1"/>
    <col min="1800" max="1800" width="8.44166666666667" style="44" customWidth="1"/>
    <col min="1801" max="1801" width="6.66666666666667" style="44" customWidth="1"/>
    <col min="1802" max="1802" width="8.775" style="44"/>
    <col min="1803" max="1803" width="6.66666666666667" style="44" customWidth="1"/>
    <col min="1804" max="1804" width="5.775" style="44" customWidth="1"/>
    <col min="1805" max="1805" width="5.10833333333333" style="44" customWidth="1"/>
    <col min="1806" max="1807" width="7" style="44" customWidth="1"/>
    <col min="1808" max="1808" width="6.66666666666667" style="44" customWidth="1"/>
    <col min="1809" max="1809" width="5.775" style="44" customWidth="1"/>
    <col min="1810" max="1810" width="6.66666666666667" style="44" customWidth="1"/>
    <col min="1811" max="2045" width="8.775" style="44"/>
    <col min="2046" max="2046" width="3.10833333333333" style="44" customWidth="1"/>
    <col min="2047" max="2047" width="9" style="44" customWidth="1"/>
    <col min="2048" max="2048" width="5.775" style="44" customWidth="1"/>
    <col min="2049" max="2049" width="5" style="44" customWidth="1"/>
    <col min="2050" max="2050" width="7.10833333333333" style="44" customWidth="1"/>
    <col min="2051" max="2051" width="8.775" style="44"/>
    <col min="2052" max="2053" width="6.66666666666667" style="44" customWidth="1"/>
    <col min="2054" max="2054" width="7.66666666666667" style="44" customWidth="1"/>
    <col min="2055" max="2055" width="6.66666666666667" style="44" customWidth="1"/>
    <col min="2056" max="2056" width="8.44166666666667" style="44" customWidth="1"/>
    <col min="2057" max="2057" width="6.66666666666667" style="44" customWidth="1"/>
    <col min="2058" max="2058" width="8.775" style="44"/>
    <col min="2059" max="2059" width="6.66666666666667" style="44" customWidth="1"/>
    <col min="2060" max="2060" width="5.775" style="44" customWidth="1"/>
    <col min="2061" max="2061" width="5.10833333333333" style="44" customWidth="1"/>
    <col min="2062" max="2063" width="7" style="44" customWidth="1"/>
    <col min="2064" max="2064" width="6.66666666666667" style="44" customWidth="1"/>
    <col min="2065" max="2065" width="5.775" style="44" customWidth="1"/>
    <col min="2066" max="2066" width="6.66666666666667" style="44" customWidth="1"/>
    <col min="2067" max="2301" width="8.775" style="44"/>
    <col min="2302" max="2302" width="3.10833333333333" style="44" customWidth="1"/>
    <col min="2303" max="2303" width="9" style="44" customWidth="1"/>
    <col min="2304" max="2304" width="5.775" style="44" customWidth="1"/>
    <col min="2305" max="2305" width="5" style="44" customWidth="1"/>
    <col min="2306" max="2306" width="7.10833333333333" style="44" customWidth="1"/>
    <col min="2307" max="2307" width="8.775" style="44"/>
    <col min="2308" max="2309" width="6.66666666666667" style="44" customWidth="1"/>
    <col min="2310" max="2310" width="7.66666666666667" style="44" customWidth="1"/>
    <col min="2311" max="2311" width="6.66666666666667" style="44" customWidth="1"/>
    <col min="2312" max="2312" width="8.44166666666667" style="44" customWidth="1"/>
    <col min="2313" max="2313" width="6.66666666666667" style="44" customWidth="1"/>
    <col min="2314" max="2314" width="8.775" style="44"/>
    <col min="2315" max="2315" width="6.66666666666667" style="44" customWidth="1"/>
    <col min="2316" max="2316" width="5.775" style="44" customWidth="1"/>
    <col min="2317" max="2317" width="5.10833333333333" style="44" customWidth="1"/>
    <col min="2318" max="2319" width="7" style="44" customWidth="1"/>
    <col min="2320" max="2320" width="6.66666666666667" style="44" customWidth="1"/>
    <col min="2321" max="2321" width="5.775" style="44" customWidth="1"/>
    <col min="2322" max="2322" width="6.66666666666667" style="44" customWidth="1"/>
    <col min="2323" max="2557" width="8.775" style="44"/>
    <col min="2558" max="2558" width="3.10833333333333" style="44" customWidth="1"/>
    <col min="2559" max="2559" width="9" style="44" customWidth="1"/>
    <col min="2560" max="2560" width="5.775" style="44" customWidth="1"/>
    <col min="2561" max="2561" width="5" style="44" customWidth="1"/>
    <col min="2562" max="2562" width="7.10833333333333" style="44" customWidth="1"/>
    <col min="2563" max="2563" width="8.775" style="44"/>
    <col min="2564" max="2565" width="6.66666666666667" style="44" customWidth="1"/>
    <col min="2566" max="2566" width="7.66666666666667" style="44" customWidth="1"/>
    <col min="2567" max="2567" width="6.66666666666667" style="44" customWidth="1"/>
    <col min="2568" max="2568" width="8.44166666666667" style="44" customWidth="1"/>
    <col min="2569" max="2569" width="6.66666666666667" style="44" customWidth="1"/>
    <col min="2570" max="2570" width="8.775" style="44"/>
    <col min="2571" max="2571" width="6.66666666666667" style="44" customWidth="1"/>
    <col min="2572" max="2572" width="5.775" style="44" customWidth="1"/>
    <col min="2573" max="2573" width="5.10833333333333" style="44" customWidth="1"/>
    <col min="2574" max="2575" width="7" style="44" customWidth="1"/>
    <col min="2576" max="2576" width="6.66666666666667" style="44" customWidth="1"/>
    <col min="2577" max="2577" width="5.775" style="44" customWidth="1"/>
    <col min="2578" max="2578" width="6.66666666666667" style="44" customWidth="1"/>
    <col min="2579" max="2813" width="8.775" style="44"/>
    <col min="2814" max="2814" width="3.10833333333333" style="44" customWidth="1"/>
    <col min="2815" max="2815" width="9" style="44" customWidth="1"/>
    <col min="2816" max="2816" width="5.775" style="44" customWidth="1"/>
    <col min="2817" max="2817" width="5" style="44" customWidth="1"/>
    <col min="2818" max="2818" width="7.10833333333333" style="44" customWidth="1"/>
    <col min="2819" max="2819" width="8.775" style="44"/>
    <col min="2820" max="2821" width="6.66666666666667" style="44" customWidth="1"/>
    <col min="2822" max="2822" width="7.66666666666667" style="44" customWidth="1"/>
    <col min="2823" max="2823" width="6.66666666666667" style="44" customWidth="1"/>
    <col min="2824" max="2824" width="8.44166666666667" style="44" customWidth="1"/>
    <col min="2825" max="2825" width="6.66666666666667" style="44" customWidth="1"/>
    <col min="2826" max="2826" width="8.775" style="44"/>
    <col min="2827" max="2827" width="6.66666666666667" style="44" customWidth="1"/>
    <col min="2828" max="2828" width="5.775" style="44" customWidth="1"/>
    <col min="2829" max="2829" width="5.10833333333333" style="44" customWidth="1"/>
    <col min="2830" max="2831" width="7" style="44" customWidth="1"/>
    <col min="2832" max="2832" width="6.66666666666667" style="44" customWidth="1"/>
    <col min="2833" max="2833" width="5.775" style="44" customWidth="1"/>
    <col min="2834" max="2834" width="6.66666666666667" style="44" customWidth="1"/>
    <col min="2835" max="3069" width="8.775" style="44"/>
    <col min="3070" max="3070" width="3.10833333333333" style="44" customWidth="1"/>
    <col min="3071" max="3071" width="9" style="44" customWidth="1"/>
    <col min="3072" max="3072" width="5.775" style="44" customWidth="1"/>
    <col min="3073" max="3073" width="5" style="44" customWidth="1"/>
    <col min="3074" max="3074" width="7.10833333333333" style="44" customWidth="1"/>
    <col min="3075" max="3075" width="8.775" style="44"/>
    <col min="3076" max="3077" width="6.66666666666667" style="44" customWidth="1"/>
    <col min="3078" max="3078" width="7.66666666666667" style="44" customWidth="1"/>
    <col min="3079" max="3079" width="6.66666666666667" style="44" customWidth="1"/>
    <col min="3080" max="3080" width="8.44166666666667" style="44" customWidth="1"/>
    <col min="3081" max="3081" width="6.66666666666667" style="44" customWidth="1"/>
    <col min="3082" max="3082" width="8.775" style="44"/>
    <col min="3083" max="3083" width="6.66666666666667" style="44" customWidth="1"/>
    <col min="3084" max="3084" width="5.775" style="44" customWidth="1"/>
    <col min="3085" max="3085" width="5.10833333333333" style="44" customWidth="1"/>
    <col min="3086" max="3087" width="7" style="44" customWidth="1"/>
    <col min="3088" max="3088" width="6.66666666666667" style="44" customWidth="1"/>
    <col min="3089" max="3089" width="5.775" style="44" customWidth="1"/>
    <col min="3090" max="3090" width="6.66666666666667" style="44" customWidth="1"/>
    <col min="3091" max="3325" width="8.775" style="44"/>
    <col min="3326" max="3326" width="3.10833333333333" style="44" customWidth="1"/>
    <col min="3327" max="3327" width="9" style="44" customWidth="1"/>
    <col min="3328" max="3328" width="5.775" style="44" customWidth="1"/>
    <col min="3329" max="3329" width="5" style="44" customWidth="1"/>
    <col min="3330" max="3330" width="7.10833333333333" style="44" customWidth="1"/>
    <col min="3331" max="3331" width="8.775" style="44"/>
    <col min="3332" max="3333" width="6.66666666666667" style="44" customWidth="1"/>
    <col min="3334" max="3334" width="7.66666666666667" style="44" customWidth="1"/>
    <col min="3335" max="3335" width="6.66666666666667" style="44" customWidth="1"/>
    <col min="3336" max="3336" width="8.44166666666667" style="44" customWidth="1"/>
    <col min="3337" max="3337" width="6.66666666666667" style="44" customWidth="1"/>
    <col min="3338" max="3338" width="8.775" style="44"/>
    <col min="3339" max="3339" width="6.66666666666667" style="44" customWidth="1"/>
    <col min="3340" max="3340" width="5.775" style="44" customWidth="1"/>
    <col min="3341" max="3341" width="5.10833333333333" style="44" customWidth="1"/>
    <col min="3342" max="3343" width="7" style="44" customWidth="1"/>
    <col min="3344" max="3344" width="6.66666666666667" style="44" customWidth="1"/>
    <col min="3345" max="3345" width="5.775" style="44" customWidth="1"/>
    <col min="3346" max="3346" width="6.66666666666667" style="44" customWidth="1"/>
    <col min="3347" max="3581" width="8.775" style="44"/>
    <col min="3582" max="3582" width="3.10833333333333" style="44" customWidth="1"/>
    <col min="3583" max="3583" width="9" style="44" customWidth="1"/>
    <col min="3584" max="3584" width="5.775" style="44" customWidth="1"/>
    <col min="3585" max="3585" width="5" style="44" customWidth="1"/>
    <col min="3586" max="3586" width="7.10833333333333" style="44" customWidth="1"/>
    <col min="3587" max="3587" width="8.775" style="44"/>
    <col min="3588" max="3589" width="6.66666666666667" style="44" customWidth="1"/>
    <col min="3590" max="3590" width="7.66666666666667" style="44" customWidth="1"/>
    <col min="3591" max="3591" width="6.66666666666667" style="44" customWidth="1"/>
    <col min="3592" max="3592" width="8.44166666666667" style="44" customWidth="1"/>
    <col min="3593" max="3593" width="6.66666666666667" style="44" customWidth="1"/>
    <col min="3594" max="3594" width="8.775" style="44"/>
    <col min="3595" max="3595" width="6.66666666666667" style="44" customWidth="1"/>
    <col min="3596" max="3596" width="5.775" style="44" customWidth="1"/>
    <col min="3597" max="3597" width="5.10833333333333" style="44" customWidth="1"/>
    <col min="3598" max="3599" width="7" style="44" customWidth="1"/>
    <col min="3600" max="3600" width="6.66666666666667" style="44" customWidth="1"/>
    <col min="3601" max="3601" width="5.775" style="44" customWidth="1"/>
    <col min="3602" max="3602" width="6.66666666666667" style="44" customWidth="1"/>
    <col min="3603" max="3837" width="8.775" style="44"/>
    <col min="3838" max="3838" width="3.10833333333333" style="44" customWidth="1"/>
    <col min="3839" max="3839" width="9" style="44" customWidth="1"/>
    <col min="3840" max="3840" width="5.775" style="44" customWidth="1"/>
    <col min="3841" max="3841" width="5" style="44" customWidth="1"/>
    <col min="3842" max="3842" width="7.10833333333333" style="44" customWidth="1"/>
    <col min="3843" max="3843" width="8.775" style="44"/>
    <col min="3844" max="3845" width="6.66666666666667" style="44" customWidth="1"/>
    <col min="3846" max="3846" width="7.66666666666667" style="44" customWidth="1"/>
    <col min="3847" max="3847" width="6.66666666666667" style="44" customWidth="1"/>
    <col min="3848" max="3848" width="8.44166666666667" style="44" customWidth="1"/>
    <col min="3849" max="3849" width="6.66666666666667" style="44" customWidth="1"/>
    <col min="3850" max="3850" width="8.775" style="44"/>
    <col min="3851" max="3851" width="6.66666666666667" style="44" customWidth="1"/>
    <col min="3852" max="3852" width="5.775" style="44" customWidth="1"/>
    <col min="3853" max="3853" width="5.10833333333333" style="44" customWidth="1"/>
    <col min="3854" max="3855" width="7" style="44" customWidth="1"/>
    <col min="3856" max="3856" width="6.66666666666667" style="44" customWidth="1"/>
    <col min="3857" max="3857" width="5.775" style="44" customWidth="1"/>
    <col min="3858" max="3858" width="6.66666666666667" style="44" customWidth="1"/>
    <col min="3859" max="4093" width="8.775" style="44"/>
    <col min="4094" max="4094" width="3.10833333333333" style="44" customWidth="1"/>
    <col min="4095" max="4095" width="9" style="44" customWidth="1"/>
    <col min="4096" max="4096" width="5.775" style="44" customWidth="1"/>
    <col min="4097" max="4097" width="5" style="44" customWidth="1"/>
    <col min="4098" max="4098" width="7.10833333333333" style="44" customWidth="1"/>
    <col min="4099" max="4099" width="8.775" style="44"/>
    <col min="4100" max="4101" width="6.66666666666667" style="44" customWidth="1"/>
    <col min="4102" max="4102" width="7.66666666666667" style="44" customWidth="1"/>
    <col min="4103" max="4103" width="6.66666666666667" style="44" customWidth="1"/>
    <col min="4104" max="4104" width="8.44166666666667" style="44" customWidth="1"/>
    <col min="4105" max="4105" width="6.66666666666667" style="44" customWidth="1"/>
    <col min="4106" max="4106" width="8.775" style="44"/>
    <col min="4107" max="4107" width="6.66666666666667" style="44" customWidth="1"/>
    <col min="4108" max="4108" width="5.775" style="44" customWidth="1"/>
    <col min="4109" max="4109" width="5.10833333333333" style="44" customWidth="1"/>
    <col min="4110" max="4111" width="7" style="44" customWidth="1"/>
    <col min="4112" max="4112" width="6.66666666666667" style="44" customWidth="1"/>
    <col min="4113" max="4113" width="5.775" style="44" customWidth="1"/>
    <col min="4114" max="4114" width="6.66666666666667" style="44" customWidth="1"/>
    <col min="4115" max="4349" width="8.775" style="44"/>
    <col min="4350" max="4350" width="3.10833333333333" style="44" customWidth="1"/>
    <col min="4351" max="4351" width="9" style="44" customWidth="1"/>
    <col min="4352" max="4352" width="5.775" style="44" customWidth="1"/>
    <col min="4353" max="4353" width="5" style="44" customWidth="1"/>
    <col min="4354" max="4354" width="7.10833333333333" style="44" customWidth="1"/>
    <col min="4355" max="4355" width="8.775" style="44"/>
    <col min="4356" max="4357" width="6.66666666666667" style="44" customWidth="1"/>
    <col min="4358" max="4358" width="7.66666666666667" style="44" customWidth="1"/>
    <col min="4359" max="4359" width="6.66666666666667" style="44" customWidth="1"/>
    <col min="4360" max="4360" width="8.44166666666667" style="44" customWidth="1"/>
    <col min="4361" max="4361" width="6.66666666666667" style="44" customWidth="1"/>
    <col min="4362" max="4362" width="8.775" style="44"/>
    <col min="4363" max="4363" width="6.66666666666667" style="44" customWidth="1"/>
    <col min="4364" max="4364" width="5.775" style="44" customWidth="1"/>
    <col min="4365" max="4365" width="5.10833333333333" style="44" customWidth="1"/>
    <col min="4366" max="4367" width="7" style="44" customWidth="1"/>
    <col min="4368" max="4368" width="6.66666666666667" style="44" customWidth="1"/>
    <col min="4369" max="4369" width="5.775" style="44" customWidth="1"/>
    <col min="4370" max="4370" width="6.66666666666667" style="44" customWidth="1"/>
    <col min="4371" max="4605" width="8.775" style="44"/>
    <col min="4606" max="4606" width="3.10833333333333" style="44" customWidth="1"/>
    <col min="4607" max="4607" width="9" style="44" customWidth="1"/>
    <col min="4608" max="4608" width="5.775" style="44" customWidth="1"/>
    <col min="4609" max="4609" width="5" style="44" customWidth="1"/>
    <col min="4610" max="4610" width="7.10833333333333" style="44" customWidth="1"/>
    <col min="4611" max="4611" width="8.775" style="44"/>
    <col min="4612" max="4613" width="6.66666666666667" style="44" customWidth="1"/>
    <col min="4614" max="4614" width="7.66666666666667" style="44" customWidth="1"/>
    <col min="4615" max="4615" width="6.66666666666667" style="44" customWidth="1"/>
    <col min="4616" max="4616" width="8.44166666666667" style="44" customWidth="1"/>
    <col min="4617" max="4617" width="6.66666666666667" style="44" customWidth="1"/>
    <col min="4618" max="4618" width="8.775" style="44"/>
    <col min="4619" max="4619" width="6.66666666666667" style="44" customWidth="1"/>
    <col min="4620" max="4620" width="5.775" style="44" customWidth="1"/>
    <col min="4621" max="4621" width="5.10833333333333" style="44" customWidth="1"/>
    <col min="4622" max="4623" width="7" style="44" customWidth="1"/>
    <col min="4624" max="4624" width="6.66666666666667" style="44" customWidth="1"/>
    <col min="4625" max="4625" width="5.775" style="44" customWidth="1"/>
    <col min="4626" max="4626" width="6.66666666666667" style="44" customWidth="1"/>
    <col min="4627" max="4861" width="8.775" style="44"/>
    <col min="4862" max="4862" width="3.10833333333333" style="44" customWidth="1"/>
    <col min="4863" max="4863" width="9" style="44" customWidth="1"/>
    <col min="4864" max="4864" width="5.775" style="44" customWidth="1"/>
    <col min="4865" max="4865" width="5" style="44" customWidth="1"/>
    <col min="4866" max="4866" width="7.10833333333333" style="44" customWidth="1"/>
    <col min="4867" max="4867" width="8.775" style="44"/>
    <col min="4868" max="4869" width="6.66666666666667" style="44" customWidth="1"/>
    <col min="4870" max="4870" width="7.66666666666667" style="44" customWidth="1"/>
    <col min="4871" max="4871" width="6.66666666666667" style="44" customWidth="1"/>
    <col min="4872" max="4872" width="8.44166666666667" style="44" customWidth="1"/>
    <col min="4873" max="4873" width="6.66666666666667" style="44" customWidth="1"/>
    <col min="4874" max="4874" width="8.775" style="44"/>
    <col min="4875" max="4875" width="6.66666666666667" style="44" customWidth="1"/>
    <col min="4876" max="4876" width="5.775" style="44" customWidth="1"/>
    <col min="4877" max="4877" width="5.10833333333333" style="44" customWidth="1"/>
    <col min="4878" max="4879" width="7" style="44" customWidth="1"/>
    <col min="4880" max="4880" width="6.66666666666667" style="44" customWidth="1"/>
    <col min="4881" max="4881" width="5.775" style="44" customWidth="1"/>
    <col min="4882" max="4882" width="6.66666666666667" style="44" customWidth="1"/>
    <col min="4883" max="5117" width="8.775" style="44"/>
    <col min="5118" max="5118" width="3.10833333333333" style="44" customWidth="1"/>
    <col min="5119" max="5119" width="9" style="44" customWidth="1"/>
    <col min="5120" max="5120" width="5.775" style="44" customWidth="1"/>
    <col min="5121" max="5121" width="5" style="44" customWidth="1"/>
    <col min="5122" max="5122" width="7.10833333333333" style="44" customWidth="1"/>
    <col min="5123" max="5123" width="8.775" style="44"/>
    <col min="5124" max="5125" width="6.66666666666667" style="44" customWidth="1"/>
    <col min="5126" max="5126" width="7.66666666666667" style="44" customWidth="1"/>
    <col min="5127" max="5127" width="6.66666666666667" style="44" customWidth="1"/>
    <col min="5128" max="5128" width="8.44166666666667" style="44" customWidth="1"/>
    <col min="5129" max="5129" width="6.66666666666667" style="44" customWidth="1"/>
    <col min="5130" max="5130" width="8.775" style="44"/>
    <col min="5131" max="5131" width="6.66666666666667" style="44" customWidth="1"/>
    <col min="5132" max="5132" width="5.775" style="44" customWidth="1"/>
    <col min="5133" max="5133" width="5.10833333333333" style="44" customWidth="1"/>
    <col min="5134" max="5135" width="7" style="44" customWidth="1"/>
    <col min="5136" max="5136" width="6.66666666666667" style="44" customWidth="1"/>
    <col min="5137" max="5137" width="5.775" style="44" customWidth="1"/>
    <col min="5138" max="5138" width="6.66666666666667" style="44" customWidth="1"/>
    <col min="5139" max="5373" width="8.775" style="44"/>
    <col min="5374" max="5374" width="3.10833333333333" style="44" customWidth="1"/>
    <col min="5375" max="5375" width="9" style="44" customWidth="1"/>
    <col min="5376" max="5376" width="5.775" style="44" customWidth="1"/>
    <col min="5377" max="5377" width="5" style="44" customWidth="1"/>
    <col min="5378" max="5378" width="7.10833333333333" style="44" customWidth="1"/>
    <col min="5379" max="5379" width="8.775" style="44"/>
    <col min="5380" max="5381" width="6.66666666666667" style="44" customWidth="1"/>
    <col min="5382" max="5382" width="7.66666666666667" style="44" customWidth="1"/>
    <col min="5383" max="5383" width="6.66666666666667" style="44" customWidth="1"/>
    <col min="5384" max="5384" width="8.44166666666667" style="44" customWidth="1"/>
    <col min="5385" max="5385" width="6.66666666666667" style="44" customWidth="1"/>
    <col min="5386" max="5386" width="8.775" style="44"/>
    <col min="5387" max="5387" width="6.66666666666667" style="44" customWidth="1"/>
    <col min="5388" max="5388" width="5.775" style="44" customWidth="1"/>
    <col min="5389" max="5389" width="5.10833333333333" style="44" customWidth="1"/>
    <col min="5390" max="5391" width="7" style="44" customWidth="1"/>
    <col min="5392" max="5392" width="6.66666666666667" style="44" customWidth="1"/>
    <col min="5393" max="5393" width="5.775" style="44" customWidth="1"/>
    <col min="5394" max="5394" width="6.66666666666667" style="44" customWidth="1"/>
    <col min="5395" max="5629" width="8.775" style="44"/>
    <col min="5630" max="5630" width="3.10833333333333" style="44" customWidth="1"/>
    <col min="5631" max="5631" width="9" style="44" customWidth="1"/>
    <col min="5632" max="5632" width="5.775" style="44" customWidth="1"/>
    <col min="5633" max="5633" width="5" style="44" customWidth="1"/>
    <col min="5634" max="5634" width="7.10833333333333" style="44" customWidth="1"/>
    <col min="5635" max="5635" width="8.775" style="44"/>
    <col min="5636" max="5637" width="6.66666666666667" style="44" customWidth="1"/>
    <col min="5638" max="5638" width="7.66666666666667" style="44" customWidth="1"/>
    <col min="5639" max="5639" width="6.66666666666667" style="44" customWidth="1"/>
    <col min="5640" max="5640" width="8.44166666666667" style="44" customWidth="1"/>
    <col min="5641" max="5641" width="6.66666666666667" style="44" customWidth="1"/>
    <col min="5642" max="5642" width="8.775" style="44"/>
    <col min="5643" max="5643" width="6.66666666666667" style="44" customWidth="1"/>
    <col min="5644" max="5644" width="5.775" style="44" customWidth="1"/>
    <col min="5645" max="5645" width="5.10833333333333" style="44" customWidth="1"/>
    <col min="5646" max="5647" width="7" style="44" customWidth="1"/>
    <col min="5648" max="5648" width="6.66666666666667" style="44" customWidth="1"/>
    <col min="5649" max="5649" width="5.775" style="44" customWidth="1"/>
    <col min="5650" max="5650" width="6.66666666666667" style="44" customWidth="1"/>
    <col min="5651" max="5885" width="8.775" style="44"/>
    <col min="5886" max="5886" width="3.10833333333333" style="44" customWidth="1"/>
    <col min="5887" max="5887" width="9" style="44" customWidth="1"/>
    <col min="5888" max="5888" width="5.775" style="44" customWidth="1"/>
    <col min="5889" max="5889" width="5" style="44" customWidth="1"/>
    <col min="5890" max="5890" width="7.10833333333333" style="44" customWidth="1"/>
    <col min="5891" max="5891" width="8.775" style="44"/>
    <col min="5892" max="5893" width="6.66666666666667" style="44" customWidth="1"/>
    <col min="5894" max="5894" width="7.66666666666667" style="44" customWidth="1"/>
    <col min="5895" max="5895" width="6.66666666666667" style="44" customWidth="1"/>
    <col min="5896" max="5896" width="8.44166666666667" style="44" customWidth="1"/>
    <col min="5897" max="5897" width="6.66666666666667" style="44" customWidth="1"/>
    <col min="5898" max="5898" width="8.775" style="44"/>
    <col min="5899" max="5899" width="6.66666666666667" style="44" customWidth="1"/>
    <col min="5900" max="5900" width="5.775" style="44" customWidth="1"/>
    <col min="5901" max="5901" width="5.10833333333333" style="44" customWidth="1"/>
    <col min="5902" max="5903" width="7" style="44" customWidth="1"/>
    <col min="5904" max="5904" width="6.66666666666667" style="44" customWidth="1"/>
    <col min="5905" max="5905" width="5.775" style="44" customWidth="1"/>
    <col min="5906" max="5906" width="6.66666666666667" style="44" customWidth="1"/>
    <col min="5907" max="6141" width="8.775" style="44"/>
    <col min="6142" max="6142" width="3.10833333333333" style="44" customWidth="1"/>
    <col min="6143" max="6143" width="9" style="44" customWidth="1"/>
    <col min="6144" max="6144" width="5.775" style="44" customWidth="1"/>
    <col min="6145" max="6145" width="5" style="44" customWidth="1"/>
    <col min="6146" max="6146" width="7.10833333333333" style="44" customWidth="1"/>
    <col min="6147" max="6147" width="8.775" style="44"/>
    <col min="6148" max="6149" width="6.66666666666667" style="44" customWidth="1"/>
    <col min="6150" max="6150" width="7.66666666666667" style="44" customWidth="1"/>
    <col min="6151" max="6151" width="6.66666666666667" style="44" customWidth="1"/>
    <col min="6152" max="6152" width="8.44166666666667" style="44" customWidth="1"/>
    <col min="6153" max="6153" width="6.66666666666667" style="44" customWidth="1"/>
    <col min="6154" max="6154" width="8.775" style="44"/>
    <col min="6155" max="6155" width="6.66666666666667" style="44" customWidth="1"/>
    <col min="6156" max="6156" width="5.775" style="44" customWidth="1"/>
    <col min="6157" max="6157" width="5.10833333333333" style="44" customWidth="1"/>
    <col min="6158" max="6159" width="7" style="44" customWidth="1"/>
    <col min="6160" max="6160" width="6.66666666666667" style="44" customWidth="1"/>
    <col min="6161" max="6161" width="5.775" style="44" customWidth="1"/>
    <col min="6162" max="6162" width="6.66666666666667" style="44" customWidth="1"/>
    <col min="6163" max="6397" width="8.775" style="44"/>
    <col min="6398" max="6398" width="3.10833333333333" style="44" customWidth="1"/>
    <col min="6399" max="6399" width="9" style="44" customWidth="1"/>
    <col min="6400" max="6400" width="5.775" style="44" customWidth="1"/>
    <col min="6401" max="6401" width="5" style="44" customWidth="1"/>
    <col min="6402" max="6402" width="7.10833333333333" style="44" customWidth="1"/>
    <col min="6403" max="6403" width="8.775" style="44"/>
    <col min="6404" max="6405" width="6.66666666666667" style="44" customWidth="1"/>
    <col min="6406" max="6406" width="7.66666666666667" style="44" customWidth="1"/>
    <col min="6407" max="6407" width="6.66666666666667" style="44" customWidth="1"/>
    <col min="6408" max="6408" width="8.44166666666667" style="44" customWidth="1"/>
    <col min="6409" max="6409" width="6.66666666666667" style="44" customWidth="1"/>
    <col min="6410" max="6410" width="8.775" style="44"/>
    <col min="6411" max="6411" width="6.66666666666667" style="44" customWidth="1"/>
    <col min="6412" max="6412" width="5.775" style="44" customWidth="1"/>
    <col min="6413" max="6413" width="5.10833333333333" style="44" customWidth="1"/>
    <col min="6414" max="6415" width="7" style="44" customWidth="1"/>
    <col min="6416" max="6416" width="6.66666666666667" style="44" customWidth="1"/>
    <col min="6417" max="6417" width="5.775" style="44" customWidth="1"/>
    <col min="6418" max="6418" width="6.66666666666667" style="44" customWidth="1"/>
    <col min="6419" max="6653" width="8.775" style="44"/>
    <col min="6654" max="6654" width="3.10833333333333" style="44" customWidth="1"/>
    <col min="6655" max="6655" width="9" style="44" customWidth="1"/>
    <col min="6656" max="6656" width="5.775" style="44" customWidth="1"/>
    <col min="6657" max="6657" width="5" style="44" customWidth="1"/>
    <col min="6658" max="6658" width="7.10833333333333" style="44" customWidth="1"/>
    <col min="6659" max="6659" width="8.775" style="44"/>
    <col min="6660" max="6661" width="6.66666666666667" style="44" customWidth="1"/>
    <col min="6662" max="6662" width="7.66666666666667" style="44" customWidth="1"/>
    <col min="6663" max="6663" width="6.66666666666667" style="44" customWidth="1"/>
    <col min="6664" max="6664" width="8.44166666666667" style="44" customWidth="1"/>
    <col min="6665" max="6665" width="6.66666666666667" style="44" customWidth="1"/>
    <col min="6666" max="6666" width="8.775" style="44"/>
    <col min="6667" max="6667" width="6.66666666666667" style="44" customWidth="1"/>
    <col min="6668" max="6668" width="5.775" style="44" customWidth="1"/>
    <col min="6669" max="6669" width="5.10833333333333" style="44" customWidth="1"/>
    <col min="6670" max="6671" width="7" style="44" customWidth="1"/>
    <col min="6672" max="6672" width="6.66666666666667" style="44" customWidth="1"/>
    <col min="6673" max="6673" width="5.775" style="44" customWidth="1"/>
    <col min="6674" max="6674" width="6.66666666666667" style="44" customWidth="1"/>
    <col min="6675" max="6909" width="8.775" style="44"/>
    <col min="6910" max="6910" width="3.10833333333333" style="44" customWidth="1"/>
    <col min="6911" max="6911" width="9" style="44" customWidth="1"/>
    <col min="6912" max="6912" width="5.775" style="44" customWidth="1"/>
    <col min="6913" max="6913" width="5" style="44" customWidth="1"/>
    <col min="6914" max="6914" width="7.10833333333333" style="44" customWidth="1"/>
    <col min="6915" max="6915" width="8.775" style="44"/>
    <col min="6916" max="6917" width="6.66666666666667" style="44" customWidth="1"/>
    <col min="6918" max="6918" width="7.66666666666667" style="44" customWidth="1"/>
    <col min="6919" max="6919" width="6.66666666666667" style="44" customWidth="1"/>
    <col min="6920" max="6920" width="8.44166666666667" style="44" customWidth="1"/>
    <col min="6921" max="6921" width="6.66666666666667" style="44" customWidth="1"/>
    <col min="6922" max="6922" width="8.775" style="44"/>
    <col min="6923" max="6923" width="6.66666666666667" style="44" customWidth="1"/>
    <col min="6924" max="6924" width="5.775" style="44" customWidth="1"/>
    <col min="6925" max="6925" width="5.10833333333333" style="44" customWidth="1"/>
    <col min="6926" max="6927" width="7" style="44" customWidth="1"/>
    <col min="6928" max="6928" width="6.66666666666667" style="44" customWidth="1"/>
    <col min="6929" max="6929" width="5.775" style="44" customWidth="1"/>
    <col min="6930" max="6930" width="6.66666666666667" style="44" customWidth="1"/>
    <col min="6931" max="7165" width="8.775" style="44"/>
    <col min="7166" max="7166" width="3.10833333333333" style="44" customWidth="1"/>
    <col min="7167" max="7167" width="9" style="44" customWidth="1"/>
    <col min="7168" max="7168" width="5.775" style="44" customWidth="1"/>
    <col min="7169" max="7169" width="5" style="44" customWidth="1"/>
    <col min="7170" max="7170" width="7.10833333333333" style="44" customWidth="1"/>
    <col min="7171" max="7171" width="8.775" style="44"/>
    <col min="7172" max="7173" width="6.66666666666667" style="44" customWidth="1"/>
    <col min="7174" max="7174" width="7.66666666666667" style="44" customWidth="1"/>
    <col min="7175" max="7175" width="6.66666666666667" style="44" customWidth="1"/>
    <col min="7176" max="7176" width="8.44166666666667" style="44" customWidth="1"/>
    <col min="7177" max="7177" width="6.66666666666667" style="44" customWidth="1"/>
    <col min="7178" max="7178" width="8.775" style="44"/>
    <col min="7179" max="7179" width="6.66666666666667" style="44" customWidth="1"/>
    <col min="7180" max="7180" width="5.775" style="44" customWidth="1"/>
    <col min="7181" max="7181" width="5.10833333333333" style="44" customWidth="1"/>
    <col min="7182" max="7183" width="7" style="44" customWidth="1"/>
    <col min="7184" max="7184" width="6.66666666666667" style="44" customWidth="1"/>
    <col min="7185" max="7185" width="5.775" style="44" customWidth="1"/>
    <col min="7186" max="7186" width="6.66666666666667" style="44" customWidth="1"/>
    <col min="7187" max="7421" width="8.775" style="44"/>
    <col min="7422" max="7422" width="3.10833333333333" style="44" customWidth="1"/>
    <col min="7423" max="7423" width="9" style="44" customWidth="1"/>
    <col min="7424" max="7424" width="5.775" style="44" customWidth="1"/>
    <col min="7425" max="7425" width="5" style="44" customWidth="1"/>
    <col min="7426" max="7426" width="7.10833333333333" style="44" customWidth="1"/>
    <col min="7427" max="7427" width="8.775" style="44"/>
    <col min="7428" max="7429" width="6.66666666666667" style="44" customWidth="1"/>
    <col min="7430" max="7430" width="7.66666666666667" style="44" customWidth="1"/>
    <col min="7431" max="7431" width="6.66666666666667" style="44" customWidth="1"/>
    <col min="7432" max="7432" width="8.44166666666667" style="44" customWidth="1"/>
    <col min="7433" max="7433" width="6.66666666666667" style="44" customWidth="1"/>
    <col min="7434" max="7434" width="8.775" style="44"/>
    <col min="7435" max="7435" width="6.66666666666667" style="44" customWidth="1"/>
    <col min="7436" max="7436" width="5.775" style="44" customWidth="1"/>
    <col min="7437" max="7437" width="5.10833333333333" style="44" customWidth="1"/>
    <col min="7438" max="7439" width="7" style="44" customWidth="1"/>
    <col min="7440" max="7440" width="6.66666666666667" style="44" customWidth="1"/>
    <col min="7441" max="7441" width="5.775" style="44" customWidth="1"/>
    <col min="7442" max="7442" width="6.66666666666667" style="44" customWidth="1"/>
    <col min="7443" max="7677" width="8.775" style="44"/>
    <col min="7678" max="7678" width="3.10833333333333" style="44" customWidth="1"/>
    <col min="7679" max="7679" width="9" style="44" customWidth="1"/>
    <col min="7680" max="7680" width="5.775" style="44" customWidth="1"/>
    <col min="7681" max="7681" width="5" style="44" customWidth="1"/>
    <col min="7682" max="7682" width="7.10833333333333" style="44" customWidth="1"/>
    <col min="7683" max="7683" width="8.775" style="44"/>
    <col min="7684" max="7685" width="6.66666666666667" style="44" customWidth="1"/>
    <col min="7686" max="7686" width="7.66666666666667" style="44" customWidth="1"/>
    <col min="7687" max="7687" width="6.66666666666667" style="44" customWidth="1"/>
    <col min="7688" max="7688" width="8.44166666666667" style="44" customWidth="1"/>
    <col min="7689" max="7689" width="6.66666666666667" style="44" customWidth="1"/>
    <col min="7690" max="7690" width="8.775" style="44"/>
    <col min="7691" max="7691" width="6.66666666666667" style="44" customWidth="1"/>
    <col min="7692" max="7692" width="5.775" style="44" customWidth="1"/>
    <col min="7693" max="7693" width="5.10833333333333" style="44" customWidth="1"/>
    <col min="7694" max="7695" width="7" style="44" customWidth="1"/>
    <col min="7696" max="7696" width="6.66666666666667" style="44" customWidth="1"/>
    <col min="7697" max="7697" width="5.775" style="44" customWidth="1"/>
    <col min="7698" max="7698" width="6.66666666666667" style="44" customWidth="1"/>
    <col min="7699" max="7933" width="8.775" style="44"/>
    <col min="7934" max="7934" width="3.10833333333333" style="44" customWidth="1"/>
    <col min="7935" max="7935" width="9" style="44" customWidth="1"/>
    <col min="7936" max="7936" width="5.775" style="44" customWidth="1"/>
    <col min="7937" max="7937" width="5" style="44" customWidth="1"/>
    <col min="7938" max="7938" width="7.10833333333333" style="44" customWidth="1"/>
    <col min="7939" max="7939" width="8.775" style="44"/>
    <col min="7940" max="7941" width="6.66666666666667" style="44" customWidth="1"/>
    <col min="7942" max="7942" width="7.66666666666667" style="44" customWidth="1"/>
    <col min="7943" max="7943" width="6.66666666666667" style="44" customWidth="1"/>
    <col min="7944" max="7944" width="8.44166666666667" style="44" customWidth="1"/>
    <col min="7945" max="7945" width="6.66666666666667" style="44" customWidth="1"/>
    <col min="7946" max="7946" width="8.775" style="44"/>
    <col min="7947" max="7947" width="6.66666666666667" style="44" customWidth="1"/>
    <col min="7948" max="7948" width="5.775" style="44" customWidth="1"/>
    <col min="7949" max="7949" width="5.10833333333333" style="44" customWidth="1"/>
    <col min="7950" max="7951" width="7" style="44" customWidth="1"/>
    <col min="7952" max="7952" width="6.66666666666667" style="44" customWidth="1"/>
    <col min="7953" max="7953" width="5.775" style="44" customWidth="1"/>
    <col min="7954" max="7954" width="6.66666666666667" style="44" customWidth="1"/>
    <col min="7955" max="8189" width="8.775" style="44"/>
    <col min="8190" max="8190" width="3.10833333333333" style="44" customWidth="1"/>
    <col min="8191" max="8191" width="9" style="44" customWidth="1"/>
    <col min="8192" max="8192" width="5.775" style="44" customWidth="1"/>
    <col min="8193" max="8193" width="5" style="44" customWidth="1"/>
    <col min="8194" max="8194" width="7.10833333333333" style="44" customWidth="1"/>
    <col min="8195" max="8195" width="8.775" style="44"/>
    <col min="8196" max="8197" width="6.66666666666667" style="44" customWidth="1"/>
    <col min="8198" max="8198" width="7.66666666666667" style="44" customWidth="1"/>
    <col min="8199" max="8199" width="6.66666666666667" style="44" customWidth="1"/>
    <col min="8200" max="8200" width="8.44166666666667" style="44" customWidth="1"/>
    <col min="8201" max="8201" width="6.66666666666667" style="44" customWidth="1"/>
    <col min="8202" max="8202" width="8.775" style="44"/>
    <col min="8203" max="8203" width="6.66666666666667" style="44" customWidth="1"/>
    <col min="8204" max="8204" width="5.775" style="44" customWidth="1"/>
    <col min="8205" max="8205" width="5.10833333333333" style="44" customWidth="1"/>
    <col min="8206" max="8207" width="7" style="44" customWidth="1"/>
    <col min="8208" max="8208" width="6.66666666666667" style="44" customWidth="1"/>
    <col min="8209" max="8209" width="5.775" style="44" customWidth="1"/>
    <col min="8210" max="8210" width="6.66666666666667" style="44" customWidth="1"/>
    <col min="8211" max="8445" width="8.775" style="44"/>
    <col min="8446" max="8446" width="3.10833333333333" style="44" customWidth="1"/>
    <col min="8447" max="8447" width="9" style="44" customWidth="1"/>
    <col min="8448" max="8448" width="5.775" style="44" customWidth="1"/>
    <col min="8449" max="8449" width="5" style="44" customWidth="1"/>
    <col min="8450" max="8450" width="7.10833333333333" style="44" customWidth="1"/>
    <col min="8451" max="8451" width="8.775" style="44"/>
    <col min="8452" max="8453" width="6.66666666666667" style="44" customWidth="1"/>
    <col min="8454" max="8454" width="7.66666666666667" style="44" customWidth="1"/>
    <col min="8455" max="8455" width="6.66666666666667" style="44" customWidth="1"/>
    <col min="8456" max="8456" width="8.44166666666667" style="44" customWidth="1"/>
    <col min="8457" max="8457" width="6.66666666666667" style="44" customWidth="1"/>
    <col min="8458" max="8458" width="8.775" style="44"/>
    <col min="8459" max="8459" width="6.66666666666667" style="44" customWidth="1"/>
    <col min="8460" max="8460" width="5.775" style="44" customWidth="1"/>
    <col min="8461" max="8461" width="5.10833333333333" style="44" customWidth="1"/>
    <col min="8462" max="8463" width="7" style="44" customWidth="1"/>
    <col min="8464" max="8464" width="6.66666666666667" style="44" customWidth="1"/>
    <col min="8465" max="8465" width="5.775" style="44" customWidth="1"/>
    <col min="8466" max="8466" width="6.66666666666667" style="44" customWidth="1"/>
    <col min="8467" max="8701" width="8.775" style="44"/>
    <col min="8702" max="8702" width="3.10833333333333" style="44" customWidth="1"/>
    <col min="8703" max="8703" width="9" style="44" customWidth="1"/>
    <col min="8704" max="8704" width="5.775" style="44" customWidth="1"/>
    <col min="8705" max="8705" width="5" style="44" customWidth="1"/>
    <col min="8706" max="8706" width="7.10833333333333" style="44" customWidth="1"/>
    <col min="8707" max="8707" width="8.775" style="44"/>
    <col min="8708" max="8709" width="6.66666666666667" style="44" customWidth="1"/>
    <col min="8710" max="8710" width="7.66666666666667" style="44" customWidth="1"/>
    <col min="8711" max="8711" width="6.66666666666667" style="44" customWidth="1"/>
    <col min="8712" max="8712" width="8.44166666666667" style="44" customWidth="1"/>
    <col min="8713" max="8713" width="6.66666666666667" style="44" customWidth="1"/>
    <col min="8714" max="8714" width="8.775" style="44"/>
    <col min="8715" max="8715" width="6.66666666666667" style="44" customWidth="1"/>
    <col min="8716" max="8716" width="5.775" style="44" customWidth="1"/>
    <col min="8717" max="8717" width="5.10833333333333" style="44" customWidth="1"/>
    <col min="8718" max="8719" width="7" style="44" customWidth="1"/>
    <col min="8720" max="8720" width="6.66666666666667" style="44" customWidth="1"/>
    <col min="8721" max="8721" width="5.775" style="44" customWidth="1"/>
    <col min="8722" max="8722" width="6.66666666666667" style="44" customWidth="1"/>
    <col min="8723" max="8957" width="8.775" style="44"/>
    <col min="8958" max="8958" width="3.10833333333333" style="44" customWidth="1"/>
    <col min="8959" max="8959" width="9" style="44" customWidth="1"/>
    <col min="8960" max="8960" width="5.775" style="44" customWidth="1"/>
    <col min="8961" max="8961" width="5" style="44" customWidth="1"/>
    <col min="8962" max="8962" width="7.10833333333333" style="44" customWidth="1"/>
    <col min="8963" max="8963" width="8.775" style="44"/>
    <col min="8964" max="8965" width="6.66666666666667" style="44" customWidth="1"/>
    <col min="8966" max="8966" width="7.66666666666667" style="44" customWidth="1"/>
    <col min="8967" max="8967" width="6.66666666666667" style="44" customWidth="1"/>
    <col min="8968" max="8968" width="8.44166666666667" style="44" customWidth="1"/>
    <col min="8969" max="8969" width="6.66666666666667" style="44" customWidth="1"/>
    <col min="8970" max="8970" width="8.775" style="44"/>
    <col min="8971" max="8971" width="6.66666666666667" style="44" customWidth="1"/>
    <col min="8972" max="8972" width="5.775" style="44" customWidth="1"/>
    <col min="8973" max="8973" width="5.10833333333333" style="44" customWidth="1"/>
    <col min="8974" max="8975" width="7" style="44" customWidth="1"/>
    <col min="8976" max="8976" width="6.66666666666667" style="44" customWidth="1"/>
    <col min="8977" max="8977" width="5.775" style="44" customWidth="1"/>
    <col min="8978" max="8978" width="6.66666666666667" style="44" customWidth="1"/>
    <col min="8979" max="9213" width="8.775" style="44"/>
    <col min="9214" max="9214" width="3.10833333333333" style="44" customWidth="1"/>
    <col min="9215" max="9215" width="9" style="44" customWidth="1"/>
    <col min="9216" max="9216" width="5.775" style="44" customWidth="1"/>
    <col min="9217" max="9217" width="5" style="44" customWidth="1"/>
    <col min="9218" max="9218" width="7.10833333333333" style="44" customWidth="1"/>
    <col min="9219" max="9219" width="8.775" style="44"/>
    <col min="9220" max="9221" width="6.66666666666667" style="44" customWidth="1"/>
    <col min="9222" max="9222" width="7.66666666666667" style="44" customWidth="1"/>
    <col min="9223" max="9223" width="6.66666666666667" style="44" customWidth="1"/>
    <col min="9224" max="9224" width="8.44166666666667" style="44" customWidth="1"/>
    <col min="9225" max="9225" width="6.66666666666667" style="44" customWidth="1"/>
    <col min="9226" max="9226" width="8.775" style="44"/>
    <col min="9227" max="9227" width="6.66666666666667" style="44" customWidth="1"/>
    <col min="9228" max="9228" width="5.775" style="44" customWidth="1"/>
    <col min="9229" max="9229" width="5.10833333333333" style="44" customWidth="1"/>
    <col min="9230" max="9231" width="7" style="44" customWidth="1"/>
    <col min="9232" max="9232" width="6.66666666666667" style="44" customWidth="1"/>
    <col min="9233" max="9233" width="5.775" style="44" customWidth="1"/>
    <col min="9234" max="9234" width="6.66666666666667" style="44" customWidth="1"/>
    <col min="9235" max="9469" width="8.775" style="44"/>
    <col min="9470" max="9470" width="3.10833333333333" style="44" customWidth="1"/>
    <col min="9471" max="9471" width="9" style="44" customWidth="1"/>
    <col min="9472" max="9472" width="5.775" style="44" customWidth="1"/>
    <col min="9473" max="9473" width="5" style="44" customWidth="1"/>
    <col min="9474" max="9474" width="7.10833333333333" style="44" customWidth="1"/>
    <col min="9475" max="9475" width="8.775" style="44"/>
    <col min="9476" max="9477" width="6.66666666666667" style="44" customWidth="1"/>
    <col min="9478" max="9478" width="7.66666666666667" style="44" customWidth="1"/>
    <col min="9479" max="9479" width="6.66666666666667" style="44" customWidth="1"/>
    <col min="9480" max="9480" width="8.44166666666667" style="44" customWidth="1"/>
    <col min="9481" max="9481" width="6.66666666666667" style="44" customWidth="1"/>
    <col min="9482" max="9482" width="8.775" style="44"/>
    <col min="9483" max="9483" width="6.66666666666667" style="44" customWidth="1"/>
    <col min="9484" max="9484" width="5.775" style="44" customWidth="1"/>
    <col min="9485" max="9485" width="5.10833333333333" style="44" customWidth="1"/>
    <col min="9486" max="9487" width="7" style="44" customWidth="1"/>
    <col min="9488" max="9488" width="6.66666666666667" style="44" customWidth="1"/>
    <col min="9489" max="9489" width="5.775" style="44" customWidth="1"/>
    <col min="9490" max="9490" width="6.66666666666667" style="44" customWidth="1"/>
    <col min="9491" max="9725" width="8.775" style="44"/>
    <col min="9726" max="9726" width="3.10833333333333" style="44" customWidth="1"/>
    <col min="9727" max="9727" width="9" style="44" customWidth="1"/>
    <col min="9728" max="9728" width="5.775" style="44" customWidth="1"/>
    <col min="9729" max="9729" width="5" style="44" customWidth="1"/>
    <col min="9730" max="9730" width="7.10833333333333" style="44" customWidth="1"/>
    <col min="9731" max="9731" width="8.775" style="44"/>
    <col min="9732" max="9733" width="6.66666666666667" style="44" customWidth="1"/>
    <col min="9734" max="9734" width="7.66666666666667" style="44" customWidth="1"/>
    <col min="9735" max="9735" width="6.66666666666667" style="44" customWidth="1"/>
    <col min="9736" max="9736" width="8.44166666666667" style="44" customWidth="1"/>
    <col min="9737" max="9737" width="6.66666666666667" style="44" customWidth="1"/>
    <col min="9738" max="9738" width="8.775" style="44"/>
    <col min="9739" max="9739" width="6.66666666666667" style="44" customWidth="1"/>
    <col min="9740" max="9740" width="5.775" style="44" customWidth="1"/>
    <col min="9741" max="9741" width="5.10833333333333" style="44" customWidth="1"/>
    <col min="9742" max="9743" width="7" style="44" customWidth="1"/>
    <col min="9744" max="9744" width="6.66666666666667" style="44" customWidth="1"/>
    <col min="9745" max="9745" width="5.775" style="44" customWidth="1"/>
    <col min="9746" max="9746" width="6.66666666666667" style="44" customWidth="1"/>
    <col min="9747" max="9981" width="8.775" style="44"/>
    <col min="9982" max="9982" width="3.10833333333333" style="44" customWidth="1"/>
    <col min="9983" max="9983" width="9" style="44" customWidth="1"/>
    <col min="9984" max="9984" width="5.775" style="44" customWidth="1"/>
    <col min="9985" max="9985" width="5" style="44" customWidth="1"/>
    <col min="9986" max="9986" width="7.10833333333333" style="44" customWidth="1"/>
    <col min="9987" max="9987" width="8.775" style="44"/>
    <col min="9988" max="9989" width="6.66666666666667" style="44" customWidth="1"/>
    <col min="9990" max="9990" width="7.66666666666667" style="44" customWidth="1"/>
    <col min="9991" max="9991" width="6.66666666666667" style="44" customWidth="1"/>
    <col min="9992" max="9992" width="8.44166666666667" style="44" customWidth="1"/>
    <col min="9993" max="9993" width="6.66666666666667" style="44" customWidth="1"/>
    <col min="9994" max="9994" width="8.775" style="44"/>
    <col min="9995" max="9995" width="6.66666666666667" style="44" customWidth="1"/>
    <col min="9996" max="9996" width="5.775" style="44" customWidth="1"/>
    <col min="9997" max="9997" width="5.10833333333333" style="44" customWidth="1"/>
    <col min="9998" max="9999" width="7" style="44" customWidth="1"/>
    <col min="10000" max="10000" width="6.66666666666667" style="44" customWidth="1"/>
    <col min="10001" max="10001" width="5.775" style="44" customWidth="1"/>
    <col min="10002" max="10002" width="6.66666666666667" style="44" customWidth="1"/>
    <col min="10003" max="10237" width="8.775" style="44"/>
    <col min="10238" max="10238" width="3.10833333333333" style="44" customWidth="1"/>
    <col min="10239" max="10239" width="9" style="44" customWidth="1"/>
    <col min="10240" max="10240" width="5.775" style="44" customWidth="1"/>
    <col min="10241" max="10241" width="5" style="44" customWidth="1"/>
    <col min="10242" max="10242" width="7.10833333333333" style="44" customWidth="1"/>
    <col min="10243" max="10243" width="8.775" style="44"/>
    <col min="10244" max="10245" width="6.66666666666667" style="44" customWidth="1"/>
    <col min="10246" max="10246" width="7.66666666666667" style="44" customWidth="1"/>
    <col min="10247" max="10247" width="6.66666666666667" style="44" customWidth="1"/>
    <col min="10248" max="10248" width="8.44166666666667" style="44" customWidth="1"/>
    <col min="10249" max="10249" width="6.66666666666667" style="44" customWidth="1"/>
    <col min="10250" max="10250" width="8.775" style="44"/>
    <col min="10251" max="10251" width="6.66666666666667" style="44" customWidth="1"/>
    <col min="10252" max="10252" width="5.775" style="44" customWidth="1"/>
    <col min="10253" max="10253" width="5.10833333333333" style="44" customWidth="1"/>
    <col min="10254" max="10255" width="7" style="44" customWidth="1"/>
    <col min="10256" max="10256" width="6.66666666666667" style="44" customWidth="1"/>
    <col min="10257" max="10257" width="5.775" style="44" customWidth="1"/>
    <col min="10258" max="10258" width="6.66666666666667" style="44" customWidth="1"/>
    <col min="10259" max="10493" width="8.775" style="44"/>
    <col min="10494" max="10494" width="3.10833333333333" style="44" customWidth="1"/>
    <col min="10495" max="10495" width="9" style="44" customWidth="1"/>
    <col min="10496" max="10496" width="5.775" style="44" customWidth="1"/>
    <col min="10497" max="10497" width="5" style="44" customWidth="1"/>
    <col min="10498" max="10498" width="7.10833333333333" style="44" customWidth="1"/>
    <col min="10499" max="10499" width="8.775" style="44"/>
    <col min="10500" max="10501" width="6.66666666666667" style="44" customWidth="1"/>
    <col min="10502" max="10502" width="7.66666666666667" style="44" customWidth="1"/>
    <col min="10503" max="10503" width="6.66666666666667" style="44" customWidth="1"/>
    <col min="10504" max="10504" width="8.44166666666667" style="44" customWidth="1"/>
    <col min="10505" max="10505" width="6.66666666666667" style="44" customWidth="1"/>
    <col min="10506" max="10506" width="8.775" style="44"/>
    <col min="10507" max="10507" width="6.66666666666667" style="44" customWidth="1"/>
    <col min="10508" max="10508" width="5.775" style="44" customWidth="1"/>
    <col min="10509" max="10509" width="5.10833333333333" style="44" customWidth="1"/>
    <col min="10510" max="10511" width="7" style="44" customWidth="1"/>
    <col min="10512" max="10512" width="6.66666666666667" style="44" customWidth="1"/>
    <col min="10513" max="10513" width="5.775" style="44" customWidth="1"/>
    <col min="10514" max="10514" width="6.66666666666667" style="44" customWidth="1"/>
    <col min="10515" max="10749" width="8.775" style="44"/>
    <col min="10750" max="10750" width="3.10833333333333" style="44" customWidth="1"/>
    <col min="10751" max="10751" width="9" style="44" customWidth="1"/>
    <col min="10752" max="10752" width="5.775" style="44" customWidth="1"/>
    <col min="10753" max="10753" width="5" style="44" customWidth="1"/>
    <col min="10754" max="10754" width="7.10833333333333" style="44" customWidth="1"/>
    <col min="10755" max="10755" width="8.775" style="44"/>
    <col min="10756" max="10757" width="6.66666666666667" style="44" customWidth="1"/>
    <col min="10758" max="10758" width="7.66666666666667" style="44" customWidth="1"/>
    <col min="10759" max="10759" width="6.66666666666667" style="44" customWidth="1"/>
    <col min="10760" max="10760" width="8.44166666666667" style="44" customWidth="1"/>
    <col min="10761" max="10761" width="6.66666666666667" style="44" customWidth="1"/>
    <col min="10762" max="10762" width="8.775" style="44"/>
    <col min="10763" max="10763" width="6.66666666666667" style="44" customWidth="1"/>
    <col min="10764" max="10764" width="5.775" style="44" customWidth="1"/>
    <col min="10765" max="10765" width="5.10833333333333" style="44" customWidth="1"/>
    <col min="10766" max="10767" width="7" style="44" customWidth="1"/>
    <col min="10768" max="10768" width="6.66666666666667" style="44" customWidth="1"/>
    <col min="10769" max="10769" width="5.775" style="44" customWidth="1"/>
    <col min="10770" max="10770" width="6.66666666666667" style="44" customWidth="1"/>
    <col min="10771" max="11005" width="8.775" style="44"/>
    <col min="11006" max="11006" width="3.10833333333333" style="44" customWidth="1"/>
    <col min="11007" max="11007" width="9" style="44" customWidth="1"/>
    <col min="11008" max="11008" width="5.775" style="44" customWidth="1"/>
    <col min="11009" max="11009" width="5" style="44" customWidth="1"/>
    <col min="11010" max="11010" width="7.10833333333333" style="44" customWidth="1"/>
    <col min="11011" max="11011" width="8.775" style="44"/>
    <col min="11012" max="11013" width="6.66666666666667" style="44" customWidth="1"/>
    <col min="11014" max="11014" width="7.66666666666667" style="44" customWidth="1"/>
    <col min="11015" max="11015" width="6.66666666666667" style="44" customWidth="1"/>
    <col min="11016" max="11016" width="8.44166666666667" style="44" customWidth="1"/>
    <col min="11017" max="11017" width="6.66666666666667" style="44" customWidth="1"/>
    <col min="11018" max="11018" width="8.775" style="44"/>
    <col min="11019" max="11019" width="6.66666666666667" style="44" customWidth="1"/>
    <col min="11020" max="11020" width="5.775" style="44" customWidth="1"/>
    <col min="11021" max="11021" width="5.10833333333333" style="44" customWidth="1"/>
    <col min="11022" max="11023" width="7" style="44" customWidth="1"/>
    <col min="11024" max="11024" width="6.66666666666667" style="44" customWidth="1"/>
    <col min="11025" max="11025" width="5.775" style="44" customWidth="1"/>
    <col min="11026" max="11026" width="6.66666666666667" style="44" customWidth="1"/>
    <col min="11027" max="11261" width="8.775" style="44"/>
    <col min="11262" max="11262" width="3.10833333333333" style="44" customWidth="1"/>
    <col min="11263" max="11263" width="9" style="44" customWidth="1"/>
    <col min="11264" max="11264" width="5.775" style="44" customWidth="1"/>
    <col min="11265" max="11265" width="5" style="44" customWidth="1"/>
    <col min="11266" max="11266" width="7.10833333333333" style="44" customWidth="1"/>
    <col min="11267" max="11267" width="8.775" style="44"/>
    <col min="11268" max="11269" width="6.66666666666667" style="44" customWidth="1"/>
    <col min="11270" max="11270" width="7.66666666666667" style="44" customWidth="1"/>
    <col min="11271" max="11271" width="6.66666666666667" style="44" customWidth="1"/>
    <col min="11272" max="11272" width="8.44166666666667" style="44" customWidth="1"/>
    <col min="11273" max="11273" width="6.66666666666667" style="44" customWidth="1"/>
    <col min="11274" max="11274" width="8.775" style="44"/>
    <col min="11275" max="11275" width="6.66666666666667" style="44" customWidth="1"/>
    <col min="11276" max="11276" width="5.775" style="44" customWidth="1"/>
    <col min="11277" max="11277" width="5.10833333333333" style="44" customWidth="1"/>
    <col min="11278" max="11279" width="7" style="44" customWidth="1"/>
    <col min="11280" max="11280" width="6.66666666666667" style="44" customWidth="1"/>
    <col min="11281" max="11281" width="5.775" style="44" customWidth="1"/>
    <col min="11282" max="11282" width="6.66666666666667" style="44" customWidth="1"/>
    <col min="11283" max="11517" width="8.775" style="44"/>
    <col min="11518" max="11518" width="3.10833333333333" style="44" customWidth="1"/>
    <col min="11519" max="11519" width="9" style="44" customWidth="1"/>
    <col min="11520" max="11520" width="5.775" style="44" customWidth="1"/>
    <col min="11521" max="11521" width="5" style="44" customWidth="1"/>
    <col min="11522" max="11522" width="7.10833333333333" style="44" customWidth="1"/>
    <col min="11523" max="11523" width="8.775" style="44"/>
    <col min="11524" max="11525" width="6.66666666666667" style="44" customWidth="1"/>
    <col min="11526" max="11526" width="7.66666666666667" style="44" customWidth="1"/>
    <col min="11527" max="11527" width="6.66666666666667" style="44" customWidth="1"/>
    <col min="11528" max="11528" width="8.44166666666667" style="44" customWidth="1"/>
    <col min="11529" max="11529" width="6.66666666666667" style="44" customWidth="1"/>
    <col min="11530" max="11530" width="8.775" style="44"/>
    <col min="11531" max="11531" width="6.66666666666667" style="44" customWidth="1"/>
    <col min="11532" max="11532" width="5.775" style="44" customWidth="1"/>
    <col min="11533" max="11533" width="5.10833333333333" style="44" customWidth="1"/>
    <col min="11534" max="11535" width="7" style="44" customWidth="1"/>
    <col min="11536" max="11536" width="6.66666666666667" style="44" customWidth="1"/>
    <col min="11537" max="11537" width="5.775" style="44" customWidth="1"/>
    <col min="11538" max="11538" width="6.66666666666667" style="44" customWidth="1"/>
    <col min="11539" max="11773" width="8.775" style="44"/>
    <col min="11774" max="11774" width="3.10833333333333" style="44" customWidth="1"/>
    <col min="11775" max="11775" width="9" style="44" customWidth="1"/>
    <col min="11776" max="11776" width="5.775" style="44" customWidth="1"/>
    <col min="11777" max="11777" width="5" style="44" customWidth="1"/>
    <col min="11778" max="11778" width="7.10833333333333" style="44" customWidth="1"/>
    <col min="11779" max="11779" width="8.775" style="44"/>
    <col min="11780" max="11781" width="6.66666666666667" style="44" customWidth="1"/>
    <col min="11782" max="11782" width="7.66666666666667" style="44" customWidth="1"/>
    <col min="11783" max="11783" width="6.66666666666667" style="44" customWidth="1"/>
    <col min="11784" max="11784" width="8.44166666666667" style="44" customWidth="1"/>
    <col min="11785" max="11785" width="6.66666666666667" style="44" customWidth="1"/>
    <col min="11786" max="11786" width="8.775" style="44"/>
    <col min="11787" max="11787" width="6.66666666666667" style="44" customWidth="1"/>
    <col min="11788" max="11788" width="5.775" style="44" customWidth="1"/>
    <col min="11789" max="11789" width="5.10833333333333" style="44" customWidth="1"/>
    <col min="11790" max="11791" width="7" style="44" customWidth="1"/>
    <col min="11792" max="11792" width="6.66666666666667" style="44" customWidth="1"/>
    <col min="11793" max="11793" width="5.775" style="44" customWidth="1"/>
    <col min="11794" max="11794" width="6.66666666666667" style="44" customWidth="1"/>
    <col min="11795" max="12029" width="8.775" style="44"/>
    <col min="12030" max="12030" width="3.10833333333333" style="44" customWidth="1"/>
    <col min="12031" max="12031" width="9" style="44" customWidth="1"/>
    <col min="12032" max="12032" width="5.775" style="44" customWidth="1"/>
    <col min="12033" max="12033" width="5" style="44" customWidth="1"/>
    <col min="12034" max="12034" width="7.10833333333333" style="44" customWidth="1"/>
    <col min="12035" max="12035" width="8.775" style="44"/>
    <col min="12036" max="12037" width="6.66666666666667" style="44" customWidth="1"/>
    <col min="12038" max="12038" width="7.66666666666667" style="44" customWidth="1"/>
    <col min="12039" max="12039" width="6.66666666666667" style="44" customWidth="1"/>
    <col min="12040" max="12040" width="8.44166666666667" style="44" customWidth="1"/>
    <col min="12041" max="12041" width="6.66666666666667" style="44" customWidth="1"/>
    <col min="12042" max="12042" width="8.775" style="44"/>
    <col min="12043" max="12043" width="6.66666666666667" style="44" customWidth="1"/>
    <col min="12044" max="12044" width="5.775" style="44" customWidth="1"/>
    <col min="12045" max="12045" width="5.10833333333333" style="44" customWidth="1"/>
    <col min="12046" max="12047" width="7" style="44" customWidth="1"/>
    <col min="12048" max="12048" width="6.66666666666667" style="44" customWidth="1"/>
    <col min="12049" max="12049" width="5.775" style="44" customWidth="1"/>
    <col min="12050" max="12050" width="6.66666666666667" style="44" customWidth="1"/>
    <col min="12051" max="12285" width="8.775" style="44"/>
    <col min="12286" max="12286" width="3.10833333333333" style="44" customWidth="1"/>
    <col min="12287" max="12287" width="9" style="44" customWidth="1"/>
    <col min="12288" max="12288" width="5.775" style="44" customWidth="1"/>
    <col min="12289" max="12289" width="5" style="44" customWidth="1"/>
    <col min="12290" max="12290" width="7.10833333333333" style="44" customWidth="1"/>
    <col min="12291" max="12291" width="8.775" style="44"/>
    <col min="12292" max="12293" width="6.66666666666667" style="44" customWidth="1"/>
    <col min="12294" max="12294" width="7.66666666666667" style="44" customWidth="1"/>
    <col min="12295" max="12295" width="6.66666666666667" style="44" customWidth="1"/>
    <col min="12296" max="12296" width="8.44166666666667" style="44" customWidth="1"/>
    <col min="12297" max="12297" width="6.66666666666667" style="44" customWidth="1"/>
    <col min="12298" max="12298" width="8.775" style="44"/>
    <col min="12299" max="12299" width="6.66666666666667" style="44" customWidth="1"/>
    <col min="12300" max="12300" width="5.775" style="44" customWidth="1"/>
    <col min="12301" max="12301" width="5.10833333333333" style="44" customWidth="1"/>
    <col min="12302" max="12303" width="7" style="44" customWidth="1"/>
    <col min="12304" max="12304" width="6.66666666666667" style="44" customWidth="1"/>
    <col min="12305" max="12305" width="5.775" style="44" customWidth="1"/>
    <col min="12306" max="12306" width="6.66666666666667" style="44" customWidth="1"/>
    <col min="12307" max="12541" width="8.775" style="44"/>
    <col min="12542" max="12542" width="3.10833333333333" style="44" customWidth="1"/>
    <col min="12543" max="12543" width="9" style="44" customWidth="1"/>
    <col min="12544" max="12544" width="5.775" style="44" customWidth="1"/>
    <col min="12545" max="12545" width="5" style="44" customWidth="1"/>
    <col min="12546" max="12546" width="7.10833333333333" style="44" customWidth="1"/>
    <col min="12547" max="12547" width="8.775" style="44"/>
    <col min="12548" max="12549" width="6.66666666666667" style="44" customWidth="1"/>
    <col min="12550" max="12550" width="7.66666666666667" style="44" customWidth="1"/>
    <col min="12551" max="12551" width="6.66666666666667" style="44" customWidth="1"/>
    <col min="12552" max="12552" width="8.44166666666667" style="44" customWidth="1"/>
    <col min="12553" max="12553" width="6.66666666666667" style="44" customWidth="1"/>
    <col min="12554" max="12554" width="8.775" style="44"/>
    <col min="12555" max="12555" width="6.66666666666667" style="44" customWidth="1"/>
    <col min="12556" max="12556" width="5.775" style="44" customWidth="1"/>
    <col min="12557" max="12557" width="5.10833333333333" style="44" customWidth="1"/>
    <col min="12558" max="12559" width="7" style="44" customWidth="1"/>
    <col min="12560" max="12560" width="6.66666666666667" style="44" customWidth="1"/>
    <col min="12561" max="12561" width="5.775" style="44" customWidth="1"/>
    <col min="12562" max="12562" width="6.66666666666667" style="44" customWidth="1"/>
    <col min="12563" max="12797" width="8.775" style="44"/>
    <col min="12798" max="12798" width="3.10833333333333" style="44" customWidth="1"/>
    <col min="12799" max="12799" width="9" style="44" customWidth="1"/>
    <col min="12800" max="12800" width="5.775" style="44" customWidth="1"/>
    <col min="12801" max="12801" width="5" style="44" customWidth="1"/>
    <col min="12802" max="12802" width="7.10833333333333" style="44" customWidth="1"/>
    <col min="12803" max="12803" width="8.775" style="44"/>
    <col min="12804" max="12805" width="6.66666666666667" style="44" customWidth="1"/>
    <col min="12806" max="12806" width="7.66666666666667" style="44" customWidth="1"/>
    <col min="12807" max="12807" width="6.66666666666667" style="44" customWidth="1"/>
    <col min="12808" max="12808" width="8.44166666666667" style="44" customWidth="1"/>
    <col min="12809" max="12809" width="6.66666666666667" style="44" customWidth="1"/>
    <col min="12810" max="12810" width="8.775" style="44"/>
    <col min="12811" max="12811" width="6.66666666666667" style="44" customWidth="1"/>
    <col min="12812" max="12812" width="5.775" style="44" customWidth="1"/>
    <col min="12813" max="12813" width="5.10833333333333" style="44" customWidth="1"/>
    <col min="12814" max="12815" width="7" style="44" customWidth="1"/>
    <col min="12816" max="12816" width="6.66666666666667" style="44" customWidth="1"/>
    <col min="12817" max="12817" width="5.775" style="44" customWidth="1"/>
    <col min="12818" max="12818" width="6.66666666666667" style="44" customWidth="1"/>
    <col min="12819" max="13053" width="8.775" style="44"/>
    <col min="13054" max="13054" width="3.10833333333333" style="44" customWidth="1"/>
    <col min="13055" max="13055" width="9" style="44" customWidth="1"/>
    <col min="13056" max="13056" width="5.775" style="44" customWidth="1"/>
    <col min="13057" max="13057" width="5" style="44" customWidth="1"/>
    <col min="13058" max="13058" width="7.10833333333333" style="44" customWidth="1"/>
    <col min="13059" max="13059" width="8.775" style="44"/>
    <col min="13060" max="13061" width="6.66666666666667" style="44" customWidth="1"/>
    <col min="13062" max="13062" width="7.66666666666667" style="44" customWidth="1"/>
    <col min="13063" max="13063" width="6.66666666666667" style="44" customWidth="1"/>
    <col min="13064" max="13064" width="8.44166666666667" style="44" customWidth="1"/>
    <col min="13065" max="13065" width="6.66666666666667" style="44" customWidth="1"/>
    <col min="13066" max="13066" width="8.775" style="44"/>
    <col min="13067" max="13067" width="6.66666666666667" style="44" customWidth="1"/>
    <col min="13068" max="13068" width="5.775" style="44" customWidth="1"/>
    <col min="13069" max="13069" width="5.10833333333333" style="44" customWidth="1"/>
    <col min="13070" max="13071" width="7" style="44" customWidth="1"/>
    <col min="13072" max="13072" width="6.66666666666667" style="44" customWidth="1"/>
    <col min="13073" max="13073" width="5.775" style="44" customWidth="1"/>
    <col min="13074" max="13074" width="6.66666666666667" style="44" customWidth="1"/>
    <col min="13075" max="13309" width="8.775" style="44"/>
    <col min="13310" max="13310" width="3.10833333333333" style="44" customWidth="1"/>
    <col min="13311" max="13311" width="9" style="44" customWidth="1"/>
    <col min="13312" max="13312" width="5.775" style="44" customWidth="1"/>
    <col min="13313" max="13313" width="5" style="44" customWidth="1"/>
    <col min="13314" max="13314" width="7.10833333333333" style="44" customWidth="1"/>
    <col min="13315" max="13315" width="8.775" style="44"/>
    <col min="13316" max="13317" width="6.66666666666667" style="44" customWidth="1"/>
    <col min="13318" max="13318" width="7.66666666666667" style="44" customWidth="1"/>
    <col min="13319" max="13319" width="6.66666666666667" style="44" customWidth="1"/>
    <col min="13320" max="13320" width="8.44166666666667" style="44" customWidth="1"/>
    <col min="13321" max="13321" width="6.66666666666667" style="44" customWidth="1"/>
    <col min="13322" max="13322" width="8.775" style="44"/>
    <col min="13323" max="13323" width="6.66666666666667" style="44" customWidth="1"/>
    <col min="13324" max="13324" width="5.775" style="44" customWidth="1"/>
    <col min="13325" max="13325" width="5.10833333333333" style="44" customWidth="1"/>
    <col min="13326" max="13327" width="7" style="44" customWidth="1"/>
    <col min="13328" max="13328" width="6.66666666666667" style="44" customWidth="1"/>
    <col min="13329" max="13329" width="5.775" style="44" customWidth="1"/>
    <col min="13330" max="13330" width="6.66666666666667" style="44" customWidth="1"/>
    <col min="13331" max="13565" width="8.775" style="44"/>
    <col min="13566" max="13566" width="3.10833333333333" style="44" customWidth="1"/>
    <col min="13567" max="13567" width="9" style="44" customWidth="1"/>
    <col min="13568" max="13568" width="5.775" style="44" customWidth="1"/>
    <col min="13569" max="13569" width="5" style="44" customWidth="1"/>
    <col min="13570" max="13570" width="7.10833333333333" style="44" customWidth="1"/>
    <col min="13571" max="13571" width="8.775" style="44"/>
    <col min="13572" max="13573" width="6.66666666666667" style="44" customWidth="1"/>
    <col min="13574" max="13574" width="7.66666666666667" style="44" customWidth="1"/>
    <col min="13575" max="13575" width="6.66666666666667" style="44" customWidth="1"/>
    <col min="13576" max="13576" width="8.44166666666667" style="44" customWidth="1"/>
    <col min="13577" max="13577" width="6.66666666666667" style="44" customWidth="1"/>
    <col min="13578" max="13578" width="8.775" style="44"/>
    <col min="13579" max="13579" width="6.66666666666667" style="44" customWidth="1"/>
    <col min="13580" max="13580" width="5.775" style="44" customWidth="1"/>
    <col min="13581" max="13581" width="5.10833333333333" style="44" customWidth="1"/>
    <col min="13582" max="13583" width="7" style="44" customWidth="1"/>
    <col min="13584" max="13584" width="6.66666666666667" style="44" customWidth="1"/>
    <col min="13585" max="13585" width="5.775" style="44" customWidth="1"/>
    <col min="13586" max="13586" width="6.66666666666667" style="44" customWidth="1"/>
    <col min="13587" max="13821" width="8.775" style="44"/>
    <col min="13822" max="13822" width="3.10833333333333" style="44" customWidth="1"/>
    <col min="13823" max="13823" width="9" style="44" customWidth="1"/>
    <col min="13824" max="13824" width="5.775" style="44" customWidth="1"/>
    <col min="13825" max="13825" width="5" style="44" customWidth="1"/>
    <col min="13826" max="13826" width="7.10833333333333" style="44" customWidth="1"/>
    <col min="13827" max="13827" width="8.775" style="44"/>
    <col min="13828" max="13829" width="6.66666666666667" style="44" customWidth="1"/>
    <col min="13830" max="13830" width="7.66666666666667" style="44" customWidth="1"/>
    <col min="13831" max="13831" width="6.66666666666667" style="44" customWidth="1"/>
    <col min="13832" max="13832" width="8.44166666666667" style="44" customWidth="1"/>
    <col min="13833" max="13833" width="6.66666666666667" style="44" customWidth="1"/>
    <col min="13834" max="13834" width="8.775" style="44"/>
    <col min="13835" max="13835" width="6.66666666666667" style="44" customWidth="1"/>
    <col min="13836" max="13836" width="5.775" style="44" customWidth="1"/>
    <col min="13837" max="13837" width="5.10833333333333" style="44" customWidth="1"/>
    <col min="13838" max="13839" width="7" style="44" customWidth="1"/>
    <col min="13840" max="13840" width="6.66666666666667" style="44" customWidth="1"/>
    <col min="13841" max="13841" width="5.775" style="44" customWidth="1"/>
    <col min="13842" max="13842" width="6.66666666666667" style="44" customWidth="1"/>
    <col min="13843" max="14077" width="8.775" style="44"/>
    <col min="14078" max="14078" width="3.10833333333333" style="44" customWidth="1"/>
    <col min="14079" max="14079" width="9" style="44" customWidth="1"/>
    <col min="14080" max="14080" width="5.775" style="44" customWidth="1"/>
    <col min="14081" max="14081" width="5" style="44" customWidth="1"/>
    <col min="14082" max="14082" width="7.10833333333333" style="44" customWidth="1"/>
    <col min="14083" max="14083" width="8.775" style="44"/>
    <col min="14084" max="14085" width="6.66666666666667" style="44" customWidth="1"/>
    <col min="14086" max="14086" width="7.66666666666667" style="44" customWidth="1"/>
    <col min="14087" max="14087" width="6.66666666666667" style="44" customWidth="1"/>
    <col min="14088" max="14088" width="8.44166666666667" style="44" customWidth="1"/>
    <col min="14089" max="14089" width="6.66666666666667" style="44" customWidth="1"/>
    <col min="14090" max="14090" width="8.775" style="44"/>
    <col min="14091" max="14091" width="6.66666666666667" style="44" customWidth="1"/>
    <col min="14092" max="14092" width="5.775" style="44" customWidth="1"/>
    <col min="14093" max="14093" width="5.10833333333333" style="44" customWidth="1"/>
    <col min="14094" max="14095" width="7" style="44" customWidth="1"/>
    <col min="14096" max="14096" width="6.66666666666667" style="44" customWidth="1"/>
    <col min="14097" max="14097" width="5.775" style="44" customWidth="1"/>
    <col min="14098" max="14098" width="6.66666666666667" style="44" customWidth="1"/>
    <col min="14099" max="14333" width="8.775" style="44"/>
    <col min="14334" max="14334" width="3.10833333333333" style="44" customWidth="1"/>
    <col min="14335" max="14335" width="9" style="44" customWidth="1"/>
    <col min="14336" max="14336" width="5.775" style="44" customWidth="1"/>
    <col min="14337" max="14337" width="5" style="44" customWidth="1"/>
    <col min="14338" max="14338" width="7.10833333333333" style="44" customWidth="1"/>
    <col min="14339" max="14339" width="8.775" style="44"/>
    <col min="14340" max="14341" width="6.66666666666667" style="44" customWidth="1"/>
    <col min="14342" max="14342" width="7.66666666666667" style="44" customWidth="1"/>
    <col min="14343" max="14343" width="6.66666666666667" style="44" customWidth="1"/>
    <col min="14344" max="14344" width="8.44166666666667" style="44" customWidth="1"/>
    <col min="14345" max="14345" width="6.66666666666667" style="44" customWidth="1"/>
    <col min="14346" max="14346" width="8.775" style="44"/>
    <col min="14347" max="14347" width="6.66666666666667" style="44" customWidth="1"/>
    <col min="14348" max="14348" width="5.775" style="44" customWidth="1"/>
    <col min="14349" max="14349" width="5.10833333333333" style="44" customWidth="1"/>
    <col min="14350" max="14351" width="7" style="44" customWidth="1"/>
    <col min="14352" max="14352" width="6.66666666666667" style="44" customWidth="1"/>
    <col min="14353" max="14353" width="5.775" style="44" customWidth="1"/>
    <col min="14354" max="14354" width="6.66666666666667" style="44" customWidth="1"/>
    <col min="14355" max="14589" width="8.775" style="44"/>
    <col min="14590" max="14590" width="3.10833333333333" style="44" customWidth="1"/>
    <col min="14591" max="14591" width="9" style="44" customWidth="1"/>
    <col min="14592" max="14592" width="5.775" style="44" customWidth="1"/>
    <col min="14593" max="14593" width="5" style="44" customWidth="1"/>
    <col min="14594" max="14594" width="7.10833333333333" style="44" customWidth="1"/>
    <col min="14595" max="14595" width="8.775" style="44"/>
    <col min="14596" max="14597" width="6.66666666666667" style="44" customWidth="1"/>
    <col min="14598" max="14598" width="7.66666666666667" style="44" customWidth="1"/>
    <col min="14599" max="14599" width="6.66666666666667" style="44" customWidth="1"/>
    <col min="14600" max="14600" width="8.44166666666667" style="44" customWidth="1"/>
    <col min="14601" max="14601" width="6.66666666666667" style="44" customWidth="1"/>
    <col min="14602" max="14602" width="8.775" style="44"/>
    <col min="14603" max="14603" width="6.66666666666667" style="44" customWidth="1"/>
    <col min="14604" max="14604" width="5.775" style="44" customWidth="1"/>
    <col min="14605" max="14605" width="5.10833333333333" style="44" customWidth="1"/>
    <col min="14606" max="14607" width="7" style="44" customWidth="1"/>
    <col min="14608" max="14608" width="6.66666666666667" style="44" customWidth="1"/>
    <col min="14609" max="14609" width="5.775" style="44" customWidth="1"/>
    <col min="14610" max="14610" width="6.66666666666667" style="44" customWidth="1"/>
    <col min="14611" max="14845" width="8.775" style="44"/>
    <col min="14846" max="14846" width="3.10833333333333" style="44" customWidth="1"/>
    <col min="14847" max="14847" width="9" style="44" customWidth="1"/>
    <col min="14848" max="14848" width="5.775" style="44" customWidth="1"/>
    <col min="14849" max="14849" width="5" style="44" customWidth="1"/>
    <col min="14850" max="14850" width="7.10833333333333" style="44" customWidth="1"/>
    <col min="14851" max="14851" width="8.775" style="44"/>
    <col min="14852" max="14853" width="6.66666666666667" style="44" customWidth="1"/>
    <col min="14854" max="14854" width="7.66666666666667" style="44" customWidth="1"/>
    <col min="14855" max="14855" width="6.66666666666667" style="44" customWidth="1"/>
    <col min="14856" max="14856" width="8.44166666666667" style="44" customWidth="1"/>
    <col min="14857" max="14857" width="6.66666666666667" style="44" customWidth="1"/>
    <col min="14858" max="14858" width="8.775" style="44"/>
    <col min="14859" max="14859" width="6.66666666666667" style="44" customWidth="1"/>
    <col min="14860" max="14860" width="5.775" style="44" customWidth="1"/>
    <col min="14861" max="14861" width="5.10833333333333" style="44" customWidth="1"/>
    <col min="14862" max="14863" width="7" style="44" customWidth="1"/>
    <col min="14864" max="14864" width="6.66666666666667" style="44" customWidth="1"/>
    <col min="14865" max="14865" width="5.775" style="44" customWidth="1"/>
    <col min="14866" max="14866" width="6.66666666666667" style="44" customWidth="1"/>
    <col min="14867" max="15101" width="8.775" style="44"/>
    <col min="15102" max="15102" width="3.10833333333333" style="44" customWidth="1"/>
    <col min="15103" max="15103" width="9" style="44" customWidth="1"/>
    <col min="15104" max="15104" width="5.775" style="44" customWidth="1"/>
    <col min="15105" max="15105" width="5" style="44" customWidth="1"/>
    <col min="15106" max="15106" width="7.10833333333333" style="44" customWidth="1"/>
    <col min="15107" max="15107" width="8.775" style="44"/>
    <col min="15108" max="15109" width="6.66666666666667" style="44" customWidth="1"/>
    <col min="15110" max="15110" width="7.66666666666667" style="44" customWidth="1"/>
    <col min="15111" max="15111" width="6.66666666666667" style="44" customWidth="1"/>
    <col min="15112" max="15112" width="8.44166666666667" style="44" customWidth="1"/>
    <col min="15113" max="15113" width="6.66666666666667" style="44" customWidth="1"/>
    <col min="15114" max="15114" width="8.775" style="44"/>
    <col min="15115" max="15115" width="6.66666666666667" style="44" customWidth="1"/>
    <col min="15116" max="15116" width="5.775" style="44" customWidth="1"/>
    <col min="15117" max="15117" width="5.10833333333333" style="44" customWidth="1"/>
    <col min="15118" max="15119" width="7" style="44" customWidth="1"/>
    <col min="15120" max="15120" width="6.66666666666667" style="44" customWidth="1"/>
    <col min="15121" max="15121" width="5.775" style="44" customWidth="1"/>
    <col min="15122" max="15122" width="6.66666666666667" style="44" customWidth="1"/>
    <col min="15123" max="15357" width="8.775" style="44"/>
    <col min="15358" max="15358" width="3.10833333333333" style="44" customWidth="1"/>
    <col min="15359" max="15359" width="9" style="44" customWidth="1"/>
    <col min="15360" max="15360" width="5.775" style="44" customWidth="1"/>
    <col min="15361" max="15361" width="5" style="44" customWidth="1"/>
    <col min="15362" max="15362" width="7.10833333333333" style="44" customWidth="1"/>
    <col min="15363" max="15363" width="8.775" style="44"/>
    <col min="15364" max="15365" width="6.66666666666667" style="44" customWidth="1"/>
    <col min="15366" max="15366" width="7.66666666666667" style="44" customWidth="1"/>
    <col min="15367" max="15367" width="6.66666666666667" style="44" customWidth="1"/>
    <col min="15368" max="15368" width="8.44166666666667" style="44" customWidth="1"/>
    <col min="15369" max="15369" width="6.66666666666667" style="44" customWidth="1"/>
    <col min="15370" max="15370" width="8.775" style="44"/>
    <col min="15371" max="15371" width="6.66666666666667" style="44" customWidth="1"/>
    <col min="15372" max="15372" width="5.775" style="44" customWidth="1"/>
    <col min="15373" max="15373" width="5.10833333333333" style="44" customWidth="1"/>
    <col min="15374" max="15375" width="7" style="44" customWidth="1"/>
    <col min="15376" max="15376" width="6.66666666666667" style="44" customWidth="1"/>
    <col min="15377" max="15377" width="5.775" style="44" customWidth="1"/>
    <col min="15378" max="15378" width="6.66666666666667" style="44" customWidth="1"/>
    <col min="15379" max="15613" width="8.775" style="44"/>
    <col min="15614" max="15614" width="3.10833333333333" style="44" customWidth="1"/>
    <col min="15615" max="15615" width="9" style="44" customWidth="1"/>
    <col min="15616" max="15616" width="5.775" style="44" customWidth="1"/>
    <col min="15617" max="15617" width="5" style="44" customWidth="1"/>
    <col min="15618" max="15618" width="7.10833333333333" style="44" customWidth="1"/>
    <col min="15619" max="15619" width="8.775" style="44"/>
    <col min="15620" max="15621" width="6.66666666666667" style="44" customWidth="1"/>
    <col min="15622" max="15622" width="7.66666666666667" style="44" customWidth="1"/>
    <col min="15623" max="15623" width="6.66666666666667" style="44" customWidth="1"/>
    <col min="15624" max="15624" width="8.44166666666667" style="44" customWidth="1"/>
    <col min="15625" max="15625" width="6.66666666666667" style="44" customWidth="1"/>
    <col min="15626" max="15626" width="8.775" style="44"/>
    <col min="15627" max="15627" width="6.66666666666667" style="44" customWidth="1"/>
    <col min="15628" max="15628" width="5.775" style="44" customWidth="1"/>
    <col min="15629" max="15629" width="5.10833333333333" style="44" customWidth="1"/>
    <col min="15630" max="15631" width="7" style="44" customWidth="1"/>
    <col min="15632" max="15632" width="6.66666666666667" style="44" customWidth="1"/>
    <col min="15633" max="15633" width="5.775" style="44" customWidth="1"/>
    <col min="15634" max="15634" width="6.66666666666667" style="44" customWidth="1"/>
    <col min="15635" max="15869" width="8.775" style="44"/>
    <col min="15870" max="15870" width="3.10833333333333" style="44" customWidth="1"/>
    <col min="15871" max="15871" width="9" style="44" customWidth="1"/>
    <col min="15872" max="15872" width="5.775" style="44" customWidth="1"/>
    <col min="15873" max="15873" width="5" style="44" customWidth="1"/>
    <col min="15874" max="15874" width="7.10833333333333" style="44" customWidth="1"/>
    <col min="15875" max="15875" width="8.775" style="44"/>
    <col min="15876" max="15877" width="6.66666666666667" style="44" customWidth="1"/>
    <col min="15878" max="15878" width="7.66666666666667" style="44" customWidth="1"/>
    <col min="15879" max="15879" width="6.66666666666667" style="44" customWidth="1"/>
    <col min="15880" max="15880" width="8.44166666666667" style="44" customWidth="1"/>
    <col min="15881" max="15881" width="6.66666666666667" style="44" customWidth="1"/>
    <col min="15882" max="15882" width="8.775" style="44"/>
    <col min="15883" max="15883" width="6.66666666666667" style="44" customWidth="1"/>
    <col min="15884" max="15884" width="5.775" style="44" customWidth="1"/>
    <col min="15885" max="15885" width="5.10833333333333" style="44" customWidth="1"/>
    <col min="15886" max="15887" width="7" style="44" customWidth="1"/>
    <col min="15888" max="15888" width="6.66666666666667" style="44" customWidth="1"/>
    <col min="15889" max="15889" width="5.775" style="44" customWidth="1"/>
    <col min="15890" max="15890" width="6.66666666666667" style="44" customWidth="1"/>
    <col min="15891" max="16125" width="8.775" style="44"/>
    <col min="16126" max="16126" width="3.10833333333333" style="44" customWidth="1"/>
    <col min="16127" max="16127" width="9" style="44" customWidth="1"/>
    <col min="16128" max="16128" width="5.775" style="44" customWidth="1"/>
    <col min="16129" max="16129" width="5" style="44" customWidth="1"/>
    <col min="16130" max="16130" width="7.10833333333333" style="44" customWidth="1"/>
    <col min="16131" max="16131" width="8.775" style="44"/>
    <col min="16132" max="16133" width="6.66666666666667" style="44" customWidth="1"/>
    <col min="16134" max="16134" width="7.66666666666667" style="44" customWidth="1"/>
    <col min="16135" max="16135" width="6.66666666666667" style="44" customWidth="1"/>
    <col min="16136" max="16136" width="8.44166666666667" style="44" customWidth="1"/>
    <col min="16137" max="16137" width="6.66666666666667" style="44" customWidth="1"/>
    <col min="16138" max="16138" width="8.775" style="44"/>
    <col min="16139" max="16139" width="6.66666666666667" style="44" customWidth="1"/>
    <col min="16140" max="16140" width="5.775" style="44" customWidth="1"/>
    <col min="16141" max="16141" width="5.10833333333333" style="44" customWidth="1"/>
    <col min="16142" max="16143" width="7" style="44" customWidth="1"/>
    <col min="16144" max="16144" width="6.66666666666667" style="44" customWidth="1"/>
    <col min="16145" max="16145" width="5.775" style="44" customWidth="1"/>
    <col min="16146" max="16146" width="6.66666666666667" style="44" customWidth="1"/>
    <col min="16147" max="16384" width="8.775" style="44"/>
  </cols>
  <sheetData>
    <row r="1" s="43" customFormat="1" ht="33" spans="1:20">
      <c r="A1" s="47" t="s">
        <v>0</v>
      </c>
      <c r="B1" s="48" t="s">
        <v>102</v>
      </c>
      <c r="C1" s="48" t="s">
        <v>103</v>
      </c>
      <c r="D1" s="48" t="s">
        <v>104</v>
      </c>
      <c r="E1" s="48" t="s">
        <v>22</v>
      </c>
      <c r="F1" s="49" t="s">
        <v>23</v>
      </c>
      <c r="G1" s="48" t="s">
        <v>24</v>
      </c>
      <c r="H1" s="48" t="s">
        <v>105</v>
      </c>
      <c r="I1" s="48" t="s">
        <v>106</v>
      </c>
      <c r="J1" s="61" t="s">
        <v>107</v>
      </c>
      <c r="K1" s="48" t="s">
        <v>108</v>
      </c>
      <c r="L1" s="61" t="s">
        <v>109</v>
      </c>
      <c r="M1" s="48" t="s">
        <v>110</v>
      </c>
      <c r="N1" s="48" t="s">
        <v>25</v>
      </c>
      <c r="O1" s="48" t="s">
        <v>12</v>
      </c>
      <c r="P1" s="48" t="s">
        <v>26</v>
      </c>
      <c r="Q1" s="65" t="s">
        <v>27</v>
      </c>
      <c r="R1" s="66" t="s">
        <v>111</v>
      </c>
      <c r="S1" s="67" t="s">
        <v>34</v>
      </c>
      <c r="T1" s="68" t="s">
        <v>112</v>
      </c>
    </row>
    <row r="2" spans="1:20">
      <c r="A2" s="50" t="str">
        <f t="shared" ref="A2:A32" si="0">TEXT(B2,"aaa")</f>
        <v>日</v>
      </c>
      <c r="B2" s="51">
        <v>42309</v>
      </c>
      <c r="C2" s="52">
        <v>16621</v>
      </c>
      <c r="D2" s="53">
        <v>152</v>
      </c>
      <c r="E2" s="53">
        <v>988.66</v>
      </c>
      <c r="F2" s="54">
        <v>0.0091</v>
      </c>
      <c r="G2" s="53">
        <v>6.5</v>
      </c>
      <c r="H2" s="53">
        <v>59.48</v>
      </c>
      <c r="I2" s="53">
        <v>1</v>
      </c>
      <c r="J2" s="62">
        <f>E2/I2</f>
        <v>988.66</v>
      </c>
      <c r="K2" s="53">
        <v>1</v>
      </c>
      <c r="L2" s="62">
        <f>E2/K2</f>
        <v>988.66</v>
      </c>
      <c r="M2" s="53">
        <v>1</v>
      </c>
      <c r="N2" s="53">
        <v>32</v>
      </c>
      <c r="O2" s="63">
        <v>0.43</v>
      </c>
      <c r="P2" s="53">
        <v>1000</v>
      </c>
      <c r="Q2" s="69">
        <f>E2/P2</f>
        <v>0.98866</v>
      </c>
      <c r="R2" s="70">
        <v>1400</v>
      </c>
      <c r="S2" s="71">
        <f>M2/D2</f>
        <v>0.00657894736842105</v>
      </c>
      <c r="T2" s="72">
        <f t="shared" ref="T2:T33" si="1">IFERROR(R2/E2,0)</f>
        <v>1.41605809884086</v>
      </c>
    </row>
    <row r="3" spans="1:20">
      <c r="A3" s="50" t="str">
        <f t="shared" si="0"/>
        <v>一</v>
      </c>
      <c r="B3" s="51">
        <v>42310</v>
      </c>
      <c r="C3" s="52">
        <v>16621</v>
      </c>
      <c r="D3" s="53">
        <v>152</v>
      </c>
      <c r="E3" s="53">
        <v>988.66</v>
      </c>
      <c r="F3" s="54">
        <v>0.0091</v>
      </c>
      <c r="G3" s="53">
        <v>6.5</v>
      </c>
      <c r="H3" s="53">
        <v>59.48</v>
      </c>
      <c r="I3" s="53">
        <v>3</v>
      </c>
      <c r="J3" s="62">
        <f t="shared" ref="J3:J31" si="2">E3/I3</f>
        <v>329.553333333333</v>
      </c>
      <c r="K3" s="53">
        <v>3</v>
      </c>
      <c r="L3" s="62">
        <f t="shared" ref="L3:L31" si="3">E3/K3</f>
        <v>329.553333333333</v>
      </c>
      <c r="M3" s="53">
        <v>2</v>
      </c>
      <c r="N3" s="53">
        <v>38</v>
      </c>
      <c r="O3" s="63">
        <v>0.66</v>
      </c>
      <c r="P3" s="53">
        <v>1100</v>
      </c>
      <c r="Q3" s="69">
        <f t="shared" ref="Q3:Q32" si="4">IFERROR(E3/P3,0)</f>
        <v>0.898781818181818</v>
      </c>
      <c r="R3" s="70">
        <v>1400</v>
      </c>
      <c r="S3" s="71">
        <f t="shared" ref="S3:S31" si="5">M3/D3</f>
        <v>0.0131578947368421</v>
      </c>
      <c r="T3" s="72">
        <f t="shared" si="1"/>
        <v>1.41605809884086</v>
      </c>
    </row>
    <row r="4" spans="1:20">
      <c r="A4" s="50" t="str">
        <f t="shared" si="0"/>
        <v>二</v>
      </c>
      <c r="B4" s="51">
        <v>42311</v>
      </c>
      <c r="C4" s="52">
        <v>16621</v>
      </c>
      <c r="D4" s="53">
        <v>152</v>
      </c>
      <c r="E4" s="53">
        <v>988.66</v>
      </c>
      <c r="F4" s="54">
        <v>0.0091</v>
      </c>
      <c r="G4" s="53">
        <v>6.5</v>
      </c>
      <c r="H4" s="53">
        <v>59.48</v>
      </c>
      <c r="I4" s="53">
        <v>5</v>
      </c>
      <c r="J4" s="62">
        <f t="shared" si="2"/>
        <v>197.732</v>
      </c>
      <c r="K4" s="53">
        <v>5</v>
      </c>
      <c r="L4" s="62">
        <f t="shared" si="3"/>
        <v>197.732</v>
      </c>
      <c r="M4" s="53">
        <v>3</v>
      </c>
      <c r="N4" s="53">
        <v>44</v>
      </c>
      <c r="O4" s="63">
        <v>0.43</v>
      </c>
      <c r="P4" s="53">
        <v>1200</v>
      </c>
      <c r="Q4" s="69">
        <f t="shared" si="4"/>
        <v>0.823883333333333</v>
      </c>
      <c r="R4" s="70">
        <v>1400</v>
      </c>
      <c r="S4" s="71">
        <f t="shared" si="5"/>
        <v>0.0197368421052632</v>
      </c>
      <c r="T4" s="72">
        <f t="shared" si="1"/>
        <v>1.41605809884086</v>
      </c>
    </row>
    <row r="5" spans="1:20">
      <c r="A5" s="50" t="str">
        <f t="shared" si="0"/>
        <v>三</v>
      </c>
      <c r="B5" s="51">
        <v>42312</v>
      </c>
      <c r="C5" s="52">
        <v>16621</v>
      </c>
      <c r="D5" s="53">
        <v>152</v>
      </c>
      <c r="E5" s="53">
        <v>988.66</v>
      </c>
      <c r="F5" s="54">
        <v>0.0091</v>
      </c>
      <c r="G5" s="53">
        <v>6.5</v>
      </c>
      <c r="H5" s="53">
        <v>59.48</v>
      </c>
      <c r="I5" s="53">
        <v>7</v>
      </c>
      <c r="J5" s="62">
        <f t="shared" si="2"/>
        <v>141.237142857143</v>
      </c>
      <c r="K5" s="53">
        <v>7</v>
      </c>
      <c r="L5" s="62">
        <f t="shared" si="3"/>
        <v>141.237142857143</v>
      </c>
      <c r="M5" s="53">
        <v>4</v>
      </c>
      <c r="N5" s="53">
        <v>50</v>
      </c>
      <c r="O5" s="63">
        <v>0.506666666666667</v>
      </c>
      <c r="P5" s="53">
        <v>1300</v>
      </c>
      <c r="Q5" s="69">
        <f t="shared" si="4"/>
        <v>0.760507692307692</v>
      </c>
      <c r="R5" s="70">
        <v>1400</v>
      </c>
      <c r="S5" s="71">
        <f t="shared" si="5"/>
        <v>0.0263157894736842</v>
      </c>
      <c r="T5" s="72">
        <f t="shared" si="1"/>
        <v>1.41605809884086</v>
      </c>
    </row>
    <row r="6" spans="1:20">
      <c r="A6" s="50" t="str">
        <f t="shared" si="0"/>
        <v>四</v>
      </c>
      <c r="B6" s="51">
        <v>42313</v>
      </c>
      <c r="C6" s="52">
        <v>16621</v>
      </c>
      <c r="D6" s="53">
        <v>152</v>
      </c>
      <c r="E6" s="53">
        <v>988.66</v>
      </c>
      <c r="F6" s="54">
        <v>0.0091</v>
      </c>
      <c r="G6" s="53">
        <v>6.5</v>
      </c>
      <c r="H6" s="53">
        <v>59.48</v>
      </c>
      <c r="I6" s="53">
        <v>9</v>
      </c>
      <c r="J6" s="62">
        <f t="shared" si="2"/>
        <v>109.851111111111</v>
      </c>
      <c r="K6" s="53">
        <v>9</v>
      </c>
      <c r="L6" s="62">
        <f t="shared" si="3"/>
        <v>109.851111111111</v>
      </c>
      <c r="M6" s="53">
        <v>5</v>
      </c>
      <c r="N6" s="53">
        <v>56</v>
      </c>
      <c r="O6" s="63">
        <v>0.506666666666667</v>
      </c>
      <c r="P6" s="53">
        <v>1400</v>
      </c>
      <c r="Q6" s="69">
        <f t="shared" si="4"/>
        <v>0.706185714285714</v>
      </c>
      <c r="R6" s="70">
        <v>1400</v>
      </c>
      <c r="S6" s="71">
        <f t="shared" si="5"/>
        <v>0.0328947368421053</v>
      </c>
      <c r="T6" s="72">
        <f t="shared" si="1"/>
        <v>1.41605809884086</v>
      </c>
    </row>
    <row r="7" spans="1:20">
      <c r="A7" s="50" t="str">
        <f t="shared" si="0"/>
        <v>五</v>
      </c>
      <c r="B7" s="51">
        <v>42314</v>
      </c>
      <c r="C7" s="52">
        <v>16621</v>
      </c>
      <c r="D7" s="53">
        <v>152</v>
      </c>
      <c r="E7" s="53">
        <v>988.66</v>
      </c>
      <c r="F7" s="54">
        <v>0.0091</v>
      </c>
      <c r="G7" s="53">
        <v>6.5</v>
      </c>
      <c r="H7" s="53">
        <v>59.48</v>
      </c>
      <c r="I7" s="53">
        <v>11</v>
      </c>
      <c r="J7" s="62">
        <f t="shared" si="2"/>
        <v>89.8781818181818</v>
      </c>
      <c r="K7" s="53">
        <v>11</v>
      </c>
      <c r="L7" s="62">
        <f t="shared" si="3"/>
        <v>89.8781818181818</v>
      </c>
      <c r="M7" s="53">
        <v>6</v>
      </c>
      <c r="N7" s="53">
        <v>62</v>
      </c>
      <c r="O7" s="63">
        <v>0.506666666666667</v>
      </c>
      <c r="P7" s="53">
        <v>1500</v>
      </c>
      <c r="Q7" s="69">
        <f t="shared" si="4"/>
        <v>0.659106666666667</v>
      </c>
      <c r="R7" s="70">
        <v>1400</v>
      </c>
      <c r="S7" s="71">
        <f t="shared" si="5"/>
        <v>0.0394736842105263</v>
      </c>
      <c r="T7" s="72">
        <f t="shared" si="1"/>
        <v>1.41605809884086</v>
      </c>
    </row>
    <row r="8" spans="1:20">
      <c r="A8" s="50" t="str">
        <f t="shared" si="0"/>
        <v>六</v>
      </c>
      <c r="B8" s="51">
        <v>42315</v>
      </c>
      <c r="C8" s="52">
        <v>16621</v>
      </c>
      <c r="D8" s="53">
        <v>152</v>
      </c>
      <c r="E8" s="53">
        <v>988.66</v>
      </c>
      <c r="F8" s="54">
        <v>0.0091</v>
      </c>
      <c r="G8" s="53">
        <v>6.5</v>
      </c>
      <c r="H8" s="53">
        <v>59.48</v>
      </c>
      <c r="I8" s="53">
        <v>13</v>
      </c>
      <c r="J8" s="62">
        <f t="shared" si="2"/>
        <v>76.0507692307692</v>
      </c>
      <c r="K8" s="53">
        <v>13</v>
      </c>
      <c r="L8" s="62">
        <f t="shared" si="3"/>
        <v>76.0507692307692</v>
      </c>
      <c r="M8" s="53">
        <v>7</v>
      </c>
      <c r="N8" s="53">
        <v>68</v>
      </c>
      <c r="O8" s="63">
        <v>0.506666666666667</v>
      </c>
      <c r="P8" s="53">
        <v>1600</v>
      </c>
      <c r="Q8" s="69">
        <f t="shared" si="4"/>
        <v>0.6179125</v>
      </c>
      <c r="R8" s="70">
        <v>1400</v>
      </c>
      <c r="S8" s="71">
        <f t="shared" si="5"/>
        <v>0.0460526315789474</v>
      </c>
      <c r="T8" s="72">
        <f t="shared" si="1"/>
        <v>1.41605809884086</v>
      </c>
    </row>
    <row r="9" spans="1:20">
      <c r="A9" s="50" t="str">
        <f t="shared" si="0"/>
        <v>日</v>
      </c>
      <c r="B9" s="51">
        <v>42316</v>
      </c>
      <c r="C9" s="52">
        <v>16621</v>
      </c>
      <c r="D9" s="53">
        <v>152</v>
      </c>
      <c r="E9" s="53">
        <v>988.66</v>
      </c>
      <c r="F9" s="54">
        <v>0.0091</v>
      </c>
      <c r="G9" s="53">
        <v>6.5</v>
      </c>
      <c r="H9" s="53">
        <v>59.48</v>
      </c>
      <c r="I9" s="53">
        <v>15</v>
      </c>
      <c r="J9" s="62">
        <f t="shared" si="2"/>
        <v>65.9106666666667</v>
      </c>
      <c r="K9" s="53">
        <v>15</v>
      </c>
      <c r="L9" s="62">
        <f t="shared" si="3"/>
        <v>65.9106666666667</v>
      </c>
      <c r="M9" s="53">
        <v>8</v>
      </c>
      <c r="N9" s="53">
        <v>74</v>
      </c>
      <c r="O9" s="63">
        <v>0.506666666666667</v>
      </c>
      <c r="P9" s="53">
        <v>1700</v>
      </c>
      <c r="Q9" s="69">
        <f t="shared" si="4"/>
        <v>0.581564705882353</v>
      </c>
      <c r="R9" s="70">
        <v>1400</v>
      </c>
      <c r="S9" s="71">
        <f t="shared" si="5"/>
        <v>0.0526315789473684</v>
      </c>
      <c r="T9" s="72">
        <f t="shared" si="1"/>
        <v>1.41605809884086</v>
      </c>
    </row>
    <row r="10" spans="1:20">
      <c r="A10" s="50" t="str">
        <f t="shared" si="0"/>
        <v>一</v>
      </c>
      <c r="B10" s="51">
        <v>42317</v>
      </c>
      <c r="C10" s="52">
        <v>16621</v>
      </c>
      <c r="D10" s="53">
        <v>152</v>
      </c>
      <c r="E10" s="53">
        <v>988.66</v>
      </c>
      <c r="F10" s="54">
        <v>0.0091</v>
      </c>
      <c r="G10" s="53">
        <v>6.5</v>
      </c>
      <c r="H10" s="53">
        <v>59.48</v>
      </c>
      <c r="I10" s="53">
        <v>17</v>
      </c>
      <c r="J10" s="62">
        <f t="shared" si="2"/>
        <v>58.1564705882353</v>
      </c>
      <c r="K10" s="53">
        <v>17</v>
      </c>
      <c r="L10" s="62">
        <f t="shared" si="3"/>
        <v>58.1564705882353</v>
      </c>
      <c r="M10" s="53">
        <v>9</v>
      </c>
      <c r="N10" s="53">
        <v>80</v>
      </c>
      <c r="O10" s="63">
        <v>0.506666666666667</v>
      </c>
      <c r="P10" s="53">
        <v>1800</v>
      </c>
      <c r="Q10" s="69">
        <f t="shared" si="4"/>
        <v>0.549255555555555</v>
      </c>
      <c r="R10" s="70">
        <v>1400</v>
      </c>
      <c r="S10" s="71">
        <f t="shared" si="5"/>
        <v>0.0592105263157895</v>
      </c>
      <c r="T10" s="72">
        <f t="shared" si="1"/>
        <v>1.41605809884086</v>
      </c>
    </row>
    <row r="11" spans="1:20">
      <c r="A11" s="50" t="str">
        <f t="shared" si="0"/>
        <v>二</v>
      </c>
      <c r="B11" s="51">
        <v>42318</v>
      </c>
      <c r="C11" s="52">
        <v>16621</v>
      </c>
      <c r="D11" s="53">
        <v>152</v>
      </c>
      <c r="E11" s="53">
        <v>988.66</v>
      </c>
      <c r="F11" s="54">
        <v>0.0091</v>
      </c>
      <c r="G11" s="53">
        <v>6.5</v>
      </c>
      <c r="H11" s="53">
        <v>59.48</v>
      </c>
      <c r="I11" s="53">
        <v>19</v>
      </c>
      <c r="J11" s="62">
        <f t="shared" si="2"/>
        <v>52.0347368421053</v>
      </c>
      <c r="K11" s="53">
        <v>19</v>
      </c>
      <c r="L11" s="62">
        <f t="shared" si="3"/>
        <v>52.0347368421053</v>
      </c>
      <c r="M11" s="53">
        <v>10</v>
      </c>
      <c r="N11" s="53">
        <v>86</v>
      </c>
      <c r="O11" s="63">
        <v>0.506666666666667</v>
      </c>
      <c r="P11" s="53">
        <v>1900</v>
      </c>
      <c r="Q11" s="69">
        <f t="shared" si="4"/>
        <v>0.520347368421053</v>
      </c>
      <c r="R11" s="70">
        <v>1400</v>
      </c>
      <c r="S11" s="71">
        <f t="shared" si="5"/>
        <v>0.0657894736842105</v>
      </c>
      <c r="T11" s="72">
        <f t="shared" si="1"/>
        <v>1.41605809884086</v>
      </c>
    </row>
    <row r="12" spans="1:20">
      <c r="A12" s="50" t="str">
        <f t="shared" si="0"/>
        <v>三</v>
      </c>
      <c r="B12" s="51">
        <v>42319</v>
      </c>
      <c r="C12" s="52">
        <v>16621</v>
      </c>
      <c r="D12" s="53">
        <v>152</v>
      </c>
      <c r="E12" s="53">
        <v>988.66</v>
      </c>
      <c r="F12" s="54">
        <v>0.0091</v>
      </c>
      <c r="G12" s="53">
        <v>6.5</v>
      </c>
      <c r="H12" s="53">
        <v>59.48</v>
      </c>
      <c r="I12" s="53">
        <v>21</v>
      </c>
      <c r="J12" s="62">
        <f t="shared" si="2"/>
        <v>47.0790476190476</v>
      </c>
      <c r="K12" s="53">
        <v>21</v>
      </c>
      <c r="L12" s="62">
        <f t="shared" si="3"/>
        <v>47.0790476190476</v>
      </c>
      <c r="M12" s="53">
        <v>11</v>
      </c>
      <c r="N12" s="53">
        <v>92</v>
      </c>
      <c r="O12" s="63">
        <v>0.506666666666667</v>
      </c>
      <c r="P12" s="53">
        <v>2000</v>
      </c>
      <c r="Q12" s="69">
        <f t="shared" si="4"/>
        <v>0.49433</v>
      </c>
      <c r="R12" s="70">
        <v>1400</v>
      </c>
      <c r="S12" s="71">
        <f t="shared" si="5"/>
        <v>0.0723684210526316</v>
      </c>
      <c r="T12" s="72">
        <f t="shared" si="1"/>
        <v>1.41605809884086</v>
      </c>
    </row>
    <row r="13" spans="1:20">
      <c r="A13" s="50" t="str">
        <f t="shared" si="0"/>
        <v>四</v>
      </c>
      <c r="B13" s="51">
        <v>42320</v>
      </c>
      <c r="C13" s="52">
        <v>16621</v>
      </c>
      <c r="D13" s="53">
        <v>152</v>
      </c>
      <c r="E13" s="53">
        <v>988.66</v>
      </c>
      <c r="F13" s="54">
        <v>0.0091</v>
      </c>
      <c r="G13" s="53">
        <v>6.5</v>
      </c>
      <c r="H13" s="53">
        <v>59.48</v>
      </c>
      <c r="I13" s="53">
        <v>23</v>
      </c>
      <c r="J13" s="62">
        <f t="shared" si="2"/>
        <v>42.9852173913043</v>
      </c>
      <c r="K13" s="53">
        <v>23</v>
      </c>
      <c r="L13" s="62">
        <f t="shared" si="3"/>
        <v>42.9852173913043</v>
      </c>
      <c r="M13" s="53">
        <v>12</v>
      </c>
      <c r="N13" s="53">
        <v>98</v>
      </c>
      <c r="O13" s="63">
        <v>0.506666666666667</v>
      </c>
      <c r="P13" s="53">
        <v>2100</v>
      </c>
      <c r="Q13" s="69">
        <f t="shared" si="4"/>
        <v>0.470790476190476</v>
      </c>
      <c r="R13" s="70">
        <v>1400</v>
      </c>
      <c r="S13" s="71">
        <f t="shared" si="5"/>
        <v>0.0789473684210526</v>
      </c>
      <c r="T13" s="72">
        <f t="shared" si="1"/>
        <v>1.41605809884086</v>
      </c>
    </row>
    <row r="14" spans="1:20">
      <c r="A14" s="50" t="str">
        <f t="shared" si="0"/>
        <v>五</v>
      </c>
      <c r="B14" s="51">
        <v>42321</v>
      </c>
      <c r="C14" s="52">
        <v>16621</v>
      </c>
      <c r="D14" s="53">
        <v>152</v>
      </c>
      <c r="E14" s="53">
        <v>988.66</v>
      </c>
      <c r="F14" s="54">
        <v>0.0091</v>
      </c>
      <c r="G14" s="53">
        <v>6.5</v>
      </c>
      <c r="H14" s="53">
        <v>59.48</v>
      </c>
      <c r="I14" s="53">
        <v>25</v>
      </c>
      <c r="J14" s="62">
        <f t="shared" si="2"/>
        <v>39.5464</v>
      </c>
      <c r="K14" s="53">
        <v>25</v>
      </c>
      <c r="L14" s="62">
        <f t="shared" si="3"/>
        <v>39.5464</v>
      </c>
      <c r="M14" s="53">
        <v>13</v>
      </c>
      <c r="N14" s="53">
        <v>104</v>
      </c>
      <c r="O14" s="63">
        <v>0.506666666666667</v>
      </c>
      <c r="P14" s="53">
        <v>2200</v>
      </c>
      <c r="Q14" s="69">
        <f t="shared" si="4"/>
        <v>0.449390909090909</v>
      </c>
      <c r="R14" s="70">
        <v>1400</v>
      </c>
      <c r="S14" s="71">
        <f t="shared" si="5"/>
        <v>0.0855263157894737</v>
      </c>
      <c r="T14" s="72">
        <f t="shared" si="1"/>
        <v>1.41605809884086</v>
      </c>
    </row>
    <row r="15" spans="1:20">
      <c r="A15" s="50" t="str">
        <f t="shared" si="0"/>
        <v>六</v>
      </c>
      <c r="B15" s="51">
        <v>42322</v>
      </c>
      <c r="C15" s="52">
        <v>16621</v>
      </c>
      <c r="D15" s="53">
        <v>152</v>
      </c>
      <c r="E15" s="53">
        <v>988.66</v>
      </c>
      <c r="F15" s="54">
        <v>0.0091</v>
      </c>
      <c r="G15" s="53">
        <v>6.5</v>
      </c>
      <c r="H15" s="53">
        <v>59.48</v>
      </c>
      <c r="I15" s="53">
        <v>27</v>
      </c>
      <c r="J15" s="62">
        <f t="shared" si="2"/>
        <v>36.617037037037</v>
      </c>
      <c r="K15" s="53">
        <v>33</v>
      </c>
      <c r="L15" s="62">
        <f t="shared" si="3"/>
        <v>29.9593939393939</v>
      </c>
      <c r="M15" s="53">
        <v>14</v>
      </c>
      <c r="N15" s="53">
        <v>110</v>
      </c>
      <c r="O15" s="63">
        <v>0.506666666666667</v>
      </c>
      <c r="P15" s="53">
        <v>2300</v>
      </c>
      <c r="Q15" s="69">
        <f t="shared" si="4"/>
        <v>0.429852173913043</v>
      </c>
      <c r="R15" s="70">
        <v>1400</v>
      </c>
      <c r="S15" s="71">
        <f t="shared" si="5"/>
        <v>0.0921052631578947</v>
      </c>
      <c r="T15" s="72">
        <f t="shared" si="1"/>
        <v>1.41605809884086</v>
      </c>
    </row>
    <row r="16" spans="1:20">
      <c r="A16" s="50" t="str">
        <f t="shared" si="0"/>
        <v>日</v>
      </c>
      <c r="B16" s="51">
        <v>42323</v>
      </c>
      <c r="C16" s="52">
        <v>16621</v>
      </c>
      <c r="D16" s="53">
        <v>152</v>
      </c>
      <c r="E16" s="53">
        <v>988.66</v>
      </c>
      <c r="F16" s="54">
        <v>0.0091</v>
      </c>
      <c r="G16" s="53">
        <v>6.5</v>
      </c>
      <c r="H16" s="53">
        <v>59.48</v>
      </c>
      <c r="I16" s="53">
        <v>29</v>
      </c>
      <c r="J16" s="62">
        <f t="shared" si="2"/>
        <v>34.091724137931</v>
      </c>
      <c r="K16" s="53">
        <v>29</v>
      </c>
      <c r="L16" s="62">
        <f t="shared" si="3"/>
        <v>34.091724137931</v>
      </c>
      <c r="M16" s="53">
        <v>15</v>
      </c>
      <c r="N16" s="53">
        <v>116</v>
      </c>
      <c r="O16" s="63">
        <v>0.506666666666667</v>
      </c>
      <c r="P16" s="53">
        <v>2400</v>
      </c>
      <c r="Q16" s="69">
        <f t="shared" si="4"/>
        <v>0.411941666666667</v>
      </c>
      <c r="R16" s="70">
        <v>1400</v>
      </c>
      <c r="S16" s="71">
        <f t="shared" si="5"/>
        <v>0.0986842105263158</v>
      </c>
      <c r="T16" s="72">
        <f t="shared" si="1"/>
        <v>1.41605809884086</v>
      </c>
    </row>
    <row r="17" spans="1:20">
      <c r="A17" s="50" t="str">
        <f t="shared" si="0"/>
        <v>一</v>
      </c>
      <c r="B17" s="51">
        <v>42324</v>
      </c>
      <c r="C17" s="52">
        <v>16621</v>
      </c>
      <c r="D17" s="53">
        <v>152</v>
      </c>
      <c r="E17" s="53">
        <v>988.66</v>
      </c>
      <c r="F17" s="54">
        <v>0.0091</v>
      </c>
      <c r="G17" s="53">
        <v>6.5</v>
      </c>
      <c r="H17" s="53">
        <v>59.48</v>
      </c>
      <c r="I17" s="53">
        <v>31</v>
      </c>
      <c r="J17" s="62">
        <f t="shared" si="2"/>
        <v>31.8922580645161</v>
      </c>
      <c r="K17" s="53">
        <v>31</v>
      </c>
      <c r="L17" s="62">
        <f t="shared" si="3"/>
        <v>31.8922580645161</v>
      </c>
      <c r="M17" s="53">
        <v>16</v>
      </c>
      <c r="N17" s="53">
        <v>122</v>
      </c>
      <c r="O17" s="63">
        <v>0.506666666666667</v>
      </c>
      <c r="P17" s="53">
        <v>2500</v>
      </c>
      <c r="Q17" s="69">
        <f t="shared" si="4"/>
        <v>0.395464</v>
      </c>
      <c r="R17" s="70">
        <v>1400</v>
      </c>
      <c r="S17" s="71">
        <f t="shared" si="5"/>
        <v>0.105263157894737</v>
      </c>
      <c r="T17" s="72">
        <f t="shared" si="1"/>
        <v>1.41605809884086</v>
      </c>
    </row>
    <row r="18" spans="1:20">
      <c r="A18" s="50" t="str">
        <f t="shared" si="0"/>
        <v>二</v>
      </c>
      <c r="B18" s="51">
        <v>42325</v>
      </c>
      <c r="C18" s="52">
        <v>16621</v>
      </c>
      <c r="D18" s="53">
        <v>152</v>
      </c>
      <c r="E18" s="53">
        <v>988.66</v>
      </c>
      <c r="F18" s="54">
        <v>0.0091</v>
      </c>
      <c r="G18" s="53">
        <v>6.5</v>
      </c>
      <c r="H18" s="53">
        <v>59.48</v>
      </c>
      <c r="I18" s="53">
        <v>33</v>
      </c>
      <c r="J18" s="62">
        <f t="shared" si="2"/>
        <v>29.9593939393939</v>
      </c>
      <c r="K18" s="53">
        <v>33</v>
      </c>
      <c r="L18" s="62">
        <f t="shared" si="3"/>
        <v>29.9593939393939</v>
      </c>
      <c r="M18" s="53">
        <v>17</v>
      </c>
      <c r="N18" s="53">
        <v>128</v>
      </c>
      <c r="O18" s="63">
        <v>0.506666666666667</v>
      </c>
      <c r="P18" s="53">
        <v>2600</v>
      </c>
      <c r="Q18" s="69">
        <f t="shared" si="4"/>
        <v>0.380253846153846</v>
      </c>
      <c r="R18" s="70">
        <v>1400</v>
      </c>
      <c r="S18" s="71">
        <f t="shared" si="5"/>
        <v>0.111842105263158</v>
      </c>
      <c r="T18" s="72">
        <f t="shared" si="1"/>
        <v>1.41605809884086</v>
      </c>
    </row>
    <row r="19" spans="1:20">
      <c r="A19" s="50" t="str">
        <f t="shared" si="0"/>
        <v>三</v>
      </c>
      <c r="B19" s="51">
        <v>42326</v>
      </c>
      <c r="C19" s="52">
        <v>16621</v>
      </c>
      <c r="D19" s="53">
        <v>152</v>
      </c>
      <c r="E19" s="53">
        <v>988.66</v>
      </c>
      <c r="F19" s="54">
        <v>0.0091</v>
      </c>
      <c r="G19" s="53">
        <v>6.5</v>
      </c>
      <c r="H19" s="53">
        <v>59.48</v>
      </c>
      <c r="I19" s="53">
        <v>35</v>
      </c>
      <c r="J19" s="62">
        <f t="shared" si="2"/>
        <v>28.2474285714286</v>
      </c>
      <c r="K19" s="53">
        <v>35</v>
      </c>
      <c r="L19" s="62">
        <f t="shared" si="3"/>
        <v>28.2474285714286</v>
      </c>
      <c r="M19" s="53">
        <v>18</v>
      </c>
      <c r="N19" s="53">
        <v>134</v>
      </c>
      <c r="O19" s="63">
        <v>0.506666666666667</v>
      </c>
      <c r="P19" s="53">
        <v>2700</v>
      </c>
      <c r="Q19" s="69">
        <f t="shared" si="4"/>
        <v>0.36617037037037</v>
      </c>
      <c r="R19" s="70">
        <v>1400</v>
      </c>
      <c r="S19" s="71">
        <f t="shared" si="5"/>
        <v>0.118421052631579</v>
      </c>
      <c r="T19" s="72">
        <f t="shared" si="1"/>
        <v>1.41605809884086</v>
      </c>
    </row>
    <row r="20" spans="1:20">
      <c r="A20" s="50" t="str">
        <f t="shared" si="0"/>
        <v>四</v>
      </c>
      <c r="B20" s="51">
        <v>42327</v>
      </c>
      <c r="C20" s="52">
        <v>16621</v>
      </c>
      <c r="D20" s="53">
        <v>152</v>
      </c>
      <c r="E20" s="53">
        <v>988.66</v>
      </c>
      <c r="F20" s="54">
        <v>0.0091</v>
      </c>
      <c r="G20" s="53">
        <v>6.5</v>
      </c>
      <c r="H20" s="53">
        <v>59.48</v>
      </c>
      <c r="I20" s="53">
        <v>37</v>
      </c>
      <c r="J20" s="62">
        <f t="shared" si="2"/>
        <v>26.7205405405405</v>
      </c>
      <c r="K20" s="53">
        <v>37</v>
      </c>
      <c r="L20" s="62">
        <f t="shared" si="3"/>
        <v>26.7205405405405</v>
      </c>
      <c r="M20" s="53">
        <v>19</v>
      </c>
      <c r="N20" s="53">
        <v>140</v>
      </c>
      <c r="O20" s="63">
        <v>0.506666666666667</v>
      </c>
      <c r="P20" s="53">
        <v>2800</v>
      </c>
      <c r="Q20" s="69">
        <f t="shared" si="4"/>
        <v>0.353092857142857</v>
      </c>
      <c r="R20" s="70">
        <v>1400</v>
      </c>
      <c r="S20" s="71">
        <f t="shared" si="5"/>
        <v>0.125</v>
      </c>
      <c r="T20" s="72">
        <f t="shared" si="1"/>
        <v>1.41605809884086</v>
      </c>
    </row>
    <row r="21" spans="1:20">
      <c r="A21" s="50" t="str">
        <f t="shared" si="0"/>
        <v>五</v>
      </c>
      <c r="B21" s="51">
        <v>42328</v>
      </c>
      <c r="C21" s="52">
        <v>16621</v>
      </c>
      <c r="D21" s="53">
        <v>152</v>
      </c>
      <c r="E21" s="53">
        <v>988.66</v>
      </c>
      <c r="F21" s="54">
        <v>0.0091</v>
      </c>
      <c r="G21" s="53">
        <v>6.5</v>
      </c>
      <c r="H21" s="53">
        <v>59.48</v>
      </c>
      <c r="I21" s="53">
        <v>39</v>
      </c>
      <c r="J21" s="62">
        <f t="shared" si="2"/>
        <v>25.3502564102564</v>
      </c>
      <c r="K21" s="53">
        <v>39</v>
      </c>
      <c r="L21" s="62">
        <f t="shared" si="3"/>
        <v>25.3502564102564</v>
      </c>
      <c r="M21" s="53">
        <v>20</v>
      </c>
      <c r="N21" s="53">
        <v>146</v>
      </c>
      <c r="O21" s="63">
        <v>0.506666666666667</v>
      </c>
      <c r="P21" s="53">
        <v>2900</v>
      </c>
      <c r="Q21" s="69">
        <f t="shared" si="4"/>
        <v>0.34091724137931</v>
      </c>
      <c r="R21" s="70">
        <v>1400</v>
      </c>
      <c r="S21" s="71">
        <f t="shared" si="5"/>
        <v>0.131578947368421</v>
      </c>
      <c r="T21" s="72">
        <f t="shared" si="1"/>
        <v>1.41605809884086</v>
      </c>
    </row>
    <row r="22" spans="1:20">
      <c r="A22" s="50" t="str">
        <f t="shared" si="0"/>
        <v>六</v>
      </c>
      <c r="B22" s="51">
        <v>42329</v>
      </c>
      <c r="C22" s="52">
        <v>16621</v>
      </c>
      <c r="D22" s="53">
        <v>152</v>
      </c>
      <c r="E22" s="53">
        <v>988.66</v>
      </c>
      <c r="F22" s="54">
        <v>0.0091</v>
      </c>
      <c r="G22" s="53">
        <v>6.5</v>
      </c>
      <c r="H22" s="53">
        <v>59.48</v>
      </c>
      <c r="I22" s="53">
        <v>41</v>
      </c>
      <c r="J22" s="62">
        <f t="shared" si="2"/>
        <v>24.1136585365854</v>
      </c>
      <c r="K22" s="53">
        <v>41</v>
      </c>
      <c r="L22" s="62">
        <f t="shared" si="3"/>
        <v>24.1136585365854</v>
      </c>
      <c r="M22" s="53">
        <v>21</v>
      </c>
      <c r="N22" s="53">
        <v>152</v>
      </c>
      <c r="O22" s="63">
        <v>0.506666666666667</v>
      </c>
      <c r="P22" s="53">
        <v>3000</v>
      </c>
      <c r="Q22" s="69">
        <f t="shared" si="4"/>
        <v>0.329553333333333</v>
      </c>
      <c r="R22" s="70">
        <v>1400</v>
      </c>
      <c r="S22" s="71">
        <f t="shared" si="5"/>
        <v>0.138157894736842</v>
      </c>
      <c r="T22" s="72">
        <f t="shared" si="1"/>
        <v>1.41605809884086</v>
      </c>
    </row>
    <row r="23" spans="1:20">
      <c r="A23" s="50" t="str">
        <f t="shared" si="0"/>
        <v>日</v>
      </c>
      <c r="B23" s="51">
        <v>42330</v>
      </c>
      <c r="C23" s="52">
        <v>16621</v>
      </c>
      <c r="D23" s="53">
        <v>152</v>
      </c>
      <c r="E23" s="53">
        <v>988.66</v>
      </c>
      <c r="F23" s="54">
        <v>0.0091</v>
      </c>
      <c r="G23" s="53">
        <v>6.5</v>
      </c>
      <c r="H23" s="53">
        <v>59.48</v>
      </c>
      <c r="I23" s="53">
        <v>43</v>
      </c>
      <c r="J23" s="62">
        <f t="shared" si="2"/>
        <v>22.9920930232558</v>
      </c>
      <c r="K23" s="53">
        <v>43</v>
      </c>
      <c r="L23" s="62">
        <f t="shared" si="3"/>
        <v>22.9920930232558</v>
      </c>
      <c r="M23" s="53">
        <v>22</v>
      </c>
      <c r="N23" s="53">
        <v>158</v>
      </c>
      <c r="O23" s="63">
        <v>0.506666666666667</v>
      </c>
      <c r="P23" s="53">
        <v>3100</v>
      </c>
      <c r="Q23" s="69">
        <f t="shared" si="4"/>
        <v>0.318922580645161</v>
      </c>
      <c r="R23" s="70">
        <v>1400</v>
      </c>
      <c r="S23" s="71">
        <f t="shared" si="5"/>
        <v>0.144736842105263</v>
      </c>
      <c r="T23" s="72">
        <f t="shared" si="1"/>
        <v>1.41605809884086</v>
      </c>
    </row>
    <row r="24" spans="1:20">
      <c r="A24" s="50" t="str">
        <f t="shared" si="0"/>
        <v>一</v>
      </c>
      <c r="B24" s="51">
        <v>42331</v>
      </c>
      <c r="C24" s="52">
        <v>16621</v>
      </c>
      <c r="D24" s="53">
        <v>152</v>
      </c>
      <c r="E24" s="53">
        <v>988.66</v>
      </c>
      <c r="F24" s="54">
        <v>0.0091</v>
      </c>
      <c r="G24" s="53">
        <v>6.5</v>
      </c>
      <c r="H24" s="53">
        <v>59.48</v>
      </c>
      <c r="I24" s="53">
        <v>45</v>
      </c>
      <c r="J24" s="62">
        <f t="shared" si="2"/>
        <v>21.9702222222222</v>
      </c>
      <c r="K24" s="53">
        <v>45</v>
      </c>
      <c r="L24" s="62">
        <f t="shared" si="3"/>
        <v>21.9702222222222</v>
      </c>
      <c r="M24" s="53">
        <v>23</v>
      </c>
      <c r="N24" s="53">
        <v>164</v>
      </c>
      <c r="O24" s="63">
        <v>0.506666666666667</v>
      </c>
      <c r="P24" s="53">
        <v>3200</v>
      </c>
      <c r="Q24" s="69">
        <f t="shared" si="4"/>
        <v>0.30895625</v>
      </c>
      <c r="R24" s="70">
        <v>1400</v>
      </c>
      <c r="S24" s="71">
        <f t="shared" si="5"/>
        <v>0.151315789473684</v>
      </c>
      <c r="T24" s="72">
        <f t="shared" si="1"/>
        <v>1.41605809884086</v>
      </c>
    </row>
    <row r="25" spans="1:20">
      <c r="A25" s="50" t="str">
        <f t="shared" si="0"/>
        <v>二</v>
      </c>
      <c r="B25" s="51">
        <v>42332</v>
      </c>
      <c r="C25" s="52">
        <v>16621</v>
      </c>
      <c r="D25" s="53">
        <v>152</v>
      </c>
      <c r="E25" s="53">
        <v>988.66</v>
      </c>
      <c r="F25" s="54">
        <v>0.0091</v>
      </c>
      <c r="G25" s="53">
        <v>6.5</v>
      </c>
      <c r="H25" s="53">
        <v>59.48</v>
      </c>
      <c r="I25" s="53">
        <v>47</v>
      </c>
      <c r="J25" s="62">
        <f t="shared" si="2"/>
        <v>21.0353191489362</v>
      </c>
      <c r="K25" s="53">
        <v>47</v>
      </c>
      <c r="L25" s="62">
        <f t="shared" si="3"/>
        <v>21.0353191489362</v>
      </c>
      <c r="M25" s="53">
        <v>24</v>
      </c>
      <c r="N25" s="53">
        <v>170</v>
      </c>
      <c r="O25" s="63">
        <v>0.506666666666667</v>
      </c>
      <c r="P25" s="53">
        <v>3300</v>
      </c>
      <c r="Q25" s="69">
        <f t="shared" si="4"/>
        <v>0.299593939393939</v>
      </c>
      <c r="R25" s="70">
        <v>1400</v>
      </c>
      <c r="S25" s="71">
        <f t="shared" si="5"/>
        <v>0.157894736842105</v>
      </c>
      <c r="T25" s="72">
        <f t="shared" si="1"/>
        <v>1.41605809884086</v>
      </c>
    </row>
    <row r="26" spans="1:20">
      <c r="A26" s="50" t="str">
        <f t="shared" si="0"/>
        <v>三</v>
      </c>
      <c r="B26" s="51">
        <v>42333</v>
      </c>
      <c r="C26" s="52">
        <v>16621</v>
      </c>
      <c r="D26" s="53">
        <v>152</v>
      </c>
      <c r="E26" s="53">
        <v>988.66</v>
      </c>
      <c r="F26" s="54">
        <v>0.0091</v>
      </c>
      <c r="G26" s="53">
        <v>6.5</v>
      </c>
      <c r="H26" s="53">
        <v>59.48</v>
      </c>
      <c r="I26" s="53">
        <v>49</v>
      </c>
      <c r="J26" s="62">
        <f t="shared" si="2"/>
        <v>20.1767346938775</v>
      </c>
      <c r="K26" s="53">
        <v>49</v>
      </c>
      <c r="L26" s="62">
        <f t="shared" si="3"/>
        <v>20.1767346938775</v>
      </c>
      <c r="M26" s="53">
        <v>25</v>
      </c>
      <c r="N26" s="53">
        <v>176</v>
      </c>
      <c r="O26" s="63">
        <v>0.506666666666667</v>
      </c>
      <c r="P26" s="53">
        <v>3400</v>
      </c>
      <c r="Q26" s="69">
        <f t="shared" si="4"/>
        <v>0.290782352941176</v>
      </c>
      <c r="R26" s="70">
        <v>1400</v>
      </c>
      <c r="S26" s="71">
        <f t="shared" si="5"/>
        <v>0.164473684210526</v>
      </c>
      <c r="T26" s="72">
        <f t="shared" si="1"/>
        <v>1.41605809884086</v>
      </c>
    </row>
    <row r="27" spans="1:20">
      <c r="A27" s="50" t="str">
        <f t="shared" si="0"/>
        <v>四</v>
      </c>
      <c r="B27" s="51">
        <v>42334</v>
      </c>
      <c r="C27" s="52">
        <v>16621</v>
      </c>
      <c r="D27" s="53">
        <v>152</v>
      </c>
      <c r="E27" s="53">
        <v>988.66</v>
      </c>
      <c r="F27" s="54">
        <v>0.0091</v>
      </c>
      <c r="G27" s="53">
        <v>6.5</v>
      </c>
      <c r="H27" s="53">
        <v>59.48</v>
      </c>
      <c r="I27" s="53">
        <v>51</v>
      </c>
      <c r="J27" s="62">
        <f t="shared" si="2"/>
        <v>19.3854901960784</v>
      </c>
      <c r="K27" s="53">
        <v>51</v>
      </c>
      <c r="L27" s="62">
        <f t="shared" si="3"/>
        <v>19.3854901960784</v>
      </c>
      <c r="M27" s="53">
        <v>26</v>
      </c>
      <c r="N27" s="53">
        <v>182</v>
      </c>
      <c r="O27" s="63">
        <v>0.506666666666667</v>
      </c>
      <c r="P27" s="53">
        <v>3500</v>
      </c>
      <c r="Q27" s="69">
        <f t="shared" si="4"/>
        <v>0.282474285714286</v>
      </c>
      <c r="R27" s="70">
        <v>1400</v>
      </c>
      <c r="S27" s="71">
        <f t="shared" si="5"/>
        <v>0.171052631578947</v>
      </c>
      <c r="T27" s="72">
        <f t="shared" si="1"/>
        <v>1.41605809884086</v>
      </c>
    </row>
    <row r="28" spans="1:20">
      <c r="A28" s="50" t="str">
        <f t="shared" si="0"/>
        <v>五</v>
      </c>
      <c r="B28" s="51">
        <v>42335</v>
      </c>
      <c r="C28" s="52">
        <v>16621</v>
      </c>
      <c r="D28" s="53">
        <v>152</v>
      </c>
      <c r="E28" s="53">
        <v>988.66</v>
      </c>
      <c r="F28" s="54">
        <v>0.0091</v>
      </c>
      <c r="G28" s="53">
        <v>6.5</v>
      </c>
      <c r="H28" s="53">
        <v>59.48</v>
      </c>
      <c r="I28" s="53">
        <v>53</v>
      </c>
      <c r="J28" s="62">
        <f t="shared" si="2"/>
        <v>18.6539622641509</v>
      </c>
      <c r="K28" s="53">
        <v>53</v>
      </c>
      <c r="L28" s="62">
        <f t="shared" si="3"/>
        <v>18.6539622641509</v>
      </c>
      <c r="M28" s="53">
        <v>27</v>
      </c>
      <c r="N28" s="53">
        <v>188</v>
      </c>
      <c r="O28" s="63">
        <v>0.506666666666667</v>
      </c>
      <c r="P28" s="53">
        <v>3600</v>
      </c>
      <c r="Q28" s="69">
        <f t="shared" si="4"/>
        <v>0.274627777777778</v>
      </c>
      <c r="R28" s="70">
        <v>1400</v>
      </c>
      <c r="S28" s="71">
        <f t="shared" si="5"/>
        <v>0.177631578947368</v>
      </c>
      <c r="T28" s="72">
        <f t="shared" si="1"/>
        <v>1.41605809884086</v>
      </c>
    </row>
    <row r="29" spans="1:20">
      <c r="A29" s="50" t="str">
        <f t="shared" si="0"/>
        <v>六</v>
      </c>
      <c r="B29" s="51">
        <v>42336</v>
      </c>
      <c r="C29" s="52">
        <v>16621</v>
      </c>
      <c r="D29" s="53">
        <v>152</v>
      </c>
      <c r="E29" s="53">
        <v>988.66</v>
      </c>
      <c r="F29" s="54">
        <v>0.0091</v>
      </c>
      <c r="G29" s="53">
        <v>6.5</v>
      </c>
      <c r="H29" s="53">
        <v>59.48</v>
      </c>
      <c r="I29" s="53">
        <v>55</v>
      </c>
      <c r="J29" s="62">
        <f t="shared" si="2"/>
        <v>17.9756363636364</v>
      </c>
      <c r="K29" s="53">
        <v>55</v>
      </c>
      <c r="L29" s="62">
        <f t="shared" si="3"/>
        <v>17.9756363636364</v>
      </c>
      <c r="M29" s="53">
        <v>28</v>
      </c>
      <c r="N29" s="53">
        <v>194</v>
      </c>
      <c r="O29" s="63">
        <v>0.506666666666667</v>
      </c>
      <c r="P29" s="53">
        <v>3700</v>
      </c>
      <c r="Q29" s="69">
        <f t="shared" si="4"/>
        <v>0.267205405405405</v>
      </c>
      <c r="R29" s="70">
        <v>1400</v>
      </c>
      <c r="S29" s="71">
        <f t="shared" si="5"/>
        <v>0.184210526315789</v>
      </c>
      <c r="T29" s="72">
        <f t="shared" si="1"/>
        <v>1.41605809884086</v>
      </c>
    </row>
    <row r="30" spans="1:20">
      <c r="A30" s="50" t="str">
        <f t="shared" si="0"/>
        <v>日</v>
      </c>
      <c r="B30" s="51">
        <v>42337</v>
      </c>
      <c r="C30" s="52">
        <v>16621</v>
      </c>
      <c r="D30" s="53">
        <v>152</v>
      </c>
      <c r="E30" s="53">
        <v>988.66</v>
      </c>
      <c r="F30" s="54">
        <v>0.0091</v>
      </c>
      <c r="G30" s="53">
        <v>6.5</v>
      </c>
      <c r="H30" s="53">
        <v>59.48</v>
      </c>
      <c r="I30" s="53">
        <v>57</v>
      </c>
      <c r="J30" s="62">
        <f t="shared" si="2"/>
        <v>17.3449122807018</v>
      </c>
      <c r="K30" s="53">
        <v>57</v>
      </c>
      <c r="L30" s="62">
        <f t="shared" si="3"/>
        <v>17.3449122807018</v>
      </c>
      <c r="M30" s="53">
        <v>29</v>
      </c>
      <c r="N30" s="53">
        <v>200</v>
      </c>
      <c r="O30" s="63">
        <v>0.506666666666667</v>
      </c>
      <c r="P30" s="53">
        <v>3800</v>
      </c>
      <c r="Q30" s="69">
        <f t="shared" si="4"/>
        <v>0.260173684210526</v>
      </c>
      <c r="R30" s="70">
        <v>150</v>
      </c>
      <c r="S30" s="71">
        <f t="shared" si="5"/>
        <v>0.190789473684211</v>
      </c>
      <c r="T30" s="72">
        <f t="shared" si="1"/>
        <v>0.151720510590092</v>
      </c>
    </row>
    <row r="31" spans="1:20">
      <c r="A31" s="50" t="str">
        <f t="shared" si="0"/>
        <v>一</v>
      </c>
      <c r="B31" s="51">
        <v>42338</v>
      </c>
      <c r="C31" s="52">
        <v>16621</v>
      </c>
      <c r="D31" s="53">
        <v>152</v>
      </c>
      <c r="E31" s="53">
        <v>988.66</v>
      </c>
      <c r="F31" s="54">
        <v>0.0091</v>
      </c>
      <c r="G31" s="53">
        <v>6.5</v>
      </c>
      <c r="H31" s="53">
        <v>59.48</v>
      </c>
      <c r="I31" s="53">
        <v>59</v>
      </c>
      <c r="J31" s="62">
        <f t="shared" si="2"/>
        <v>16.7569491525424</v>
      </c>
      <c r="K31" s="53">
        <v>59</v>
      </c>
      <c r="L31" s="62">
        <f t="shared" si="3"/>
        <v>16.7569491525424</v>
      </c>
      <c r="M31" s="53">
        <v>30</v>
      </c>
      <c r="N31" s="53">
        <v>206</v>
      </c>
      <c r="O31" s="63">
        <v>0.506666666666667</v>
      </c>
      <c r="P31" s="53">
        <v>3900</v>
      </c>
      <c r="Q31" s="69">
        <f t="shared" si="4"/>
        <v>0.253502564102564</v>
      </c>
      <c r="R31" s="70">
        <v>1400</v>
      </c>
      <c r="S31" s="71">
        <f t="shared" si="5"/>
        <v>0.197368421052632</v>
      </c>
      <c r="T31" s="72">
        <f t="shared" si="1"/>
        <v>1.41605809884086</v>
      </c>
    </row>
    <row r="32" spans="1:20">
      <c r="A32" s="50" t="str">
        <f t="shared" si="0"/>
        <v>六</v>
      </c>
      <c r="B32" s="51"/>
      <c r="C32" s="53"/>
      <c r="D32" s="53"/>
      <c r="E32" s="53"/>
      <c r="F32" s="53"/>
      <c r="G32" s="53"/>
      <c r="H32" s="53"/>
      <c r="I32" s="53"/>
      <c r="J32" s="64"/>
      <c r="K32" s="53"/>
      <c r="L32" s="53"/>
      <c r="M32" s="53"/>
      <c r="N32" s="53"/>
      <c r="O32" s="63"/>
      <c r="P32" s="53"/>
      <c r="Q32" s="73">
        <f t="shared" si="4"/>
        <v>0</v>
      </c>
      <c r="R32" s="74"/>
      <c r="S32" s="71"/>
      <c r="T32" s="72">
        <f t="shared" si="1"/>
        <v>0</v>
      </c>
    </row>
    <row r="33" spans="1:21">
      <c r="A33" s="55"/>
      <c r="B33" s="56" t="s">
        <v>99</v>
      </c>
      <c r="C33" s="57">
        <f t="shared" ref="C33:S33" si="6">AVERAGE(C2:C32)</f>
        <v>16621</v>
      </c>
      <c r="D33" s="57">
        <f t="shared" si="6"/>
        <v>152</v>
      </c>
      <c r="E33" s="57">
        <f t="shared" si="6"/>
        <v>988.66</v>
      </c>
      <c r="F33" s="58">
        <f t="shared" si="6"/>
        <v>0.0091</v>
      </c>
      <c r="G33" s="59">
        <f t="shared" si="6"/>
        <v>6.5</v>
      </c>
      <c r="H33" s="59">
        <f t="shared" si="6"/>
        <v>59.48</v>
      </c>
      <c r="I33" s="57">
        <f t="shared" si="6"/>
        <v>30</v>
      </c>
      <c r="J33" s="57">
        <f t="shared" si="6"/>
        <v>88.3986231346996</v>
      </c>
      <c r="K33" s="57">
        <f t="shared" si="6"/>
        <v>30.2</v>
      </c>
      <c r="L33" s="57">
        <f t="shared" si="6"/>
        <v>88.1767016981115</v>
      </c>
      <c r="M33" s="57">
        <f t="shared" si="6"/>
        <v>15.5</v>
      </c>
      <c r="N33" s="57"/>
      <c r="O33" s="57"/>
      <c r="P33" s="57">
        <f t="shared" si="6"/>
        <v>2450</v>
      </c>
      <c r="Q33" s="75">
        <f t="shared" si="6"/>
        <v>0.454329066744059</v>
      </c>
      <c r="R33" s="57">
        <f t="shared" si="6"/>
        <v>1358.33333333333</v>
      </c>
      <c r="S33" s="76">
        <f t="shared" si="6"/>
        <v>0.101973684210526</v>
      </c>
      <c r="T33" s="77">
        <f t="shared" si="1"/>
        <v>1.37391351256583</v>
      </c>
      <c r="U33" s="78"/>
    </row>
    <row r="34" spans="1:20">
      <c r="A34" s="56"/>
      <c r="B34" s="56" t="s">
        <v>101</v>
      </c>
      <c r="C34" s="60">
        <f>SUM(C2:C32)</f>
        <v>498630</v>
      </c>
      <c r="D34" s="60">
        <f t="shared" ref="D34:E34" si="7">SUM(D2:D32)</f>
        <v>4560</v>
      </c>
      <c r="E34" s="60">
        <f t="shared" si="7"/>
        <v>29659.8</v>
      </c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</row>
  </sheetData>
  <sheetProtection selectLockedCells="1" formatColumns="0" sort="0" autoFilter="0"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>
    <tabColor theme="9" tint="0.399945066682943"/>
  </sheetPr>
  <dimension ref="A1:M34"/>
  <sheetViews>
    <sheetView showZeros="0" workbookViewId="0">
      <pane xSplit="1" ySplit="1" topLeftCell="B2" activePane="bottomRight" state="frozen"/>
      <selection/>
      <selection pane="topRight"/>
      <selection pane="bottomLeft"/>
      <selection pane="bottomRight" activeCell="C29" sqref="C29"/>
    </sheetView>
  </sheetViews>
  <sheetFormatPr defaultColWidth="8.775" defaultRowHeight="14.25"/>
  <cols>
    <col min="1" max="1" width="9" style="2" customWidth="1"/>
    <col min="2" max="2" width="9.10833333333333" style="3" customWidth="1"/>
    <col min="3" max="3" width="9.10833333333333" style="4" customWidth="1"/>
    <col min="4" max="4" width="6.44166666666667" style="4" customWidth="1"/>
    <col min="5" max="5" width="6.66666666666667" style="3" customWidth="1"/>
    <col min="6" max="6" width="6.66666666666667" style="5" customWidth="1"/>
    <col min="7" max="7" width="7.775" style="3" customWidth="1"/>
    <col min="8" max="8" width="8.66666666666667" style="4" customWidth="1"/>
    <col min="9" max="10" width="7" style="4" customWidth="1"/>
    <col min="11" max="11" width="7.44166666666667" style="5" customWidth="1"/>
    <col min="12" max="12" width="6.66666666666667" style="37" customWidth="1"/>
  </cols>
  <sheetData>
    <row r="1" s="1" customFormat="1" ht="32.25" customHeight="1" spans="1:13">
      <c r="A1" s="6" t="s">
        <v>113</v>
      </c>
      <c r="B1" s="7" t="s">
        <v>29</v>
      </c>
      <c r="C1" s="8" t="s">
        <v>114</v>
      </c>
      <c r="D1" s="8" t="s">
        <v>30</v>
      </c>
      <c r="E1" s="7" t="s">
        <v>31</v>
      </c>
      <c r="F1" s="9" t="s">
        <v>23</v>
      </c>
      <c r="G1" s="7" t="s">
        <v>115</v>
      </c>
      <c r="H1" s="8" t="s">
        <v>116</v>
      </c>
      <c r="I1" s="8" t="s">
        <v>117</v>
      </c>
      <c r="J1" s="8" t="s">
        <v>118</v>
      </c>
      <c r="K1" s="9" t="s">
        <v>34</v>
      </c>
      <c r="L1" s="39" t="s">
        <v>28</v>
      </c>
      <c r="M1" s="40" t="s">
        <v>119</v>
      </c>
    </row>
    <row r="2" spans="1:13">
      <c r="A2" s="10">
        <v>42309</v>
      </c>
      <c r="B2" s="11">
        <v>2026.23</v>
      </c>
      <c r="C2" s="12">
        <v>33620</v>
      </c>
      <c r="D2" s="12">
        <v>545</v>
      </c>
      <c r="E2" s="11">
        <v>3.72</v>
      </c>
      <c r="F2" s="14">
        <v>0.0162</v>
      </c>
      <c r="G2" s="12">
        <v>1488</v>
      </c>
      <c r="H2" s="12">
        <v>1</v>
      </c>
      <c r="I2" s="12">
        <v>11</v>
      </c>
      <c r="J2" s="41">
        <v>14</v>
      </c>
      <c r="K2" s="19">
        <v>0.0018</v>
      </c>
      <c r="L2" s="37">
        <f t="shared" ref="L2" si="0">IFERROR(G2/B2,0)</f>
        <v>0.734368753793992</v>
      </c>
      <c r="M2" s="42">
        <v>0.33</v>
      </c>
    </row>
    <row r="3" spans="1:13">
      <c r="A3" s="10">
        <v>42310</v>
      </c>
      <c r="B3" s="11">
        <v>2026.23</v>
      </c>
      <c r="C3" s="12">
        <v>33620</v>
      </c>
      <c r="D3" s="12">
        <v>545</v>
      </c>
      <c r="E3" s="11">
        <v>3.72</v>
      </c>
      <c r="F3" s="14">
        <v>0.0162</v>
      </c>
      <c r="G3" s="12">
        <v>1488</v>
      </c>
      <c r="H3" s="12">
        <v>1</v>
      </c>
      <c r="I3" s="12">
        <v>11</v>
      </c>
      <c r="J3" s="41">
        <v>14</v>
      </c>
      <c r="K3" s="19">
        <v>0.0018</v>
      </c>
      <c r="L3" s="37">
        <f t="shared" ref="L3:L31" si="1">IFERROR(G3/B3,0)</f>
        <v>0.734368753793992</v>
      </c>
      <c r="M3" s="42">
        <v>1.33</v>
      </c>
    </row>
    <row r="4" spans="1:13">
      <c r="A4" s="10">
        <v>42311</v>
      </c>
      <c r="B4" s="11">
        <v>2026.23</v>
      </c>
      <c r="C4" s="12">
        <v>33620</v>
      </c>
      <c r="D4" s="12">
        <v>545</v>
      </c>
      <c r="E4" s="11">
        <v>3.72</v>
      </c>
      <c r="F4" s="14">
        <v>0.0162</v>
      </c>
      <c r="G4" s="12">
        <v>1488</v>
      </c>
      <c r="H4" s="12">
        <v>1</v>
      </c>
      <c r="I4" s="12">
        <v>11</v>
      </c>
      <c r="J4" s="41">
        <v>14</v>
      </c>
      <c r="K4" s="19">
        <v>0.0018</v>
      </c>
      <c r="L4" s="37">
        <f t="shared" si="1"/>
        <v>0.734368753793992</v>
      </c>
      <c r="M4" s="42">
        <v>2.33</v>
      </c>
    </row>
    <row r="5" spans="1:13">
      <c r="A5" s="10">
        <v>42312</v>
      </c>
      <c r="B5" s="11">
        <v>2026.23</v>
      </c>
      <c r="C5" s="12">
        <v>33620</v>
      </c>
      <c r="D5" s="12">
        <v>545</v>
      </c>
      <c r="E5" s="11">
        <v>3.72</v>
      </c>
      <c r="F5" s="14">
        <v>0.0162</v>
      </c>
      <c r="G5" s="12">
        <v>1488</v>
      </c>
      <c r="H5" s="12">
        <v>1</v>
      </c>
      <c r="I5" s="12">
        <v>11</v>
      </c>
      <c r="J5" s="41">
        <v>14</v>
      </c>
      <c r="K5" s="19">
        <v>0.0018</v>
      </c>
      <c r="L5" s="37">
        <f t="shared" si="1"/>
        <v>0.734368753793992</v>
      </c>
      <c r="M5" s="42">
        <v>3.33</v>
      </c>
    </row>
    <row r="6" spans="1:13">
      <c r="A6" s="10">
        <v>42313</v>
      </c>
      <c r="B6" s="11">
        <v>2026.23</v>
      </c>
      <c r="C6" s="12">
        <v>33620</v>
      </c>
      <c r="D6" s="12">
        <v>545</v>
      </c>
      <c r="E6" s="11">
        <v>3.72</v>
      </c>
      <c r="F6" s="14">
        <v>0.0162</v>
      </c>
      <c r="G6" s="12">
        <v>1488</v>
      </c>
      <c r="H6" s="12">
        <v>1</v>
      </c>
      <c r="I6" s="12">
        <v>11</v>
      </c>
      <c r="J6" s="41">
        <v>14</v>
      </c>
      <c r="K6" s="19">
        <v>0.0018</v>
      </c>
      <c r="L6" s="37">
        <f t="shared" si="1"/>
        <v>0.734368753793992</v>
      </c>
      <c r="M6" s="42">
        <v>4.33</v>
      </c>
    </row>
    <row r="7" spans="1:13">
      <c r="A7" s="10">
        <v>42314</v>
      </c>
      <c r="B7" s="11">
        <v>2026.23</v>
      </c>
      <c r="C7" s="12">
        <v>33620</v>
      </c>
      <c r="D7" s="12">
        <v>545</v>
      </c>
      <c r="E7" s="11">
        <v>3.72</v>
      </c>
      <c r="F7" s="14">
        <v>0.0162</v>
      </c>
      <c r="G7" s="12">
        <v>1488</v>
      </c>
      <c r="H7" s="12">
        <v>1</v>
      </c>
      <c r="I7" s="12">
        <v>11</v>
      </c>
      <c r="J7" s="41">
        <v>14</v>
      </c>
      <c r="K7" s="19">
        <v>0.0018</v>
      </c>
      <c r="L7" s="37">
        <f t="shared" si="1"/>
        <v>0.734368753793992</v>
      </c>
      <c r="M7" s="42">
        <v>5.33</v>
      </c>
    </row>
    <row r="8" spans="1:13">
      <c r="A8" s="15">
        <v>42315</v>
      </c>
      <c r="B8" s="11">
        <v>2026.23</v>
      </c>
      <c r="C8" s="12">
        <v>33620</v>
      </c>
      <c r="D8" s="12">
        <v>545</v>
      </c>
      <c r="E8" s="11">
        <v>3.72</v>
      </c>
      <c r="F8" s="14">
        <v>0.0162</v>
      </c>
      <c r="G8" s="12">
        <v>1488</v>
      </c>
      <c r="H8" s="12">
        <v>1</v>
      </c>
      <c r="I8" s="12">
        <v>11</v>
      </c>
      <c r="J8" s="41">
        <v>14</v>
      </c>
      <c r="K8" s="19">
        <v>0.0018</v>
      </c>
      <c r="L8" s="37">
        <f t="shared" si="1"/>
        <v>0.734368753793992</v>
      </c>
      <c r="M8" s="42">
        <v>6.33</v>
      </c>
    </row>
    <row r="9" spans="1:13">
      <c r="A9" s="16">
        <v>42316</v>
      </c>
      <c r="B9" s="11">
        <v>2026.23</v>
      </c>
      <c r="C9" s="12">
        <v>33620</v>
      </c>
      <c r="D9" s="12">
        <v>545</v>
      </c>
      <c r="E9" s="11">
        <v>3.72</v>
      </c>
      <c r="F9" s="14">
        <v>0.0162</v>
      </c>
      <c r="G9" s="12">
        <v>1488</v>
      </c>
      <c r="H9" s="12">
        <v>1</v>
      </c>
      <c r="I9" s="12">
        <v>11</v>
      </c>
      <c r="J9" s="41">
        <v>14</v>
      </c>
      <c r="K9" s="19">
        <v>0.0018</v>
      </c>
      <c r="L9" s="37">
        <f t="shared" si="1"/>
        <v>0.734368753793992</v>
      </c>
      <c r="M9" s="42">
        <v>7.33</v>
      </c>
    </row>
    <row r="10" spans="1:13">
      <c r="A10" s="16">
        <v>42317</v>
      </c>
      <c r="B10" s="11">
        <v>2026.23</v>
      </c>
      <c r="C10" s="12">
        <v>33620</v>
      </c>
      <c r="D10" s="12">
        <v>545</v>
      </c>
      <c r="E10" s="11">
        <v>3.72</v>
      </c>
      <c r="F10" s="14">
        <v>0.0162</v>
      </c>
      <c r="G10" s="12">
        <v>1488</v>
      </c>
      <c r="H10" s="12">
        <v>1</v>
      </c>
      <c r="I10" s="12">
        <v>11</v>
      </c>
      <c r="J10" s="41">
        <v>14</v>
      </c>
      <c r="K10" s="19">
        <v>0.0018</v>
      </c>
      <c r="L10" s="37">
        <f t="shared" si="1"/>
        <v>0.734368753793992</v>
      </c>
      <c r="M10" s="42">
        <v>8.33</v>
      </c>
    </row>
    <row r="11" spans="1:13">
      <c r="A11" s="16">
        <v>42318</v>
      </c>
      <c r="B11" s="11">
        <v>2026.23</v>
      </c>
      <c r="C11" s="12">
        <v>33620</v>
      </c>
      <c r="D11" s="12">
        <v>545</v>
      </c>
      <c r="E11" s="11">
        <v>3.72</v>
      </c>
      <c r="F11" s="14">
        <v>0.0162</v>
      </c>
      <c r="G11" s="12">
        <v>1488</v>
      </c>
      <c r="H11" s="12">
        <v>1</v>
      </c>
      <c r="I11" s="12">
        <v>11</v>
      </c>
      <c r="J11" s="41">
        <v>14</v>
      </c>
      <c r="K11" s="19">
        <v>0.0018</v>
      </c>
      <c r="L11" s="37">
        <f t="shared" si="1"/>
        <v>0.734368753793992</v>
      </c>
      <c r="M11" s="42">
        <v>9.33</v>
      </c>
    </row>
    <row r="12" spans="1:13">
      <c r="A12" s="16">
        <v>42319</v>
      </c>
      <c r="B12" s="11">
        <v>2026.23</v>
      </c>
      <c r="C12" s="12">
        <v>33620</v>
      </c>
      <c r="D12" s="12">
        <v>545</v>
      </c>
      <c r="E12" s="11">
        <v>3.72</v>
      </c>
      <c r="F12" s="14">
        <v>0.0162</v>
      </c>
      <c r="G12" s="12">
        <v>1488</v>
      </c>
      <c r="H12" s="12">
        <v>1</v>
      </c>
      <c r="I12" s="12">
        <v>11</v>
      </c>
      <c r="J12" s="41">
        <v>14</v>
      </c>
      <c r="K12" s="19">
        <v>0.0018</v>
      </c>
      <c r="L12" s="37">
        <f t="shared" si="1"/>
        <v>0.734368753793992</v>
      </c>
      <c r="M12" s="42">
        <v>10.33</v>
      </c>
    </row>
    <row r="13" spans="1:13">
      <c r="A13" s="16">
        <v>42320</v>
      </c>
      <c r="B13" s="11">
        <v>2026.23</v>
      </c>
      <c r="C13" s="12">
        <v>33620</v>
      </c>
      <c r="D13" s="12">
        <v>545</v>
      </c>
      <c r="E13" s="11">
        <v>3.72</v>
      </c>
      <c r="F13" s="14">
        <v>0.0162</v>
      </c>
      <c r="G13" s="12">
        <v>1488</v>
      </c>
      <c r="H13" s="12">
        <v>1</v>
      </c>
      <c r="I13" s="12">
        <v>11</v>
      </c>
      <c r="J13" s="41">
        <v>14</v>
      </c>
      <c r="K13" s="19">
        <v>0.0018</v>
      </c>
      <c r="L13" s="37">
        <f t="shared" si="1"/>
        <v>0.734368753793992</v>
      </c>
      <c r="M13" s="42">
        <v>11.33</v>
      </c>
    </row>
    <row r="14" spans="1:13">
      <c r="A14" s="16">
        <v>42321</v>
      </c>
      <c r="B14" s="11">
        <v>2026.23</v>
      </c>
      <c r="C14" s="12">
        <v>33620</v>
      </c>
      <c r="D14" s="12">
        <v>545</v>
      </c>
      <c r="E14" s="11">
        <v>3.72</v>
      </c>
      <c r="F14" s="14">
        <v>0.0162</v>
      </c>
      <c r="G14" s="12">
        <v>1488</v>
      </c>
      <c r="H14" s="12">
        <v>1</v>
      </c>
      <c r="I14" s="12">
        <v>11</v>
      </c>
      <c r="J14" s="41">
        <v>14</v>
      </c>
      <c r="K14" s="19">
        <v>0.0018</v>
      </c>
      <c r="L14" s="37">
        <f t="shared" si="1"/>
        <v>0.734368753793992</v>
      </c>
      <c r="M14" s="42">
        <v>12.33</v>
      </c>
    </row>
    <row r="15" spans="1:13">
      <c r="A15" s="16">
        <v>42322</v>
      </c>
      <c r="B15" s="11">
        <v>2026.23</v>
      </c>
      <c r="C15" s="12">
        <v>33620</v>
      </c>
      <c r="D15" s="12">
        <v>545</v>
      </c>
      <c r="E15" s="11">
        <v>3.72</v>
      </c>
      <c r="F15" s="14">
        <v>0.0162</v>
      </c>
      <c r="G15" s="12">
        <v>1488</v>
      </c>
      <c r="H15" s="12">
        <v>1</v>
      </c>
      <c r="I15" s="12">
        <v>11</v>
      </c>
      <c r="J15" s="41">
        <v>14</v>
      </c>
      <c r="K15" s="19">
        <v>0.0018</v>
      </c>
      <c r="L15" s="37">
        <f t="shared" si="1"/>
        <v>0.734368753793992</v>
      </c>
      <c r="M15" s="42">
        <v>13.33</v>
      </c>
    </row>
    <row r="16" spans="1:13">
      <c r="A16" s="16">
        <v>42323</v>
      </c>
      <c r="B16" s="11">
        <v>2026.23</v>
      </c>
      <c r="C16" s="12">
        <v>33620</v>
      </c>
      <c r="D16" s="12">
        <v>545</v>
      </c>
      <c r="E16" s="11">
        <v>3.72</v>
      </c>
      <c r="F16" s="14">
        <v>0.0162</v>
      </c>
      <c r="G16" s="12">
        <v>1488</v>
      </c>
      <c r="H16" s="12">
        <v>1</v>
      </c>
      <c r="I16" s="12">
        <v>11</v>
      </c>
      <c r="J16" s="41">
        <v>14</v>
      </c>
      <c r="K16" s="19">
        <v>0.0018</v>
      </c>
      <c r="L16" s="37">
        <f t="shared" si="1"/>
        <v>0.734368753793992</v>
      </c>
      <c r="M16" s="42">
        <v>14.33</v>
      </c>
    </row>
    <row r="17" spans="1:13">
      <c r="A17" s="16">
        <v>42324</v>
      </c>
      <c r="B17" s="11">
        <v>2026.23</v>
      </c>
      <c r="C17" s="12">
        <v>33620</v>
      </c>
      <c r="D17" s="12">
        <v>545</v>
      </c>
      <c r="E17" s="11">
        <v>3.72</v>
      </c>
      <c r="F17" s="14">
        <v>0.0162</v>
      </c>
      <c r="G17" s="12">
        <v>1488</v>
      </c>
      <c r="H17" s="12">
        <v>1</v>
      </c>
      <c r="I17" s="12">
        <v>11</v>
      </c>
      <c r="J17" s="41">
        <v>14</v>
      </c>
      <c r="K17" s="19">
        <v>0.0018</v>
      </c>
      <c r="L17" s="37">
        <f t="shared" si="1"/>
        <v>0.734368753793992</v>
      </c>
      <c r="M17" s="42">
        <v>15.33</v>
      </c>
    </row>
    <row r="18" spans="1:13">
      <c r="A18" s="16">
        <v>42325</v>
      </c>
      <c r="B18" s="11">
        <v>2026.23</v>
      </c>
      <c r="C18" s="12">
        <v>33620</v>
      </c>
      <c r="D18" s="12">
        <v>545</v>
      </c>
      <c r="E18" s="11">
        <v>3.72</v>
      </c>
      <c r="F18" s="14">
        <v>0.0162</v>
      </c>
      <c r="G18" s="12">
        <v>1488</v>
      </c>
      <c r="H18" s="12">
        <v>1</v>
      </c>
      <c r="I18" s="12">
        <v>11</v>
      </c>
      <c r="J18" s="41">
        <v>14</v>
      </c>
      <c r="K18" s="19">
        <v>0.0018</v>
      </c>
      <c r="L18" s="37">
        <f t="shared" si="1"/>
        <v>0.734368753793992</v>
      </c>
      <c r="M18" s="42">
        <v>16.33</v>
      </c>
    </row>
    <row r="19" spans="1:13">
      <c r="A19" s="16">
        <v>42326</v>
      </c>
      <c r="B19" s="11">
        <v>2026.23</v>
      </c>
      <c r="C19" s="12">
        <v>33620</v>
      </c>
      <c r="D19" s="12">
        <v>545</v>
      </c>
      <c r="E19" s="11">
        <v>3.72</v>
      </c>
      <c r="F19" s="14">
        <v>0.0162</v>
      </c>
      <c r="G19" s="12">
        <v>1488</v>
      </c>
      <c r="H19" s="12">
        <v>1</v>
      </c>
      <c r="I19" s="12">
        <v>11</v>
      </c>
      <c r="J19" s="41">
        <v>14</v>
      </c>
      <c r="K19" s="19">
        <v>0.0018</v>
      </c>
      <c r="L19" s="37">
        <f t="shared" si="1"/>
        <v>0.734368753793992</v>
      </c>
      <c r="M19" s="42">
        <v>17.33</v>
      </c>
    </row>
    <row r="20" spans="1:13">
      <c r="A20" s="16">
        <v>42327</v>
      </c>
      <c r="B20" s="11">
        <v>2026.23</v>
      </c>
      <c r="C20" s="12">
        <v>33620</v>
      </c>
      <c r="D20" s="12">
        <v>545</v>
      </c>
      <c r="E20" s="11">
        <v>3.72</v>
      </c>
      <c r="F20" s="14">
        <v>0.0162</v>
      </c>
      <c r="G20" s="12">
        <v>1488</v>
      </c>
      <c r="H20" s="12">
        <v>1</v>
      </c>
      <c r="I20" s="12">
        <v>11</v>
      </c>
      <c r="J20" s="41">
        <v>14</v>
      </c>
      <c r="K20" s="19">
        <v>0.0018</v>
      </c>
      <c r="L20" s="37">
        <f t="shared" si="1"/>
        <v>0.734368753793992</v>
      </c>
      <c r="M20" s="42">
        <v>18.33</v>
      </c>
    </row>
    <row r="21" spans="1:13">
      <c r="A21" s="16">
        <v>42328</v>
      </c>
      <c r="B21" s="11">
        <v>2026.23</v>
      </c>
      <c r="C21" s="12">
        <v>33620</v>
      </c>
      <c r="D21" s="12">
        <v>545</v>
      </c>
      <c r="E21" s="11">
        <v>3.72</v>
      </c>
      <c r="F21" s="14">
        <v>0.0162</v>
      </c>
      <c r="G21" s="12">
        <v>1488</v>
      </c>
      <c r="H21" s="12">
        <v>1</v>
      </c>
      <c r="I21" s="12">
        <v>11</v>
      </c>
      <c r="J21" s="41">
        <v>14</v>
      </c>
      <c r="K21" s="19">
        <v>0.0018</v>
      </c>
      <c r="L21" s="37">
        <f t="shared" si="1"/>
        <v>0.734368753793992</v>
      </c>
      <c r="M21" s="42">
        <v>19.33</v>
      </c>
    </row>
    <row r="22" spans="1:13">
      <c r="A22" s="16">
        <v>42329</v>
      </c>
      <c r="B22" s="11">
        <v>2026.23</v>
      </c>
      <c r="C22" s="12">
        <v>33620</v>
      </c>
      <c r="D22" s="12">
        <v>545</v>
      </c>
      <c r="E22" s="11">
        <v>3.72</v>
      </c>
      <c r="F22" s="14">
        <v>0.0162</v>
      </c>
      <c r="G22" s="12">
        <v>1488</v>
      </c>
      <c r="H22" s="12">
        <v>1</v>
      </c>
      <c r="I22" s="12">
        <v>11</v>
      </c>
      <c r="J22" s="41">
        <v>14</v>
      </c>
      <c r="K22" s="19">
        <v>0.0018</v>
      </c>
      <c r="L22" s="37">
        <f t="shared" si="1"/>
        <v>0.734368753793992</v>
      </c>
      <c r="M22" s="42">
        <v>20.33</v>
      </c>
    </row>
    <row r="23" spans="1:13">
      <c r="A23" s="16">
        <v>42330</v>
      </c>
      <c r="B23" s="11">
        <v>2026.23</v>
      </c>
      <c r="C23" s="12">
        <v>33620</v>
      </c>
      <c r="D23" s="12">
        <v>545</v>
      </c>
      <c r="E23" s="11">
        <v>3.72</v>
      </c>
      <c r="F23" s="14">
        <v>0.0162</v>
      </c>
      <c r="G23" s="12">
        <v>1488</v>
      </c>
      <c r="H23" s="12">
        <v>1</v>
      </c>
      <c r="I23" s="12">
        <v>11</v>
      </c>
      <c r="J23" s="41">
        <v>14</v>
      </c>
      <c r="K23" s="19">
        <v>0.0018</v>
      </c>
      <c r="L23" s="37">
        <f t="shared" si="1"/>
        <v>0.734368753793992</v>
      </c>
      <c r="M23" s="42">
        <v>21.33</v>
      </c>
    </row>
    <row r="24" spans="1:13">
      <c r="A24" s="16">
        <v>42331</v>
      </c>
      <c r="B24" s="11">
        <v>2026.23</v>
      </c>
      <c r="C24" s="12">
        <v>33620</v>
      </c>
      <c r="D24" s="12">
        <v>545</v>
      </c>
      <c r="E24" s="11">
        <v>3.72</v>
      </c>
      <c r="F24" s="14">
        <v>0.0162</v>
      </c>
      <c r="G24" s="12">
        <v>1488</v>
      </c>
      <c r="H24" s="12">
        <v>1</v>
      </c>
      <c r="I24" s="12">
        <v>11</v>
      </c>
      <c r="J24" s="41">
        <v>14</v>
      </c>
      <c r="K24" s="19">
        <v>0.0018</v>
      </c>
      <c r="L24" s="37">
        <f t="shared" si="1"/>
        <v>0.734368753793992</v>
      </c>
      <c r="M24" s="42">
        <v>22.33</v>
      </c>
    </row>
    <row r="25" spans="1:13">
      <c r="A25" s="16">
        <v>42332</v>
      </c>
      <c r="B25" s="11">
        <v>2026.23</v>
      </c>
      <c r="C25" s="12">
        <v>33620</v>
      </c>
      <c r="D25" s="12">
        <v>545</v>
      </c>
      <c r="E25" s="11">
        <v>3.72</v>
      </c>
      <c r="F25" s="14">
        <v>0.0162</v>
      </c>
      <c r="G25" s="12">
        <v>1488</v>
      </c>
      <c r="H25" s="12">
        <v>1</v>
      </c>
      <c r="I25" s="12">
        <v>11</v>
      </c>
      <c r="J25" s="41">
        <v>14</v>
      </c>
      <c r="K25" s="19">
        <v>0.0018</v>
      </c>
      <c r="L25" s="37">
        <f t="shared" si="1"/>
        <v>0.734368753793992</v>
      </c>
      <c r="M25" s="42">
        <v>23.33</v>
      </c>
    </row>
    <row r="26" spans="1:13">
      <c r="A26" s="16">
        <v>42333</v>
      </c>
      <c r="B26" s="11">
        <v>2026.23</v>
      </c>
      <c r="C26" s="12">
        <v>33620</v>
      </c>
      <c r="D26" s="12">
        <v>545</v>
      </c>
      <c r="E26" s="11">
        <v>3.72</v>
      </c>
      <c r="F26" s="14">
        <v>0.0162</v>
      </c>
      <c r="G26" s="12">
        <v>1488</v>
      </c>
      <c r="H26" s="12">
        <v>1</v>
      </c>
      <c r="I26" s="12">
        <v>11</v>
      </c>
      <c r="J26" s="41">
        <v>14</v>
      </c>
      <c r="K26" s="19">
        <v>0.0018</v>
      </c>
      <c r="L26" s="37">
        <f t="shared" si="1"/>
        <v>0.734368753793992</v>
      </c>
      <c r="M26" s="42">
        <v>24.33</v>
      </c>
    </row>
    <row r="27" spans="1:13">
      <c r="A27" s="16">
        <v>42334</v>
      </c>
      <c r="B27" s="11">
        <v>2026.23</v>
      </c>
      <c r="C27" s="12">
        <v>33620</v>
      </c>
      <c r="D27" s="12">
        <v>545</v>
      </c>
      <c r="E27" s="11">
        <v>3.72</v>
      </c>
      <c r="F27" s="14">
        <v>0.0162</v>
      </c>
      <c r="G27" s="12">
        <v>1488</v>
      </c>
      <c r="H27" s="12">
        <v>1</v>
      </c>
      <c r="I27" s="12">
        <v>11</v>
      </c>
      <c r="J27" s="41">
        <v>14</v>
      </c>
      <c r="K27" s="19">
        <v>0.0018</v>
      </c>
      <c r="L27" s="37">
        <f t="shared" si="1"/>
        <v>0.734368753793992</v>
      </c>
      <c r="M27" s="42">
        <v>25.33</v>
      </c>
    </row>
    <row r="28" spans="1:13">
      <c r="A28" s="16">
        <v>42335</v>
      </c>
      <c r="B28" s="11">
        <v>2026.23</v>
      </c>
      <c r="C28" s="12">
        <v>33620</v>
      </c>
      <c r="D28" s="12">
        <v>545</v>
      </c>
      <c r="E28" s="11">
        <v>3.72</v>
      </c>
      <c r="F28" s="14">
        <v>0.0162</v>
      </c>
      <c r="G28" s="12">
        <v>1488</v>
      </c>
      <c r="H28" s="12">
        <v>1</v>
      </c>
      <c r="I28" s="12">
        <v>11</v>
      </c>
      <c r="J28" s="41">
        <v>14</v>
      </c>
      <c r="K28" s="19">
        <v>0.0018</v>
      </c>
      <c r="L28" s="37">
        <f t="shared" si="1"/>
        <v>0.734368753793992</v>
      </c>
      <c r="M28" s="42">
        <v>26.33</v>
      </c>
    </row>
    <row r="29" spans="1:13">
      <c r="A29" s="16">
        <v>42336</v>
      </c>
      <c r="B29" s="11">
        <v>2026.23</v>
      </c>
      <c r="C29" s="12">
        <v>33620</v>
      </c>
      <c r="D29" s="12">
        <v>545</v>
      </c>
      <c r="E29" s="11">
        <v>3.72</v>
      </c>
      <c r="F29" s="14">
        <v>0.0162</v>
      </c>
      <c r="G29" s="12">
        <v>1488</v>
      </c>
      <c r="H29" s="12">
        <v>1</v>
      </c>
      <c r="I29" s="12">
        <v>11</v>
      </c>
      <c r="J29" s="41">
        <v>14</v>
      </c>
      <c r="K29" s="19">
        <v>0.0018</v>
      </c>
      <c r="L29" s="37">
        <f t="shared" si="1"/>
        <v>0.734368753793992</v>
      </c>
      <c r="M29" s="42">
        <v>27.33</v>
      </c>
    </row>
    <row r="30" spans="1:13">
      <c r="A30" s="16">
        <v>42337</v>
      </c>
      <c r="B30" s="11">
        <v>2026.23</v>
      </c>
      <c r="C30" s="12">
        <v>33620</v>
      </c>
      <c r="D30" s="12">
        <v>545</v>
      </c>
      <c r="E30" s="11">
        <v>3.72</v>
      </c>
      <c r="F30" s="14">
        <v>0.0162</v>
      </c>
      <c r="G30" s="12">
        <v>1488</v>
      </c>
      <c r="H30" s="12">
        <v>1</v>
      </c>
      <c r="I30" s="12">
        <v>11</v>
      </c>
      <c r="J30" s="41">
        <v>14</v>
      </c>
      <c r="K30" s="19">
        <v>0.0018</v>
      </c>
      <c r="L30" s="37">
        <f t="shared" si="1"/>
        <v>0.734368753793992</v>
      </c>
      <c r="M30" s="42">
        <v>28.33</v>
      </c>
    </row>
    <row r="31" spans="1:13">
      <c r="A31" s="16">
        <v>42338</v>
      </c>
      <c r="B31" s="11">
        <v>2026.23</v>
      </c>
      <c r="C31" s="12">
        <v>33620</v>
      </c>
      <c r="D31" s="12">
        <v>545</v>
      </c>
      <c r="E31" s="11">
        <v>3.72</v>
      </c>
      <c r="F31" s="14">
        <v>0.0162</v>
      </c>
      <c r="G31" s="12">
        <v>1488</v>
      </c>
      <c r="H31" s="12">
        <v>1</v>
      </c>
      <c r="I31" s="12">
        <v>11</v>
      </c>
      <c r="J31" s="41">
        <v>14</v>
      </c>
      <c r="K31" s="19">
        <v>0.0018</v>
      </c>
      <c r="L31" s="37">
        <f t="shared" si="1"/>
        <v>0.734368753793992</v>
      </c>
      <c r="M31" s="42">
        <v>29.33</v>
      </c>
    </row>
    <row r="32" spans="1:13">
      <c r="A32" s="16"/>
      <c r="B32" s="11"/>
      <c r="C32" s="12"/>
      <c r="D32" s="12"/>
      <c r="E32" s="11"/>
      <c r="F32" s="14"/>
      <c r="G32" s="12"/>
      <c r="H32" s="12"/>
      <c r="I32" s="12"/>
      <c r="J32" s="41"/>
      <c r="K32" s="19"/>
      <c r="L32" s="37">
        <f t="shared" ref="L32" si="2">IFERROR(G32/B32,0)</f>
        <v>0</v>
      </c>
      <c r="M32" s="42"/>
    </row>
    <row r="33" spans="1:13">
      <c r="A33" s="20" t="s">
        <v>99</v>
      </c>
      <c r="B33" s="21">
        <f t="shared" ref="B33:K33" si="3">SUBTOTAL(101,B2:B32)</f>
        <v>2026.23</v>
      </c>
      <c r="C33" s="20"/>
      <c r="D33" s="24">
        <f t="shared" si="3"/>
        <v>545</v>
      </c>
      <c r="E33" s="21">
        <f t="shared" si="3"/>
        <v>3.72</v>
      </c>
      <c r="F33" s="23"/>
      <c r="G33" s="38">
        <f t="shared" si="3"/>
        <v>1488</v>
      </c>
      <c r="H33" s="24">
        <f t="shared" si="3"/>
        <v>1</v>
      </c>
      <c r="I33" s="24">
        <f t="shared" si="3"/>
        <v>11</v>
      </c>
      <c r="J33" s="20"/>
      <c r="K33" s="23">
        <f t="shared" si="3"/>
        <v>0.0018</v>
      </c>
      <c r="L33" s="21">
        <f t="shared" ref="L33:M33" si="4">SUBTOTAL(101,L2:L32)</f>
        <v>0.710679439155476</v>
      </c>
      <c r="M33" s="23">
        <f t="shared" si="4"/>
        <v>14.83</v>
      </c>
    </row>
    <row r="34" spans="1:13">
      <c r="A34" s="20" t="s">
        <v>101</v>
      </c>
      <c r="B34" s="21"/>
      <c r="C34" s="20"/>
      <c r="D34" s="20"/>
      <c r="E34" s="21"/>
      <c r="F34" s="23"/>
      <c r="G34" s="20"/>
      <c r="H34" s="20"/>
      <c r="I34" s="20"/>
      <c r="J34" s="20"/>
      <c r="K34" s="23"/>
      <c r="L34" s="23"/>
      <c r="M34" s="23"/>
    </row>
  </sheetData>
  <sheetProtection selectLockedCells="1" formatColumns="0" sort="0" autoFilter="0"/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>
    <tabColor theme="9" tint="0.399945066682943"/>
  </sheetPr>
  <dimension ref="A1:E34"/>
  <sheetViews>
    <sheetView showZeros="0" workbookViewId="0">
      <selection activeCell="D32" sqref="D32"/>
    </sheetView>
  </sheetViews>
  <sheetFormatPr defaultColWidth="8.775" defaultRowHeight="14.25" outlineLevelCol="4"/>
  <cols>
    <col min="1" max="1" width="9" customWidth="1"/>
    <col min="2" max="2" width="10.6666666666667" customWidth="1"/>
    <col min="3" max="4" width="12" customWidth="1"/>
    <col min="5" max="5" width="9.33333333333333" style="25" customWidth="1"/>
  </cols>
  <sheetData>
    <row r="1" ht="16.5" customHeight="1" spans="1:5">
      <c r="A1" s="26" t="s">
        <v>113</v>
      </c>
      <c r="B1" s="26" t="s">
        <v>29</v>
      </c>
      <c r="C1" s="26" t="s">
        <v>35</v>
      </c>
      <c r="D1" s="26" t="s">
        <v>95</v>
      </c>
      <c r="E1" s="27" t="s">
        <v>28</v>
      </c>
    </row>
    <row r="2" spans="1:5">
      <c r="A2" s="28">
        <v>42309</v>
      </c>
      <c r="B2" s="29">
        <v>13.47</v>
      </c>
      <c r="C2" s="29">
        <v>134.64</v>
      </c>
      <c r="D2" s="29">
        <v>23</v>
      </c>
      <c r="E2" s="30">
        <v>22</v>
      </c>
    </row>
    <row r="3" spans="1:5">
      <c r="A3" s="28">
        <v>42310</v>
      </c>
      <c r="B3" s="29">
        <v>13.47</v>
      </c>
      <c r="C3" s="29">
        <v>134.64</v>
      </c>
      <c r="D3" s="29">
        <v>25</v>
      </c>
      <c r="E3" s="30">
        <f t="shared" ref="E3:E31" si="0">IFERROR(C3/B3,0)</f>
        <v>9.99554565701559</v>
      </c>
    </row>
    <row r="4" spans="1:5">
      <c r="A4" s="28">
        <v>42311</v>
      </c>
      <c r="B4" s="29">
        <v>13.47</v>
      </c>
      <c r="C4" s="29">
        <v>134.64</v>
      </c>
      <c r="D4" s="29">
        <v>27</v>
      </c>
      <c r="E4" s="30">
        <f t="shared" si="0"/>
        <v>9.99554565701559</v>
      </c>
    </row>
    <row r="5" spans="1:5">
      <c r="A5" s="28">
        <v>42312</v>
      </c>
      <c r="B5" s="29">
        <v>13.47</v>
      </c>
      <c r="C5" s="29">
        <v>134.64</v>
      </c>
      <c r="D5" s="29">
        <v>29</v>
      </c>
      <c r="E5" s="30">
        <f t="shared" si="0"/>
        <v>9.99554565701559</v>
      </c>
    </row>
    <row r="6" spans="1:5">
      <c r="A6" s="28">
        <v>42313</v>
      </c>
      <c r="B6" s="29">
        <v>13.47</v>
      </c>
      <c r="C6" s="29">
        <v>134.64</v>
      </c>
      <c r="D6" s="29">
        <v>31</v>
      </c>
      <c r="E6" s="30">
        <f t="shared" si="0"/>
        <v>9.99554565701559</v>
      </c>
    </row>
    <row r="7" spans="1:5">
      <c r="A7" s="28">
        <v>42314</v>
      </c>
      <c r="B7" s="29">
        <v>13.47</v>
      </c>
      <c r="C7" s="29">
        <v>134.64</v>
      </c>
      <c r="D7" s="29">
        <v>33</v>
      </c>
      <c r="E7" s="30">
        <f t="shared" si="0"/>
        <v>9.99554565701559</v>
      </c>
    </row>
    <row r="8" spans="1:5">
      <c r="A8" s="28">
        <v>42315</v>
      </c>
      <c r="B8" s="29">
        <v>13.47</v>
      </c>
      <c r="C8" s="29">
        <v>134.64</v>
      </c>
      <c r="D8" s="29">
        <v>35</v>
      </c>
      <c r="E8" s="30">
        <f t="shared" si="0"/>
        <v>9.99554565701559</v>
      </c>
    </row>
    <row r="9" spans="1:5">
      <c r="A9" s="28">
        <v>42316</v>
      </c>
      <c r="B9" s="29">
        <v>13.47</v>
      </c>
      <c r="C9" s="29">
        <v>134.64</v>
      </c>
      <c r="D9" s="29">
        <v>37</v>
      </c>
      <c r="E9" s="30">
        <f t="shared" si="0"/>
        <v>9.99554565701559</v>
      </c>
    </row>
    <row r="10" spans="1:5">
      <c r="A10" s="28">
        <v>42317</v>
      </c>
      <c r="B10" s="29">
        <v>13.47</v>
      </c>
      <c r="C10" s="29">
        <v>134.64</v>
      </c>
      <c r="D10" s="29">
        <v>39</v>
      </c>
      <c r="E10" s="30">
        <f t="shared" si="0"/>
        <v>9.99554565701559</v>
      </c>
    </row>
    <row r="11" spans="1:5">
      <c r="A11" s="28">
        <v>42318</v>
      </c>
      <c r="B11" s="29">
        <v>13.47</v>
      </c>
      <c r="C11" s="29">
        <v>134.64</v>
      </c>
      <c r="D11" s="29">
        <v>41</v>
      </c>
      <c r="E11" s="30">
        <f t="shared" si="0"/>
        <v>9.99554565701559</v>
      </c>
    </row>
    <row r="12" spans="1:5">
      <c r="A12" s="28">
        <v>42319</v>
      </c>
      <c r="B12" s="29">
        <v>13.47</v>
      </c>
      <c r="C12" s="29">
        <v>134.64</v>
      </c>
      <c r="D12" s="29">
        <v>43</v>
      </c>
      <c r="E12" s="30">
        <f t="shared" si="0"/>
        <v>9.99554565701559</v>
      </c>
    </row>
    <row r="13" spans="1:5">
      <c r="A13" s="28">
        <v>42320</v>
      </c>
      <c r="B13" s="29">
        <v>13.47</v>
      </c>
      <c r="C13" s="29">
        <v>134.64</v>
      </c>
      <c r="D13" s="29">
        <v>45</v>
      </c>
      <c r="E13" s="30">
        <f t="shared" si="0"/>
        <v>9.99554565701559</v>
      </c>
    </row>
    <row r="14" spans="1:5">
      <c r="A14" s="28">
        <v>42321</v>
      </c>
      <c r="B14" s="29">
        <v>13.47</v>
      </c>
      <c r="C14" s="29">
        <v>134.64</v>
      </c>
      <c r="D14" s="29">
        <v>47</v>
      </c>
      <c r="E14" s="30">
        <f t="shared" si="0"/>
        <v>9.99554565701559</v>
      </c>
    </row>
    <row r="15" spans="1:5">
      <c r="A15" s="28">
        <v>42322</v>
      </c>
      <c r="B15" s="29">
        <v>13.47</v>
      </c>
      <c r="C15" s="29">
        <v>134.64</v>
      </c>
      <c r="D15" s="29">
        <v>49</v>
      </c>
      <c r="E15" s="30">
        <f t="shared" si="0"/>
        <v>9.99554565701559</v>
      </c>
    </row>
    <row r="16" spans="1:5">
      <c r="A16" s="28">
        <v>42323</v>
      </c>
      <c r="B16" s="29">
        <v>13.47</v>
      </c>
      <c r="C16" s="29">
        <v>134.64</v>
      </c>
      <c r="D16" s="29">
        <v>51</v>
      </c>
      <c r="E16" s="30">
        <f t="shared" si="0"/>
        <v>9.99554565701559</v>
      </c>
    </row>
    <row r="17" spans="1:5">
      <c r="A17" s="28">
        <v>42324</v>
      </c>
      <c r="B17" s="29">
        <v>13.47</v>
      </c>
      <c r="C17" s="29">
        <v>134.64</v>
      </c>
      <c r="D17" s="29">
        <v>53</v>
      </c>
      <c r="E17" s="30">
        <f t="shared" si="0"/>
        <v>9.99554565701559</v>
      </c>
    </row>
    <row r="18" spans="1:5">
      <c r="A18" s="28">
        <v>42325</v>
      </c>
      <c r="B18" s="29">
        <v>13.47</v>
      </c>
      <c r="C18" s="29">
        <v>134.64</v>
      </c>
      <c r="D18" s="29">
        <v>55</v>
      </c>
      <c r="E18" s="30">
        <f t="shared" si="0"/>
        <v>9.99554565701559</v>
      </c>
    </row>
    <row r="19" spans="1:5">
      <c r="A19" s="28">
        <v>42326</v>
      </c>
      <c r="B19" s="29">
        <v>13.47</v>
      </c>
      <c r="C19" s="29">
        <v>134.64</v>
      </c>
      <c r="D19" s="29">
        <v>57</v>
      </c>
      <c r="E19" s="30">
        <f t="shared" si="0"/>
        <v>9.99554565701559</v>
      </c>
    </row>
    <row r="20" spans="1:5">
      <c r="A20" s="28">
        <v>42327</v>
      </c>
      <c r="B20" s="29">
        <v>13.47</v>
      </c>
      <c r="C20" s="29">
        <v>134.64</v>
      </c>
      <c r="D20" s="29">
        <v>59</v>
      </c>
      <c r="E20" s="30">
        <f t="shared" si="0"/>
        <v>9.99554565701559</v>
      </c>
    </row>
    <row r="21" spans="1:5">
      <c r="A21" s="28">
        <v>42328</v>
      </c>
      <c r="B21" s="29">
        <v>13.47</v>
      </c>
      <c r="C21" s="29">
        <v>134.64</v>
      </c>
      <c r="D21" s="29">
        <v>61</v>
      </c>
      <c r="E21" s="30">
        <f t="shared" si="0"/>
        <v>9.99554565701559</v>
      </c>
    </row>
    <row r="22" spans="1:5">
      <c r="A22" s="28">
        <v>42329</v>
      </c>
      <c r="B22" s="29">
        <v>13.47</v>
      </c>
      <c r="C22" s="29">
        <v>134.64</v>
      </c>
      <c r="D22" s="29">
        <v>63</v>
      </c>
      <c r="E22" s="30">
        <f t="shared" si="0"/>
        <v>9.99554565701559</v>
      </c>
    </row>
    <row r="23" spans="1:5">
      <c r="A23" s="28">
        <v>42330</v>
      </c>
      <c r="B23" s="29">
        <v>13.47</v>
      </c>
      <c r="C23" s="29">
        <v>134.64</v>
      </c>
      <c r="D23" s="29">
        <v>65</v>
      </c>
      <c r="E23" s="30">
        <f t="shared" si="0"/>
        <v>9.99554565701559</v>
      </c>
    </row>
    <row r="24" spans="1:5">
      <c r="A24" s="28">
        <v>42331</v>
      </c>
      <c r="B24" s="29">
        <v>13.47</v>
      </c>
      <c r="C24" s="29">
        <v>134.64</v>
      </c>
      <c r="D24" s="29">
        <v>67</v>
      </c>
      <c r="E24" s="30">
        <f t="shared" si="0"/>
        <v>9.99554565701559</v>
      </c>
    </row>
    <row r="25" spans="1:5">
      <c r="A25" s="28">
        <v>42332</v>
      </c>
      <c r="B25" s="29">
        <v>13.47</v>
      </c>
      <c r="C25" s="29">
        <v>134.64</v>
      </c>
      <c r="D25" s="29">
        <v>69</v>
      </c>
      <c r="E25" s="30">
        <f t="shared" si="0"/>
        <v>9.99554565701559</v>
      </c>
    </row>
    <row r="26" spans="1:5">
      <c r="A26" s="28">
        <v>42333</v>
      </c>
      <c r="B26" s="29">
        <v>13.47</v>
      </c>
      <c r="C26" s="29">
        <v>134.64</v>
      </c>
      <c r="D26" s="29">
        <v>71</v>
      </c>
      <c r="E26" s="30">
        <f t="shared" si="0"/>
        <v>9.99554565701559</v>
      </c>
    </row>
    <row r="27" spans="1:5">
      <c r="A27" s="28">
        <v>42334</v>
      </c>
      <c r="B27" s="29">
        <v>13.47</v>
      </c>
      <c r="C27" s="29">
        <v>134.64</v>
      </c>
      <c r="D27" s="29">
        <v>73</v>
      </c>
      <c r="E27" s="30">
        <f t="shared" si="0"/>
        <v>9.99554565701559</v>
      </c>
    </row>
    <row r="28" spans="1:5">
      <c r="A28" s="28">
        <v>42335</v>
      </c>
      <c r="B28" s="29">
        <v>13.47</v>
      </c>
      <c r="C28" s="29">
        <v>134.64</v>
      </c>
      <c r="D28" s="29">
        <v>75</v>
      </c>
      <c r="E28" s="30">
        <f t="shared" si="0"/>
        <v>9.99554565701559</v>
      </c>
    </row>
    <row r="29" spans="1:5">
      <c r="A29" s="28">
        <v>42336</v>
      </c>
      <c r="B29" s="29">
        <v>13.47</v>
      </c>
      <c r="C29" s="29">
        <v>134.64</v>
      </c>
      <c r="D29" s="29">
        <v>77</v>
      </c>
      <c r="E29" s="30">
        <f t="shared" si="0"/>
        <v>9.99554565701559</v>
      </c>
    </row>
    <row r="30" spans="1:5">
      <c r="A30" s="28">
        <v>42337</v>
      </c>
      <c r="B30" s="29">
        <v>13.47</v>
      </c>
      <c r="C30" s="29">
        <v>134.64</v>
      </c>
      <c r="D30" s="29">
        <v>79</v>
      </c>
      <c r="E30" s="30">
        <f t="shared" si="0"/>
        <v>9.99554565701559</v>
      </c>
    </row>
    <row r="31" spans="1:5">
      <c r="A31" s="28">
        <v>42338</v>
      </c>
      <c r="B31" s="29">
        <v>13.47</v>
      </c>
      <c r="C31" s="29">
        <v>134.64</v>
      </c>
      <c r="D31" s="29">
        <v>81</v>
      </c>
      <c r="E31" s="30">
        <f t="shared" si="0"/>
        <v>9.99554565701559</v>
      </c>
    </row>
    <row r="32" spans="1:5">
      <c r="A32" s="31"/>
      <c r="B32" s="29"/>
      <c r="C32" s="29"/>
      <c r="D32" s="29">
        <v>83</v>
      </c>
      <c r="E32" s="30"/>
    </row>
    <row r="33" spans="1:5">
      <c r="A33" s="32" t="s">
        <v>99</v>
      </c>
      <c r="B33" s="33">
        <f t="shared" ref="B33:C34" si="1">SUBTOTAL(101,B2:B32)</f>
        <v>13.47</v>
      </c>
      <c r="C33" s="33">
        <f t="shared" si="1"/>
        <v>134.64</v>
      </c>
      <c r="D33" s="33"/>
      <c r="E33" s="34">
        <f t="shared" ref="E33" si="2">IFERROR(C33/B33,0)</f>
        <v>9.99554565701558</v>
      </c>
    </row>
    <row r="34" spans="1:5">
      <c r="A34" s="35" t="s">
        <v>101</v>
      </c>
      <c r="B34" s="36">
        <f t="shared" si="1"/>
        <v>13.47</v>
      </c>
      <c r="C34" s="36">
        <f t="shared" si="1"/>
        <v>134.64</v>
      </c>
      <c r="D34" s="36"/>
      <c r="E34" s="34">
        <f t="shared" ref="E34" si="3">IFERROR(C34/B34,0)</f>
        <v>9.99554565701558</v>
      </c>
    </row>
  </sheetData>
  <sheetProtection selectLockedCells="1" formatColumns="0" sort="0" autoFilter="0"/>
  <pageMargins left="0.699305555555556" right="0.699305555555556" top="0.75" bottom="0.75" header="0.3" footer="0.3"/>
  <headerFooter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>
    <tabColor theme="9" tint="0.399945066682943"/>
  </sheetPr>
  <dimension ref="A1:G34"/>
  <sheetViews>
    <sheetView showZeros="0" workbookViewId="0">
      <pane xSplit="1" ySplit="1" topLeftCell="B2" activePane="bottomRight" state="frozen"/>
      <selection/>
      <selection pane="topRight"/>
      <selection pane="bottomLeft"/>
      <selection pane="bottomRight" activeCell="F10" sqref="F10"/>
    </sheetView>
  </sheetViews>
  <sheetFormatPr defaultColWidth="8.775" defaultRowHeight="14.25" outlineLevelCol="6"/>
  <cols>
    <col min="1" max="1" width="12" style="2" customWidth="1"/>
    <col min="2" max="2" width="9.10833333333333" style="3" customWidth="1"/>
    <col min="3" max="3" width="9.10833333333333" style="4" customWidth="1"/>
    <col min="4" max="4" width="7.44166666666667" style="4" customWidth="1"/>
    <col min="5" max="5" width="6.66666666666667" style="3" customWidth="1"/>
    <col min="6" max="6" width="6.66666666666667" style="5" customWidth="1"/>
    <col min="7" max="7" width="7.775" style="3" customWidth="1"/>
  </cols>
  <sheetData>
    <row r="1" s="1" customFormat="1" ht="32.25" customHeight="1" spans="1:7">
      <c r="A1" s="6" t="s">
        <v>113</v>
      </c>
      <c r="B1" s="7" t="s">
        <v>10</v>
      </c>
      <c r="C1" s="8" t="s">
        <v>120</v>
      </c>
      <c r="D1" s="8" t="s">
        <v>121</v>
      </c>
      <c r="E1" s="7" t="s">
        <v>122</v>
      </c>
      <c r="F1" s="9" t="s">
        <v>123</v>
      </c>
      <c r="G1" s="7" t="s">
        <v>124</v>
      </c>
    </row>
    <row r="2" spans="1:7">
      <c r="A2" s="10">
        <v>42309</v>
      </c>
      <c r="B2" s="11">
        <v>2026.23</v>
      </c>
      <c r="C2" s="12">
        <v>33620</v>
      </c>
      <c r="D2" s="13">
        <v>0.22</v>
      </c>
      <c r="E2" s="11">
        <v>3.72</v>
      </c>
      <c r="F2" s="14">
        <v>0.0162</v>
      </c>
      <c r="G2" s="12">
        <v>1488</v>
      </c>
    </row>
    <row r="3" spans="1:7">
      <c r="A3" s="10">
        <v>42310</v>
      </c>
      <c r="B3" s="11">
        <v>2026.23</v>
      </c>
      <c r="C3" s="12">
        <v>33620</v>
      </c>
      <c r="D3" s="13">
        <v>1.22</v>
      </c>
      <c r="E3" s="11">
        <v>4.72</v>
      </c>
      <c r="F3" s="14">
        <v>0.0162</v>
      </c>
      <c r="G3" s="12">
        <v>1489</v>
      </c>
    </row>
    <row r="4" spans="1:7">
      <c r="A4" s="10">
        <v>42311</v>
      </c>
      <c r="B4" s="11">
        <v>2026.23</v>
      </c>
      <c r="C4" s="12">
        <v>33620</v>
      </c>
      <c r="D4" s="13">
        <v>2.22</v>
      </c>
      <c r="E4" s="11">
        <v>5.72</v>
      </c>
      <c r="F4" s="14">
        <v>0.0162</v>
      </c>
      <c r="G4" s="12">
        <v>1490</v>
      </c>
    </row>
    <row r="5" spans="1:7">
      <c r="A5" s="10">
        <v>42312</v>
      </c>
      <c r="B5" s="11">
        <v>2026.23</v>
      </c>
      <c r="C5" s="12">
        <v>33620</v>
      </c>
      <c r="D5" s="13">
        <v>3.22</v>
      </c>
      <c r="E5" s="11">
        <v>6.72</v>
      </c>
      <c r="F5" s="14">
        <v>0.0162</v>
      </c>
      <c r="G5" s="12">
        <v>1491</v>
      </c>
    </row>
    <row r="6" spans="1:7">
      <c r="A6" s="10">
        <v>42313</v>
      </c>
      <c r="B6" s="11">
        <v>2026.23</v>
      </c>
      <c r="C6" s="12">
        <v>33620</v>
      </c>
      <c r="D6" s="13">
        <v>4.22</v>
      </c>
      <c r="E6" s="11">
        <v>7.72</v>
      </c>
      <c r="F6" s="14">
        <v>0.0162</v>
      </c>
      <c r="G6" s="12">
        <v>1492</v>
      </c>
    </row>
    <row r="7" spans="1:7">
      <c r="A7" s="10">
        <v>42314</v>
      </c>
      <c r="B7" s="11">
        <v>2026.23</v>
      </c>
      <c r="C7" s="12">
        <v>33620</v>
      </c>
      <c r="D7" s="13">
        <v>5.22</v>
      </c>
      <c r="E7" s="11">
        <v>8.72</v>
      </c>
      <c r="F7" s="14">
        <v>0.0162</v>
      </c>
      <c r="G7" s="12">
        <v>1493</v>
      </c>
    </row>
    <row r="8" spans="1:7">
      <c r="A8" s="15">
        <v>42315</v>
      </c>
      <c r="B8" s="11">
        <v>2026.23</v>
      </c>
      <c r="C8" s="12">
        <v>33620</v>
      </c>
      <c r="D8" s="13">
        <v>6.22</v>
      </c>
      <c r="E8" s="11">
        <v>9.72</v>
      </c>
      <c r="F8" s="14">
        <v>0.0162</v>
      </c>
      <c r="G8" s="12">
        <v>1494</v>
      </c>
    </row>
    <row r="9" spans="1:7">
      <c r="A9" s="16">
        <v>42316</v>
      </c>
      <c r="B9" s="11">
        <v>2026.23</v>
      </c>
      <c r="C9" s="12">
        <v>33620</v>
      </c>
      <c r="D9" s="13">
        <v>7.22</v>
      </c>
      <c r="E9" s="11">
        <v>10.72</v>
      </c>
      <c r="F9" s="14">
        <v>0.0162</v>
      </c>
      <c r="G9" s="12">
        <v>1495</v>
      </c>
    </row>
    <row r="10" spans="1:7">
      <c r="A10" s="16">
        <v>42317</v>
      </c>
      <c r="B10" s="11">
        <v>2026.23</v>
      </c>
      <c r="C10" s="12">
        <v>33620</v>
      </c>
      <c r="D10" s="13">
        <v>8.22</v>
      </c>
      <c r="E10" s="11">
        <v>11.72</v>
      </c>
      <c r="F10" s="14">
        <v>0.0162</v>
      </c>
      <c r="G10" s="12">
        <v>1496</v>
      </c>
    </row>
    <row r="11" spans="1:7">
      <c r="A11" s="16">
        <v>42318</v>
      </c>
      <c r="B11" s="11">
        <v>2026.23</v>
      </c>
      <c r="C11" s="12">
        <v>33620</v>
      </c>
      <c r="D11" s="13">
        <v>9.22</v>
      </c>
      <c r="E11" s="11">
        <v>12.72</v>
      </c>
      <c r="F11" s="14">
        <v>0.0162</v>
      </c>
      <c r="G11" s="12">
        <v>1497</v>
      </c>
    </row>
    <row r="12" spans="1:7">
      <c r="A12" s="16">
        <v>42319</v>
      </c>
      <c r="B12" s="11">
        <v>2026.23</v>
      </c>
      <c r="C12" s="12">
        <v>33620</v>
      </c>
      <c r="D12" s="13">
        <v>10.22</v>
      </c>
      <c r="E12" s="11">
        <v>13.72</v>
      </c>
      <c r="F12" s="14">
        <v>0.0162</v>
      </c>
      <c r="G12" s="12">
        <v>1498</v>
      </c>
    </row>
    <row r="13" spans="1:7">
      <c r="A13" s="16">
        <v>42320</v>
      </c>
      <c r="B13" s="11">
        <v>2026.23</v>
      </c>
      <c r="C13" s="12">
        <v>33620</v>
      </c>
      <c r="D13" s="13">
        <v>11.22</v>
      </c>
      <c r="E13" s="11">
        <v>14.72</v>
      </c>
      <c r="F13" s="14">
        <v>0.0162</v>
      </c>
      <c r="G13" s="12">
        <v>1499</v>
      </c>
    </row>
    <row r="14" spans="1:7">
      <c r="A14" s="16">
        <v>42321</v>
      </c>
      <c r="B14" s="11">
        <v>2026.23</v>
      </c>
      <c r="C14" s="12">
        <v>33620</v>
      </c>
      <c r="D14" s="13">
        <v>12.22</v>
      </c>
      <c r="E14" s="11">
        <v>15.72</v>
      </c>
      <c r="F14" s="14">
        <v>0.0162</v>
      </c>
      <c r="G14" s="12">
        <v>1500</v>
      </c>
    </row>
    <row r="15" spans="1:7">
      <c r="A15" s="16">
        <v>42322</v>
      </c>
      <c r="B15" s="11">
        <v>2026.23</v>
      </c>
      <c r="C15" s="12">
        <v>33620</v>
      </c>
      <c r="D15" s="13">
        <v>13.22</v>
      </c>
      <c r="E15" s="11">
        <v>16.72</v>
      </c>
      <c r="F15" s="14">
        <v>0.0162</v>
      </c>
      <c r="G15" s="12">
        <v>1501</v>
      </c>
    </row>
    <row r="16" spans="1:7">
      <c r="A16" s="16">
        <v>42323</v>
      </c>
      <c r="B16" s="11">
        <v>2026.23</v>
      </c>
      <c r="C16" s="12">
        <v>33620</v>
      </c>
      <c r="D16" s="13">
        <v>14.22</v>
      </c>
      <c r="E16" s="11">
        <v>17.72</v>
      </c>
      <c r="F16" s="14">
        <v>0.0162</v>
      </c>
      <c r="G16" s="12">
        <v>1502</v>
      </c>
    </row>
    <row r="17" spans="1:7">
      <c r="A17" s="16">
        <v>42324</v>
      </c>
      <c r="B17" s="11">
        <v>2026.23</v>
      </c>
      <c r="C17" s="12">
        <v>33620</v>
      </c>
      <c r="D17" s="13">
        <v>15.22</v>
      </c>
      <c r="E17" s="11">
        <v>18.72</v>
      </c>
      <c r="F17" s="14">
        <v>0.0162</v>
      </c>
      <c r="G17" s="12">
        <v>1503</v>
      </c>
    </row>
    <row r="18" spans="1:7">
      <c r="A18" s="16">
        <v>42325</v>
      </c>
      <c r="B18" s="11">
        <v>2026.23</v>
      </c>
      <c r="C18" s="12">
        <v>33620</v>
      </c>
      <c r="D18" s="13">
        <v>16.22</v>
      </c>
      <c r="E18" s="11">
        <v>19.72</v>
      </c>
      <c r="F18" s="14">
        <v>0.0162</v>
      </c>
      <c r="G18" s="12">
        <v>1504</v>
      </c>
    </row>
    <row r="19" spans="1:7">
      <c r="A19" s="16">
        <v>42326</v>
      </c>
      <c r="B19" s="11">
        <v>2026.23</v>
      </c>
      <c r="C19" s="12">
        <v>33620</v>
      </c>
      <c r="D19" s="13">
        <v>17.22</v>
      </c>
      <c r="E19" s="11">
        <v>20.72</v>
      </c>
      <c r="F19" s="14">
        <v>0.0162</v>
      </c>
      <c r="G19" s="12">
        <v>1505</v>
      </c>
    </row>
    <row r="20" spans="1:7">
      <c r="A20" s="16">
        <v>42327</v>
      </c>
      <c r="B20" s="11">
        <v>2026.23</v>
      </c>
      <c r="C20" s="12">
        <v>33620</v>
      </c>
      <c r="D20" s="13">
        <v>18.22</v>
      </c>
      <c r="E20" s="11">
        <v>21.72</v>
      </c>
      <c r="F20" s="14">
        <v>0.0162</v>
      </c>
      <c r="G20" s="12">
        <v>1506</v>
      </c>
    </row>
    <row r="21" spans="1:7">
      <c r="A21" s="16">
        <v>42328</v>
      </c>
      <c r="B21" s="11">
        <v>2026.23</v>
      </c>
      <c r="C21" s="12">
        <v>33620</v>
      </c>
      <c r="D21" s="13">
        <v>19.22</v>
      </c>
      <c r="E21" s="11">
        <v>22.72</v>
      </c>
      <c r="F21" s="14">
        <v>0.0162</v>
      </c>
      <c r="G21" s="12">
        <v>1507</v>
      </c>
    </row>
    <row r="22" spans="1:7">
      <c r="A22" s="16">
        <v>42329</v>
      </c>
      <c r="B22" s="11">
        <v>2026.23</v>
      </c>
      <c r="C22" s="12">
        <v>33620</v>
      </c>
      <c r="D22" s="13">
        <v>20.22</v>
      </c>
      <c r="E22" s="11">
        <v>23.72</v>
      </c>
      <c r="F22" s="14">
        <v>0.0162</v>
      </c>
      <c r="G22" s="12">
        <v>1508</v>
      </c>
    </row>
    <row r="23" spans="1:7">
      <c r="A23" s="16">
        <v>42330</v>
      </c>
      <c r="B23" s="11">
        <v>2026.23</v>
      </c>
      <c r="C23" s="12">
        <v>33620</v>
      </c>
      <c r="D23" s="13">
        <v>21.22</v>
      </c>
      <c r="E23" s="11">
        <v>24.72</v>
      </c>
      <c r="F23" s="14">
        <v>0.0162</v>
      </c>
      <c r="G23" s="12">
        <v>1509</v>
      </c>
    </row>
    <row r="24" spans="1:7">
      <c r="A24" s="16">
        <v>42331</v>
      </c>
      <c r="B24" s="11">
        <v>2026.23</v>
      </c>
      <c r="C24" s="12">
        <v>33620</v>
      </c>
      <c r="D24" s="13">
        <v>22.22</v>
      </c>
      <c r="E24" s="11">
        <v>25.72</v>
      </c>
      <c r="F24" s="14">
        <v>0.0162</v>
      </c>
      <c r="G24" s="12">
        <v>1510</v>
      </c>
    </row>
    <row r="25" spans="1:7">
      <c r="A25" s="16">
        <v>42332</v>
      </c>
      <c r="B25" s="11">
        <v>2026.23</v>
      </c>
      <c r="C25" s="12">
        <v>33620</v>
      </c>
      <c r="D25" s="13">
        <v>23.22</v>
      </c>
      <c r="E25" s="11">
        <v>26.72</v>
      </c>
      <c r="F25" s="14">
        <v>0.0162</v>
      </c>
      <c r="G25" s="12">
        <v>1511</v>
      </c>
    </row>
    <row r="26" spans="1:7">
      <c r="A26" s="16">
        <v>42333</v>
      </c>
      <c r="B26" s="11">
        <v>2026.23</v>
      </c>
      <c r="C26" s="12">
        <v>33620</v>
      </c>
      <c r="D26" s="13">
        <v>24.22</v>
      </c>
      <c r="E26" s="11">
        <v>27.72</v>
      </c>
      <c r="F26" s="14">
        <v>0.0162</v>
      </c>
      <c r="G26" s="12">
        <v>1512</v>
      </c>
    </row>
    <row r="27" spans="1:7">
      <c r="A27" s="16">
        <v>42334</v>
      </c>
      <c r="B27" s="11">
        <v>2026.23</v>
      </c>
      <c r="C27" s="12">
        <v>33620</v>
      </c>
      <c r="D27" s="13">
        <v>25.22</v>
      </c>
      <c r="E27" s="11">
        <v>28.72</v>
      </c>
      <c r="F27" s="14">
        <v>0.0162</v>
      </c>
      <c r="G27" s="12">
        <v>1513</v>
      </c>
    </row>
    <row r="28" spans="1:7">
      <c r="A28" s="16">
        <v>42335</v>
      </c>
      <c r="B28" s="11">
        <v>2026.23</v>
      </c>
      <c r="C28" s="12">
        <v>33620</v>
      </c>
      <c r="D28" s="13">
        <v>26.22</v>
      </c>
      <c r="E28" s="11">
        <v>29.72</v>
      </c>
      <c r="F28" s="14">
        <v>0.0162</v>
      </c>
      <c r="G28" s="12">
        <v>1514</v>
      </c>
    </row>
    <row r="29" spans="1:7">
      <c r="A29" s="16">
        <v>42336</v>
      </c>
      <c r="B29" s="11">
        <v>2026.23</v>
      </c>
      <c r="C29" s="12">
        <v>33620</v>
      </c>
      <c r="D29" s="13">
        <v>27.22</v>
      </c>
      <c r="E29" s="11">
        <v>30.72</v>
      </c>
      <c r="F29" s="14">
        <v>0.0162</v>
      </c>
      <c r="G29" s="12">
        <v>1515</v>
      </c>
    </row>
    <row r="30" spans="1:7">
      <c r="A30" s="16">
        <v>42337</v>
      </c>
      <c r="B30" s="11">
        <v>2026.23</v>
      </c>
      <c r="C30" s="12">
        <v>33620</v>
      </c>
      <c r="D30" s="13">
        <v>28.22</v>
      </c>
      <c r="E30" s="11">
        <v>31.72</v>
      </c>
      <c r="F30" s="14">
        <v>0.0162</v>
      </c>
      <c r="G30" s="12">
        <v>1516</v>
      </c>
    </row>
    <row r="31" spans="1:7">
      <c r="A31" s="16">
        <v>42338</v>
      </c>
      <c r="B31" s="11">
        <v>2026.23</v>
      </c>
      <c r="C31" s="12">
        <v>33620</v>
      </c>
      <c r="D31" s="13">
        <v>29.22</v>
      </c>
      <c r="E31" s="11">
        <v>32.72</v>
      </c>
      <c r="F31" s="14">
        <v>0.0162</v>
      </c>
      <c r="G31" s="12">
        <v>1517</v>
      </c>
    </row>
    <row r="32" spans="1:7">
      <c r="A32" s="16"/>
      <c r="B32" s="17"/>
      <c r="C32" s="17"/>
      <c r="D32" s="18"/>
      <c r="E32" s="17"/>
      <c r="F32" s="19"/>
      <c r="G32" s="17"/>
    </row>
    <row r="33" spans="1:7">
      <c r="A33" s="20" t="s">
        <v>99</v>
      </c>
      <c r="B33" s="21">
        <f t="shared" ref="B33:G33" si="0">SUBTOTAL(101,B2:B32)</f>
        <v>2026.23</v>
      </c>
      <c r="C33" s="20"/>
      <c r="D33" s="22">
        <f t="shared" si="0"/>
        <v>14.72</v>
      </c>
      <c r="E33" s="21">
        <f t="shared" si="0"/>
        <v>18.22</v>
      </c>
      <c r="F33" s="23"/>
      <c r="G33" s="24">
        <f t="shared" si="0"/>
        <v>1502.5</v>
      </c>
    </row>
    <row r="34" spans="1:7">
      <c r="A34" s="20" t="s">
        <v>101</v>
      </c>
      <c r="B34" s="21"/>
      <c r="C34" s="20"/>
      <c r="D34" s="20"/>
      <c r="E34" s="21"/>
      <c r="F34" s="23"/>
      <c r="G34" s="20"/>
    </row>
  </sheetData>
  <sheetProtection selectLockedCells="1" formatColumns="0" sort="0" autoFilter="0"/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总表</vt:lpstr>
      <vt:lpstr>钻展</vt:lpstr>
      <vt:lpstr>直通车</vt:lpstr>
      <vt:lpstr>淘客</vt:lpstr>
      <vt:lpstr>客服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更多干货表格联系QQ：178455216</dc:title>
  <dc:subject>更多干货表格联系QQ：178455216</dc:subject>
  <dc:creator>ZT公子</dc:creator>
  <cp:keywords>更多干货表格联系QQ：178455216</cp:keywords>
  <dc:description>更多干货表格联系QQ：178455216</dc:description>
  <cp:lastModifiedBy>清律</cp:lastModifiedBy>
  <dcterms:created xsi:type="dcterms:W3CDTF">2013-05-17T09:44:00Z</dcterms:created>
  <cp:lastPrinted>2013-06-08T07:53:00Z</cp:lastPrinted>
  <dcterms:modified xsi:type="dcterms:W3CDTF">2024-02-22T01:26:05Z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981A133010EC4B01A17E2523E5F517D6_12</vt:lpwstr>
  </property>
</Properties>
</file>