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2.svg" ContentType="image/svg+xml"/>
  <Override PartName="/xl/media/image4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40" windowHeight="12375"/>
  </bookViews>
  <sheets>
    <sheet name="模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<sst xmlns="http://schemas.openxmlformats.org/spreadsheetml/2006/main" count="100" uniqueCount="63">
  <si>
    <t>编码001</t>
  </si>
  <si>
    <t>物料编码</t>
  </si>
  <si>
    <t>物料名称</t>
  </si>
  <si>
    <t>入库数量</t>
  </si>
  <si>
    <t>出库数量</t>
  </si>
  <si>
    <t>入库金额</t>
  </si>
  <si>
    <t>出库金额</t>
  </si>
  <si>
    <t>月份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</si>
  <si>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</si>
  <si>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</si>
  <si>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</si>
  <si>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</si>
  <si>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</si>
  <si>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</si>
  <si>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</si>
  <si>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</si>
  <si>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</si>
  <si>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</si>
  <si>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</si>
  <si>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</si>
  <si>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</si>
  <si>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入库</t>
  </si>
  <si>
    <t>出库</t>
  </si>
  <si>
    <t>序号</t>
  </si>
  <si>
    <t>日期</t>
  </si>
  <si>
    <t>规格型号</t>
  </si>
  <si>
    <t>单位</t>
  </si>
  <si>
    <t>入库明细</t>
  </si>
  <si>
    <t>出库明细</t>
  </si>
  <si>
    <t>实时库存</t>
  </si>
  <si>
    <t>备注</t>
  </si>
  <si>
    <t>统计年份</t>
  </si>
  <si>
    <t>入库单价</t>
  </si>
  <si>
    <t>出库单价</t>
  </si>
  <si>
    <t>物料001</t>
  </si>
  <si>
    <t>规格0</t>
  </si>
  <si>
    <t>件</t>
  </si>
  <si>
    <t>无</t>
  </si>
  <si>
    <t>编码002</t>
  </si>
  <si>
    <t>物料002</t>
  </si>
  <si>
    <t>编码003</t>
  </si>
  <si>
    <t>物料003</t>
  </si>
  <si>
    <t>编码004</t>
  </si>
  <si>
    <t>物料004</t>
  </si>
  <si>
    <t>编码005</t>
  </si>
  <si>
    <t>物料005</t>
  </si>
  <si>
    <t>编码006</t>
  </si>
  <si>
    <t>物料006</t>
  </si>
  <si>
    <t>编码007</t>
  </si>
  <si>
    <t>物料007</t>
  </si>
  <si>
    <t>编码008</t>
  </si>
  <si>
    <t>物料008</t>
  </si>
  <si>
    <t>编码009</t>
  </si>
  <si>
    <t>物料009</t>
  </si>
  <si>
    <t>编码010</t>
  </si>
  <si>
    <t>物料010</t>
  </si>
  <si>
    <t>规格1</t>
  </si>
  <si>
    <t>编码011</t>
  </si>
  <si>
    <t>物料011</t>
  </si>
  <si>
    <t>规格2</t>
  </si>
  <si>
    <t>编码012</t>
  </si>
  <si>
    <t>物料012</t>
  </si>
  <si>
    <t>规格3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</si>
</sst>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General&quot;年&quot;"/>
  </numFmts>
  <fonts count="31">
    <font>
      <sz val="11"/>
      <color theme="1"/>
      <name val="宋体"/>
      <charset val="134"/>
      <scheme val="minor"/>
    </font>
    <font>
      <sz val="11"/>
      <color theme="1"/>
      <name val="汉仪书宋一简"/>
      <charset val="134"/>
    </font>
    <font>
      <b/>
      <sz val="24"/>
      <color theme="1"/>
      <name val="汉仪书宋一简"/>
      <charset val="134"/>
    </font>
    <font>
      <b/>
      <sz val="24"/>
      <color theme="0"/>
      <name val="汉仪书宋一简"/>
      <charset val="134"/>
    </font>
    <font>
      <b/>
      <sz val="11"/>
      <color theme="0"/>
      <name val="汉仪书宋一简"/>
      <charset val="134"/>
    </font>
    <font>
      <sz val="12"/>
      <color theme="0"/>
      <name val="汉仪书宋一简"/>
      <charset val="134"/>
    </font>
    <font>
      <b/>
      <sz val="14"/>
      <color rgb="FFFFE461"/>
      <name val="汉仪书宋一简"/>
      <charset val="134"/>
    </font>
    <font>
      <b/>
      <sz val="14"/>
      <color theme="0"/>
      <name val="汉仪书宋一简"/>
      <charset val="134"/>
    </font>
    <font>
      <sz val="11"/>
      <color theme="0"/>
      <name val="汉仪书宋一简"/>
      <charset val="134"/>
    </font>
    <font>
      <b/>
      <sz val="12"/>
      <color theme="0"/>
      <name val="汉仪书宋一简"/>
      <charset val="134"/>
    </font>
    <font>
      <b/>
      <sz val="11"/>
      <color theme="1"/>
      <name val="汉仪书宋一简"/>
      <charset val="134"/>
    </font>
    <font>
      <b/>
      <sz val="12"/>
      <color theme="1"/>
      <name val="汉仪书宋一简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6A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176" fontId="7" fillId="3" borderId="0" xfId="0" applyNumberFormat="1" applyFont="1" applyFill="1" applyAlignment="1">
      <alignment horizontal="left" vertical="center"/>
    </xf>
    <xf numFmtId="0" fontId="7" fillId="3" borderId="0" xfId="0" applyNumberFormat="1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176" fontId="8" fillId="3" borderId="0" xfId="0" applyNumberFormat="1" applyFont="1" applyFill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 tint="-0.05"/>
        </patternFill>
      </fill>
    </dxf>
  </dxfs>
  <tableStyles count="0" defaultTableStyle="TableStyleMedium2" defaultPivotStyle="PivotStyleLight16"/>
  <colors>
    <mruColors>
      <color rgb="0076A0A0"/>
      <color rgb="00FFE46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svg"/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2</xdr:row>
      <xdr:rowOff>144780</xdr:rowOff>
    </xdr:from>
    <xdr:to>
      <xdr:col>1</xdr:col>
      <xdr:colOff>518160</xdr:colOff>
      <xdr:row>3</xdr:row>
      <xdr:rowOff>241300</xdr:rowOff>
    </xdr:to>
    <xdr:pic>
      <xdr:nvPicPr>
        <xdr:cNvPr id="5" name="图片 4" descr="32313538393036353b32313538383934333bbfe2b4e6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3865" y="436880"/>
          <a:ext cx="396240" cy="401320"/>
        </a:xfrm>
        <a:prstGeom prst="rect">
          <a:avLst/>
        </a:prstGeom>
      </xdr:spPr>
    </xdr:pic>
    <xdr:clientData/>
  </xdr:twoCellAnchor>
  <xdr:twoCellAnchor editAs="oneCell">
    <xdr:from>
      <xdr:col>7</xdr:col>
      <xdr:colOff>373380</xdr:colOff>
      <xdr:row>2</xdr:row>
      <xdr:rowOff>106680</xdr:rowOff>
    </xdr:from>
    <xdr:to>
      <xdr:col>7</xdr:col>
      <xdr:colOff>805180</xdr:colOff>
      <xdr:row>3</xdr:row>
      <xdr:rowOff>236855</xdr:rowOff>
    </xdr:to>
    <xdr:pic>
      <xdr:nvPicPr>
        <xdr:cNvPr id="7" name="图片 6" descr="333530363730363b333530363538323bc6f3d2b5bbadcff1b2e9d1af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55055" y="398780"/>
          <a:ext cx="431800" cy="43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4"/>
  <sheetViews>
    <sheetView tabSelected="1" zoomScale="120" zoomScaleNormal="120" topLeftCell="A7" workbookViewId="0">
      <selection activeCell="I27" sqref="I27"/>
    </sheetView>
  </sheetViews>
  <sheetFormatPr defaultColWidth="12.775" defaultRowHeight="24" customHeight="1"/>
  <cols>
    <col min="1" max="1" width="4.225" style="1" customWidth="1"/>
    <col min="2" max="2" width="7.775" style="1" customWidth="1"/>
    <col min="3" max="8" width="12.775" style="1" customWidth="1"/>
    <col min="9" max="10" width="12.775" style="2" customWidth="1"/>
    <col min="11" max="11" width="12.775" style="1" customWidth="1"/>
    <col min="12" max="13" width="12.775" style="2" customWidth="1"/>
    <col min="14" max="16384" width="12.775" style="1" customWidth="1"/>
  </cols>
  <sheetData>
    <row r="1" ht="13" customHeight="1"/>
    <row r="2" ht="10" customHeight="1" spans="2:15">
      <c r="B2" s="3"/>
      <c r="C2" s="4"/>
      <c r="D2" s="4"/>
      <c r="E2" s="4"/>
      <c r="F2" s="4"/>
      <c r="G2" s="3"/>
      <c r="H2" s="3"/>
      <c r="I2" s="9"/>
      <c r="J2" s="9"/>
      <c r="K2" s="3"/>
      <c r="L2" s="9"/>
      <c r="M2" s="9"/>
      <c r="N2" s="3"/>
      <c r="O2" s="3"/>
    </row>
    <row r="3" customHeight="1" spans="2:15">
      <c r="B3" s="3"/>
      <c r="C3" s="4"/>
      <c r="D3" s="4"/>
      <c r="E3" s="4"/>
      <c r="F3" s="4"/>
      <c r="G3" s="3"/>
      <c r="H3" s="5"/>
      <c r="I3" s="10" t="s">
        <v>0</v>
      </c>
      <c r="J3" s="11" t="str">
        <f>VLOOKUP($I$3,$D$13:$N$28995,2,FALSE)</f>
        <v>物料001</v>
      </c>
      <c r="K3" s="12">
        <f>VLOOKUP($I$3,$D$13:$N$28995,5,FALSE)</f>
        <v>23</v>
      </c>
      <c r="L3" s="12">
        <f>VLOOKUP($I$3,$D$13:$N$28995,8,FALSE)</f>
        <v>10</v>
      </c>
      <c r="M3" s="11">
        <f>VLOOKUP($I$3,$D$13:$N$28995,7,FALSE)</f>
        <v>483</v>
      </c>
      <c r="N3" s="11">
        <f>VLOOKUP($I$3,$D$13:$N$28995,10,FALSE)</f>
        <v>580</v>
      </c>
      <c r="O3" s="5"/>
    </row>
    <row r="4" customHeight="1" spans="2:15">
      <c r="B4" s="3"/>
      <c r="C4" s="4"/>
      <c r="D4" s="4"/>
      <c r="E4" s="4"/>
      <c r="F4" s="4"/>
      <c r="G4" s="3"/>
      <c r="H4" s="5"/>
      <c r="I4" s="13" t="s">
        <v>1</v>
      </c>
      <c r="J4" s="14" t="s">
        <v>2</v>
      </c>
      <c r="K4" s="14" t="s">
        <v>3</v>
      </c>
      <c r="L4" s="13" t="s">
        <v>4</v>
      </c>
      <c r="M4" s="14" t="s">
        <v>5</v>
      </c>
      <c r="N4" s="13" t="s">
        <v>6</v>
      </c>
      <c r="O4" s="5"/>
    </row>
    <row r="5" ht="10" customHeight="1" spans="2:15">
      <c r="B5" s="3"/>
      <c r="C5" s="4"/>
      <c r="D5" s="4"/>
      <c r="E5" s="4"/>
      <c r="F5" s="4"/>
      <c r="G5" s="3"/>
      <c r="H5" s="3"/>
      <c r="I5" s="9"/>
      <c r="J5" s="9"/>
      <c r="K5" s="3"/>
      <c r="L5" s="9"/>
      <c r="M5" s="9"/>
      <c r="N5" s="3"/>
      <c r="O5" s="3"/>
    </row>
    <row r="6" ht="10" customHeight="1"/>
    <row r="7" customHeight="1" spans="2:15">
      <c r="B7" s="6" t="s">
        <v>7</v>
      </c>
      <c r="C7" s="6" t="s">
        <v>8</v>
      </c>
      <c r="D7" s="6" t="s">
        <v>9</v>
      </c>
      <c r="E7" s="6" t="s">
        <v>10</v>
      </c>
      <c r="F7" s="6" t="s">
        <v>11</v>
      </c>
      <c r="G7" s="6" t="s">
        <v>12</v>
      </c>
      <c r="H7" s="6" t="s">
        <v>13</v>
      </c>
      <c r="I7" s="6" t="s">
        <v>14</v>
      </c>
      <c r="J7" s="6" t="s">
        <v>15</v>
      </c>
      <c r="K7" s="6" t="s">
        <v>16</v>
      </c>
      <c r="L7" s="6" t="s">
        <v>17</v>
      </c>
      <c r="M7" s="6" t="s">
        <v>18</v>
      </c>
      <c r="N7" s="6" t="s">
        <v>19</v>
      </c>
      <c r="O7" s="15" t="s">
        <v>20</v>
      </c>
    </row>
    <row r="8" customHeight="1" spans="2:15">
      <c r="B8" s="7" t="s">
        <v>21</v>
      </c>
      <c r="C8" s="7">
        <f>SUMPRODUCT((YEAR($C$13:$C$22996)=$R$12)*(MONTH($C$13:$C$22996)&amp;"月"=C7)*($H$13:$H$22996))</f>
        <v>23</v>
      </c>
      <c r="D8" s="7">
        <f>SUMPRODUCT((YEAR($C$13:$C$22996)=$R$12)*(MONTH($C$13:$C$22996)&amp;"月"=D7)*($H$13:$H$22996))</f>
        <v>25</v>
      </c>
      <c r="E8" s="7">
        <f t="shared" ref="D8:N8" si="0">SUMPRODUCT((YEAR($C$13:$C$22996)=$R$12)*(MONTH($C$13:$C$22996)&amp;"月"=E7)*($H$13:$H$22996))</f>
        <v>30</v>
      </c>
      <c r="F8" s="7">
        <f t="shared" si="0"/>
        <v>19</v>
      </c>
      <c r="G8" s="7">
        <f t="shared" si="0"/>
        <v>25</v>
      </c>
      <c r="H8" s="7">
        <f t="shared" si="0"/>
        <v>30</v>
      </c>
      <c r="I8" s="7">
        <f t="shared" si="0"/>
        <v>20</v>
      </c>
      <c r="J8" s="7">
        <f t="shared" si="0"/>
        <v>25</v>
      </c>
      <c r="K8" s="7">
        <f t="shared" si="0"/>
        <v>27</v>
      </c>
      <c r="L8" s="7">
        <f t="shared" si="0"/>
        <v>16</v>
      </c>
      <c r="M8" s="7">
        <f t="shared" si="0"/>
        <v>22</v>
      </c>
      <c r="N8" s="7">
        <f t="shared" si="0"/>
        <v>30</v>
      </c>
      <c r="O8" s="16">
        <f>SUM(C8:N8)</f>
        <v>292</v>
      </c>
    </row>
    <row r="9" customHeight="1" spans="2:15">
      <c r="B9" s="7" t="s">
        <v>22</v>
      </c>
      <c r="C9" s="7">
        <f>SUMPRODUCT((YEAR($C$13:$C$22996)=$R$12)*(MONTH($C$13:$C$22996)&amp;"月"=C7)*($K$13:$K$22996))</f>
        <v>10</v>
      </c>
      <c r="D9" s="7">
        <f t="shared" ref="D9:N9" si="1">SUMPRODUCT((YEAR($C$13:$C$22996)=$R$12)*(MONTH($C$13:$C$22996)&amp;"月"=D7)*($K$13:$K$22996))</f>
        <v>6</v>
      </c>
      <c r="E9" s="7">
        <f t="shared" si="1"/>
        <v>16</v>
      </c>
      <c r="F9" s="7">
        <f t="shared" si="1"/>
        <v>14</v>
      </c>
      <c r="G9" s="7">
        <f t="shared" si="1"/>
        <v>12</v>
      </c>
      <c r="H9" s="7">
        <f t="shared" si="1"/>
        <v>20</v>
      </c>
      <c r="I9" s="7">
        <f t="shared" si="1"/>
        <v>10</v>
      </c>
      <c r="J9" s="7">
        <f t="shared" si="1"/>
        <v>6</v>
      </c>
      <c r="K9" s="7">
        <f t="shared" si="1"/>
        <v>8</v>
      </c>
      <c r="L9" s="7">
        <f t="shared" si="1"/>
        <v>7</v>
      </c>
      <c r="M9" s="7">
        <f t="shared" si="1"/>
        <v>10</v>
      </c>
      <c r="N9" s="7">
        <f t="shared" si="1"/>
        <v>11</v>
      </c>
      <c r="O9" s="16">
        <f>SUM(C9:N9)</f>
        <v>130</v>
      </c>
    </row>
    <row r="10" ht="10" customHeight="1"/>
    <row r="11" s="1" customFormat="1" customHeight="1" spans="2:18">
      <c r="B11" s="6" t="s">
        <v>23</v>
      </c>
      <c r="C11" s="6" t="s">
        <v>24</v>
      </c>
      <c r="D11" s="6" t="s">
        <v>1</v>
      </c>
      <c r="E11" s="6" t="s">
        <v>2</v>
      </c>
      <c r="F11" s="6" t="s">
        <v>25</v>
      </c>
      <c r="G11" s="6" t="s">
        <v>26</v>
      </c>
      <c r="H11" s="6" t="s">
        <v>27</v>
      </c>
      <c r="I11" s="17"/>
      <c r="J11" s="17"/>
      <c r="K11" s="6" t="s">
        <v>28</v>
      </c>
      <c r="L11" s="17"/>
      <c r="M11" s="17"/>
      <c r="N11" s="6" t="s">
        <v>29</v>
      </c>
      <c r="O11" s="6" t="s">
        <v>30</v>
      </c>
      <c r="R11" s="1" t="s">
        <v>31</v>
      </c>
    </row>
    <row r="12" s="1" customFormat="1" customHeight="1" spans="2:18">
      <c r="B12" s="6"/>
      <c r="C12" s="6"/>
      <c r="D12" s="6"/>
      <c r="E12" s="6"/>
      <c r="F12" s="6"/>
      <c r="G12" s="6"/>
      <c r="H12" s="6" t="s">
        <v>3</v>
      </c>
      <c r="I12" s="17" t="s">
        <v>32</v>
      </c>
      <c r="J12" s="17" t="s">
        <v>5</v>
      </c>
      <c r="K12" s="6" t="s">
        <v>4</v>
      </c>
      <c r="L12" s="17" t="s">
        <v>33</v>
      </c>
      <c r="M12" s="17" t="s">
        <v>6</v>
      </c>
      <c r="N12" s="6"/>
      <c r="O12" s="6"/>
      <c r="R12" s="19">
        <v>2022</v>
      </c>
    </row>
    <row r="13" customHeight="1" spans="2:15">
      <c r="B13" s="7">
        <v>1</v>
      </c>
      <c r="C13" s="8">
        <v>44562</v>
      </c>
      <c r="D13" s="7" t="s">
        <v>0</v>
      </c>
      <c r="E13" s="7" t="s">
        <v>34</v>
      </c>
      <c r="F13" s="7" t="s">
        <v>35</v>
      </c>
      <c r="G13" s="7" t="s">
        <v>36</v>
      </c>
      <c r="H13" s="7">
        <v>23</v>
      </c>
      <c r="I13" s="18">
        <v>21</v>
      </c>
      <c r="J13" s="18">
        <f>H13*I13</f>
        <v>483</v>
      </c>
      <c r="K13" s="7">
        <v>10</v>
      </c>
      <c r="L13" s="18">
        <v>58</v>
      </c>
      <c r="M13" s="18">
        <f>K13*L13</f>
        <v>580</v>
      </c>
      <c r="N13" s="7">
        <f>IF(D13="","",SUMIF($D$13:D13,D13,$H$13:H13)-SUMIF($D$13:D13,D13,$K$13:K13))</f>
        <v>13</v>
      </c>
      <c r="O13" s="7" t="s">
        <v>37</v>
      </c>
    </row>
    <row r="14" customHeight="1" spans="2:15">
      <c r="B14" s="7">
        <v>2</v>
      </c>
      <c r="C14" s="8">
        <v>44593</v>
      </c>
      <c r="D14" s="7" t="s">
        <v>38</v>
      </c>
      <c r="E14" s="7" t="s">
        <v>39</v>
      </c>
      <c r="F14" s="7" t="s">
        <v>35</v>
      </c>
      <c r="G14" s="7" t="s">
        <v>36</v>
      </c>
      <c r="H14" s="7">
        <v>25</v>
      </c>
      <c r="I14" s="18">
        <v>17</v>
      </c>
      <c r="J14" s="18">
        <f t="shared" ref="J14:J29" si="2">H14*I14</f>
        <v>425</v>
      </c>
      <c r="K14" s="7">
        <v>6</v>
      </c>
      <c r="L14" s="18">
        <v>65</v>
      </c>
      <c r="M14" s="18">
        <f t="shared" ref="M14:M29" si="3">K14*L14</f>
        <v>390</v>
      </c>
      <c r="N14" s="7">
        <f>IF(D14="","",SUMIF($D$13:D14,D14,$H$13:H14)-SUMIF($D$13:D14,D14,$K$13:K14))</f>
        <v>19</v>
      </c>
      <c r="O14" s="7" t="s">
        <v>37</v>
      </c>
    </row>
    <row r="15" customHeight="1" spans="2:15">
      <c r="B15" s="7">
        <v>3</v>
      </c>
      <c r="C15" s="8">
        <v>44621</v>
      </c>
      <c r="D15" s="7" t="s">
        <v>40</v>
      </c>
      <c r="E15" s="7" t="s">
        <v>41</v>
      </c>
      <c r="F15" s="7" t="s">
        <v>35</v>
      </c>
      <c r="G15" s="7" t="s">
        <v>36</v>
      </c>
      <c r="H15" s="7">
        <v>30</v>
      </c>
      <c r="I15" s="18">
        <v>23</v>
      </c>
      <c r="J15" s="18">
        <f t="shared" si="2"/>
        <v>690</v>
      </c>
      <c r="K15" s="7">
        <v>16</v>
      </c>
      <c r="L15" s="18">
        <v>75</v>
      </c>
      <c r="M15" s="18">
        <f t="shared" si="3"/>
        <v>1200</v>
      </c>
      <c r="N15" s="7">
        <f>IF(D15="","",SUMIF($D$13:D15,D15,$H$13:H15)-SUMIF($D$13:D15,D15,$K$13:K15))</f>
        <v>14</v>
      </c>
      <c r="O15" s="7" t="s">
        <v>37</v>
      </c>
    </row>
    <row r="16" customHeight="1" spans="2:15">
      <c r="B16" s="7">
        <v>4</v>
      </c>
      <c r="C16" s="8">
        <v>44652</v>
      </c>
      <c r="D16" s="7" t="s">
        <v>42</v>
      </c>
      <c r="E16" s="7" t="s">
        <v>43</v>
      </c>
      <c r="F16" s="7" t="s">
        <v>35</v>
      </c>
      <c r="G16" s="7" t="s">
        <v>36</v>
      </c>
      <c r="H16" s="7">
        <v>19</v>
      </c>
      <c r="I16" s="18">
        <v>18</v>
      </c>
      <c r="J16" s="18">
        <f t="shared" si="2"/>
        <v>342</v>
      </c>
      <c r="K16" s="7">
        <v>14</v>
      </c>
      <c r="L16" s="18">
        <v>59</v>
      </c>
      <c r="M16" s="18">
        <f t="shared" si="3"/>
        <v>826</v>
      </c>
      <c r="N16" s="7">
        <f>IF(D16="","",SUMIF($D$13:D16,D16,$H$13:H16)-SUMIF($D$13:D16,D16,$K$13:K16))</f>
        <v>5</v>
      </c>
      <c r="O16" s="7" t="s">
        <v>37</v>
      </c>
    </row>
    <row r="17" customHeight="1" spans="2:15">
      <c r="B17" s="7">
        <v>5</v>
      </c>
      <c r="C17" s="8">
        <v>44682</v>
      </c>
      <c r="D17" s="7" t="s">
        <v>44</v>
      </c>
      <c r="E17" s="7" t="s">
        <v>45</v>
      </c>
      <c r="F17" s="7" t="s">
        <v>35</v>
      </c>
      <c r="G17" s="7" t="s">
        <v>36</v>
      </c>
      <c r="H17" s="7">
        <v>25</v>
      </c>
      <c r="I17" s="18">
        <v>26</v>
      </c>
      <c r="J17" s="18">
        <f t="shared" si="2"/>
        <v>650</v>
      </c>
      <c r="K17" s="7">
        <v>12</v>
      </c>
      <c r="L17" s="18">
        <v>85</v>
      </c>
      <c r="M17" s="18">
        <f t="shared" si="3"/>
        <v>1020</v>
      </c>
      <c r="N17" s="7">
        <f>IF(D17="","",SUMIF($D$13:D17,D17,$H$13:H17)-SUMIF($D$13:D17,D17,$K$13:K17))</f>
        <v>13</v>
      </c>
      <c r="O17" s="7" t="s">
        <v>37</v>
      </c>
    </row>
    <row r="18" customHeight="1" spans="2:15">
      <c r="B18" s="7">
        <v>6</v>
      </c>
      <c r="C18" s="8">
        <v>44713</v>
      </c>
      <c r="D18" s="7" t="s">
        <v>46</v>
      </c>
      <c r="E18" s="7" t="s">
        <v>47</v>
      </c>
      <c r="F18" s="7" t="s">
        <v>35</v>
      </c>
      <c r="G18" s="7" t="s">
        <v>36</v>
      </c>
      <c r="H18" s="7">
        <v>30</v>
      </c>
      <c r="I18" s="18">
        <v>30</v>
      </c>
      <c r="J18" s="18">
        <f t="shared" si="2"/>
        <v>900</v>
      </c>
      <c r="K18" s="7">
        <v>20</v>
      </c>
      <c r="L18" s="18">
        <v>79</v>
      </c>
      <c r="M18" s="18">
        <f t="shared" si="3"/>
        <v>1580</v>
      </c>
      <c r="N18" s="7">
        <f>IF(D18="","",SUMIF($D$13:D18,D18,$H$13:H18)-SUMIF($D$13:D18,D18,$K$13:K18))</f>
        <v>10</v>
      </c>
      <c r="O18" s="7" t="s">
        <v>37</v>
      </c>
    </row>
    <row r="19" customHeight="1" spans="2:15">
      <c r="B19" s="7">
        <v>7</v>
      </c>
      <c r="C19" s="8">
        <v>44743</v>
      </c>
      <c r="D19" s="7" t="s">
        <v>48</v>
      </c>
      <c r="E19" s="7" t="s">
        <v>49</v>
      </c>
      <c r="F19" s="7" t="s">
        <v>35</v>
      </c>
      <c r="G19" s="7" t="s">
        <v>36</v>
      </c>
      <c r="H19" s="7">
        <v>20</v>
      </c>
      <c r="I19" s="18">
        <v>15</v>
      </c>
      <c r="J19" s="18">
        <f t="shared" si="2"/>
        <v>300</v>
      </c>
      <c r="K19" s="7">
        <v>10</v>
      </c>
      <c r="L19" s="18">
        <v>59</v>
      </c>
      <c r="M19" s="18">
        <f t="shared" si="3"/>
        <v>590</v>
      </c>
      <c r="N19" s="7">
        <f>IF(D19="","",SUMIF($D$13:D19,D19,$H$13:H19)-SUMIF($D$13:D19,D19,$K$13:K19))</f>
        <v>10</v>
      </c>
      <c r="O19" s="7" t="s">
        <v>37</v>
      </c>
    </row>
    <row r="20" customHeight="1" spans="2:15">
      <c r="B20" s="7">
        <v>8</v>
      </c>
      <c r="C20" s="8">
        <v>44774</v>
      </c>
      <c r="D20" s="7" t="s">
        <v>50</v>
      </c>
      <c r="E20" s="7" t="s">
        <v>51</v>
      </c>
      <c r="F20" s="7" t="s">
        <v>35</v>
      </c>
      <c r="G20" s="7" t="s">
        <v>36</v>
      </c>
      <c r="H20" s="7">
        <v>25</v>
      </c>
      <c r="I20" s="18">
        <v>10</v>
      </c>
      <c r="J20" s="18">
        <f t="shared" si="2"/>
        <v>250</v>
      </c>
      <c r="K20" s="7">
        <v>6</v>
      </c>
      <c r="L20" s="18">
        <v>35</v>
      </c>
      <c r="M20" s="18">
        <f t="shared" si="3"/>
        <v>210</v>
      </c>
      <c r="N20" s="7">
        <f>IF(D20="","",SUMIF($D$13:D20,D20,$H$13:H20)-SUMIF($D$13:D20,D20,$K$13:K20))</f>
        <v>19</v>
      </c>
      <c r="O20" s="7" t="s">
        <v>37</v>
      </c>
    </row>
    <row r="21" customHeight="1" spans="2:15">
      <c r="B21" s="7">
        <v>9</v>
      </c>
      <c r="C21" s="8">
        <v>44805</v>
      </c>
      <c r="D21" s="7" t="s">
        <v>52</v>
      </c>
      <c r="E21" s="7" t="s">
        <v>53</v>
      </c>
      <c r="F21" s="7" t="s">
        <v>35</v>
      </c>
      <c r="G21" s="7" t="s">
        <v>36</v>
      </c>
      <c r="H21" s="7">
        <v>27</v>
      </c>
      <c r="I21" s="18">
        <v>26</v>
      </c>
      <c r="J21" s="18">
        <f t="shared" si="2"/>
        <v>702</v>
      </c>
      <c r="K21" s="7">
        <v>8</v>
      </c>
      <c r="L21" s="18">
        <v>88</v>
      </c>
      <c r="M21" s="18">
        <f t="shared" si="3"/>
        <v>704</v>
      </c>
      <c r="N21" s="7">
        <f>IF(D21="","",SUMIF($D$13:D21,D21,$H$13:H21)-SUMIF($D$13:D21,D21,$K$13:K21))</f>
        <v>19</v>
      </c>
      <c r="O21" s="7" t="s">
        <v>37</v>
      </c>
    </row>
    <row r="22" customHeight="1" spans="2:15">
      <c r="B22" s="7">
        <v>10</v>
      </c>
      <c r="C22" s="8">
        <v>44835</v>
      </c>
      <c r="D22" s="7" t="s">
        <v>54</v>
      </c>
      <c r="E22" s="7" t="s">
        <v>55</v>
      </c>
      <c r="F22" s="7" t="s">
        <v>56</v>
      </c>
      <c r="G22" s="7" t="s">
        <v>36</v>
      </c>
      <c r="H22" s="7">
        <v>16</v>
      </c>
      <c r="I22" s="18">
        <v>18</v>
      </c>
      <c r="J22" s="18">
        <f t="shared" si="2"/>
        <v>288</v>
      </c>
      <c r="K22" s="7">
        <v>7</v>
      </c>
      <c r="L22" s="18">
        <v>65</v>
      </c>
      <c r="M22" s="18">
        <f t="shared" si="3"/>
        <v>455</v>
      </c>
      <c r="N22" s="7">
        <f>IF(D22="","",SUMIF($D$13:D22,D22,$H$13:H22)-SUMIF($D$13:D22,D22,$K$13:K22))</f>
        <v>9</v>
      </c>
      <c r="O22" s="7" t="s">
        <v>37</v>
      </c>
    </row>
    <row r="23" customHeight="1" spans="2:15">
      <c r="B23" s="7">
        <v>11</v>
      </c>
      <c r="C23" s="8">
        <v>44866</v>
      </c>
      <c r="D23" s="7" t="s">
        <v>57</v>
      </c>
      <c r="E23" s="7" t="s">
        <v>58</v>
      </c>
      <c r="F23" s="7" t="s">
        <v>59</v>
      </c>
      <c r="G23" s="7" t="s">
        <v>36</v>
      </c>
      <c r="H23" s="7">
        <v>22</v>
      </c>
      <c r="I23" s="18">
        <v>22</v>
      </c>
      <c r="J23" s="18">
        <f t="shared" si="2"/>
        <v>484</v>
      </c>
      <c r="K23" s="7">
        <v>10</v>
      </c>
      <c r="L23" s="18">
        <v>88</v>
      </c>
      <c r="M23" s="18">
        <f t="shared" si="3"/>
        <v>880</v>
      </c>
      <c r="N23" s="7">
        <f>IF(D23="","",SUMIF($D$13:D23,D23,$H$13:H23)-SUMIF($D$13:D23,D23,$K$13:K23))</f>
        <v>12</v>
      </c>
      <c r="O23" s="7" t="s">
        <v>37</v>
      </c>
    </row>
    <row r="24" customHeight="1" spans="2:15">
      <c r="B24" s="7">
        <v>12</v>
      </c>
      <c r="C24" s="8">
        <v>44896</v>
      </c>
      <c r="D24" s="7" t="s">
        <v>60</v>
      </c>
      <c r="E24" s="7" t="s">
        <v>61</v>
      </c>
      <c r="F24" s="7" t="s">
        <v>62</v>
      </c>
      <c r="G24" s="7" t="s">
        <v>36</v>
      </c>
      <c r="H24" s="7">
        <v>30</v>
      </c>
      <c r="I24" s="18">
        <v>26</v>
      </c>
      <c r="J24" s="18">
        <f t="shared" si="2"/>
        <v>780</v>
      </c>
      <c r="K24" s="7">
        <v>11</v>
      </c>
      <c r="L24" s="18">
        <v>65</v>
      </c>
      <c r="M24" s="18">
        <f t="shared" si="3"/>
        <v>715</v>
      </c>
      <c r="N24" s="7">
        <f>IF(D24="","",SUMIF($D$13:D24,D24,$H$13:H24)-SUMIF($D$13:D24,D24,$K$13:K24))</f>
        <v>19</v>
      </c>
      <c r="O24" s="7" t="s">
        <v>37</v>
      </c>
    </row>
  </sheetData>
  <mergeCells count="11">
    <mergeCell ref="H11:J11"/>
    <mergeCell ref="K11:M11"/>
    <mergeCell ref="B11:B12"/>
    <mergeCell ref="C11:C12"/>
    <mergeCell ref="D11:D12"/>
    <mergeCell ref="E11:E12"/>
    <mergeCell ref="F11:F12"/>
    <mergeCell ref="G11:G12"/>
    <mergeCell ref="N11:N12"/>
    <mergeCell ref="O11:O12"/>
    <mergeCell ref="C2:F5"/>
  </mergeCells>
  <conditionalFormatting sqref="B13:O24">
    <cfRule type="expression" dxfId="0" priority="1">
      <formula>AND(ISODD(ROW()+1),ROW()&gt;6)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清律</cp:lastModifiedBy>
  <dcterms:created xsi:type="dcterms:W3CDTF">2022-09-20T03:32:00Z</dcterms:created>
  <dcterms:modified xsi:type="dcterms:W3CDTF">2024-02-24T06:39:06Z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DECF81742077411DBDF41437F5DE0086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v1.0_mb_GPyUaDgJxX983ocUikBOYw==</vt:lpwstr>
  </property>
</Properties>
</file>