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<sst xmlns="http://schemas.openxmlformats.org/spreadsheetml/2006/main" count="44" uniqueCount="40">
  <si>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学生考试成绩智能统计表</t>
  </si>
  <si>
    <t>考试人数</t>
  </si>
  <si>
    <t>优秀</t>
  </si>
  <si>
    <t>良好</t>
  </si>
  <si>
    <t>合格</t>
  </si>
  <si>
    <t>不合格</t>
  </si>
  <si>
    <t>学号</t>
  </si>
  <si>
    <t>学生姓名</t>
  </si>
  <si>
    <t>语文</t>
  </si>
  <si>
    <t>数学</t>
  </si>
  <si>
    <t>英语</t>
  </si>
  <si>
    <t>物理</t>
  </si>
  <si>
    <t>化学</t>
  </si>
  <si>
    <t>体育</t>
  </si>
  <si>
    <t>总分</t>
  </si>
  <si>
    <t>平均分</t>
  </si>
  <si>
    <t>等级</t>
  </si>
  <si>
    <t>自定义设置区域</t>
  </si>
  <si>
    <t>莉莉</t>
  </si>
  <si>
    <t>300以下</t>
  </si>
  <si>
    <t>小芳</t>
  </si>
  <si>
    <t>300-399</t>
  </si>
  <si>
    <t>小美</t>
  </si>
  <si>
    <t>400-449</t>
  </si>
  <si>
    <t>小新</t>
  </si>
  <si>
    <t>450以上</t>
  </si>
  <si>
    <t>小小</t>
  </si>
  <si>
    <t>大壮</t>
  </si>
  <si>
    <t>优秀率</t>
  </si>
  <si>
    <t>大风</t>
  </si>
  <si>
    <t>大可</t>
  </si>
  <si>
    <t>小赵</t>
  </si>
  <si>
    <t>良好率</t>
  </si>
  <si>
    <t>小芸</t>
  </si>
  <si>
    <t>小丽</t>
  </si>
  <si>
    <t>大明</t>
  </si>
  <si>
    <t>合格率</t>
  </si>
  <si>
    <t>美美</t>
  </si>
  <si>
    <t>浪浪</t>
  </si>
  <si>
    <t>乐乐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</si>
</sst>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#,##0_ "/>
    <numFmt numFmtId="178" formatCode="General&quot;人&quot;"/>
  </numFmts>
  <fonts count="38">
    <font>
      <sz val="11"/>
      <color theme="1"/>
      <name val="宋体"/>
      <charset val="134"/>
      <scheme val="minor"/>
    </font>
    <font>
      <sz val="10"/>
      <color theme="1"/>
      <name val="思源宋体 CN Heavy"/>
      <charset val="134"/>
    </font>
    <font>
      <b/>
      <sz val="10"/>
      <color theme="1"/>
      <name val="思源宋体 CN Heavy"/>
      <charset val="134"/>
    </font>
    <font>
      <b/>
      <sz val="48"/>
      <color rgb="FF00B0F0"/>
      <name val="思源黑体 CN Medium"/>
      <charset val="134"/>
    </font>
    <font>
      <b/>
      <sz val="36"/>
      <color theme="9"/>
      <name val="思源宋体 CN Heavy"/>
      <charset val="134"/>
    </font>
    <font>
      <b/>
      <sz val="22"/>
      <color theme="0"/>
      <name val="思源宋体 CN Heavy"/>
      <charset val="134"/>
    </font>
    <font>
      <b/>
      <sz val="28"/>
      <color theme="1"/>
      <name val="思源宋体 CN Heavy"/>
      <charset val="134"/>
    </font>
    <font>
      <b/>
      <sz val="16"/>
      <color theme="0"/>
      <name val="思源宋体 CN Heavy"/>
      <charset val="134"/>
    </font>
    <font>
      <sz val="14"/>
      <color theme="4" tint="-0.249977111117893"/>
      <name val="思源宋体 CN Heavy"/>
      <charset val="134"/>
    </font>
    <font>
      <b/>
      <sz val="22"/>
      <color theme="1"/>
      <name val="思源宋体 CN Heavy"/>
      <charset val="134"/>
    </font>
    <font>
      <sz val="14"/>
      <color theme="4" tint="-0.25"/>
      <name val="思源宋体 CN Heavy"/>
      <charset val="134"/>
    </font>
    <font>
      <b/>
      <sz val="26"/>
      <color rgb="FF00B050"/>
      <name val="思源宋体 CN Heavy"/>
      <charset val="134"/>
    </font>
    <font>
      <b/>
      <sz val="26"/>
      <color theme="0"/>
      <name val="思源宋体 CN Heavy"/>
      <charset val="134"/>
    </font>
    <font>
      <b/>
      <sz val="26"/>
      <color theme="1"/>
      <name val="思源宋体 CN Heavy"/>
      <charset val="134"/>
    </font>
    <font>
      <sz val="10"/>
      <color theme="0"/>
      <name val="思源宋体 CN Heavy"/>
      <charset val="134"/>
    </font>
    <font>
      <b/>
      <sz val="26"/>
      <color rgb="FFFF0000"/>
      <name val="思源宋体 CN Heavy"/>
      <charset val="134"/>
    </font>
    <font>
      <b/>
      <sz val="11"/>
      <color theme="0"/>
      <name val="思源宋体 CN Heavy"/>
      <charset val="134"/>
    </font>
    <font>
      <b/>
      <sz val="11"/>
      <color rgb="FFFF0000"/>
      <name val="思源宋体 CN Heavy"/>
      <charset val="134"/>
    </font>
    <font>
      <sz val="26"/>
      <color theme="0"/>
      <name val="思源宋体 CN Heavy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8" borderId="8" applyNumberFormat="0" applyAlignment="0" applyProtection="0">
      <alignment vertical="center"/>
    </xf>
    <xf numFmtId="0" fontId="28" fillId="9" borderId="9" applyNumberFormat="0" applyAlignment="0" applyProtection="0">
      <alignment vertical="center"/>
    </xf>
    <xf numFmtId="0" fontId="29" fillId="9" borderId="8" applyNumberFormat="0" applyAlignment="0" applyProtection="0">
      <alignment vertical="center"/>
    </xf>
    <xf numFmtId="0" fontId="30" fillId="10" borderId="10" applyNumberFormat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7" fontId="6" fillId="5" borderId="0" xfId="0" applyNumberFormat="1" applyFont="1" applyFill="1" applyAlignment="1">
      <alignment horizontal="center" vertical="center"/>
    </xf>
    <xf numFmtId="14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6" fontId="8" fillId="6" borderId="2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horizontal="center" vertical="center"/>
    </xf>
    <xf numFmtId="176" fontId="8" fillId="6" borderId="0" xfId="0" applyNumberFormat="1" applyFont="1" applyFill="1" applyBorder="1" applyAlignment="1">
      <alignment horizontal="center" vertical="center"/>
    </xf>
    <xf numFmtId="178" fontId="1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78" fontId="12" fillId="4" borderId="0" xfId="0" applyNumberFormat="1" applyFont="1" applyFill="1" applyAlignment="1">
      <alignment horizontal="center" vertical="center"/>
    </xf>
    <xf numFmtId="9" fontId="13" fillId="5" borderId="0" xfId="0" applyNumberFormat="1" applyFont="1" applyFill="1" applyAlignment="1">
      <alignment horizontal="center" vertical="center"/>
    </xf>
    <xf numFmtId="178" fontId="12" fillId="2" borderId="0" xfId="0" applyNumberFormat="1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178" fontId="15" fillId="2" borderId="0" xfId="0" applyNumberFormat="1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8" fillId="4" borderId="0" xfId="0" applyFont="1" applyFill="1" applyAlignment="1">
      <alignment horizontal="center" vertical="center"/>
    </xf>
    <xf numFmtId="176" fontId="8" fillId="6" borderId="3" xfId="0" applyNumberFormat="1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22"/>
  <sheetViews>
    <sheetView tabSelected="1" zoomScale="55" zoomScaleNormal="55" workbookViewId="0">
      <selection activeCell="L30" sqref="L30"/>
    </sheetView>
  </sheetViews>
  <sheetFormatPr defaultColWidth="12.775" defaultRowHeight="28" customHeight="1"/>
  <cols>
    <col min="1" max="1" width="12.775" style="1" customWidth="1"/>
    <col min="2" max="2" width="18.75" style="1" customWidth="1"/>
    <col min="3" max="10" width="15.6333333333333" style="1" customWidth="1"/>
    <col min="11" max="11" width="15.6333333333333" style="3" customWidth="1"/>
    <col min="12" max="12" width="15.6333333333333" style="1" customWidth="1"/>
    <col min="13" max="13" width="2.38333333333333" style="1" customWidth="1"/>
    <col min="14" max="15" width="12.775" style="1" customWidth="1"/>
    <col min="16" max="16" width="14.1333333333333" style="1" customWidth="1"/>
    <col min="17" max="16382" width="12.775" style="1" customWidth="1"/>
    <col min="16383" max="16384" width="12.775" style="1"/>
  </cols>
  <sheetData>
    <row r="1" s="1" customFormat="1" customHeight="1" spans="2:16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1" ht="61" customHeight="1" spans="2:16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="1" customFormat="1" ht="6" customHeight="1" spans="2:16">
      <c r="B3" s="5"/>
      <c r="C3" s="5"/>
      <c r="D3" s="5"/>
      <c r="E3" s="5"/>
      <c r="F3" s="5"/>
      <c r="G3" s="5"/>
      <c r="H3" s="5"/>
      <c r="I3" s="5"/>
      <c r="J3" s="5"/>
      <c r="K3" s="16"/>
      <c r="L3" s="5"/>
      <c r="M3" s="5"/>
      <c r="N3" s="5"/>
      <c r="O3" s="5"/>
      <c r="P3" s="5"/>
    </row>
    <row r="4" s="1" customFormat="1" ht="6" customHeight="1" spans="2:11">
      <c r="B4" s="6"/>
      <c r="C4" s="6"/>
      <c r="D4" s="6"/>
      <c r="E4" s="6"/>
      <c r="F4" s="6"/>
      <c r="K4" s="3"/>
    </row>
    <row r="5" s="2" customFormat="1" ht="46" customHeight="1" spans="2:16">
      <c r="B5" s="7" t="s">
        <v>1</v>
      </c>
      <c r="C5" s="7"/>
      <c r="D5" s="8">
        <f>COUNTA($C$8:$C$21995)</f>
        <v>15</v>
      </c>
      <c r="E5" s="8"/>
      <c r="F5" s="7" t="s">
        <v>2</v>
      </c>
      <c r="G5" s="8">
        <f>COUNTIF($L$8:$L$2195,"优秀")</f>
        <v>3</v>
      </c>
      <c r="H5" s="7" t="s">
        <v>3</v>
      </c>
      <c r="I5" s="8">
        <f>COUNTIF($L$8:$L$2195,"良好")</f>
        <v>3</v>
      </c>
      <c r="J5" s="7" t="s">
        <v>4</v>
      </c>
      <c r="K5" s="17">
        <f>COUNTIF($L$8:$L$2195,"合格")</f>
        <v>8</v>
      </c>
      <c r="L5" s="7" t="s">
        <v>5</v>
      </c>
      <c r="M5" s="8">
        <f>COUNTIF($L$8:$L$2195,"不合格")</f>
        <v>1</v>
      </c>
      <c r="N5" s="8"/>
      <c r="O5" s="18">
        <f ca="1">TODAY()</f>
        <v>45343</v>
      </c>
      <c r="P5" s="19"/>
    </row>
    <row r="6" s="1" customFormat="1" ht="9" customHeight="1" spans="2:16">
      <c r="B6" s="9"/>
      <c r="C6" s="9"/>
      <c r="D6" s="9"/>
      <c r="E6" s="9"/>
      <c r="F6" s="9"/>
      <c r="G6" s="10"/>
      <c r="H6" s="10"/>
      <c r="I6" s="10"/>
      <c r="J6" s="10"/>
      <c r="K6" s="20"/>
      <c r="L6" s="10"/>
      <c r="M6" s="10"/>
      <c r="N6" s="10"/>
      <c r="O6" s="10"/>
      <c r="P6" s="10"/>
    </row>
    <row r="7" s="2" customFormat="1" ht="38" customHeight="1" spans="2:16"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1" t="s">
        <v>13</v>
      </c>
      <c r="J7" s="11" t="s">
        <v>14</v>
      </c>
      <c r="K7" s="21" t="s">
        <v>15</v>
      </c>
      <c r="L7" s="11" t="s">
        <v>16</v>
      </c>
      <c r="N7" s="22" t="s">
        <v>17</v>
      </c>
      <c r="O7" s="22"/>
      <c r="P7" s="22"/>
    </row>
    <row r="8" s="1" customFormat="1" ht="30" customHeight="1" spans="2:16">
      <c r="B8" s="12">
        <v>20210901</v>
      </c>
      <c r="C8" s="12" t="s">
        <v>18</v>
      </c>
      <c r="D8" s="12">
        <v>88</v>
      </c>
      <c r="E8" s="12">
        <v>88</v>
      </c>
      <c r="F8" s="12">
        <v>95</v>
      </c>
      <c r="G8" s="12">
        <v>71</v>
      </c>
      <c r="H8" s="12">
        <v>58</v>
      </c>
      <c r="I8" s="12">
        <v>52</v>
      </c>
      <c r="J8" s="12">
        <f t="shared" ref="J8:J22" si="0">SUM(D8:I8)</f>
        <v>452</v>
      </c>
      <c r="K8" s="23">
        <f t="shared" ref="K8:K22" si="1">IFERROR(AVERAGE(D8:I8),"-")</f>
        <v>75.3333333333333</v>
      </c>
      <c r="L8" s="12" t="str">
        <f>VLOOKUP(J8,$N$8:$P$11,3,TRUE)</f>
        <v>优秀</v>
      </c>
      <c r="N8" s="24">
        <v>0</v>
      </c>
      <c r="O8" s="24" t="s">
        <v>19</v>
      </c>
      <c r="P8" s="24" t="s">
        <v>5</v>
      </c>
    </row>
    <row r="9" s="1" customFormat="1" ht="30" customHeight="1" spans="2:16">
      <c r="B9" s="13">
        <v>20210902</v>
      </c>
      <c r="C9" s="13" t="s">
        <v>20</v>
      </c>
      <c r="D9" s="13">
        <v>51</v>
      </c>
      <c r="E9" s="13">
        <v>50</v>
      </c>
      <c r="F9" s="13">
        <v>73</v>
      </c>
      <c r="G9" s="13">
        <v>42</v>
      </c>
      <c r="H9" s="13">
        <v>81</v>
      </c>
      <c r="I9" s="13">
        <v>91</v>
      </c>
      <c r="J9" s="13">
        <f t="shared" si="0"/>
        <v>388</v>
      </c>
      <c r="K9" s="25">
        <f t="shared" si="1"/>
        <v>64.6666666666667</v>
      </c>
      <c r="L9" s="13" t="str">
        <f t="shared" ref="L9:L22" si="2">VLOOKUP(J9,$N$8:$P$11,3,TRUE)</f>
        <v>合格</v>
      </c>
      <c r="N9" s="24">
        <v>300</v>
      </c>
      <c r="O9" s="24" t="s">
        <v>21</v>
      </c>
      <c r="P9" s="24" t="s">
        <v>4</v>
      </c>
    </row>
    <row r="10" s="1" customFormat="1" ht="30" customHeight="1" spans="2:16">
      <c r="B10" s="14">
        <v>20210903</v>
      </c>
      <c r="C10" s="14" t="s">
        <v>22</v>
      </c>
      <c r="D10" s="14">
        <v>95</v>
      </c>
      <c r="E10" s="14">
        <v>71</v>
      </c>
      <c r="F10" s="14">
        <v>58</v>
      </c>
      <c r="G10" s="14">
        <v>52</v>
      </c>
      <c r="H10" s="14">
        <v>92</v>
      </c>
      <c r="I10" s="14">
        <v>79</v>
      </c>
      <c r="J10" s="14">
        <f t="shared" si="0"/>
        <v>447</v>
      </c>
      <c r="K10" s="26">
        <f t="shared" si="1"/>
        <v>74.5</v>
      </c>
      <c r="L10" s="14" t="str">
        <f t="shared" si="2"/>
        <v>良好</v>
      </c>
      <c r="N10" s="24">
        <v>400</v>
      </c>
      <c r="O10" s="24" t="s">
        <v>23</v>
      </c>
      <c r="P10" s="24" t="s">
        <v>3</v>
      </c>
    </row>
    <row r="11" s="1" customFormat="1" ht="30" customHeight="1" spans="2:16">
      <c r="B11" s="13">
        <v>20210904</v>
      </c>
      <c r="C11" s="13" t="s">
        <v>24</v>
      </c>
      <c r="D11" s="13">
        <v>73</v>
      </c>
      <c r="E11" s="13">
        <v>42</v>
      </c>
      <c r="F11" s="13">
        <v>81</v>
      </c>
      <c r="G11" s="13">
        <v>91</v>
      </c>
      <c r="H11" s="13">
        <v>46</v>
      </c>
      <c r="I11" s="13">
        <v>72</v>
      </c>
      <c r="J11" s="13">
        <f t="shared" si="0"/>
        <v>405</v>
      </c>
      <c r="K11" s="25">
        <f t="shared" si="1"/>
        <v>67.5</v>
      </c>
      <c r="L11" s="13" t="str">
        <f t="shared" si="2"/>
        <v>良好</v>
      </c>
      <c r="N11" s="24">
        <v>450</v>
      </c>
      <c r="O11" s="24" t="s">
        <v>25</v>
      </c>
      <c r="P11" s="24" t="s">
        <v>2</v>
      </c>
    </row>
    <row r="12" s="1" customFormat="1" ht="30" customHeight="1" spans="2:16">
      <c r="B12" s="14">
        <v>20210905</v>
      </c>
      <c r="C12" s="14" t="s">
        <v>26</v>
      </c>
      <c r="D12" s="14">
        <v>58</v>
      </c>
      <c r="E12" s="14">
        <v>52</v>
      </c>
      <c r="F12" s="14">
        <v>92</v>
      </c>
      <c r="G12" s="14">
        <v>79</v>
      </c>
      <c r="H12" s="14">
        <v>72</v>
      </c>
      <c r="I12" s="14">
        <v>30</v>
      </c>
      <c r="J12" s="14">
        <f t="shared" si="0"/>
        <v>383</v>
      </c>
      <c r="K12" s="26">
        <f t="shared" si="1"/>
        <v>63.8333333333333</v>
      </c>
      <c r="L12" s="14" t="str">
        <f t="shared" si="2"/>
        <v>合格</v>
      </c>
      <c r="N12" s="27"/>
      <c r="O12" s="28"/>
      <c r="P12" s="27"/>
    </row>
    <row r="13" s="1" customFormat="1" ht="30" customHeight="1" spans="2:16">
      <c r="B13" s="13">
        <v>20210906</v>
      </c>
      <c r="C13" s="13" t="s">
        <v>27</v>
      </c>
      <c r="D13" s="13">
        <v>81</v>
      </c>
      <c r="E13" s="13">
        <v>91</v>
      </c>
      <c r="F13" s="13">
        <v>46</v>
      </c>
      <c r="G13" s="13">
        <v>72</v>
      </c>
      <c r="H13" s="13">
        <v>56</v>
      </c>
      <c r="I13" s="13">
        <v>48</v>
      </c>
      <c r="J13" s="13">
        <f t="shared" si="0"/>
        <v>394</v>
      </c>
      <c r="K13" s="25">
        <f t="shared" si="1"/>
        <v>65.6666666666667</v>
      </c>
      <c r="L13" s="13" t="str">
        <f t="shared" si="2"/>
        <v>合格</v>
      </c>
      <c r="N13" s="29" t="s">
        <v>28</v>
      </c>
      <c r="O13" s="29"/>
      <c r="P13" s="30">
        <f>G5/D5</f>
        <v>0.2</v>
      </c>
    </row>
    <row r="14" s="1" customFormat="1" ht="30" customHeight="1" spans="2:16">
      <c r="B14" s="14">
        <v>20210907</v>
      </c>
      <c r="C14" s="14" t="s">
        <v>29</v>
      </c>
      <c r="D14" s="14">
        <v>92</v>
      </c>
      <c r="E14" s="14">
        <v>79</v>
      </c>
      <c r="F14" s="14">
        <v>72</v>
      </c>
      <c r="G14" s="14">
        <v>30</v>
      </c>
      <c r="H14" s="14">
        <v>52</v>
      </c>
      <c r="I14" s="14">
        <v>48</v>
      </c>
      <c r="J14" s="14">
        <f t="shared" si="0"/>
        <v>373</v>
      </c>
      <c r="K14" s="26">
        <f t="shared" si="1"/>
        <v>62.1666666666667</v>
      </c>
      <c r="L14" s="14" t="str">
        <f t="shared" si="2"/>
        <v>合格</v>
      </c>
      <c r="N14" s="29"/>
      <c r="O14" s="29"/>
      <c r="P14" s="30"/>
    </row>
    <row r="15" s="1" customFormat="1" ht="30" customHeight="1" spans="2:16">
      <c r="B15" s="13">
        <v>20210908</v>
      </c>
      <c r="C15" s="13" t="s">
        <v>30</v>
      </c>
      <c r="D15" s="13">
        <v>46</v>
      </c>
      <c r="E15" s="13">
        <v>72</v>
      </c>
      <c r="F15" s="13">
        <v>93</v>
      </c>
      <c r="G15" s="13">
        <v>74</v>
      </c>
      <c r="H15" s="13">
        <v>53</v>
      </c>
      <c r="I15" s="13">
        <v>69</v>
      </c>
      <c r="J15" s="13">
        <f t="shared" si="0"/>
        <v>407</v>
      </c>
      <c r="K15" s="25">
        <f t="shared" si="1"/>
        <v>67.8333333333333</v>
      </c>
      <c r="L15" s="13" t="str">
        <f t="shared" si="2"/>
        <v>良好</v>
      </c>
      <c r="N15" s="31"/>
      <c r="O15" s="32"/>
      <c r="P15" s="33"/>
    </row>
    <row r="16" s="1" customFormat="1" ht="30" customHeight="1" spans="2:16">
      <c r="B16" s="14">
        <v>20210909</v>
      </c>
      <c r="C16" s="14" t="s">
        <v>31</v>
      </c>
      <c r="D16" s="14">
        <v>72</v>
      </c>
      <c r="E16" s="14">
        <v>30</v>
      </c>
      <c r="F16" s="14">
        <v>96</v>
      </c>
      <c r="G16" s="14">
        <v>91</v>
      </c>
      <c r="H16" s="14">
        <v>58</v>
      </c>
      <c r="I16" s="14">
        <v>52</v>
      </c>
      <c r="J16" s="14">
        <f t="shared" si="0"/>
        <v>399</v>
      </c>
      <c r="K16" s="26">
        <f t="shared" si="1"/>
        <v>66.5</v>
      </c>
      <c r="L16" s="14" t="str">
        <f t="shared" si="2"/>
        <v>合格</v>
      </c>
      <c r="N16" s="29" t="s">
        <v>32</v>
      </c>
      <c r="O16" s="29"/>
      <c r="P16" s="30">
        <f>(I5+G5)/D5</f>
        <v>0.4</v>
      </c>
    </row>
    <row r="17" s="1" customFormat="1" ht="30" customHeight="1" spans="2:16">
      <c r="B17" s="13">
        <v>20210910</v>
      </c>
      <c r="C17" s="13" t="s">
        <v>33</v>
      </c>
      <c r="D17" s="13">
        <v>81</v>
      </c>
      <c r="E17" s="13">
        <v>83</v>
      </c>
      <c r="F17" s="13">
        <v>71</v>
      </c>
      <c r="G17" s="13">
        <v>58</v>
      </c>
      <c r="H17" s="13">
        <v>81</v>
      </c>
      <c r="I17" s="13">
        <v>91</v>
      </c>
      <c r="J17" s="13">
        <f t="shared" si="0"/>
        <v>465</v>
      </c>
      <c r="K17" s="25">
        <f t="shared" si="1"/>
        <v>77.5</v>
      </c>
      <c r="L17" s="13" t="str">
        <f t="shared" si="2"/>
        <v>优秀</v>
      </c>
      <c r="N17" s="29"/>
      <c r="O17" s="29"/>
      <c r="P17" s="30"/>
    </row>
    <row r="18" s="1" customFormat="1" ht="30" customHeight="1" spans="2:16">
      <c r="B18" s="14">
        <v>20210911</v>
      </c>
      <c r="C18" s="14" t="s">
        <v>34</v>
      </c>
      <c r="D18" s="14">
        <v>88</v>
      </c>
      <c r="E18" s="14">
        <v>88</v>
      </c>
      <c r="F18" s="14">
        <v>60</v>
      </c>
      <c r="G18" s="14">
        <v>81</v>
      </c>
      <c r="H18" s="14">
        <v>92</v>
      </c>
      <c r="I18" s="14">
        <v>79</v>
      </c>
      <c r="J18" s="14">
        <f t="shared" si="0"/>
        <v>488</v>
      </c>
      <c r="K18" s="26">
        <f t="shared" si="1"/>
        <v>81.3333333333333</v>
      </c>
      <c r="L18" s="14" t="str">
        <f t="shared" si="2"/>
        <v>优秀</v>
      </c>
      <c r="N18" s="34"/>
      <c r="O18" s="34"/>
      <c r="P18" s="35"/>
    </row>
    <row r="19" s="1" customFormat="1" ht="30" customHeight="1" spans="2:16">
      <c r="B19" s="13">
        <v>20210912</v>
      </c>
      <c r="C19" s="13" t="s">
        <v>35</v>
      </c>
      <c r="D19" s="13">
        <v>51</v>
      </c>
      <c r="E19" s="13">
        <v>50</v>
      </c>
      <c r="F19" s="13">
        <v>50</v>
      </c>
      <c r="G19" s="13">
        <v>52</v>
      </c>
      <c r="H19" s="13">
        <v>46</v>
      </c>
      <c r="I19" s="13">
        <v>72</v>
      </c>
      <c r="J19" s="13">
        <f t="shared" si="0"/>
        <v>321</v>
      </c>
      <c r="K19" s="25">
        <f t="shared" si="1"/>
        <v>53.5</v>
      </c>
      <c r="L19" s="13" t="str">
        <f t="shared" si="2"/>
        <v>合格</v>
      </c>
      <c r="N19" s="36" t="s">
        <v>36</v>
      </c>
      <c r="O19" s="36"/>
      <c r="P19" s="30">
        <f>(G5+I5+K5)/D5</f>
        <v>0.933333333333333</v>
      </c>
    </row>
    <row r="20" s="1" customFormat="1" ht="30" customHeight="1" spans="2:16">
      <c r="B20" s="14">
        <v>20210913</v>
      </c>
      <c r="C20" s="14" t="s">
        <v>37</v>
      </c>
      <c r="D20" s="14">
        <v>35</v>
      </c>
      <c r="E20" s="14">
        <v>23</v>
      </c>
      <c r="F20" s="14">
        <v>48</v>
      </c>
      <c r="G20" s="14">
        <v>46</v>
      </c>
      <c r="H20" s="14">
        <v>72</v>
      </c>
      <c r="I20" s="14">
        <v>30</v>
      </c>
      <c r="J20" s="14">
        <f t="shared" si="0"/>
        <v>254</v>
      </c>
      <c r="K20" s="26">
        <f t="shared" si="1"/>
        <v>42.3333333333333</v>
      </c>
      <c r="L20" s="14" t="str">
        <f t="shared" si="2"/>
        <v>不合格</v>
      </c>
      <c r="N20" s="36"/>
      <c r="O20" s="36"/>
      <c r="P20" s="30"/>
    </row>
    <row r="21" s="1" customFormat="1" ht="30" customHeight="1" spans="2:16">
      <c r="B21" s="13">
        <v>20210914</v>
      </c>
      <c r="C21" s="13" t="s">
        <v>38</v>
      </c>
      <c r="D21" s="13">
        <v>73</v>
      </c>
      <c r="E21" s="13">
        <v>42</v>
      </c>
      <c r="F21" s="13">
        <v>92</v>
      </c>
      <c r="G21" s="13">
        <v>72</v>
      </c>
      <c r="H21" s="13">
        <v>30</v>
      </c>
      <c r="I21" s="13">
        <v>66</v>
      </c>
      <c r="J21" s="13">
        <f t="shared" si="0"/>
        <v>375</v>
      </c>
      <c r="K21" s="25">
        <f t="shared" si="1"/>
        <v>62.5</v>
      </c>
      <c r="L21" s="13" t="str">
        <f t="shared" si="2"/>
        <v>合格</v>
      </c>
      <c r="N21" s="10"/>
      <c r="O21" s="10"/>
      <c r="P21" s="10"/>
    </row>
    <row r="22" s="1" customFormat="1" ht="30" customHeight="1" spans="2:16">
      <c r="B22" s="15">
        <v>20210915</v>
      </c>
      <c r="C22" s="15" t="s">
        <v>39</v>
      </c>
      <c r="D22" s="15">
        <v>58</v>
      </c>
      <c r="E22" s="15">
        <v>52</v>
      </c>
      <c r="F22" s="15">
        <v>61</v>
      </c>
      <c r="G22" s="15">
        <v>62</v>
      </c>
      <c r="H22" s="15">
        <v>80</v>
      </c>
      <c r="I22" s="15">
        <v>75</v>
      </c>
      <c r="J22" s="15">
        <f t="shared" si="0"/>
        <v>388</v>
      </c>
      <c r="K22" s="37">
        <f t="shared" si="1"/>
        <v>64.6666666666667</v>
      </c>
      <c r="L22" s="15" t="str">
        <f t="shared" si="2"/>
        <v>合格</v>
      </c>
      <c r="N22" s="38"/>
      <c r="O22" s="38"/>
      <c r="P22" s="38"/>
    </row>
  </sheetData>
  <mergeCells count="12">
    <mergeCell ref="B5:C5"/>
    <mergeCell ref="D5:E5"/>
    <mergeCell ref="M5:N5"/>
    <mergeCell ref="O5:P5"/>
    <mergeCell ref="N7:P7"/>
    <mergeCell ref="P13:P14"/>
    <mergeCell ref="P16:P17"/>
    <mergeCell ref="P19:P20"/>
    <mergeCell ref="N13:O14"/>
    <mergeCell ref="N16:O17"/>
    <mergeCell ref="N19:O20"/>
    <mergeCell ref="B1:P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大鹏</dc:creator>
  <cp:lastModifiedBy>清律</cp:lastModifiedBy>
  <dcterms:created xsi:type="dcterms:W3CDTF">2022-04-24T12:11:00Z</dcterms:created>
  <dcterms:modified xsi:type="dcterms:W3CDTF">2024-02-21T06:17:05Z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D34A9638A5284750BA7203A3B86C6E04_11</vt:lpwstr>
  </property>
  <property fmtid="{D5CDD505-2E9C-101B-9397-08002B2CF9AE}" pid="3" name="KSOProductBuildVer">
    <vt:lpwstr>2052-12.1.0.16250</vt:lpwstr>
  </property>
  <property fmtid="{D5CDD505-2E9C-101B-9397-08002B2CF9AE}" pid="4" name="KSOTemplateUUID">
    <vt:lpwstr>v1.0_mb_NP0hK8X9eZxy4wrDqGDjqg==</vt:lpwstr>
  </property>
</Properties>
</file>