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收支记账本" sheetId="4" r:id="rId1"/>
  </sheets>
  <definedNames>
    <definedName name="_xlnm._FilterDatabase" localSheetId="0" hidden="1">收支记账本!$B$6:$O$19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<sst xmlns="http://schemas.openxmlformats.org/spreadsheetml/2006/main" count="61" uniqueCount="29">
  <si>
    <t>应收应付账款分析表</t>
  </si>
  <si>
    <t>起始日期</t>
  </si>
  <si>
    <t>收款金额</t>
  </si>
  <si>
    <t>今日日期</t>
  </si>
  <si>
    <t>结束日期</t>
  </si>
  <si>
    <t>未收款金额</t>
  </si>
  <si>
    <t>日期</t>
  </si>
  <si>
    <t>客户</t>
  </si>
  <si>
    <t>业务员</t>
  </si>
  <si>
    <t>销售单位</t>
  </si>
  <si>
    <t>数量</t>
  </si>
  <si>
    <t>税率</t>
  </si>
  <si>
    <t>含税单价</t>
  </si>
  <si>
    <t>含税金额</t>
  </si>
  <si>
    <t>结算方式</t>
  </si>
  <si>
    <t>应归还日期</t>
  </si>
  <si>
    <t>逾期天数</t>
  </si>
  <si>
    <t>逾期</t>
  </si>
  <si>
    <t>A公司</t>
  </si>
  <si>
    <t>罗</t>
  </si>
  <si>
    <t>pcs</t>
  </si>
  <si>
    <t>C公司</t>
  </si>
  <si>
    <t>吴</t>
  </si>
  <si>
    <t>B公司</t>
  </si>
  <si>
    <t>陈</t>
  </si>
  <si>
    <t>梁</t>
  </si>
  <si>
    <t>王冰冰</t>
  </si>
  <si>
    <t>陈云杰</t>
  </si>
  <si>
    <t>尹成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</si>
</sst>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3" formatCode="_ * #,##0.00_ ;_ * \-#,##0.00_ ;_ * &quot;-&quot;??_ ;_ @_ "/>
    <numFmt numFmtId="176" formatCode="_ &quot;￥&quot;* #,##0.00_ ;_ &quot;￥&quot;* \-#,##0.00_ ;_ &quot;￥&quot;* \-??_ ;_ @_ "/>
    <numFmt numFmtId="177" formatCode="_ &quot;￥&quot;* #,##0_ ;_ &quot;￥&quot;* \-#,##0_ ;_ &quot;￥&quot;* \-_ ;_ @_ "/>
    <numFmt numFmtId="178" formatCode="##0.00;[Red]\-##0.00"/>
    <numFmt numFmtId="179" formatCode="&quot;月&quot;&quot;结&quot;0&quot;天&quot;"/>
    <numFmt numFmtId="180" formatCode="&quot;￥&quot;#,##0.00_);[Red]\(&quot;￥&quot;#,##0.00\)"/>
    <numFmt numFmtId="181" formatCode="0.00_ "/>
  </numFmts>
  <fonts count="30">
    <font>
      <sz val="12"/>
      <name val="宋体"/>
      <charset val="134"/>
    </font>
    <font>
      <sz val="12"/>
      <name val="华文细黑"/>
      <charset val="134"/>
    </font>
    <font>
      <sz val="14"/>
      <name val="华文细黑"/>
      <charset val="134"/>
    </font>
    <font>
      <b/>
      <sz val="28"/>
      <color rgb="FF34AB8C"/>
      <name val="华文细黑"/>
      <charset val="134"/>
    </font>
    <font>
      <b/>
      <sz val="14"/>
      <color theme="1"/>
      <name val="华文细黑"/>
      <charset val="134"/>
    </font>
    <font>
      <b/>
      <sz val="14"/>
      <color theme="0"/>
      <name val="华文细黑"/>
      <charset val="134"/>
    </font>
    <font>
      <sz val="12"/>
      <color theme="1"/>
      <name val="华文细黑"/>
      <charset val="134"/>
    </font>
    <font>
      <b/>
      <sz val="14"/>
      <color rgb="FF00B0F0"/>
      <name val="华文细黑"/>
      <charset val="134"/>
    </font>
    <font>
      <sz val="14"/>
      <color theme="1"/>
      <name val="华文细黑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indexed="8"/>
      <name val="新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4AB8C"/>
        <bgColor indexed="64"/>
      </patternFill>
    </fill>
    <fill>
      <patternFill patternType="solid">
        <fgColor rgb="FFB1E8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8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178" fontId="29" fillId="0" borderId="13" applyFill="0" applyAlignment="0" applyProtection="0">
      <alignment vertical="center"/>
    </xf>
    <xf numFmtId="10" fontId="29" fillId="0" borderId="13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178" fontId="29" fillId="0" borderId="13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179" fontId="2" fillId="0" borderId="0" xfId="0" applyNumberFormat="1" applyFont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14" fontId="4" fillId="4" borderId="0" xfId="0" applyNumberFormat="1" applyFont="1" applyFill="1" applyBorder="1" applyAlignment="1">
      <alignment horizontal="center" vertical="center"/>
    </xf>
    <xf numFmtId="0" fontId="4" fillId="4" borderId="0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58" fontId="1" fillId="2" borderId="3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2" borderId="0" xfId="0" applyNumberFormat="1" applyFont="1" applyFill="1" applyAlignment="1">
      <alignment vertical="center"/>
    </xf>
    <xf numFmtId="0" fontId="7" fillId="2" borderId="0" xfId="0" applyNumberFormat="1" applyFont="1" applyFill="1" applyBorder="1" applyAlignment="1">
      <alignment horizontal="right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7" fillId="2" borderId="0" xfId="0" applyNumberFormat="1" applyFont="1" applyFill="1" applyBorder="1" applyAlignment="1">
      <alignment horizontal="left" vertical="center"/>
    </xf>
    <xf numFmtId="0" fontId="5" fillId="2" borderId="0" xfId="0" applyNumberFormat="1" applyFont="1" applyFill="1" applyBorder="1" applyAlignment="1">
      <alignment horizontal="left" vertical="center"/>
    </xf>
    <xf numFmtId="0" fontId="5" fillId="2" borderId="0" xfId="0" applyNumberFormat="1" applyFont="1" applyFill="1" applyAlignment="1">
      <alignment horizontal="center" vertical="center"/>
    </xf>
    <xf numFmtId="180" fontId="5" fillId="3" borderId="2" xfId="0" applyNumberFormat="1" applyFont="1" applyFill="1" applyBorder="1" applyAlignment="1">
      <alignment horizontal="center" vertical="center" wrapText="1"/>
    </xf>
    <xf numFmtId="180" fontId="5" fillId="3" borderId="2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79" fontId="1" fillId="2" borderId="3" xfId="0" applyNumberFormat="1" applyFont="1" applyFill="1" applyBorder="1" applyAlignment="1">
      <alignment horizontal="center" vertical="center"/>
    </xf>
    <xf numFmtId="181" fontId="1" fillId="2" borderId="3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8" fillId="2" borderId="0" xfId="0" applyFont="1" applyFill="1" applyAlignment="1">
      <alignment horizontal="center" vertical="center"/>
    </xf>
  </cellXfs>
  <cellStyles count="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origTaxAmountD" xfId="49"/>
    <cellStyle name="taxRateD" xfId="50"/>
    <cellStyle name="partnerNameD" xfId="51"/>
    <cellStyle name="inventoryNameD" xfId="52"/>
    <cellStyle name="quantityD" xfId="53"/>
    <cellStyle name="DetailMemoD" xfId="54"/>
    <cellStyle name="personNameD" xfId="55"/>
    <cellStyle name="unit1NameD" xfId="56"/>
  </cellStyles>
  <tableStyles count="0" defaultTableStyle="TableStyleMedium2" defaultPivotStyle="PivotStyleLight16"/>
  <colors>
    <mruColors>
      <color rgb="0000B0F0"/>
      <color rgb="00B1E8D9"/>
      <color rgb="0034AB8C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25"/>
  <sheetViews>
    <sheetView showGridLines="0" tabSelected="1" zoomScale="80" zoomScaleNormal="80" workbookViewId="0">
      <selection activeCell="L21" sqref="L21"/>
    </sheetView>
  </sheetViews>
  <sheetFormatPr defaultColWidth="9" defaultRowHeight="18.75"/>
  <cols>
    <col min="1" max="1" width="2.34166666666667" style="4" customWidth="1"/>
    <col min="2" max="2" width="11.2416666666667" style="4" customWidth="1"/>
    <col min="3" max="3" width="9.53333333333333" style="4" customWidth="1"/>
    <col min="4" max="4" width="10.9333333333333" style="5" customWidth="1"/>
    <col min="5" max="5" width="12.025" style="5" customWidth="1"/>
    <col min="6" max="6" width="13.75" style="6" customWidth="1"/>
    <col min="7" max="7" width="14.0666666666667" style="6" customWidth="1"/>
    <col min="8" max="8" width="14.8416666666667" style="6" customWidth="1"/>
    <col min="9" max="9" width="12.05" style="4" customWidth="1"/>
    <col min="10" max="10" width="15.15" style="7" customWidth="1"/>
    <col min="11" max="11" width="14.8416666666667" style="4" customWidth="1"/>
    <col min="12" max="14" width="14.2166666666667" style="4" customWidth="1"/>
    <col min="15" max="15" width="12.3333333333333" style="4" customWidth="1"/>
    <col min="16" max="16" width="2.34166666666667" style="4" customWidth="1"/>
    <col min="17" max="17" width="2.35" style="4" customWidth="1"/>
    <col min="18" max="18" width="1.61666666666667" style="4" customWidth="1"/>
    <col min="19" max="16384" width="9" style="4"/>
  </cols>
  <sheetData>
    <row r="1" s="1" customFormat="1" ht="50" customHeight="1" spans="2:17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23"/>
      <c r="Q1" s="23"/>
    </row>
    <row r="2" s="2" customFormat="1" ht="38" customHeight="1" spans="2:16">
      <c r="B2" s="9"/>
      <c r="C2" s="9"/>
      <c r="D2" s="10"/>
      <c r="E2" s="11" t="s">
        <v>1</v>
      </c>
      <c r="F2" s="12">
        <v>44075</v>
      </c>
      <c r="G2" s="11" t="s">
        <v>2</v>
      </c>
      <c r="H2" s="13">
        <f>SUMPRODUCT((B7:B19&gt;=F2)*(B7:B19&lt;=F4)*(K7:K19))</f>
        <v>240005</v>
      </c>
      <c r="I2" s="24"/>
      <c r="J2" s="25" t="s">
        <v>2</v>
      </c>
      <c r="K2" s="13">
        <f>SUM(K7:K19)</f>
        <v>300005</v>
      </c>
      <c r="L2" s="26"/>
      <c r="M2" s="25" t="s">
        <v>3</v>
      </c>
      <c r="N2" s="12">
        <f ca="1">TODAY()</f>
        <v>45346</v>
      </c>
      <c r="O2" s="26"/>
      <c r="P2" s="3"/>
    </row>
    <row r="3" s="2" customFormat="1" ht="12" customHeight="1" spans="2:4">
      <c r="B3" s="9"/>
      <c r="C3" s="9"/>
      <c r="D3" s="10"/>
    </row>
    <row r="4" s="2" customFormat="1" ht="38" customHeight="1" spans="2:17">
      <c r="B4" s="9"/>
      <c r="C4" s="9"/>
      <c r="D4" s="10"/>
      <c r="E4" s="11" t="s">
        <v>4</v>
      </c>
      <c r="F4" s="12">
        <v>44084</v>
      </c>
      <c r="G4" s="11" t="s">
        <v>5</v>
      </c>
      <c r="H4" s="13">
        <f>SUMPRODUCT((B7:B19&gt;=F2)*(B7:B19&lt;=F4)*(L7:L19))</f>
        <v>144020</v>
      </c>
      <c r="I4" s="24"/>
      <c r="J4" s="25" t="s">
        <v>5</v>
      </c>
      <c r="K4" s="13">
        <f>SUM(L7:L19)</f>
        <v>447020</v>
      </c>
      <c r="L4" s="27"/>
      <c r="M4" s="27"/>
      <c r="N4" s="27"/>
      <c r="O4" s="27"/>
      <c r="P4" s="3"/>
      <c r="Q4" s="35"/>
    </row>
    <row r="5" s="2" customFormat="1" ht="12" customHeight="1" spans="2:17">
      <c r="B5" s="9"/>
      <c r="C5" s="9"/>
      <c r="D5" s="10"/>
      <c r="E5" s="14"/>
      <c r="F5" s="15"/>
      <c r="G5" s="15"/>
      <c r="H5" s="15"/>
      <c r="I5" s="28"/>
      <c r="J5" s="14"/>
      <c r="K5" s="14"/>
      <c r="L5" s="29"/>
      <c r="M5" s="29"/>
      <c r="N5" s="29"/>
      <c r="O5" s="9"/>
      <c r="P5" s="3"/>
      <c r="Q5" s="35"/>
    </row>
    <row r="6" s="3" customFormat="1" ht="39" customHeight="1" spans="2:17">
      <c r="B6" s="16" t="s">
        <v>6</v>
      </c>
      <c r="C6" s="16" t="s">
        <v>7</v>
      </c>
      <c r="D6" s="17" t="s">
        <v>8</v>
      </c>
      <c r="E6" s="16" t="s">
        <v>9</v>
      </c>
      <c r="F6" s="16" t="s">
        <v>10</v>
      </c>
      <c r="G6" s="16" t="s">
        <v>11</v>
      </c>
      <c r="H6" s="16" t="s">
        <v>12</v>
      </c>
      <c r="I6" s="30" t="s">
        <v>13</v>
      </c>
      <c r="J6" s="30" t="s">
        <v>14</v>
      </c>
      <c r="K6" s="31" t="s">
        <v>2</v>
      </c>
      <c r="L6" s="31" t="s">
        <v>5</v>
      </c>
      <c r="M6" s="31" t="s">
        <v>15</v>
      </c>
      <c r="N6" s="31" t="s">
        <v>16</v>
      </c>
      <c r="O6" s="31" t="s">
        <v>17</v>
      </c>
      <c r="P6" s="32"/>
      <c r="Q6" s="36"/>
    </row>
    <row r="7" s="3" customFormat="1" ht="24" customHeight="1" spans="2:16">
      <c r="B7" s="18">
        <v>44075</v>
      </c>
      <c r="C7" s="19" t="s">
        <v>18</v>
      </c>
      <c r="D7" s="20" t="s">
        <v>19</v>
      </c>
      <c r="E7" s="21" t="s">
        <v>20</v>
      </c>
      <c r="F7" s="21">
        <v>1</v>
      </c>
      <c r="G7" s="21">
        <v>0.17</v>
      </c>
      <c r="H7" s="21">
        <v>24000</v>
      </c>
      <c r="I7" s="19">
        <f t="shared" ref="I7:I25" si="0">H7*F7</f>
        <v>24000</v>
      </c>
      <c r="J7" s="33">
        <v>30</v>
      </c>
      <c r="K7" s="19">
        <v>19000</v>
      </c>
      <c r="L7" s="34">
        <f>I7-K7</f>
        <v>5000</v>
      </c>
      <c r="M7" s="34">
        <f>A7+J7</f>
        <v>30</v>
      </c>
      <c r="N7" s="34">
        <f ca="1">$N$2-M7</f>
        <v>45316</v>
      </c>
      <c r="O7" s="19" t="str">
        <f ca="1">IF(N7&gt;180,"180天以上",IF(90&lt;N7,"90-180天",IF(60&lt;N7,"60-90天",IF(30&lt;N7,"30-60天","正常"))))</f>
        <v>180天以上</v>
      </c>
      <c r="P7" s="32"/>
    </row>
    <row r="8" s="3" customFormat="1" ht="24.95" customHeight="1" spans="2:16">
      <c r="B8" s="18">
        <v>44076</v>
      </c>
      <c r="C8" s="19" t="s">
        <v>21</v>
      </c>
      <c r="D8" s="20" t="s">
        <v>19</v>
      </c>
      <c r="E8" s="21" t="s">
        <v>20</v>
      </c>
      <c r="F8" s="21">
        <v>1</v>
      </c>
      <c r="G8" s="21"/>
      <c r="H8" s="22">
        <v>19000</v>
      </c>
      <c r="I8" s="34">
        <f t="shared" si="0"/>
        <v>19000</v>
      </c>
      <c r="J8" s="33">
        <v>90</v>
      </c>
      <c r="K8" s="22">
        <v>39000</v>
      </c>
      <c r="L8" s="34">
        <f>I8-K8</f>
        <v>-20000</v>
      </c>
      <c r="M8" s="34">
        <f t="shared" ref="M7:M25" si="1">A8+J8</f>
        <v>90</v>
      </c>
      <c r="N8" s="34">
        <f ca="1" t="shared" ref="N8:N19" si="2">$N$2-M8</f>
        <v>45256</v>
      </c>
      <c r="O8" s="19" t="str">
        <f ca="1" t="shared" ref="O7:O25" si="3">IF(N8&gt;180,"180天以上",IF(90&lt;N8,"90-180天",IF(60&lt;N8,"60-90天",IF(30&lt;N8,"30-60天","正常"))))</f>
        <v>180天以上</v>
      </c>
      <c r="P8" s="32"/>
    </row>
    <row r="9" s="3" customFormat="1" ht="24.95" customHeight="1" spans="2:16">
      <c r="B9" s="18">
        <v>44077</v>
      </c>
      <c r="C9" s="19" t="s">
        <v>21</v>
      </c>
      <c r="D9" s="20" t="s">
        <v>22</v>
      </c>
      <c r="E9" s="21" t="s">
        <v>20</v>
      </c>
      <c r="F9" s="21">
        <v>1</v>
      </c>
      <c r="G9" s="21">
        <v>0.17</v>
      </c>
      <c r="H9" s="19">
        <v>19000</v>
      </c>
      <c r="I9" s="34">
        <f t="shared" si="0"/>
        <v>19000</v>
      </c>
      <c r="J9" s="33">
        <v>90</v>
      </c>
      <c r="K9" s="22">
        <v>20005</v>
      </c>
      <c r="L9" s="34">
        <f t="shared" ref="L7:L25" si="4">I9-K9</f>
        <v>-1005</v>
      </c>
      <c r="M9" s="34">
        <f t="shared" si="1"/>
        <v>90</v>
      </c>
      <c r="N9" s="34">
        <f ca="1" t="shared" si="2"/>
        <v>45256</v>
      </c>
      <c r="O9" s="19" t="str">
        <f ca="1" t="shared" si="3"/>
        <v>180天以上</v>
      </c>
      <c r="P9" s="32"/>
    </row>
    <row r="10" s="3" customFormat="1" ht="24.95" customHeight="1" spans="2:16">
      <c r="B10" s="18">
        <v>44078</v>
      </c>
      <c r="C10" s="19" t="s">
        <v>23</v>
      </c>
      <c r="D10" s="20" t="s">
        <v>24</v>
      </c>
      <c r="E10" s="21" t="s">
        <v>20</v>
      </c>
      <c r="F10" s="21">
        <v>1</v>
      </c>
      <c r="G10" s="21">
        <v>0.17</v>
      </c>
      <c r="H10" s="22">
        <v>39000</v>
      </c>
      <c r="I10" s="34">
        <f t="shared" si="0"/>
        <v>39000</v>
      </c>
      <c r="J10" s="33">
        <v>60</v>
      </c>
      <c r="K10" s="21">
        <v>24000</v>
      </c>
      <c r="L10" s="34">
        <f t="shared" si="4"/>
        <v>15000</v>
      </c>
      <c r="M10" s="34">
        <f t="shared" si="1"/>
        <v>60</v>
      </c>
      <c r="N10" s="34">
        <f ca="1" t="shared" si="2"/>
        <v>45286</v>
      </c>
      <c r="O10" s="19" t="str">
        <f ca="1" t="shared" si="3"/>
        <v>180天以上</v>
      </c>
      <c r="P10" s="32"/>
    </row>
    <row r="11" s="3" customFormat="1" ht="24.95" customHeight="1" spans="2:16">
      <c r="B11" s="18">
        <v>44079</v>
      </c>
      <c r="C11" s="19" t="s">
        <v>18</v>
      </c>
      <c r="D11" s="20" t="s">
        <v>19</v>
      </c>
      <c r="E11" s="21" t="s">
        <v>20</v>
      </c>
      <c r="F11" s="21">
        <v>5</v>
      </c>
      <c r="G11" s="21">
        <v>0.17</v>
      </c>
      <c r="H11" s="22">
        <v>20005</v>
      </c>
      <c r="I11" s="34">
        <f t="shared" si="0"/>
        <v>100025</v>
      </c>
      <c r="J11" s="33">
        <v>30</v>
      </c>
      <c r="K11" s="22">
        <v>24000</v>
      </c>
      <c r="L11" s="34">
        <f t="shared" si="4"/>
        <v>76025</v>
      </c>
      <c r="M11" s="34">
        <f t="shared" si="1"/>
        <v>30</v>
      </c>
      <c r="N11" s="34">
        <f ca="1" t="shared" si="2"/>
        <v>45316</v>
      </c>
      <c r="O11" s="19" t="str">
        <f ca="1" t="shared" si="3"/>
        <v>180天以上</v>
      </c>
      <c r="P11" s="32"/>
    </row>
    <row r="12" s="3" customFormat="1" ht="24.95" customHeight="1" spans="2:16">
      <c r="B12" s="18">
        <v>44080</v>
      </c>
      <c r="C12" s="19" t="s">
        <v>21</v>
      </c>
      <c r="D12" s="20" t="s">
        <v>22</v>
      </c>
      <c r="E12" s="21" t="s">
        <v>20</v>
      </c>
      <c r="F12" s="21">
        <v>1</v>
      </c>
      <c r="G12" s="22"/>
      <c r="H12" s="21">
        <v>24000</v>
      </c>
      <c r="I12" s="19">
        <f t="shared" si="0"/>
        <v>24000</v>
      </c>
      <c r="J12" s="33">
        <v>90</v>
      </c>
      <c r="K12" s="22">
        <v>24000</v>
      </c>
      <c r="L12" s="34">
        <f t="shared" si="4"/>
        <v>0</v>
      </c>
      <c r="M12" s="34">
        <f t="shared" si="1"/>
        <v>90</v>
      </c>
      <c r="N12" s="34">
        <f ca="1" t="shared" si="2"/>
        <v>45256</v>
      </c>
      <c r="O12" s="19" t="str">
        <f ca="1" t="shared" si="3"/>
        <v>180天以上</v>
      </c>
      <c r="P12" s="32"/>
    </row>
    <row r="13" s="3" customFormat="1" ht="24.95" customHeight="1" spans="2:16">
      <c r="B13" s="18">
        <v>44081</v>
      </c>
      <c r="C13" s="19" t="s">
        <v>23</v>
      </c>
      <c r="D13" s="20" t="s">
        <v>25</v>
      </c>
      <c r="E13" s="21" t="s">
        <v>20</v>
      </c>
      <c r="F13" s="21">
        <v>1</v>
      </c>
      <c r="G13" s="22">
        <v>0.17</v>
      </c>
      <c r="H13" s="22">
        <v>24000</v>
      </c>
      <c r="I13" s="34">
        <f t="shared" si="0"/>
        <v>24000</v>
      </c>
      <c r="J13" s="33">
        <v>60</v>
      </c>
      <c r="K13" s="21">
        <v>24000</v>
      </c>
      <c r="L13" s="34">
        <f t="shared" si="4"/>
        <v>0</v>
      </c>
      <c r="M13" s="34">
        <f t="shared" si="1"/>
        <v>60</v>
      </c>
      <c r="N13" s="34">
        <f ca="1" t="shared" si="2"/>
        <v>45286</v>
      </c>
      <c r="O13" s="19" t="str">
        <f ca="1" t="shared" si="3"/>
        <v>180天以上</v>
      </c>
      <c r="P13" s="32"/>
    </row>
    <row r="14" s="3" customFormat="1" ht="24.95" customHeight="1" spans="2:16">
      <c r="B14" s="18">
        <v>44082</v>
      </c>
      <c r="C14" s="19" t="s">
        <v>23</v>
      </c>
      <c r="D14" s="20" t="s">
        <v>24</v>
      </c>
      <c r="E14" s="21" t="s">
        <v>20</v>
      </c>
      <c r="F14" s="21">
        <v>1</v>
      </c>
      <c r="G14" s="22">
        <v>0.17</v>
      </c>
      <c r="H14" s="22">
        <v>24000</v>
      </c>
      <c r="I14" s="34">
        <f t="shared" si="0"/>
        <v>24000</v>
      </c>
      <c r="J14" s="33">
        <v>60</v>
      </c>
      <c r="K14" s="22">
        <v>24000</v>
      </c>
      <c r="L14" s="34">
        <f t="shared" si="4"/>
        <v>0</v>
      </c>
      <c r="M14" s="34">
        <f t="shared" si="1"/>
        <v>60</v>
      </c>
      <c r="N14" s="34">
        <f ca="1" t="shared" si="2"/>
        <v>45286</v>
      </c>
      <c r="O14" s="19" t="str">
        <f ca="1" t="shared" si="3"/>
        <v>180天以上</v>
      </c>
      <c r="P14" s="32"/>
    </row>
    <row r="15" s="3" customFormat="1" ht="24.95" customHeight="1" spans="2:16">
      <c r="B15" s="18">
        <v>44083</v>
      </c>
      <c r="C15" s="19" t="s">
        <v>23</v>
      </c>
      <c r="D15" s="20" t="s">
        <v>26</v>
      </c>
      <c r="E15" s="21" t="s">
        <v>20</v>
      </c>
      <c r="F15" s="21">
        <v>3</v>
      </c>
      <c r="G15" s="22">
        <v>0.17</v>
      </c>
      <c r="H15" s="22">
        <v>18000</v>
      </c>
      <c r="I15" s="34">
        <f t="shared" si="0"/>
        <v>54000</v>
      </c>
      <c r="J15" s="33">
        <v>60</v>
      </c>
      <c r="K15" s="22">
        <v>24000</v>
      </c>
      <c r="L15" s="34">
        <f t="shared" si="4"/>
        <v>30000</v>
      </c>
      <c r="M15" s="34">
        <f t="shared" si="1"/>
        <v>60</v>
      </c>
      <c r="N15" s="34">
        <f ca="1" t="shared" si="2"/>
        <v>45286</v>
      </c>
      <c r="O15" s="19" t="str">
        <f ca="1" t="shared" si="3"/>
        <v>180天以上</v>
      </c>
      <c r="P15" s="32"/>
    </row>
    <row r="16" s="3" customFormat="1" ht="24.95" customHeight="1" spans="2:16">
      <c r="B16" s="18">
        <v>44084</v>
      </c>
      <c r="C16" s="19" t="s">
        <v>18</v>
      </c>
      <c r="D16" s="20" t="s">
        <v>26</v>
      </c>
      <c r="E16" s="21" t="s">
        <v>20</v>
      </c>
      <c r="F16" s="21">
        <v>3</v>
      </c>
      <c r="G16" s="22">
        <v>0.17</v>
      </c>
      <c r="H16" s="22">
        <v>19000</v>
      </c>
      <c r="I16" s="34">
        <f t="shared" si="0"/>
        <v>57000</v>
      </c>
      <c r="J16" s="33">
        <v>30</v>
      </c>
      <c r="K16" s="22">
        <v>18000</v>
      </c>
      <c r="L16" s="34">
        <f t="shared" si="4"/>
        <v>39000</v>
      </c>
      <c r="M16" s="34">
        <f t="shared" si="1"/>
        <v>30</v>
      </c>
      <c r="N16" s="34">
        <f ca="1" t="shared" si="2"/>
        <v>45316</v>
      </c>
      <c r="O16" s="19" t="str">
        <f ca="1" t="shared" si="3"/>
        <v>180天以上</v>
      </c>
      <c r="P16" s="32"/>
    </row>
    <row r="17" s="3" customFormat="1" ht="24.95" customHeight="1" spans="2:16">
      <c r="B17" s="18">
        <v>44085</v>
      </c>
      <c r="C17" s="19" t="s">
        <v>18</v>
      </c>
      <c r="D17" s="20" t="s">
        <v>27</v>
      </c>
      <c r="E17" s="21" t="s">
        <v>20</v>
      </c>
      <c r="F17" s="21">
        <v>2</v>
      </c>
      <c r="G17" s="22">
        <v>0.17</v>
      </c>
      <c r="H17" s="22">
        <v>22000</v>
      </c>
      <c r="I17" s="34">
        <f t="shared" si="0"/>
        <v>44000</v>
      </c>
      <c r="J17" s="33">
        <v>30</v>
      </c>
      <c r="K17" s="22">
        <v>19000</v>
      </c>
      <c r="L17" s="34">
        <f t="shared" si="4"/>
        <v>25000</v>
      </c>
      <c r="M17" s="34">
        <f t="shared" si="1"/>
        <v>30</v>
      </c>
      <c r="N17" s="34">
        <f ca="1" t="shared" si="2"/>
        <v>45316</v>
      </c>
      <c r="O17" s="19" t="str">
        <f ca="1" t="shared" si="3"/>
        <v>180天以上</v>
      </c>
      <c r="P17" s="9"/>
    </row>
    <row r="18" s="3" customFormat="1" ht="24.95" customHeight="1" spans="2:16">
      <c r="B18" s="18">
        <v>44086</v>
      </c>
      <c r="C18" s="19" t="s">
        <v>18</v>
      </c>
      <c r="D18" s="20" t="s">
        <v>19</v>
      </c>
      <c r="E18" s="21" t="s">
        <v>20</v>
      </c>
      <c r="F18" s="21">
        <v>1</v>
      </c>
      <c r="G18" s="22">
        <v>0.17</v>
      </c>
      <c r="H18" s="22">
        <v>19000</v>
      </c>
      <c r="I18" s="34">
        <f t="shared" si="0"/>
        <v>19000</v>
      </c>
      <c r="J18" s="33">
        <v>30</v>
      </c>
      <c r="K18" s="22">
        <v>22000</v>
      </c>
      <c r="L18" s="34">
        <f t="shared" si="4"/>
        <v>-3000</v>
      </c>
      <c r="M18" s="34">
        <f t="shared" si="1"/>
        <v>30</v>
      </c>
      <c r="N18" s="34">
        <f ca="1" t="shared" si="2"/>
        <v>45316</v>
      </c>
      <c r="O18" s="19" t="str">
        <f ca="1" t="shared" si="3"/>
        <v>180天以上</v>
      </c>
      <c r="P18" s="9"/>
    </row>
    <row r="19" s="3" customFormat="1" ht="24.95" customHeight="1" spans="2:16">
      <c r="B19" s="18">
        <v>44087</v>
      </c>
      <c r="C19" s="19" t="s">
        <v>18</v>
      </c>
      <c r="D19" s="20" t="s">
        <v>28</v>
      </c>
      <c r="E19" s="21" t="s">
        <v>20</v>
      </c>
      <c r="F19" s="21">
        <v>50</v>
      </c>
      <c r="G19" s="22"/>
      <c r="H19" s="22">
        <v>6000</v>
      </c>
      <c r="I19" s="34">
        <f t="shared" si="0"/>
        <v>300000</v>
      </c>
      <c r="J19" s="33">
        <v>30</v>
      </c>
      <c r="K19" s="22">
        <v>19000</v>
      </c>
      <c r="L19" s="34">
        <f t="shared" si="4"/>
        <v>281000</v>
      </c>
      <c r="M19" s="34">
        <f t="shared" si="1"/>
        <v>30</v>
      </c>
      <c r="N19" s="34">
        <f ca="1" t="shared" si="2"/>
        <v>45316</v>
      </c>
      <c r="O19" s="19" t="str">
        <f ca="1" t="shared" si="3"/>
        <v>180天以上</v>
      </c>
      <c r="P19" s="9"/>
    </row>
    <row r="20" spans="10:10">
      <c r="J20" s="4"/>
    </row>
    <row r="21" spans="10:10">
      <c r="J21" s="4"/>
    </row>
    <row r="22" spans="10:10">
      <c r="J22" s="4"/>
    </row>
    <row r="23" spans="10:10">
      <c r="J23" s="4"/>
    </row>
    <row r="24" spans="10:10">
      <c r="J24" s="4"/>
    </row>
    <row r="25" spans="10:10">
      <c r="J25" s="4"/>
    </row>
  </sheetData>
  <mergeCells count="1">
    <mergeCell ref="B1:O1"/>
  </mergeCells>
  <pageMargins left="0.23" right="0.26" top="0.27" bottom="0.45" header="0.27" footer="0.4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WwW.YlmF.CoM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收支记账本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YlmF</dc:creator>
  <cp:lastModifiedBy>UMBRA~</cp:lastModifiedBy>
  <cp:revision>1</cp:revision>
  <dcterms:created xsi:type="dcterms:W3CDTF">2007-06-22T12:00:00Z</dcterms:created>
  <cp:lastPrinted>2007-11-06T10:48:00Z</cp:lastPrinted>
  <dcterms:modified xsi:type="dcterms:W3CDTF">2024-02-24T09:00:21Z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E3302FCA206340FDB164BF7582505060_11</vt:lpwstr>
  </property>
  <property fmtid="{D5CDD505-2E9C-101B-9397-08002B2CF9AE}" pid="3" name="KSOProductBuildVer">
    <vt:lpwstr>2052-12.1.0.16388</vt:lpwstr>
  </property>
  <property fmtid="{D5CDD505-2E9C-101B-9397-08002B2CF9AE}" pid="4" name="KSORubyTemplateID">
    <vt:lpwstr>11</vt:lpwstr>
  </property>
  <property fmtid="{D5CDD505-2E9C-101B-9397-08002B2CF9AE}" pid="5" name="KSOTemplateUUID">
    <vt:lpwstr>v1.0_mb_Ar+XMfyy4Lzr57EhU3H7Tw==</vt:lpwstr>
  </property>
</Properties>
</file>