
<file path=[Content_Types].xml><?xml version="1.0" encoding="utf-8"?>
<Types xmlns="http://schemas.openxmlformats.org/package/2006/content-types">
  <Default Extension="xml" ContentType="application/xml"/>
  <Default Extension="png" ContentType="image/png"/>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845" windowHeight="12375" tabRatio="956" firstSheet="8" activeTab="10"/>
  </bookViews>
  <sheets>
    <sheet name="封面 " sheetId="80" r:id="rId1"/>
    <sheet name="目录" sheetId="33" r:id="rId2"/>
    <sheet name="报价汇总表" sheetId="2" r:id="rId3"/>
    <sheet name="招标业态信息表" sheetId="13" r:id="rId4"/>
    <sheet name="工程技术及经济指标" sheetId="72" r:id="rId5"/>
    <sheet name="报价总说明 " sheetId="88" r:id="rId6"/>
    <sheet name="整体措施项目清单" sheetId="89" r:id="rId7"/>
    <sheet name="单项措施项目清单" sheetId="90" r:id="rId8"/>
    <sheet name="其他项目清单" sheetId="91" r:id="rId9"/>
    <sheet name="工程量清单及计价表" sheetId="56" r:id="rId10"/>
    <sheet name="附件1-零星工程报价" sheetId="92" r:id="rId11"/>
    <sheet name="附件2-主材单价表" sheetId="93" r:id="rId12"/>
    <sheet name="附件3-甲指乙供、甲供材清单一览表 " sheetId="94" r:id="rId13"/>
    <sheet name="附件4-垂直运输明细 (2)" sheetId="84" r:id="rId14"/>
    <sheet name="附件4-垂直运输明细" sheetId="73" r:id="rId15"/>
  </sheets>
  <externalReferences>
    <externalReference r:id="rId17"/>
    <externalReference r:id="rId18"/>
    <externalReference r:id="rId19"/>
    <externalReference r:id="rId20"/>
  </externalReferences>
  <definedNames>
    <definedName name="_BTG1" localSheetId="0">#REF!</definedName>
    <definedName name="_BTG1">#REF!</definedName>
    <definedName name="_BTG2" localSheetId="0">#REF!</definedName>
    <definedName name="_BTG2">#REF!</definedName>
    <definedName name="_Fill" localSheetId="0" hidden="1">#REF!</definedName>
    <definedName name="_Fill" hidden="1">#REF!</definedName>
    <definedName name="_xlnm._FilterDatabase" localSheetId="9" hidden="1">工程量清单及计价表!$B$1:$AA$237</definedName>
    <definedName name="_TTG1">[1]before!$C$3:$E$22</definedName>
    <definedName name="_TTG2">[1]before!$A$3:$J$22</definedName>
    <definedName name="_工程名称" localSheetId="0">[2]Sheet2!$A$3</definedName>
    <definedName name="_工程名称" localSheetId="12">[3]Sheet2!$A$3</definedName>
    <definedName name="_工程名称">[4]Sheet2!$A$3</definedName>
    <definedName name="a" localSheetId="0">#REF!</definedName>
    <definedName name="a">#REF!</definedName>
    <definedName name="abc" localSheetId="0">#REF!</definedName>
    <definedName name="abc">#REF!</definedName>
    <definedName name="BTG" localSheetId="0">#REF!</definedName>
    <definedName name="BTG">#REF!</definedName>
    <definedName name="ch" localSheetId="0">#REF!</definedName>
    <definedName name="ch">#REF!</definedName>
    <definedName name="HAI" localSheetId="0">#REF!</definedName>
    <definedName name="HAI">#REF!</definedName>
    <definedName name="J" localSheetId="0">#REF!</definedName>
    <definedName name="J">#REF!</definedName>
    <definedName name="LTRU" localSheetId="0">#REF!</definedName>
    <definedName name="LTRU">#REF!</definedName>
    <definedName name="_xlnm.Print_Area" localSheetId="2">报价汇总表!$A$1:$O$12</definedName>
    <definedName name="_xlnm.Print_Area" localSheetId="5">'报价总说明 '!$A$1:$E$64</definedName>
    <definedName name="_xlnm.Print_Area" localSheetId="7">单项措施项目清单!$A$1:$R$21</definedName>
    <definedName name="_xlnm.Print_Area" localSheetId="10">'附件1-零星工程报价'!$A$1:$G$59</definedName>
    <definedName name="_xlnm.Print_Area" localSheetId="11">'附件2-主材单价表'!$A$1:$F$10</definedName>
    <definedName name="_xlnm.Print_Area" localSheetId="12">'附件3-甲指乙供、甲供材清单一览表 '!$A$1:$I$18</definedName>
    <definedName name="_xlnm.Print_Area" localSheetId="14">'附件4-垂直运输明细'!$A$1:$Q$11</definedName>
    <definedName name="_xlnm.Print_Area" localSheetId="13">'附件4-垂直运输明细 (2)'!$A$1:$Q$15</definedName>
    <definedName name="_xlnm.Print_Area" localSheetId="4">工程技术及经济指标!$A$1:$P$10</definedName>
    <definedName name="_xlnm.Print_Area" localSheetId="9">工程量清单及计价表!$B$1:$AA$237</definedName>
    <definedName name="_xlnm.Print_Area" localSheetId="1">目录!$A$1:$D$34</definedName>
    <definedName name="_xlnm.Print_Area" localSheetId="8">其他项目清单!$A$1:$Q$27</definedName>
    <definedName name="_xlnm.Print_Area" localSheetId="3">招标业态信息表!$A$1:$L$23</definedName>
    <definedName name="_xlnm.Print_Area" localSheetId="6">整体措施项目清单!$A$1:$K$58</definedName>
    <definedName name="_xlnm.Print_Titles" localSheetId="9">工程量清单及计价表!$1:$7</definedName>
    <definedName name="QQ" localSheetId="0">#REF!</definedName>
    <definedName name="QQ">#REF!</definedName>
    <definedName name="sppp" localSheetId="0">#REF!</definedName>
    <definedName name="sppp">#REF!</definedName>
    <definedName name="TARLPI" localSheetId="0">#REF!</definedName>
    <definedName name="TARLPI">#REF!</definedName>
    <definedName name="TARSPP" localSheetId="0">#REF!</definedName>
    <definedName name="TARSPP">#REF!</definedName>
    <definedName name="TARSS1" localSheetId="0">#REF!</definedName>
    <definedName name="TARSS1">#REF!</definedName>
    <definedName name="TaxTV">10%</definedName>
    <definedName name="TaxXL">5%</definedName>
    <definedName name="TRANS" localSheetId="0">#REF!</definedName>
    <definedName name="TRANS">#REF!</definedName>
    <definedName name="TRANS1" localSheetId="0">#REF!</definedName>
    <definedName name="TRANS1">#REF!</definedName>
    <definedName name="traspp" localSheetId="0">#REF!</definedName>
    <definedName name="traspp">#REF!</definedName>
    <definedName name="TTG">[1]before!$A$9:$E$22</definedName>
    <definedName name="TTGL">[1]before!$X$7:$Z$25</definedName>
    <definedName name="WORLPI" localSheetId="0">#REF!</definedName>
    <definedName name="WORLPI">#REF!</definedName>
    <definedName name="WORSPP" localSheetId="0">#REF!</definedName>
    <definedName name="WORSPP">#REF!</definedName>
    <definedName name="YEU">[1]before!$A$3:$N$34</definedName>
    <definedName name="_xlnm.Print_Area" localSheetId="0">'封面 '!$A$1:$H$48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<sst xmlns="http://schemas.openxmlformats.org/spreadsheetml/2006/main" count="1565" uniqueCount="935">
  <si>
    <t>此页无用处，使用时请删除</t>
  </si>
  <si>
    <t>XXX集团有限公司</t>
  </si>
  <si>
    <t>更多免费文档可点击链接查看</t>
  </si>
  <si>
    <t>https://www.docer.com/works?userid=854905721</t>
  </si>
  <si>
    <t>XX#楼</t>
  </si>
  <si>
    <t>土
建
预
算
清
单</t>
  </si>
  <si>
    <t>编   制   单   位：</t>
  </si>
  <si>
    <t xml:space="preserve">  时   间：</t>
  </si>
  <si>
    <t>预算清单目录</t>
  </si>
  <si>
    <t>序号</t>
  </si>
  <si>
    <t>文件名称</t>
  </si>
  <si>
    <t>页码</t>
  </si>
  <si>
    <t>预算汇总表</t>
  </si>
  <si>
    <t>业态信息表</t>
  </si>
  <si>
    <t>工程技术及经济指标</t>
  </si>
  <si>
    <t>报价总说明</t>
  </si>
  <si>
    <t>预算清单</t>
  </si>
  <si>
    <t>5.1 措施项目清单</t>
  </si>
  <si>
    <r>
      <rPr>
        <sz val="12"/>
        <rFont val="微软雅黑"/>
        <charset val="134"/>
      </rPr>
      <t xml:space="preserve">        </t>
    </r>
    <r>
      <rPr>
        <sz val="12"/>
        <rFont val="Arial"/>
        <charset val="134"/>
      </rPr>
      <t></t>
    </r>
    <r>
      <rPr>
        <sz val="12"/>
        <rFont val="微软雅黑"/>
        <charset val="134"/>
      </rPr>
      <t>整体措施项目清单</t>
    </r>
  </si>
  <si>
    <r>
      <rPr>
        <sz val="12"/>
        <rFont val="微软雅黑"/>
        <charset val="134"/>
      </rPr>
      <t xml:space="preserve">      </t>
    </r>
    <r>
      <rPr>
        <sz val="12"/>
        <rFont val="Arial"/>
        <charset val="134"/>
      </rPr>
      <t></t>
    </r>
    <r>
      <rPr>
        <sz val="12"/>
        <rFont val="微软雅黑"/>
        <charset val="134"/>
      </rPr>
      <t xml:space="preserve">  单项措施项目清单</t>
    </r>
  </si>
  <si>
    <t>5.2 其他项目清单</t>
  </si>
  <si>
    <t>清单附件</t>
  </si>
  <si>
    <r>
      <rPr>
        <sz val="12"/>
        <rFont val="微软雅黑"/>
        <charset val="134"/>
      </rPr>
      <t xml:space="preserve">       </t>
    </r>
    <r>
      <rPr>
        <sz val="12"/>
        <rFont val="Arial"/>
        <charset val="134"/>
      </rPr>
      <t></t>
    </r>
    <r>
      <rPr>
        <sz val="12"/>
        <rFont val="微软雅黑"/>
        <charset val="134"/>
      </rPr>
      <t xml:space="preserve"> </t>
    </r>
    <r>
      <rPr>
        <sz val="12"/>
        <rFont val="Arial"/>
        <charset val="134"/>
      </rPr>
      <t></t>
    </r>
    <r>
      <rPr>
        <sz val="12"/>
        <rFont val="微软雅黑"/>
        <charset val="134"/>
      </rPr>
      <t>附件1：零星工程报价</t>
    </r>
  </si>
  <si>
    <r>
      <rPr>
        <sz val="12"/>
        <rFont val="微软雅黑"/>
        <charset val="134"/>
      </rPr>
      <t xml:space="preserve">       </t>
    </r>
    <r>
      <rPr>
        <sz val="12"/>
        <rFont val="Arial"/>
        <charset val="134"/>
      </rPr>
      <t></t>
    </r>
    <r>
      <rPr>
        <sz val="12"/>
        <rFont val="微软雅黑"/>
        <charset val="134"/>
      </rPr>
      <t xml:space="preserve"> </t>
    </r>
    <r>
      <rPr>
        <sz val="12"/>
        <rFont val="Arial"/>
        <charset val="134"/>
      </rPr>
      <t></t>
    </r>
    <r>
      <rPr>
        <sz val="12"/>
        <rFont val="微软雅黑"/>
        <charset val="134"/>
      </rPr>
      <t>附件2：主材单价表</t>
    </r>
  </si>
  <si>
    <r>
      <rPr>
        <sz val="12"/>
        <rFont val="微软雅黑"/>
        <charset val="134"/>
      </rPr>
      <t xml:space="preserve">       </t>
    </r>
    <r>
      <rPr>
        <sz val="12"/>
        <rFont val="Arial"/>
        <charset val="134"/>
      </rPr>
      <t></t>
    </r>
    <r>
      <rPr>
        <sz val="12"/>
        <rFont val="微软雅黑"/>
        <charset val="134"/>
      </rPr>
      <t xml:space="preserve"> </t>
    </r>
    <r>
      <rPr>
        <sz val="12"/>
        <rFont val="Arial"/>
        <charset val="134"/>
      </rPr>
      <t></t>
    </r>
    <r>
      <rPr>
        <sz val="12"/>
        <rFont val="微软雅黑"/>
        <charset val="134"/>
      </rPr>
      <t>附件3：甲指乙供材、甲供材一览表</t>
    </r>
  </si>
  <si>
    <t xml:space="preserve">             附件4-垂直运输明细</t>
  </si>
  <si>
    <t xml:space="preserve">             附件4-垂直运输明细1</t>
  </si>
  <si>
    <t>XX工程XX#楼土建预算汇总表</t>
  </si>
  <si>
    <t>业态</t>
  </si>
  <si>
    <t>建筑面积</t>
  </si>
  <si>
    <t xml:space="preserve">分部分项部分     </t>
  </si>
  <si>
    <t>措施项目清单</t>
  </si>
  <si>
    <t>其他项目清单</t>
  </si>
  <si>
    <t>含税合价
（元）</t>
  </si>
  <si>
    <t>让利率%（-）或上浮率%（+）</t>
  </si>
  <si>
    <t>预算价</t>
  </si>
  <si>
    <t>单方造价
（元/m2)</t>
  </si>
  <si>
    <t>备注</t>
  </si>
  <si>
    <t>整体措施费</t>
  </si>
  <si>
    <t>模板费用</t>
  </si>
  <si>
    <t>脚手架费</t>
  </si>
  <si>
    <t>垂直运输费</t>
  </si>
  <si>
    <t>让利后预算总价</t>
  </si>
  <si>
    <t>其中税金</t>
  </si>
  <si>
    <t>高层</t>
  </si>
  <si>
    <t>小高层</t>
  </si>
  <si>
    <t>洋房</t>
  </si>
  <si>
    <t>附属配套</t>
  </si>
  <si>
    <t>幼儿园、小学</t>
  </si>
  <si>
    <t>地下车库</t>
  </si>
  <si>
    <t>小计</t>
  </si>
  <si>
    <t>预算总价(元)：</t>
  </si>
  <si>
    <t>备注:</t>
  </si>
  <si>
    <t>XX工程XX#楼招标业态信息表</t>
  </si>
  <si>
    <t>业态类型</t>
  </si>
  <si>
    <t>楼号</t>
  </si>
  <si>
    <t>层数</t>
  </si>
  <si>
    <t>层高(m）</t>
  </si>
  <si>
    <t>单元数</t>
  </si>
  <si>
    <t>地下建筑面积
（m2)</t>
  </si>
  <si>
    <t>地上建筑面积
（m2)</t>
  </si>
  <si>
    <t>总建筑面积
（m2)</t>
  </si>
  <si>
    <t>地下</t>
  </si>
  <si>
    <t>地上</t>
  </si>
  <si>
    <t>住宅1#</t>
  </si>
  <si>
    <t>1</t>
  </si>
  <si>
    <t>24</t>
  </si>
  <si>
    <t>住宅2#</t>
  </si>
  <si>
    <t>住宅6#</t>
  </si>
  <si>
    <t>住宅10#</t>
  </si>
  <si>
    <t>住宅11#</t>
  </si>
  <si>
    <t>配套</t>
  </si>
  <si>
    <t>幼儿园</t>
  </si>
  <si>
    <t>地下室车库</t>
  </si>
  <si>
    <t>其中人防面积：1354㎡</t>
  </si>
  <si>
    <t>业态划分原则（补充说明）：</t>
  </si>
  <si>
    <t>花园洋房</t>
  </si>
  <si>
    <t>5-11层（含11层）以内住宅单体（除别墅、叠拼、联排、合院）套用本业态，11+1（非标准层）单体亦执行本业态</t>
  </si>
  <si>
    <t>12-18层（含）住宅套用本业态</t>
  </si>
  <si>
    <t>19~33层（含）及檐口≤100米以下住宅套用本业态</t>
  </si>
  <si>
    <t>附属商业、配套</t>
  </si>
  <si>
    <t>适用于住宅项目独立商业（含售楼处及搭建临时售楼处）、配电房、配套用房
如为住宅底商形式，则含地下室均套用对应住宅业态；商业部分如有独立伸缩缝，则套用本业态，否则不再单独区分。</t>
  </si>
  <si>
    <t>幼儿园，小学</t>
  </si>
  <si>
    <t>幼儿园、小学、</t>
  </si>
  <si>
    <t>不区分人防、非人防，包括但不限于两层、局部三层及多层车库</t>
  </si>
  <si>
    <t>其他补充说明</t>
  </si>
  <si>
    <t>1.地下室车库与住宅的划分：住宅垂直竖向至基础部分均划分为住宅，除此之外为地下室车库部分；</t>
  </si>
  <si>
    <t>2.商业与住宅的划分：有独立伸缩缝的分别划分业态，除此之外并入对应住宅业态；</t>
  </si>
  <si>
    <t>3.与住宅直接相连底商，或采用伸缩缝相连底商如位于车库之上，统一以车库顶板作为划分界面。</t>
  </si>
  <si>
    <t>4.类住宅业态（如公寓）根据楼层执行对应住宅业态</t>
  </si>
  <si>
    <t>XX工程XX#楼工程技术及经济指标</t>
  </si>
  <si>
    <t>建筑面积指标含量</t>
  </si>
  <si>
    <t>经济指标(单方造价:元/m2）</t>
  </si>
  <si>
    <t>钢筋含量（kg)</t>
  </si>
  <si>
    <t>砼含量(m3)</t>
  </si>
  <si>
    <t>模板含量(m2)</t>
  </si>
  <si>
    <t>砌体含量（m3)</t>
  </si>
  <si>
    <t>外墙面(m2)</t>
  </si>
  <si>
    <t>内墙面(m2)</t>
  </si>
  <si>
    <t xml:space="preserve">  总单方                                 （不含上下浮）</t>
  </si>
  <si>
    <t xml:space="preserve">分部分项部分 </t>
  </si>
  <si>
    <t>高层21#房</t>
  </si>
  <si>
    <t>报价总说明20X9版</t>
  </si>
  <si>
    <t>一、编制说明</t>
  </si>
  <si>
    <t>说明</t>
  </si>
  <si>
    <r>
      <rPr>
        <sz val="10"/>
        <rFont val="微软雅黑"/>
        <charset val="134"/>
      </rPr>
      <t>1.建筑做法编制依据：</t>
    </r>
    <r>
      <rPr>
        <b/>
        <sz val="10"/>
        <rFont val="微软雅黑"/>
        <charset val="134"/>
      </rPr>
      <t>XX工程标前策划建筑做法</t>
    </r>
  </si>
  <si>
    <t>2.本项目工程量清单内各项目的工作内容及计量原则执行现行中华人民共和国国家标准《建设工程量清单计价规范》（GB50500-2008）和总说明内工程量计算规则。若有不同，以本项目工程量清单内的总说明为准；若出现计价规范及本项目清单总说明均未有包含工程内容，则按永久性工程各项内容核实已完成工作的净数量计算。</t>
  </si>
  <si>
    <t>3.本规则适用于工程进行前预算编制，亦适用于工程进行中工程变更、签证核算及完成后的决算。</t>
  </si>
  <si>
    <t>4.本项目按营改增之后，按增值税口径报价，投标单位须根据自身实际情况报价，无论是否取得增值税发票，是否完全抵扣，均于综合单价内综合考虑； 附加税：国家税法规定的应计入建筑安装工程造价内的城市建设维护税、教育费附加及地方教育附加，投标单位管理费中考虑。</t>
  </si>
  <si>
    <r>
      <rPr>
        <sz val="10"/>
        <rFont val="微软雅黑"/>
        <charset val="134"/>
      </rPr>
      <t>5.清单中综合包干单价包括人工费、材料费（含损耗、辅材，</t>
    </r>
    <r>
      <rPr>
        <b/>
        <sz val="10"/>
        <rFont val="微软雅黑"/>
        <charset val="134"/>
      </rPr>
      <t>所有材料费中材料价均为到场价格</t>
    </r>
    <r>
      <rPr>
        <sz val="10"/>
        <rFont val="微软雅黑"/>
        <charset val="134"/>
      </rPr>
      <t>）、机械费，管理费、利润、规费、税金、以及一定范围内的风险等全部费用。因楼层层高、檐口高度超高降效而导致的施工费用、措施项目费用增加，投标单位报价中综合考虑，不另外计算或调整。</t>
    </r>
  </si>
  <si>
    <r>
      <rPr>
        <sz val="10"/>
        <rFont val="微软雅黑"/>
        <charset val="134"/>
      </rPr>
      <t>6.规费包括但不限于劳保统筹费、农民工工资保障金、农民工保险、环境保护费（含扬尘排污费、噪声排污费等）、扬尘污染治理费，以及办理物质财产损害责任险，第三者责任险等所有政府相关部门要求必须缴纳的费用</t>
    </r>
    <r>
      <rPr>
        <b/>
        <sz val="10"/>
        <rFont val="微软雅黑"/>
        <charset val="134"/>
      </rPr>
      <t>（除城市基础设施配套建设费、消防配套检测费、定位防线验线费、雷电风险评估及防雷检测费，此四项费用由建设单位缴纳）</t>
    </r>
    <r>
      <rPr>
        <sz val="10"/>
        <rFont val="微软雅黑"/>
        <charset val="134"/>
      </rPr>
      <t>，投标单位缴纳的费用无论后期是否返还，返还比例，返还周期投标单位均综合考虑，因此产生的财务成本，亦须考虑在内。</t>
    </r>
    <r>
      <rPr>
        <b/>
        <sz val="10"/>
        <rFont val="微软雅黑"/>
        <charset val="134"/>
      </rPr>
      <t>以上内容如改由建设单位缴纳，对应从合同总价中按缴纳金额扣除。投标单位应充分调研当地相关政策及缴纳标准，项目周期内不因政策调整而额外增加费用。</t>
    </r>
  </si>
  <si>
    <t>7.中标单位进场后，须与已完现场安全文明措施的实际单位进行协商，接收已完成的安全文明设施，并支付相应的费用。原则如下：中标单位进场前，招标单位与相应实施单位就安全文明施工费用已达成一致的，中标单位须无条件接受此金额，按照确认的费用支付给安全文明施工单位；如若招标单位与相应实施单位就安全文明施工费用未达成一致的，由中标单位与相应实施单位自行协商处理。如中标人接收已建措施，而未予支付相关费用的，则招标人有权按照与相应施工单位就确认的费用的1.2倍进行扣除，代为支付给实施单位（额外计取的20%作为此等代付行为的管理费）</t>
  </si>
  <si>
    <t>8.税金税率：本次投标暂按9%计算，实际施工过程中如国家政府发布新的税率则合同税率相应进行调整，保持不含税综合单价不变，并签订税率调整的相关补充协议。</t>
  </si>
  <si>
    <t>二、工程量计算规则与报价口径（需要办理签证的子目，预算时除非图纸中注明，均不计算，结算时，按签证调整）</t>
  </si>
  <si>
    <t>单项工程</t>
  </si>
  <si>
    <t>报价说明</t>
  </si>
  <si>
    <t>计量规则</t>
  </si>
  <si>
    <t>土石方工程</t>
  </si>
  <si>
    <r>
      <rPr>
        <sz val="10"/>
        <rFont val="微软雅黑"/>
        <charset val="134"/>
      </rPr>
      <t>1.人工清土综合单价包含桩间清土、承台、地梁、集水井、电梯井和垫层底的清土及二次修整</t>
    </r>
    <r>
      <rPr>
        <b/>
        <sz val="10"/>
        <rFont val="微软雅黑"/>
        <charset val="134"/>
      </rPr>
      <t>（厚度≤100mm)，并含基坑底的土方平整夯实</t>
    </r>
    <r>
      <rPr>
        <sz val="10"/>
        <rFont val="微软雅黑"/>
        <charset val="134"/>
      </rPr>
      <t>，砖胎膜外侧土方回填、平整和夯实，及基坑边坡修理，场内短驳，运距综合考虑，无需外运；</t>
    </r>
  </si>
  <si>
    <t>人工清土工程量以垫层面积按m2米计算;</t>
  </si>
  <si>
    <t>2.土方开挖报价，均视为投标单位已完全知悉现场土质情况及相关开挖条件后做出的报价，后期不因任何因素调整综合单价。</t>
  </si>
  <si>
    <r>
      <rPr>
        <sz val="10"/>
        <rFont val="微软雅黑"/>
        <charset val="2"/>
      </rPr>
      <t>n</t>
    </r>
    <r>
      <rPr>
        <sz val="10"/>
        <rFont val="微软雅黑"/>
        <charset val="134"/>
      </rPr>
      <t>挖沟槽、基坑、一般土方等</t>
    </r>
    <r>
      <rPr>
        <b/>
        <sz val="10"/>
        <rFont val="微软雅黑"/>
        <charset val="134"/>
      </rPr>
      <t>因工作面和放坡增加的工程量</t>
    </r>
    <r>
      <rPr>
        <sz val="10"/>
        <rFont val="微软雅黑"/>
        <charset val="134"/>
      </rPr>
      <t xml:space="preserve">并入对应土方工程量中。
</t>
    </r>
    <r>
      <rPr>
        <sz val="10"/>
        <rFont val="微软雅黑"/>
        <charset val="2"/>
      </rPr>
      <t>n</t>
    </r>
    <r>
      <rPr>
        <sz val="10"/>
        <rFont val="微软雅黑"/>
        <charset val="134"/>
      </rPr>
      <t>土方开挖、回填</t>
    </r>
    <r>
      <rPr>
        <b/>
        <sz val="10"/>
        <rFont val="微软雅黑"/>
        <charset val="134"/>
      </rPr>
      <t>（除室内回填）</t>
    </r>
    <r>
      <rPr>
        <sz val="10"/>
        <rFont val="微软雅黑"/>
        <charset val="134"/>
      </rPr>
      <t xml:space="preserve">工程量均须由项目公司现场收方确认工程量，并办理签证，结算根据签证资料计算。
</t>
    </r>
    <r>
      <rPr>
        <sz val="10"/>
        <rFont val="微软雅黑"/>
        <charset val="2"/>
      </rPr>
      <t>n</t>
    </r>
    <r>
      <rPr>
        <sz val="10"/>
        <rFont val="微软雅黑"/>
        <charset val="134"/>
      </rPr>
      <t xml:space="preserve">桩间挖土不扣除桩身体积。
</t>
    </r>
    <r>
      <rPr>
        <sz val="10"/>
        <rFont val="微软雅黑"/>
        <charset val="2"/>
      </rPr>
      <t>n</t>
    </r>
    <r>
      <rPr>
        <sz val="10"/>
        <rFont val="微软雅黑"/>
        <charset val="134"/>
      </rPr>
      <t>室内回填土方在密实度满足设计、规范及甲方要求的前提下按平均厚度乘以回填面积以m3计算。</t>
    </r>
  </si>
  <si>
    <t>3.桩间挖土不再单独区分，对应综合单价内综合考虑。</t>
  </si>
  <si>
    <t>4.室内回填土包括但不限于地下室部位、部分住宅、商业屋面种植土回填，相关运输、回填方式综合考虑，不考虑回填难度差异。</t>
  </si>
  <si>
    <t>桩基工程</t>
  </si>
  <si>
    <t>1.桩标高处理工作内容包括但不限于截桩、凿桩、汽车吊配合，垃圾外运等一切工作内容。区分预制桩（含方桩）、钻孔灌注桩，按根报价，综合单位为成活价。</t>
  </si>
  <si>
    <r>
      <rPr>
        <b/>
        <sz val="10"/>
        <rFont val="微软雅黑"/>
        <charset val="2"/>
      </rPr>
      <t>n</t>
    </r>
    <r>
      <rPr>
        <b/>
        <sz val="10"/>
        <rFont val="微软雅黑"/>
        <charset val="134"/>
      </rPr>
      <t xml:space="preserve">钻孔灌注桩、预制方桩根据图纸计算；
</t>
    </r>
    <r>
      <rPr>
        <b/>
        <sz val="10"/>
        <rFont val="微软雅黑"/>
        <charset val="2"/>
      </rPr>
      <t>n</t>
    </r>
    <r>
      <rPr>
        <b/>
        <sz val="10"/>
        <rFont val="微软雅黑"/>
        <charset val="134"/>
      </rPr>
      <t>预制空心混凝土管桩、预制空心混凝土方桩根据签证数量计算</t>
    </r>
  </si>
  <si>
    <t>2.桩基施工中，汽车吊、桩基放线定位、桩基的进出场费、安拆费、移位费，护筒的埋设、成孔、孔内障碍物清除，泥浆池及沟槽砌筑、拆除，泥浆的制作，运输，混凝土浇捣成型，注浆管及阀门的安装，水泥浆注入，塌孔处理费用，超声波检测管预埋费等相关费用无论是否涉及均于综合单价内考虑，不再另行计算。</t>
  </si>
  <si>
    <r>
      <rPr>
        <sz val="10"/>
        <rFont val="微软雅黑"/>
        <charset val="2"/>
      </rPr>
      <t>n</t>
    </r>
    <r>
      <rPr>
        <sz val="10"/>
        <rFont val="微软雅黑"/>
        <charset val="134"/>
      </rPr>
      <t xml:space="preserve">预制桩工程量以图纸尺寸长按M计算；
</t>
    </r>
    <r>
      <rPr>
        <sz val="10"/>
        <rFont val="微软雅黑"/>
        <charset val="2"/>
      </rPr>
      <t>n</t>
    </r>
    <r>
      <rPr>
        <sz val="10"/>
        <rFont val="微软雅黑"/>
        <charset val="134"/>
      </rPr>
      <t>钻孔灌注桩、挖孔桩根据图纸尺寸以截面积乘以桩长按m3计算，</t>
    </r>
    <r>
      <rPr>
        <b/>
        <sz val="10"/>
        <rFont val="微软雅黑"/>
        <charset val="134"/>
      </rPr>
      <t>桩基充盈系数及超灌部分不再单独计算。</t>
    </r>
    <r>
      <rPr>
        <sz val="10"/>
        <rFont val="微软雅黑"/>
        <charset val="134"/>
      </rPr>
      <t xml:space="preserve">
</t>
    </r>
    <r>
      <rPr>
        <sz val="10"/>
        <rFont val="微软雅黑"/>
        <charset val="2"/>
      </rPr>
      <t>n</t>
    </r>
    <r>
      <rPr>
        <sz val="10"/>
        <rFont val="微软雅黑"/>
        <charset val="134"/>
      </rPr>
      <t xml:space="preserve">人工挖孔桩按图示尺寸以体积计算；
</t>
    </r>
    <r>
      <rPr>
        <sz val="10"/>
        <rFont val="微软雅黑"/>
        <charset val="2"/>
      </rPr>
      <t>n</t>
    </r>
    <r>
      <rPr>
        <sz val="10"/>
        <rFont val="微软雅黑"/>
        <charset val="134"/>
      </rPr>
      <t xml:space="preserve">是否使用钢护筒以及钢护筒使用前须经甲方认可，钢管桩（钻孔灌注桩钢护筒），按图示尺寸以理论质量计算，须现场办理签证，否则不予计算。
</t>
    </r>
    <r>
      <rPr>
        <sz val="10"/>
        <rFont val="微软雅黑"/>
        <charset val="2"/>
      </rPr>
      <t>n</t>
    </r>
    <r>
      <rPr>
        <sz val="10"/>
        <rFont val="微软雅黑"/>
        <charset val="134"/>
      </rPr>
      <t xml:space="preserve">因地质原因等非乙方原因引起塌孔所导致的混凝土回灌量按实收方，现场据实签证，实际砼用量较约定用量（含约定充盈量0.224）多的部分，仅计取砼材料费，（除税后）计取增值税税金，不再计取人工费、辅材费、机械费、管理费、利润、规费及其他政策性文件的调整费用等。
</t>
    </r>
    <r>
      <rPr>
        <sz val="10"/>
        <rFont val="微软雅黑"/>
        <charset val="2"/>
      </rPr>
      <t>n</t>
    </r>
    <r>
      <rPr>
        <sz val="10"/>
        <rFont val="微软雅黑"/>
        <charset val="134"/>
      </rPr>
      <t xml:space="preserve">桩机械成孔(桩径＜1.2m)，以桩身长度米为单位计量，桩身长度按设计桩顶标高(桩顶有承台的，算至承台底标高；桩顶无承台的，与基础梁相连的，算至桩顶标高)减桩底标高计算
</t>
    </r>
    <r>
      <rPr>
        <sz val="10"/>
        <rFont val="微软雅黑"/>
        <charset val="2"/>
      </rPr>
      <t>n</t>
    </r>
    <r>
      <rPr>
        <sz val="10"/>
        <rFont val="微软雅黑"/>
        <charset val="134"/>
      </rPr>
      <t>桩机械成孔(桩径≥1.2m)按照设计及规范要求的最小长度（与现场及地勘资料相匹配）乘以桩截面积以体积计量。</t>
    </r>
  </si>
  <si>
    <t>3.因吊耳设置、内支撑设置、导向架、钢护筒的顶口和底口加强等增加的工程量包含在综合单价中，不再计算</t>
  </si>
  <si>
    <t>砌体工程</t>
  </si>
  <si>
    <t>1.砌筑砂浆与砌块、砖等级如未注明表示由投标单位结合当地验收规范要求、发包方图纸及现场要求综合考虑，当项目所在地有相关预拌砂浆要求时，相关费用，投标单位综合单价内自行考虑。</t>
  </si>
  <si>
    <r>
      <rPr>
        <sz val="10"/>
        <rFont val="微软雅黑"/>
        <charset val="2"/>
      </rPr>
      <t>n</t>
    </r>
    <r>
      <rPr>
        <sz val="10"/>
        <rFont val="微软雅黑"/>
        <charset val="134"/>
      </rPr>
      <t>计算墙体工程量时，按</t>
    </r>
    <r>
      <rPr>
        <b/>
        <sz val="10"/>
        <rFont val="微软雅黑"/>
        <charset val="134"/>
      </rPr>
      <t>图示尺寸</t>
    </r>
    <r>
      <rPr>
        <sz val="10"/>
        <rFont val="微软雅黑"/>
        <charset val="134"/>
      </rPr>
      <t xml:space="preserve">计算，砌体与砼墙、梁厚度差，不得以此为借口，另外增加粉刷厚度补平，施工单位报价综合考虑。工程量应扣除门窗洞口、空圈、嵌入墙身的钢筋砼柱、梁、过梁、圈梁、门窗套、砼墙基防潮层的体积，不扣除面积在0.3m2以下的孔洞等所占的体积。
</t>
    </r>
    <r>
      <rPr>
        <sz val="10"/>
        <rFont val="微软雅黑"/>
        <charset val="2"/>
      </rPr>
      <t>n</t>
    </r>
    <r>
      <rPr>
        <sz val="10"/>
        <rFont val="微软雅黑"/>
        <charset val="134"/>
      </rPr>
      <t xml:space="preserve">砖砌台阶按水平投影面积计算。
</t>
    </r>
    <r>
      <rPr>
        <sz val="10"/>
        <rFont val="微软雅黑"/>
        <charset val="2"/>
      </rPr>
      <t>n</t>
    </r>
    <r>
      <rPr>
        <sz val="10"/>
        <rFont val="微软雅黑"/>
        <charset val="134"/>
      </rPr>
      <t xml:space="preserve">砖砌明沟按图示尺寸节点大样做法以立方米计算。
</t>
    </r>
    <r>
      <rPr>
        <sz val="10"/>
        <rFont val="微软雅黑"/>
        <charset val="2"/>
      </rPr>
      <t>n</t>
    </r>
    <r>
      <rPr>
        <sz val="10"/>
        <rFont val="微软雅黑"/>
        <charset val="134"/>
      </rPr>
      <t>轻质隔墙板按设计尺寸以m2计算。不扣除面积在0.3m2以下的孔洞等所占的面积，轻质隔墙板中</t>
    </r>
    <r>
      <rPr>
        <b/>
        <sz val="10"/>
        <rFont val="微软雅黑"/>
        <charset val="134"/>
      </rPr>
      <t>消防箱等壁龛均</t>
    </r>
    <r>
      <rPr>
        <sz val="10"/>
        <rFont val="微软雅黑"/>
        <charset val="134"/>
      </rPr>
      <t xml:space="preserve">不扣除。
</t>
    </r>
    <r>
      <rPr>
        <sz val="10"/>
        <rFont val="微软雅黑"/>
        <charset val="2"/>
      </rPr>
      <t>n</t>
    </r>
    <r>
      <rPr>
        <b/>
        <sz val="10"/>
        <rFont val="微软雅黑"/>
        <charset val="134"/>
      </rPr>
      <t xml:space="preserve">砖模工程量计算预算时根据蓝图计算，若实际与图纸存在差异，由项目公司办理签证，否则按蓝图进行包干。
</t>
    </r>
    <r>
      <rPr>
        <b/>
        <sz val="10"/>
        <rFont val="微软雅黑"/>
        <charset val="2"/>
      </rPr>
      <t>n</t>
    </r>
    <r>
      <rPr>
        <b/>
        <sz val="10"/>
        <rFont val="微软雅黑"/>
        <charset val="134"/>
      </rPr>
      <t>砌体工程中消火栓如采用嵌入式或半嵌入式，相应砌体、抹灰、涂料及网格布（除墙砖）等均不扣除，相应的过梁、模板、钢丝网等亦不再额外增加。</t>
    </r>
  </si>
  <si>
    <r>
      <rPr>
        <sz val="10"/>
        <rFont val="微软雅黑"/>
        <charset val="134"/>
      </rPr>
      <t>2.附墙砖垛、</t>
    </r>
    <r>
      <rPr>
        <b/>
        <sz val="10"/>
        <rFont val="微软雅黑"/>
        <charset val="134"/>
      </rPr>
      <t>地面底部找平、底部三皮砖、顶部斜砌、门窗侧壁砼</t>
    </r>
    <r>
      <rPr>
        <sz val="10"/>
        <rFont val="微软雅黑"/>
        <charset val="134"/>
      </rPr>
      <t>块亦并入墙身体积内不另计算,投标单位报价时综合考虑。</t>
    </r>
  </si>
  <si>
    <t>3.零星砖砌体项目适用砖砌门墩、房上烟囱、水槽、水池脚、垃圾箱、台阶面上矮墙、花台、煤箱、容积在3m3内的水池、大小便槽（含踏步）。</t>
  </si>
  <si>
    <t>4.如砌筑封闭式管井等隐蔽工程时，内侧随砌随抹，砌体综合单价中考虑，预算时不再单独计算。封闭管井在自然层有门可以开启，可以计算内侧面粉刷，仅有窗户或墙洞不计算内侧粉刷</t>
  </si>
  <si>
    <t>5.砖模抹灰均不单独计算，并入砖侧模综合单价内综合考虑。</t>
  </si>
  <si>
    <t>钢筋工程</t>
  </si>
  <si>
    <r>
      <rPr>
        <sz val="10"/>
        <rFont val="微软雅黑"/>
        <charset val="134"/>
      </rPr>
      <t xml:space="preserve">损耗各投标单位根据自身施工水平，管理水平综合单价内考虑。
</t>
    </r>
    <r>
      <rPr>
        <b/>
        <sz val="10"/>
        <rFont val="微软雅黑"/>
        <charset val="134"/>
      </rPr>
      <t>抗震钢筋（带Ｅ）按图单独区分。</t>
    </r>
  </si>
  <si>
    <r>
      <rPr>
        <sz val="10"/>
        <rFont val="微软雅黑"/>
        <charset val="134"/>
      </rPr>
      <t xml:space="preserve">所有钢筋工程量计算详合同钢筋预结算办法。
</t>
    </r>
    <r>
      <rPr>
        <b/>
        <sz val="10"/>
        <rFont val="微软雅黑"/>
        <charset val="134"/>
      </rPr>
      <t>钢筋工程电渣压力焊无论是否甲供，钢筋损耗于综合单价内考虑，不参与甲供材量计算。</t>
    </r>
  </si>
  <si>
    <t>混凝土工程</t>
  </si>
  <si>
    <r>
      <rPr>
        <sz val="10"/>
        <rFont val="微软雅黑"/>
        <charset val="134"/>
      </rPr>
      <t>1.所有用于本工程的混凝土必须是符合当地工程规范要求的商品混凝土，混凝土外加剂单独计算</t>
    </r>
    <r>
      <rPr>
        <b/>
        <sz val="10"/>
        <rFont val="微软雅黑"/>
        <charset val="134"/>
      </rPr>
      <t>（掺量综合考虑）</t>
    </r>
    <r>
      <rPr>
        <sz val="10"/>
        <rFont val="微软雅黑"/>
        <charset val="134"/>
      </rPr>
      <t>。</t>
    </r>
  </si>
  <si>
    <r>
      <rPr>
        <sz val="10"/>
        <rFont val="微软雅黑"/>
        <charset val="2"/>
      </rPr>
      <t>n</t>
    </r>
    <r>
      <rPr>
        <sz val="10"/>
        <rFont val="微软雅黑"/>
        <charset val="134"/>
      </rPr>
      <t>混凝土添加剂以</t>
    </r>
    <r>
      <rPr>
        <b/>
        <sz val="10"/>
        <rFont val="微软雅黑"/>
        <charset val="134"/>
      </rPr>
      <t>混凝土立方</t>
    </r>
    <r>
      <rPr>
        <sz val="10"/>
        <rFont val="微软雅黑"/>
        <charset val="134"/>
      </rPr>
      <t>计算，</t>
    </r>
    <r>
      <rPr>
        <b/>
        <sz val="10"/>
        <rFont val="微软雅黑"/>
        <charset val="134"/>
      </rPr>
      <t>预算时根据图纸计算，其他若有由项目公司办理签证。</t>
    </r>
    <r>
      <rPr>
        <sz val="10"/>
        <rFont val="微软雅黑"/>
        <charset val="134"/>
      </rPr>
      <t xml:space="preserve">
</t>
    </r>
    <r>
      <rPr>
        <sz val="10"/>
        <rFont val="微软雅黑"/>
        <charset val="2"/>
      </rPr>
      <t>n</t>
    </r>
    <r>
      <rPr>
        <sz val="10"/>
        <rFont val="微软雅黑"/>
        <charset val="134"/>
      </rPr>
      <t xml:space="preserve">混凝土（除楼梯、台阶外）按设计图示尺寸以m3计算，墙、板等不扣除单个面积≤0.3m2以内孔洞所占面积。
</t>
    </r>
    <r>
      <rPr>
        <sz val="10"/>
        <rFont val="微软雅黑"/>
        <charset val="2"/>
      </rPr>
      <t>n</t>
    </r>
    <r>
      <rPr>
        <sz val="10"/>
        <rFont val="微软雅黑"/>
        <charset val="134"/>
      </rPr>
      <t>整体楼梯包括休息平台、平台梁、斜梁、楼梯梁及梯柱</t>
    </r>
    <r>
      <rPr>
        <b/>
        <sz val="10"/>
        <rFont val="微软雅黑"/>
        <charset val="134"/>
      </rPr>
      <t>（无论是否在楼梯投影内）</t>
    </r>
    <r>
      <rPr>
        <sz val="10"/>
        <rFont val="微软雅黑"/>
        <charset val="134"/>
      </rPr>
      <t xml:space="preserve">，均按水平投影面积计算，不扣除宽度≤500mm的楼梯井，伸入墙内部分不另增加，楼梯与楼板连接时，楼梯算至楼梯梁外侧面。剪刀楼梯中部的梁若按框架梁计算应扣除其所占的面积，反之并入楼体内计算。圆弧形楼梯包括圆弧形梯段、圆弧形边梁及与楼板连接的平台，按楼梯的水平投影面积计算。
</t>
    </r>
    <r>
      <rPr>
        <sz val="10"/>
        <rFont val="微软雅黑"/>
        <charset val="2"/>
      </rPr>
      <t>n</t>
    </r>
    <r>
      <rPr>
        <sz val="10"/>
        <rFont val="微软雅黑"/>
        <charset val="134"/>
      </rPr>
      <t xml:space="preserve">基础垫层：若底板采用砖膜，则垫层面积以砖模外边线计算，不考虑砖胎膜抹灰厚度。  
</t>
    </r>
    <r>
      <rPr>
        <sz val="10"/>
        <rFont val="微软雅黑"/>
        <charset val="2"/>
      </rPr>
      <t>n</t>
    </r>
    <r>
      <rPr>
        <sz val="10"/>
        <rFont val="微软雅黑"/>
        <charset val="134"/>
      </rPr>
      <t>构造柱：按图纸设计的个数及实际尺寸计算，马牙槎并入构造柱内计算。</t>
    </r>
    <r>
      <rPr>
        <b/>
        <sz val="10"/>
        <rFont val="微软雅黑"/>
        <charset val="134"/>
      </rPr>
      <t>构造柱计算预算按蓝图中构造柱布置图计算（若仅有结构说明不作为预结算依据），现场实际施工与图纸存在差异，由项目公司办理签证，否则按蓝图中构造柱布置图进行包干结算。</t>
    </r>
  </si>
  <si>
    <t>2.混凝土泵送非泵送、投标单位综合单价中自行考虑。不因泵送形式，泵送高度而作调整，相关泵管拆装、清洗、摊销等费用，投标单位综合考虑。</t>
  </si>
  <si>
    <r>
      <rPr>
        <sz val="10"/>
        <rFont val="微软雅黑"/>
        <charset val="134"/>
      </rPr>
      <t>3.混凝土工程清单子目仅区分主体结构、后浇带、二次结构/预制构件、楼梯、混凝土台阶、砼等级调差</t>
    </r>
    <r>
      <rPr>
        <b/>
        <sz val="10"/>
        <rFont val="微软雅黑"/>
        <charset val="134"/>
      </rPr>
      <t>（仅适用于Ｃ５０以下砼等级换算，Ｃ５０以上部分由项目公司核价确定价差）</t>
    </r>
    <r>
      <rPr>
        <sz val="10"/>
        <rFont val="微软雅黑"/>
        <charset val="134"/>
      </rPr>
      <t>。</t>
    </r>
  </si>
  <si>
    <r>
      <rPr>
        <sz val="10"/>
        <rFont val="微软雅黑"/>
        <charset val="134"/>
      </rPr>
      <t>4.主体结构包括但不限于如下构件：</t>
    </r>
    <r>
      <rPr>
        <b/>
        <sz val="10"/>
        <rFont val="微软雅黑"/>
        <charset val="134"/>
      </rPr>
      <t>桩灌芯</t>
    </r>
    <r>
      <rPr>
        <sz val="10"/>
        <rFont val="微软雅黑"/>
        <charset val="134"/>
      </rPr>
      <t>、</t>
    </r>
    <r>
      <rPr>
        <b/>
        <sz val="10"/>
        <rFont val="微软雅黑"/>
        <charset val="134"/>
      </rPr>
      <t>垫层、</t>
    </r>
    <r>
      <rPr>
        <sz val="10"/>
        <rFont val="微软雅黑"/>
        <charset val="134"/>
      </rPr>
      <t>独立基础、桩承台、满堂基础、条形基础、集水井、柱墩、后浇带加强区，内外墙（含电梯井壁）、柱、梁、连梁、有梁板、无梁板、斜梁板、平板、空调板、雨棚板，栏板、挑檐天沟、设备基础、以及线条等零星构件；</t>
    </r>
  </si>
  <si>
    <t>5.二次结构/预制构件包含构造柱、门框柱、圈梁、压顶、过梁、止水翻边，预制平板、过梁等</t>
  </si>
  <si>
    <r>
      <rPr>
        <sz val="10"/>
        <rFont val="微软雅黑"/>
        <charset val="134"/>
      </rPr>
      <t>6.后浇带包括但不限于基础后浇带、墙后浇带、顶板后浇带等，</t>
    </r>
    <r>
      <rPr>
        <b/>
        <sz val="10"/>
        <rFont val="微软雅黑"/>
        <charset val="134"/>
      </rPr>
      <t>后浇带钢丝网，凿毛处理，油膏嵌缝，后浇带支撑</t>
    </r>
    <r>
      <rPr>
        <sz val="10"/>
        <rFont val="微软雅黑"/>
        <charset val="134"/>
      </rPr>
      <t>等相关技术措施包含于后浇带综合单价内，不再另行计算。</t>
    </r>
  </si>
  <si>
    <t>楼、地、天棚工程</t>
  </si>
  <si>
    <r>
      <rPr>
        <sz val="10"/>
        <rFont val="微软雅黑"/>
        <charset val="134"/>
      </rPr>
      <t>1.项目所在地有预拌砂浆（含墙面、地面等所有部位）使用要求时，砂浆等级差异费用，投标单位综合单价内自行考虑，不另行计算。</t>
    </r>
    <r>
      <rPr>
        <b/>
        <sz val="10"/>
        <rFont val="微软雅黑"/>
        <charset val="134"/>
      </rPr>
      <t>部分地区如因设计、规范、或甲方要求，必须采用专用砂浆、或专用粘结剂，亦由投标单位综合考虑，不再另外补贴费用。</t>
    </r>
  </si>
  <si>
    <r>
      <rPr>
        <sz val="10"/>
        <rFont val="微软雅黑"/>
        <charset val="2"/>
      </rPr>
      <t>n</t>
    </r>
    <r>
      <rPr>
        <sz val="10"/>
        <rFont val="微软雅黑"/>
        <charset val="134"/>
      </rPr>
      <t>内墙面</t>
    </r>
    <r>
      <rPr>
        <b/>
        <sz val="10"/>
        <rFont val="微软雅黑"/>
        <charset val="134"/>
      </rPr>
      <t>抹灰面积、涂料面积</t>
    </r>
    <r>
      <rPr>
        <sz val="10"/>
        <rFont val="微软雅黑"/>
        <charset val="134"/>
      </rPr>
      <t>应扣除门窗洞口和空圈所占面积，不扣除踢脚线、0.3㎡以内的孔洞和墙与构件交界处的面积；但其洞口侧壁和顶面</t>
    </r>
    <r>
      <rPr>
        <b/>
        <sz val="10"/>
        <rFont val="微软雅黑"/>
        <charset val="134"/>
      </rPr>
      <t>抹灰、涂料</t>
    </r>
    <r>
      <rPr>
        <sz val="10"/>
        <rFont val="微软雅黑"/>
        <charset val="134"/>
      </rPr>
      <t xml:space="preserve">亦不增加，投标单位报价时综合单价中综合考虑；垛的侧面抹灰面积应并入墙面工程内计算。
</t>
    </r>
    <r>
      <rPr>
        <sz val="10"/>
        <rFont val="微软雅黑"/>
        <charset val="2"/>
      </rPr>
      <t>n</t>
    </r>
    <r>
      <rPr>
        <sz val="10"/>
        <rFont val="微软雅黑"/>
        <charset val="134"/>
      </rPr>
      <t>外墙面抹灰面积按外墙面实抹面积计算，应扣除洞口（包括但不限于门窗洞口，阳台洞、空圈）等所占的面积，不扣除0.3㎡以内的孔洞面积，所有洞口（包括但不限于门窗洞口，</t>
    </r>
    <r>
      <rPr>
        <b/>
        <sz val="10"/>
        <rFont val="微软雅黑"/>
        <charset val="134"/>
      </rPr>
      <t>阳台洞、连廊洞</t>
    </r>
    <r>
      <rPr>
        <sz val="10"/>
        <rFont val="微软雅黑"/>
        <charset val="134"/>
      </rPr>
      <t>、空圈）</t>
    </r>
    <r>
      <rPr>
        <b/>
        <sz val="10"/>
        <rFont val="微软雅黑"/>
        <charset val="134"/>
      </rPr>
      <t>侧壁、底面、顶面等抹灰均不计算</t>
    </r>
    <r>
      <rPr>
        <sz val="10"/>
        <rFont val="微软雅黑"/>
        <charset val="134"/>
      </rPr>
      <t>，侧壁、地面、顶面不计算部分仅限于梁宽或墙宽部分，凸出主体结构部分按展开面积计算，并入外墙抹灰。飘窗板外侧、雨篷、挑檐、天沟、线条等抹灰均按外墙抹灰计算，并且后期不再单独计算零星抹灰。</t>
    </r>
    <r>
      <rPr>
        <b/>
        <sz val="10"/>
        <rFont val="微软雅黑"/>
        <charset val="134"/>
      </rPr>
      <t>墙面分缝、滴水线，均由综合单价内自行考虑。</t>
    </r>
    <r>
      <rPr>
        <sz val="10"/>
        <rFont val="微软雅黑"/>
        <charset val="134"/>
      </rPr>
      <t xml:space="preserve">
</t>
    </r>
    <r>
      <rPr>
        <sz val="10"/>
        <rFont val="微软雅黑"/>
        <charset val="2"/>
      </rPr>
      <t>n</t>
    </r>
    <r>
      <rPr>
        <sz val="10"/>
        <rFont val="微软雅黑"/>
        <charset val="134"/>
      </rPr>
      <t>外墙面涂料面积按外墙面实抹面积计算，应扣除洞口（包括但不限于门窗洞口，阳台洞、空圈）等所占的面积，</t>
    </r>
    <r>
      <rPr>
        <b/>
        <sz val="10"/>
        <rFont val="微软雅黑"/>
        <charset val="134"/>
      </rPr>
      <t>侧壁、底面、顶面等如施工，按展开面积计算</t>
    </r>
    <r>
      <rPr>
        <sz val="10"/>
        <rFont val="微软雅黑"/>
        <charset val="134"/>
      </rPr>
      <t xml:space="preserve">。涂料施工机具使用费等均包含于综合单价内。
</t>
    </r>
    <r>
      <rPr>
        <sz val="10"/>
        <rFont val="微软雅黑"/>
        <charset val="2"/>
      </rPr>
      <t>n</t>
    </r>
    <r>
      <rPr>
        <sz val="10"/>
        <rFont val="微软雅黑"/>
        <charset val="134"/>
      </rPr>
      <t xml:space="preserve">楼梯整体面层按楼梯水平投影面积以平方米计算，不扣除≤500mm宽的楼梯井面积，包含踏步、踢脚板、中间休息平台，踢脚线、梯板侧面以及堵头。
</t>
    </r>
    <r>
      <rPr>
        <sz val="10"/>
        <rFont val="微软雅黑"/>
        <charset val="2"/>
      </rPr>
      <t>n</t>
    </r>
    <r>
      <rPr>
        <sz val="10"/>
        <rFont val="微软雅黑"/>
        <charset val="134"/>
      </rPr>
      <t xml:space="preserve">楼梯块料面层按展开实铺面积以平方米计算，包括踢脚板、踏步板、休息平台、楼梯踢脚线、堵头等工程量。
</t>
    </r>
    <r>
      <rPr>
        <sz val="10"/>
        <rFont val="微软雅黑"/>
        <charset val="2"/>
      </rPr>
      <t>n</t>
    </r>
    <r>
      <rPr>
        <sz val="10"/>
        <rFont val="微软雅黑"/>
        <charset val="134"/>
      </rPr>
      <t xml:space="preserve">地面垫层按室内主墙间净面积乘以设计厚度以立方米计算，应扣除凸出地面的构筑物、设备基础、地沟所占的体积，不扣除柱、垛、间壁墙、附墙烟囱及面积在0.3㎡以内的孔洞所占的面积，但门洞、空圈等开口部分亦不增加。
</t>
    </r>
    <r>
      <rPr>
        <sz val="10"/>
        <rFont val="微软雅黑"/>
        <charset val="2"/>
      </rPr>
      <t>n</t>
    </r>
    <r>
      <rPr>
        <sz val="10"/>
        <rFont val="微软雅黑"/>
        <charset val="134"/>
      </rPr>
      <t xml:space="preserve">整体面层、找平层按室内主墙间净面积以平方米计算，应扣除凸出地面的构筑物、设备基础、地沟（混凝土结构或砖砌）所占的面积，不扣除柱、垛、间壁墙、附墙烟囱及面积在0.3㎡以内的孔洞所占的面积，但门洞、空圈等开口部分亦不增加。
</t>
    </r>
    <r>
      <rPr>
        <sz val="10"/>
        <rFont val="微软雅黑"/>
        <charset val="2"/>
      </rPr>
      <t>n</t>
    </r>
    <r>
      <rPr>
        <sz val="10"/>
        <rFont val="微软雅黑"/>
        <charset val="134"/>
      </rPr>
      <t xml:space="preserve">块料面层按图示尺寸实铺面积计算，应扣除凸出地面的构筑物、设备基础、间壁墙、柱等不做面层的部分，不扣面积在0.3㎡以内的孔洞所占的面积。门洞、空圈等开口部分另增并入相应面层内计算。
</t>
    </r>
    <r>
      <rPr>
        <sz val="10"/>
        <rFont val="微软雅黑"/>
        <charset val="2"/>
      </rPr>
      <t>n</t>
    </r>
    <r>
      <rPr>
        <sz val="10"/>
        <rFont val="微软雅黑"/>
        <charset val="134"/>
      </rPr>
      <t xml:space="preserve">台阶按水平投影面以平方米计算；块料面层按展开面积计算。
</t>
    </r>
    <r>
      <rPr>
        <sz val="10"/>
        <rFont val="微软雅黑"/>
        <charset val="2"/>
      </rPr>
      <t>n</t>
    </r>
    <r>
      <rPr>
        <sz val="10"/>
        <rFont val="微软雅黑"/>
        <charset val="134"/>
      </rPr>
      <t xml:space="preserve">块料面层踢脚线，按m2计算，门洞扣除，侧壁另加。
</t>
    </r>
    <r>
      <rPr>
        <sz val="10"/>
        <rFont val="微软雅黑"/>
        <charset val="2"/>
      </rPr>
      <t>n</t>
    </r>
    <r>
      <rPr>
        <b/>
        <sz val="10"/>
        <rFont val="微软雅黑"/>
        <charset val="134"/>
      </rPr>
      <t>水泥砂浆踢脚线不作为补贴门窗侧壁抹灰项目；水泥砂浆踢脚线仅计算凸出墙面踢脚线，遇门洞长度不扣除，但门洞侧壁及垛等侧壁也不增加，踢脚线面积不从墙面中扣除；</t>
    </r>
  </si>
  <si>
    <r>
      <rPr>
        <sz val="10"/>
        <rFont val="微软雅黑"/>
        <charset val="134"/>
      </rPr>
      <t>2.墙、地面、天棚等部位</t>
    </r>
    <r>
      <rPr>
        <b/>
        <sz val="10"/>
        <rFont val="微软雅黑"/>
        <charset val="134"/>
      </rPr>
      <t>基层处理、砼墙面甩水泥胶浆、水泥胶浆墙面毛化、界面剂、素水泥浆一道、划痕处理、机械磨平</t>
    </r>
    <r>
      <rPr>
        <sz val="10"/>
        <rFont val="微软雅黑"/>
        <charset val="134"/>
      </rPr>
      <t>等基层处理工作无论是否于项目特征中描述，均视为已经包含于面层综合单价内，不再单独计算。</t>
    </r>
  </si>
  <si>
    <t>3..墙、地面、天棚等部位水泥砂浆配比无论项目特征中是否明确，均由投标单位综合考虑，后期不因配合比差异而调整综合单价；</t>
  </si>
  <si>
    <t>4.地面、屋面钢筋之人工与相关材料已包含于钢筋工程中，地面综合单价内中无须考虑，除非部分地区采用成品钢筋网片，或清单明确说明包含于地面做法内除外。</t>
  </si>
  <si>
    <t>5.因楼地面整体面层面积过大，避免膨胀收缩引起开裂等原因，地面所需要面层割缝，于报价中综合考虑，后期不再单独签证。部位包括但不限于车库地面、屋面，非机动车库地面，住宅、商业屋面，户内、商铺楼面等部位。</t>
  </si>
  <si>
    <r>
      <rPr>
        <sz val="10"/>
        <rFont val="微软雅黑"/>
        <charset val="134"/>
      </rPr>
      <t>6.细石混凝土、水泥砂浆楼地面工作内容包括但不限于</t>
    </r>
    <r>
      <rPr>
        <b/>
        <sz val="10"/>
        <rFont val="微软雅黑"/>
        <charset val="134"/>
      </rPr>
      <t>随捣随抹平、2%以内找坡，面层砂浆压平抹光，混凝土楼面、屋面阴角R50圆角机械磨平（不区分主体阶段施工，还是后期屋面施工时采用细石混凝土施工）</t>
    </r>
    <r>
      <rPr>
        <sz val="10"/>
        <rFont val="微软雅黑"/>
        <charset val="134"/>
      </rPr>
      <t xml:space="preserve">，清单项目特征中不再详细描述；
</t>
    </r>
    <r>
      <rPr>
        <b/>
        <sz val="10"/>
        <rFont val="微软雅黑"/>
        <charset val="134"/>
      </rPr>
      <t>除车库地面、车库顶板、住宅商铺等屋面以外，楼地面找坡≤2%的细石、水泥砂浆地面找坡不再单独计算，均以最薄处厚度套用对应子目；坡度＞2%的楼地面，车库地面、车库顶板、住宅商铺等按平均厚度套用对应子目。</t>
    </r>
  </si>
  <si>
    <r>
      <rPr>
        <sz val="10"/>
        <rFont val="微软雅黑"/>
        <charset val="134"/>
      </rPr>
      <t>7.楼地面、楼梯面地砖</t>
    </r>
    <r>
      <rPr>
        <b/>
        <sz val="10"/>
        <rFont val="微软雅黑"/>
        <charset val="134"/>
      </rPr>
      <t>切割、抽槽，磨边、倒角</t>
    </r>
    <r>
      <rPr>
        <sz val="10"/>
        <rFont val="微软雅黑"/>
        <charset val="134"/>
      </rPr>
      <t>等工序均包含于地砖面层报价中，不再单独计算。</t>
    </r>
  </si>
  <si>
    <r>
      <rPr>
        <sz val="10"/>
        <rFont val="微软雅黑"/>
        <charset val="134"/>
      </rPr>
      <t>8.楼梯板底抹灰如图纸中未明确说明均不计算，楼梯滴水线、</t>
    </r>
    <r>
      <rPr>
        <b/>
        <sz val="10"/>
        <rFont val="微软雅黑"/>
        <charset val="134"/>
      </rPr>
      <t>台阶护角（不区分材质）</t>
    </r>
    <r>
      <rPr>
        <sz val="10"/>
        <rFont val="微软雅黑"/>
        <charset val="134"/>
      </rPr>
      <t>，均视为包含于楼梯面层综合单价中，不单独计算；</t>
    </r>
  </si>
  <si>
    <r>
      <rPr>
        <sz val="10"/>
        <rFont val="微软雅黑"/>
        <charset val="134"/>
      </rPr>
      <t>9.地面整体面层（如地下室地面）中的</t>
    </r>
    <r>
      <rPr>
        <b/>
        <sz val="10"/>
        <rFont val="微软雅黑"/>
        <charset val="134"/>
      </rPr>
      <t>凹槽型、半圆弧型等浅地沟</t>
    </r>
    <r>
      <rPr>
        <sz val="10"/>
        <rFont val="微软雅黑"/>
        <charset val="134"/>
      </rPr>
      <t>施工的一切费用均包含于整体面层综合单价内，不再单独计算。</t>
    </r>
  </si>
  <si>
    <t>10.厨卫间、阳台等部位水管根部以及烟道底部防水反坎无论是否与地面一同施工或者是后期单独施工，均视为包含于地面面层综合单价内，不再单独列项计算。</t>
  </si>
  <si>
    <t>11.墙面抹灰不因砼墙、砖墙厚度差异而导致的抹灰厚度差异，而作任何综合单价调整，此因素投标单位报价时，须自行考虑在报价中。</t>
  </si>
  <si>
    <t>12.内墙面护角包含与墙面抹灰综合单价中，也不再单独计算；</t>
  </si>
  <si>
    <r>
      <rPr>
        <sz val="10"/>
        <rFont val="微软雅黑"/>
        <charset val="134"/>
      </rPr>
      <t>13.墙面钢丝(板)网铺贴如发生，工程量按</t>
    </r>
    <r>
      <rPr>
        <b/>
        <sz val="10"/>
        <rFont val="微软雅黑"/>
        <charset val="134"/>
      </rPr>
      <t>建筑面积报价(地上、地下分别报价）</t>
    </r>
    <r>
      <rPr>
        <sz val="10"/>
        <rFont val="微软雅黑"/>
        <charset val="134"/>
      </rPr>
      <t>，包含但不限于填充墙与混凝土梁、墙、柱等交界处，部分墙面满铺(规格综合考虑）均在综合单价内考虑，不再另行计算；</t>
    </r>
  </si>
  <si>
    <r>
      <rPr>
        <sz val="10"/>
        <rFont val="微软雅黑"/>
        <charset val="134"/>
      </rPr>
      <t>14.外墙涂料、保温类施工无论是否使用</t>
    </r>
    <r>
      <rPr>
        <b/>
        <sz val="10"/>
        <rFont val="微软雅黑"/>
        <charset val="134"/>
      </rPr>
      <t>吊篮或其他辅助机具费用</t>
    </r>
    <r>
      <rPr>
        <sz val="10"/>
        <rFont val="微软雅黑"/>
        <charset val="134"/>
      </rPr>
      <t>，均应包含于对应综合单价内。</t>
    </r>
  </si>
  <si>
    <t>15.水泥砂浆踢脚线如不凸出抹灰面则不予计量；
     涂料踢脚线如采用乳胶漆面层分色施工涂料踢脚线，则不计算该涂料踢脚线。</t>
  </si>
  <si>
    <t>防水工程</t>
  </si>
  <si>
    <t>1.各种卷材类防水刷冷底子油一遍，卷材附加层、搭接损耗、以及收头接缝材料等均于综合单价内考虑，不再单独计算；</t>
  </si>
  <si>
    <r>
      <rPr>
        <sz val="10"/>
        <rFont val="微软雅黑"/>
        <charset val="2"/>
      </rPr>
      <t>n</t>
    </r>
    <r>
      <rPr>
        <sz val="10"/>
        <rFont val="微软雅黑"/>
        <charset val="134"/>
      </rPr>
      <t xml:space="preserve">屋面卷材防水按图示尺寸的实际展开面积计算，搭接部位不计。但不扣除烟帽、底座、风道所占面积。檐沟、天沟按展开面积计算。
</t>
    </r>
    <r>
      <rPr>
        <sz val="10"/>
        <rFont val="微软雅黑"/>
        <charset val="2"/>
      </rPr>
      <t>n</t>
    </r>
    <r>
      <rPr>
        <sz val="10"/>
        <rFont val="微软雅黑"/>
        <charset val="134"/>
      </rPr>
      <t xml:space="preserve">卷材加贴层：在大面积施工完成后对薄弱环节加强防护而多做的一层卷材（包括刚防层盖缝加贴及檐沟天沟部位的加贴），加贴层另外计算。
</t>
    </r>
    <r>
      <rPr>
        <sz val="10"/>
        <rFont val="微软雅黑"/>
        <charset val="2"/>
      </rPr>
      <t>n</t>
    </r>
    <r>
      <rPr>
        <sz val="10"/>
        <rFont val="微软雅黑"/>
        <charset val="134"/>
      </rPr>
      <t xml:space="preserve">涂膜防水：按图示尺寸的实际展开面积计算，但不扣除烟帽、底座、风道所占面积。女儿墙、伸缩缝等处的弯起高度并入大面内计算；檐沟、天沟按展开面积计算。厨卫间门洞开口处防水涂料外扩，如未说明，不计算。
</t>
    </r>
    <r>
      <rPr>
        <sz val="10"/>
        <rFont val="微软雅黑"/>
        <charset val="2"/>
      </rPr>
      <t>n</t>
    </r>
    <r>
      <rPr>
        <b/>
        <sz val="10"/>
        <rFont val="微软雅黑"/>
        <charset val="134"/>
      </rPr>
      <t xml:space="preserve">门窗涂膜防水仅计算外立面窗侧，按图纸标注宽度展开面积计算，如图纸或做法等无明确说明，则门、内凹阳台或平台处窗均不计算防水；
</t>
    </r>
    <r>
      <rPr>
        <sz val="10"/>
        <rFont val="微软雅黑"/>
        <charset val="134"/>
      </rPr>
      <t xml:space="preserve">
</t>
    </r>
  </si>
  <si>
    <r>
      <rPr>
        <sz val="10"/>
        <rFont val="微软雅黑"/>
        <charset val="134"/>
      </rPr>
      <t>2.涂膜防水（包括但不限于JS、聚氨酯、水泥渗透结晶型防水涂料)，</t>
    </r>
    <r>
      <rPr>
        <b/>
        <sz val="10"/>
        <rFont val="微软雅黑"/>
        <charset val="134"/>
      </rPr>
      <t>不再单独区分I型/II型</t>
    </r>
    <r>
      <rPr>
        <sz val="10"/>
        <rFont val="微软雅黑"/>
        <charset val="134"/>
      </rPr>
      <t>，投标单位报价综合考虑</t>
    </r>
    <r>
      <rPr>
        <b/>
        <sz val="10"/>
        <rFont val="微软雅黑"/>
        <charset val="134"/>
      </rPr>
      <t>；JS防水涂料亦聚合物水泥防水涂料、或JS复合防水涂料</t>
    </r>
  </si>
  <si>
    <r>
      <rPr>
        <sz val="10"/>
        <rFont val="微软雅黑"/>
        <charset val="134"/>
      </rPr>
      <t>3.卷材类防水</t>
    </r>
    <r>
      <rPr>
        <b/>
        <sz val="10"/>
        <rFont val="微软雅黑"/>
        <charset val="134"/>
      </rPr>
      <t>如建筑做法中未注明均按I型考虑</t>
    </r>
    <r>
      <rPr>
        <sz val="10"/>
        <rFont val="微软雅黑"/>
        <charset val="134"/>
      </rPr>
      <t>。卷材施工工艺不区分自粘或热熔差异，投标单位综合考虑。</t>
    </r>
  </si>
  <si>
    <r>
      <rPr>
        <sz val="10"/>
        <rFont val="微软雅黑"/>
        <charset val="134"/>
      </rPr>
      <t>4.厨卫、阳台等部位</t>
    </r>
    <r>
      <rPr>
        <b/>
        <sz val="10"/>
        <rFont val="微软雅黑"/>
        <charset val="134"/>
      </rPr>
      <t>竖向水管防水涂膜不再单独计算</t>
    </r>
    <r>
      <rPr>
        <sz val="10"/>
        <rFont val="微软雅黑"/>
        <charset val="134"/>
      </rPr>
      <t>，投标单位报价时综合考虑。</t>
    </r>
  </si>
  <si>
    <t>5.底板防水不扣减桩头部分面积，桩头防水包括但不限于JS、膨胀止水条等均不再单独计算。（如防水材料为甲供，甲供材料核算时，桩头JS防水按实际展开面计算，工程量并入甲供材料用量中，桩头部位防水卷材不扣除桩头部分面积，桩头部位卷材附加层亦不另单独计算，已包含在卷材损耗内）</t>
  </si>
  <si>
    <t>保温工程</t>
  </si>
  <si>
    <r>
      <rPr>
        <sz val="10"/>
        <rFont val="微软雅黑"/>
        <charset val="134"/>
      </rPr>
      <t>1.屋面、墙面保温等部位</t>
    </r>
    <r>
      <rPr>
        <b/>
        <sz val="10"/>
        <rFont val="微软雅黑"/>
        <charset val="134"/>
      </rPr>
      <t>防火隔离带</t>
    </r>
    <r>
      <rPr>
        <sz val="10"/>
        <rFont val="微软雅黑"/>
        <charset val="134"/>
      </rPr>
      <t>无论项目特征中是否明确要求，均视为包含于对应综合单价内，不再单独列项报价。</t>
    </r>
  </si>
  <si>
    <r>
      <rPr>
        <sz val="10"/>
        <rFont val="微软雅黑"/>
        <charset val="2"/>
      </rPr>
      <t>n</t>
    </r>
    <r>
      <rPr>
        <sz val="10"/>
        <rFont val="微软雅黑"/>
        <charset val="134"/>
      </rPr>
      <t xml:space="preserve">屋面保温隔热按材料净厚度乘以实铺面积立方米计算，不扣除0.3m2以内孔洞所占的面积。
</t>
    </r>
    <r>
      <rPr>
        <sz val="10"/>
        <rFont val="微软雅黑"/>
        <charset val="2"/>
      </rPr>
      <t>n</t>
    </r>
    <r>
      <rPr>
        <sz val="10"/>
        <rFont val="微软雅黑"/>
        <charset val="134"/>
      </rPr>
      <t xml:space="preserve">轻质泡沫砼、陶粒混凝土找坡回填等按设计图示尺寸的平均厚度以立方米计算。
</t>
    </r>
    <r>
      <rPr>
        <sz val="10"/>
        <rFont val="微软雅黑"/>
        <charset val="2"/>
      </rPr>
      <t>n</t>
    </r>
    <r>
      <rPr>
        <sz val="10"/>
        <rFont val="微软雅黑"/>
        <charset val="134"/>
      </rPr>
      <t>外墙保温按外墙结构面实铺面积计算，</t>
    </r>
    <r>
      <rPr>
        <b/>
        <sz val="10"/>
        <rFont val="微软雅黑"/>
        <charset val="134"/>
      </rPr>
      <t>不考虑抹灰及保温层厚度影响</t>
    </r>
    <r>
      <rPr>
        <sz val="10"/>
        <rFont val="微软雅黑"/>
        <charset val="134"/>
      </rPr>
      <t>，</t>
    </r>
    <r>
      <rPr>
        <b/>
        <sz val="10"/>
        <rFont val="微软雅黑"/>
        <charset val="134"/>
      </rPr>
      <t>门窗侧边部分工程量并入外立面工程量。</t>
    </r>
    <r>
      <rPr>
        <sz val="10"/>
        <rFont val="微软雅黑"/>
        <charset val="134"/>
      </rPr>
      <t xml:space="preserve">
</t>
    </r>
    <r>
      <rPr>
        <sz val="10"/>
        <rFont val="微软雅黑"/>
        <charset val="2"/>
      </rPr>
      <t>n</t>
    </r>
    <r>
      <rPr>
        <b/>
        <sz val="10"/>
        <rFont val="微软雅黑"/>
        <charset val="134"/>
      </rPr>
      <t>内墙保温计算规则按实铺面积计算，不扣除0.3m2以内孔洞所占的面积，门窗侧边部分工程量按展开面积计算。</t>
    </r>
    <r>
      <rPr>
        <sz val="10"/>
        <rFont val="微软雅黑"/>
        <charset val="134"/>
      </rPr>
      <t xml:space="preserve">
</t>
    </r>
    <r>
      <rPr>
        <sz val="10"/>
        <rFont val="微软雅黑"/>
        <charset val="2"/>
      </rPr>
      <t>n</t>
    </r>
    <r>
      <rPr>
        <sz val="10"/>
        <rFont val="微软雅黑"/>
        <charset val="134"/>
      </rPr>
      <t xml:space="preserve">地面保温计算规则同整体地面面层，门槛部位不计，若计量单位为m3则以地面面积乘以保温厚度计算。投标单位报价时综合考虑。 </t>
    </r>
  </si>
  <si>
    <t>2.外墙保温门窗侧边保温材料类型、厚度差异与大面差异综合考虑，不再单独列项报价。</t>
  </si>
  <si>
    <r>
      <rPr>
        <sz val="10"/>
        <rFont val="微软雅黑"/>
        <charset val="134"/>
      </rPr>
      <t>3.外墙保温</t>
    </r>
    <r>
      <rPr>
        <b/>
        <sz val="10"/>
        <rFont val="微软雅黑"/>
        <charset val="134"/>
      </rPr>
      <t>除抗裂砂浆压入网格布（此部分单独计价）</t>
    </r>
    <r>
      <rPr>
        <sz val="10"/>
        <rFont val="微软雅黑"/>
        <charset val="134"/>
      </rPr>
      <t>以外所有辅材、机械均包含于保温报价内，包括但不限于保温板粘结剂、钉挂塑料膨胀锚栓等。</t>
    </r>
  </si>
  <si>
    <t>模板工程</t>
  </si>
  <si>
    <t>详见单项措施工程</t>
  </si>
  <si>
    <r>
      <rPr>
        <sz val="10"/>
        <rFont val="微软雅黑"/>
        <charset val="2"/>
      </rPr>
      <t>n</t>
    </r>
    <r>
      <rPr>
        <sz val="10"/>
        <rFont val="微软雅黑"/>
        <charset val="134"/>
      </rPr>
      <t>除楼梯按投影面积计算外，其他模板与现浇混凝土构件的接触面积计算。柱、梁、墙、板相互连接的重迭部分，均不计算模板面积。</t>
    </r>
  </si>
  <si>
    <r>
      <rPr>
        <sz val="10"/>
        <rFont val="微软雅黑"/>
        <charset val="2"/>
      </rPr>
      <t>n</t>
    </r>
    <r>
      <rPr>
        <sz val="10"/>
        <rFont val="微软雅黑"/>
        <charset val="134"/>
      </rPr>
      <t>构造柱按图示外露部分计算模板面积（锯齿形，按锯齿形最宽面计算模板宽度），与墙接触面、不计算模板。</t>
    </r>
  </si>
  <si>
    <r>
      <rPr>
        <sz val="10"/>
        <rFont val="微软雅黑"/>
        <charset val="2"/>
      </rPr>
      <t>n</t>
    </r>
    <r>
      <rPr>
        <sz val="10"/>
        <rFont val="微软雅黑"/>
        <charset val="134"/>
      </rPr>
      <t>模板均按一次成型考虑</t>
    </r>
    <r>
      <rPr>
        <b/>
        <sz val="10"/>
        <rFont val="微软雅黑"/>
        <charset val="134"/>
      </rPr>
      <t>（主体结构与二次结构交界面除外）</t>
    </r>
    <r>
      <rPr>
        <sz val="10"/>
        <rFont val="微软雅黑"/>
        <charset val="134"/>
      </rPr>
      <t>；</t>
    </r>
  </si>
  <si>
    <t>三、预结算办法及相关调价方式以合同说明为准</t>
  </si>
  <si>
    <t>新增项目计价方式</t>
  </si>
  <si>
    <r>
      <rPr>
        <sz val="10"/>
        <rFont val="微软雅黑"/>
        <charset val="134"/>
      </rPr>
      <t>新增项计价方式</t>
    </r>
    <r>
      <rPr>
        <b/>
        <sz val="10"/>
        <rFont val="微软雅黑"/>
        <charset val="134"/>
      </rPr>
      <t>优先参照本业态内</t>
    </r>
    <r>
      <rPr>
        <sz val="10"/>
        <rFont val="微软雅黑"/>
        <charset val="134"/>
      </rPr>
      <t>价格调整，如本业态中无适用、或类似单价，可参考其他业态，管理费、利润、规费、税金、让利率等均按本业态执行。</t>
    </r>
  </si>
  <si>
    <r>
      <rPr>
        <b/>
        <sz val="10"/>
        <rFont val="微软雅黑"/>
        <charset val="2"/>
      </rPr>
      <t>n</t>
    </r>
    <r>
      <rPr>
        <b/>
        <sz val="10"/>
        <rFont val="微软雅黑"/>
        <charset val="134"/>
      </rPr>
      <t xml:space="preserve">细石砼、刚防层厚度、墙面粉刷厚度及屋面楼地面水泥砂浆找平厚度与模拟清单描述不一致时，按清单中基准厚度为基准价进行厚度比例调整材料差价，人工、机械不调整，综合单价依据投标单位报价方式调整；
</t>
    </r>
  </si>
  <si>
    <r>
      <rPr>
        <b/>
        <sz val="10"/>
        <rFont val="微软雅黑"/>
        <charset val="2"/>
      </rPr>
      <t>n</t>
    </r>
    <r>
      <rPr>
        <b/>
        <sz val="10"/>
        <rFont val="微软雅黑"/>
        <charset val="134"/>
      </rPr>
      <t>防水涂料存在厚度差异时，就近原则，按厚度同比例仅调整主材价格，综合单价依据投标单位报价方式调整。</t>
    </r>
  </si>
  <si>
    <t>无参照情况</t>
  </si>
  <si>
    <t>由项目公司/城市公司进行核价流程，具体核价依据，以合同约定为准</t>
  </si>
  <si>
    <t>建筑面积计算口径，以合同约定为准。</t>
  </si>
  <si>
    <t>调价办法</t>
  </si>
  <si>
    <t>具体调差办法以合同为准。</t>
  </si>
  <si>
    <t>XX工程XX#楼整体措施项目清单</t>
  </si>
  <si>
    <t>项目</t>
  </si>
  <si>
    <t>内容</t>
  </si>
  <si>
    <t>单位</t>
  </si>
  <si>
    <t>预算建筑面积</t>
  </si>
  <si>
    <t>除税综合单价
（元/m2)</t>
  </si>
  <si>
    <t>含税综合单价
(元/m2)</t>
  </si>
  <si>
    <t>合价（元）</t>
  </si>
  <si>
    <t>整体措施</t>
  </si>
  <si>
    <t xml:space="preserve">1.整体措施项目包括但不限于下表中相关内容，投标单位报价视为已充分调研了项目所在地政府及政策要求，相关措施设置要求必须满足当地政府的要求。
2.以下措施项目，如承包方无法按要求完成，发包方有权选择第三方施工单位完成，所发生的费用另加20%的管理费由承包方承担，发包方有权直接在承包方工程款中办理扣款。
3.整体措施费按建筑面积综合单价包干，此部分总价后期不因建筑面积以外任何因素变化而变化。除非特别注明某措施项目为“按实结算”项目或明确未达到甲方要求标准而进行的扣款的除外。
</t>
  </si>
  <si>
    <t>m2</t>
  </si>
  <si>
    <t>安全文明施工费</t>
  </si>
  <si>
    <t>环境保护</t>
  </si>
  <si>
    <t>包括噪声、扬尘、烟尘、污水及有害气体防治措施所产生的费用；</t>
  </si>
  <si>
    <t>临近房地产、道路、公共事业设备的保护与修复；</t>
  </si>
  <si>
    <t>环保部门要求的其他保护而产生的措施费用；</t>
  </si>
  <si>
    <t>文明施工</t>
  </si>
  <si>
    <t>工地安保；</t>
  </si>
  <si>
    <t>必须达到本市文明工地。
本市文明工地未达到，按3元/m2扣除；</t>
  </si>
  <si>
    <t>现场各类图表、安全警示标识；</t>
  </si>
  <si>
    <t>垃圾清运（含公共部位装修垃圾，但不含住宅户内批量精装垃圾、也不包含景观及市政垃圾）：由总包单位指定堆场，分包单位将各自垃圾清运至总包指定堆场，由总包统一清理外运，批量精装修总包进场后，垃圾统一由批量精装单位清理。要求每周至少进行一次承包范围内的场地清理,垃圾堆场要采取防止扬尘措施。</t>
  </si>
  <si>
    <t>清理及移交；</t>
  </si>
  <si>
    <t>成品、半成品及原材料应按观摩工地要求标准进行堆放（含甲供材），材料堆放须有防雨防潮措施；；
采用密目网覆盖黄土、湿化防尘等措施（总包进场后即由总包负责）；</t>
  </si>
  <si>
    <t>现场建议设置八牌二图，包括：工程概况牌、管理人员名单及监督电话牌、消防保卫(防火责任)牌、安全生产牌、文明施工牌和施工现场平面布置图等，具体内容可参照项目实际所在地要求进行编制；</t>
  </si>
  <si>
    <t>为配合政府及招标人之工地开放及各类检查措施的创建与保持；
LED屏幕、门禁指纹打卡设备、材料标识牌等现场文明施工要求；</t>
  </si>
  <si>
    <t>出入口设清洗设施、沉淀池、洗车池，进出场车辆必须清洗干净，达到当地车辆进出场要求；同时需配备环境检测仪、土方检测仪、雾炮机雾霾防治设备。另外总包负责塔吊、外架喷淋系统的制作、安装及保持；</t>
  </si>
  <si>
    <t>安全施工</t>
  </si>
  <si>
    <t>安全施工标志购置、安全宣传费用，以及施工现场全体人员必须佩戴符合国家标准的安全帽。管理人员安全帽为红色，特种作业人员安全帽为黄色，其它施工人员安全帽为白色或蓝色。严禁佩戴不符合国家标准及无出厂合格证、无检测检验合格证的安全帽。</t>
  </si>
  <si>
    <t>四口（楼梯口、电梯井口、通道口、预留洞口），五临边（阳台围边、楼板围边、屋面围边、槽坑围边、卸料平台两侧），外脚手架防护网、水平安全网、兜网等；脚手架，有专项设计方案，搭设规范、整洁、分色、标识清晰。脚手架底部硬化并设置排水沟。</t>
  </si>
  <si>
    <t>进出的通道口（包括井架、施工用电梯的进出通道口）,搭设安全防护棚；</t>
  </si>
  <si>
    <t>垂直交叉作业防护设施，工法样板区、实体样板区的安全防护，大商业采光顶与塔楼施工交叉的安全防护措施；
包括且不限于所有总分包、交叉和车（人）行地方、营销中心、样板段、样板层、市政道路及需要设置地方的安全防护措施；的安全防护；</t>
  </si>
  <si>
    <t>总包单位负责施工期间的消防工程：包含但不限于现场临时消防车道、消防救援场地和消防水源、在建楼栋内及周边的临时消防工程，临时办公及生活区的临时消防工程等，现场所有消防要求及措施必须严格遵守最新版《建设工程施工现场消防安全技术规范》</t>
  </si>
  <si>
    <t>预防台风、大雨及霜冻的措施；</t>
  </si>
  <si>
    <t>电动大门，进出人员管理；</t>
  </si>
  <si>
    <t>达到当地安监站、质监站等相关建设部门相关要求；</t>
  </si>
  <si>
    <t>临时设施</t>
  </si>
  <si>
    <t>临时围墙及大门（含营销中心、外场围挡，市政道路分施工阶段的围挡搭拆，二次开口大门以及围挡二次搭拆费用，并需考虑维保费用；不含钢结构广告围挡，但需考虑后续维保费用。</t>
  </si>
  <si>
    <t>红线内施工场地平整及临时道路，另包括发包方于招标阶段明确的红线外部分</t>
  </si>
  <si>
    <t>受市政道路施工影响的重新开口申请及费用、绿化和铺装移除、恢复及道路硬化、管线保护等费用</t>
  </si>
  <si>
    <t>临时道路建造标准需满足大型构件（包含但不限于含PC/PCF预制结构）车辆运输要求，并在工地内外提供合适支承吊装机械的通道以及设置足够牢固的堆场及支架以供存放大型构件）。</t>
  </si>
  <si>
    <t>临时道路或走道的维修与保洁，包括后期临时道路的破除以及清理外运；
道路和主要场地一律硬化。场内车行通道、人行通道和办公区、生活区、材料加工区、材料堆放区、停车区地面及场外施工便道,全硬化。现场地和道路要平坦、通畅， 保证进出现场及建筑物内的通道为硬化路面， 无泥污、 无积水， 并设置相应的安全防护施和标志，道路上不得堆放建筑材料或其 并设置相应的安全防护施和标志，道路上不得堆放建筑材料或其它杂物。</t>
  </si>
  <si>
    <t>生活、办公及生产区域场地硬化以及其临时设施，因乙方原因造成生活区搬迁费用由乙方承担；</t>
  </si>
  <si>
    <t>临时照明、供电接驳，临时线路、配电箱、配电保护装置等以及生活和施工用电费用。生活用水和施工用水接驳、临时管线、储水设施费用以及水费；甲方提供临电、临水总接驳口到地块边角，由于生活区位置，标段划分等问题引起的接长费用，均由总包考虑，总包单位报价视为已实地踏勘并充分了解场地及相关设施情况。临水临电施工要求包含但不限于：1) 总承包商须在各幢楼首层大门附近，提供予指定分包商及独立分包商前述之临时用水点；2) 总承包商须在各幢楼内每一层，提供予指定分包商及独立分包商前述之临时用电配电箱。3）配备满足所承包区域的临时用水及消防用水设备设施和水压不足的蓄水池和增压措施（包含且不限于住宅、高层、大堂、售楼处和样板层区域）。</t>
  </si>
  <si>
    <t>各标段分别配备满足所承包区域的临时用水及消防用水设备设施和水压不足的蓄水池和增压措施（包含且不限于住宅、高层、大堂、售楼处和样板层区域）。</t>
  </si>
  <si>
    <t>住宅每隔3层配置1个二级配电箱。由总包统一管理临水、临电，所有分包单位独立计量并缴纳和分摊费用，并按商管提资要求设置小商户等装修水、电配电箱、计量表和接驳点。</t>
  </si>
  <si>
    <t>其他临时设施；</t>
  </si>
  <si>
    <t>其他</t>
  </si>
  <si>
    <t>满足安全文明工地评比标准及各项检查导致的费用增加（包含但不限于迎接各级检查的现场配合、清理；项目周边市政道路清洁和维保），以及因安全文明施工标准提升以及政府特殊要求导致的费用增加，采用总价包干，风险由总包单位承担；</t>
  </si>
  <si>
    <t>其他必要措施（含满足《新城地产安全文明规定（V2.0）》标准所有增加的费用）</t>
  </si>
  <si>
    <t>夜间施工增加费</t>
  </si>
  <si>
    <t>指规范、规程要求正常作业而发生的夜班补助、施工降效、照明设施摊销及照明用电等费用。</t>
  </si>
  <si>
    <t>非夜间施工增加费</t>
  </si>
  <si>
    <t>为保证工程施工正常进行，在地下室等特殊施工部位施工时所采用的照明设备的安拆、维护及照明费用。
地下室临时照明按每两路正式电、均匀布置点亮一路临时电来配置（照度不低于300LUX的白炽灯或不低于同等照度的节能灯）</t>
  </si>
  <si>
    <t>二次/或多次搬运</t>
  </si>
  <si>
    <t>是指因施工场地狭小等特殊情况而发生的二次搬运费用。</t>
  </si>
  <si>
    <t>冬雨季施工</t>
  </si>
  <si>
    <t>冬雨季期间所增加的费用。包冬季作业、临时取暖、建筑物门窗洞口封闭及防雨措施、排水、工效降低等费用。不包含屋面因雨水落水管未施工，而采用线管引流方式排水所产生的费用（如有由项目公司签证）。</t>
  </si>
  <si>
    <t>大型机械设备进出场及安拆</t>
  </si>
  <si>
    <t>在大型机械设备进出场及安拆时，承包商须注意及遵守地方当局或公安当局实行的 特别法规包括所必须的现场障碍物清理、施工临时道路加固等。（垂直运输大型机械进出场已在垂直运输工程中包含）</t>
  </si>
  <si>
    <t>工程和设备保护费</t>
  </si>
  <si>
    <t>包括施工场地及周边公共设施保护；对未完成或已完成工程应采取保护措施，包括但不限于承包商自行施工以及各分包商完工并完成成品保护的工程进行保护，并须负责由于损毁、人为损失失窃或其他疏忽所引起任何破坏的责任。</t>
  </si>
  <si>
    <t>施工排水、降水费用</t>
  </si>
  <si>
    <t>是指为确保工程在正常条件下施工，采取各种排水、降水措施所发生的各种费用，项目建设周期内的基坑明水，地下室排水、采光井等积水（除基坑支护单位为满足施工要求以及抗浮的持续降水工作外）全部由总包负责，不包含屋面因雨水落水管未施工，而采用线管引流方式排水所产生的费用（如有由项目公司签证）。
地下室排水按每个防火分区不少于两台4吋抽水泵配置（一用一备），排水管长度须满足能接入就近市政管网，报价清单须含此项工作；（除不可抗力因素：24小时内联系降雨累计达到30cm）；
【场地降水界限：支护单位进场至施工完成退场前由支护单位承担；总包单位负责监管井点及后期降水”】
【“场地排水界限：土方单位移交总包前的场地排水由土方单位承担，移交总包后的场地排水由总包承担”】</t>
  </si>
  <si>
    <t>材料检验检测、试验费用</t>
  </si>
  <si>
    <t>“总包单位自身承包范围内乙供材料，以及大型机械检验检测费用；
甲供材首次检验费用由乙方承担，不合格的复试费用由甲方承担，未详尽之处，以合同中措施报价说明为准。</t>
  </si>
  <si>
    <t>质量和验收</t>
  </si>
  <si>
    <t>满足各地建设工程质量监督的条例和规定，以及公司实测实量相关要求。（包含施工周期内增加的验收或检测要求所产生的费用）</t>
  </si>
  <si>
    <t>档案和资料</t>
  </si>
  <si>
    <t>竣工图纸和竣工记录，必须符合工程所在地城建档案管理部门的归档要求。根据情况需要，总包资料可分阶段移交甲方。总包全面负责后期总分包协议签订，以及总包、各分包整个竣工验收的资料收集、汇总、盖章、送审和移交。</t>
  </si>
  <si>
    <t>外墙淋水试验与室内、地下室、屋面蓄水试验</t>
  </si>
  <si>
    <t>厨卫、屋面等的盛水试验，各立面全面淋水布管并进行全面淋水试验，试验发现的问题及时采取相应的专项维修措施，并承担一切费用。</t>
  </si>
  <si>
    <t>开荒保洁</t>
  </si>
  <si>
    <t>各类工程验收前所须的施工范围内的一切保洁工作，不包含交付业主前的保洁。交付业主前的保洁，由甲方另行分包。</t>
  </si>
  <si>
    <t>保险及相关保障费用</t>
  </si>
  <si>
    <t>包括办理物质财产损害责任险，第三者责任险，以及雇佣人员的个人保险及维护，另外包括施工企业外来人员保障费用（如有）</t>
  </si>
  <si>
    <t>场地接收</t>
  </si>
  <si>
    <t>发包方满意的情况下维修、加固、改建、拆除及重建工地现有建筑设施，以确保其稳固、安全及适用，并清理工程现场及一切障碍物；按发包方的要求进行现场施工临时围墙的建造、 修补、刷涂料及绘制标语等工作；承包商需负责对坐标点及水准点进行复核及保护，工程竣工后，承包商应向发包方办妥坐标点、水准点的移交手续。</t>
  </si>
  <si>
    <t>样板区临时设施及防护措施</t>
  </si>
  <si>
    <t>承包商应在合同中考虑到指定时间内完成示范单元/样板楼层/样板区所有必要的看房通道搭拆、样板引路、临时设备、措施、照管、配合及协调。</t>
  </si>
  <si>
    <t>配合备案及施工许可证办理</t>
  </si>
  <si>
    <t>办理合同备案、竣工备案和施工许可证过程中，承包商须积极配合并按时完成相关手续办理工作。</t>
  </si>
  <si>
    <t>其他项目</t>
  </si>
  <si>
    <t>因车库顶板设置临时道路而采取的顶板加固措施。</t>
  </si>
  <si>
    <t>因施工场地受限制，需由承包商自行解决外租场地。如甲方外部有资源可协助承包商进行租赁,费用由承包商直接支付给场地所有人，甲方不再承担任何费用。</t>
  </si>
  <si>
    <t>施工过程中不排除因进度和场地要求需要对场地内临时道路和临时设施进行二（多）次搬迁及二（多）次重建（包括且不限于钢筋工棚、加工 厂、临时办公设施等所有场地上的附着物）以及可能发生的脚手架二（多）次搭拆等。</t>
  </si>
  <si>
    <t>高线防护费用，投标单位自行组织现场踏勘，如发生包含于报价内，由总包承担。</t>
  </si>
  <si>
    <t>因雾霾等重污染天气、国家特定节日或活动、当地村民干扰、政府执法等非发包方因素造成的停工费用处理，具体方案以合同约定为准。</t>
  </si>
  <si>
    <t>包含但不限于大体积砼、高等级砼和超长距离泵送、高支模等所有技术管理和相应处理措施。</t>
  </si>
  <si>
    <t>为满足甲方质监部月度履职检查整改合格率大于95%、工程管理部月度巡检整改合格率大于95%的整改措施。</t>
  </si>
  <si>
    <t>投标人认为需要增加的其他措施费</t>
  </si>
  <si>
    <t>投标人结合总平和标段划分等情况自行踏勘，应充分考虑施工场地、通道和高差影响限制等各种原因造成总平布置、材料加工、堆场局促而引起的二次及多次搭拆、转运、水平和垂直运输降效等。</t>
  </si>
  <si>
    <t>XX工程XX楼单项措施项目清单</t>
  </si>
  <si>
    <t>部位</t>
  </si>
  <si>
    <t>工程量</t>
  </si>
  <si>
    <t>合计</t>
  </si>
  <si>
    <t>复合木模</t>
  </si>
  <si>
    <r>
      <rPr>
        <sz val="10"/>
        <rFont val="微软雅黑"/>
        <charset val="134"/>
      </rPr>
      <t xml:space="preserve">包括支撑、涂刷隔离剂、拆模等一切所需物料和工作、层高等综合考虑，模板材质需满足公司实测实量要求；
</t>
    </r>
    <r>
      <rPr>
        <sz val="10"/>
        <rFont val="微软雅黑"/>
        <charset val="2"/>
      </rPr>
      <t>n</t>
    </r>
    <r>
      <rPr>
        <sz val="10"/>
        <rFont val="微软雅黑"/>
        <charset val="134"/>
      </rPr>
      <t xml:space="preserve">主楼及地下室天棚、地下室砼墙面后期不需要粉刷，而增加的模板相关费用，投标单位于报价内自行考虑，后期不调整。
</t>
    </r>
    <r>
      <rPr>
        <sz val="10"/>
        <rFont val="微软雅黑"/>
        <charset val="2"/>
      </rPr>
      <t>n</t>
    </r>
    <r>
      <rPr>
        <sz val="10"/>
        <rFont val="微软雅黑"/>
        <charset val="134"/>
      </rPr>
      <t>模板费中因样板区赶工而增加的模板、钢管周转费用，以及影院等部位的</t>
    </r>
    <r>
      <rPr>
        <b/>
        <u/>
        <sz val="10"/>
        <rFont val="微软雅黑"/>
        <charset val="134"/>
      </rPr>
      <t>高支模、高大支模</t>
    </r>
    <r>
      <rPr>
        <sz val="10"/>
        <rFont val="微软雅黑"/>
        <charset val="134"/>
      </rPr>
      <t>所增加的费用</t>
    </r>
    <r>
      <rPr>
        <b/>
        <u/>
        <sz val="10"/>
        <rFont val="微软雅黑"/>
        <charset val="134"/>
      </rPr>
      <t>（含专家论证费）</t>
    </r>
    <r>
      <rPr>
        <sz val="10"/>
        <rFont val="微软雅黑"/>
        <charset val="134"/>
      </rPr>
      <t xml:space="preserve">均由投标单位报价时需综合考虑，不再增加费用.
</t>
    </r>
    <r>
      <rPr>
        <sz val="10"/>
        <rFont val="微软雅黑"/>
        <charset val="2"/>
      </rPr>
      <t>n</t>
    </r>
    <r>
      <rPr>
        <sz val="10"/>
        <rFont val="微软雅黑"/>
        <charset val="134"/>
      </rPr>
      <t xml:space="preserve">楼梯按水平投影面积计算，工程量并入相应地上（地下）工程量内，不因价格差异而调整，其他构件均按接触面积计算。住宅地上、地下模板价格须统一。
</t>
    </r>
    <r>
      <rPr>
        <sz val="10"/>
        <rFont val="微软雅黑"/>
        <charset val="2"/>
      </rPr>
      <t>n</t>
    </r>
    <r>
      <rPr>
        <sz val="10"/>
        <rFont val="微软雅黑"/>
        <charset val="134"/>
      </rPr>
      <t xml:space="preserve">模板综合单价中含塑料垫块,板缝贴胶带等其他费用，地下室对拉止水螺栓费、后浇带支撑及墙面螺栓孔处理费用，包括外墙面螺杆洞口处理：50×50防水砂浆封堵，刷1.2厚水泥基防水涂料。从内侧进行施打发泡处理。
</t>
    </r>
    <r>
      <rPr>
        <sz val="10"/>
        <rFont val="微软雅黑"/>
        <charset val="2"/>
      </rPr>
      <t>n</t>
    </r>
    <r>
      <rPr>
        <b/>
        <sz val="10"/>
        <rFont val="微软雅黑"/>
        <charset val="134"/>
      </rPr>
      <t>钢背楞支撑体系（如有）</t>
    </r>
    <r>
      <rPr>
        <sz val="10"/>
        <rFont val="微软雅黑"/>
        <charset val="134"/>
      </rPr>
      <t xml:space="preserve">：为有效防止跑模、涨模，保证混凝土成型质量，如项目公司要求复合木模支撑体系必须使用钢背楞支撑体系，因此而导致的成本差异均包含于模板单价内，不再额外计算费用。
</t>
    </r>
    <r>
      <rPr>
        <sz val="10"/>
        <rFont val="微软雅黑"/>
        <charset val="2"/>
      </rPr>
      <t>n</t>
    </r>
    <r>
      <rPr>
        <b/>
        <sz val="10"/>
        <rFont val="微软雅黑"/>
        <charset val="134"/>
      </rPr>
      <t>铝合金模板体系（如有）：</t>
    </r>
    <r>
      <rPr>
        <sz val="10"/>
        <rFont val="微软雅黑"/>
        <charset val="134"/>
      </rPr>
      <t>墙面的修补打磨费用，不同基体间高低差先抹平处理（砌体与</t>
    </r>
    <r>
      <rPr>
        <b/>
        <sz val="10"/>
        <rFont val="微软雅黑"/>
        <charset val="134"/>
      </rPr>
      <t>剪力墙、梁</t>
    </r>
    <r>
      <rPr>
        <sz val="10"/>
        <rFont val="微软雅黑"/>
        <charset val="134"/>
      </rPr>
      <t>交界处抹灰同交接处挂网一样宽度，需做压槽处理），相关技术要求详合同附件，投标单位于铝模报价中综合考虑，</t>
    </r>
    <r>
      <rPr>
        <b/>
        <sz val="10"/>
        <rFont val="微软雅黑"/>
        <charset val="134"/>
      </rPr>
      <t>压槽部位混凝土不扣减，模板及抹灰工程量不增加。</t>
    </r>
    <r>
      <rPr>
        <sz val="10"/>
        <rFont val="微软雅黑"/>
        <charset val="134"/>
      </rPr>
      <t xml:space="preserve">
计算口径：</t>
    </r>
    <r>
      <rPr>
        <b/>
        <u/>
        <sz val="10"/>
        <rFont val="微软雅黑"/>
        <charset val="134"/>
      </rPr>
      <t>按实际接触面积计算（除楼梯按投影面积，构造柱按图示外露部分计算模板面积（锯齿形，按锯齿形最宽面计算模板宽度），铝合金模板如本层涉及铝合金模板，则该层模板均按铝合金模板计算，部分构件如上表面亦支设铝合金模板，则由项目公司确认部位，按实计算。</t>
    </r>
  </si>
  <si>
    <t>脚手架工程</t>
  </si>
  <si>
    <r>
      <rPr>
        <sz val="10"/>
        <rFont val="微软雅黑"/>
        <charset val="134"/>
      </rPr>
      <t xml:space="preserve">适用于所有单体施工用外墙脚手架【包括但不限于外墙落地架、悬挑架、爬升脚手架（高层业态标准层以上使用，标准层以下部分仍采用落地架，相关技术要求以合同为准）、内墙脚手架、满堂脚手架、构筑物脚手架、电梯井脚手架、其他脚手架等费用。
</t>
    </r>
    <r>
      <rPr>
        <sz val="10"/>
        <rFont val="微软雅黑"/>
        <charset val="2"/>
      </rPr>
      <t>n</t>
    </r>
    <r>
      <rPr>
        <sz val="10"/>
        <rFont val="微软雅黑"/>
        <charset val="134"/>
      </rPr>
      <t xml:space="preserve">总包单位后期不得以层高为理由进行相关申诉及索赔，相关费用均于投标单位充分考虑相关情况。
</t>
    </r>
    <r>
      <rPr>
        <sz val="10"/>
        <rFont val="微软雅黑"/>
        <charset val="2"/>
      </rPr>
      <t>n</t>
    </r>
    <r>
      <rPr>
        <sz val="10"/>
        <rFont val="微软雅黑"/>
        <charset val="134"/>
      </rPr>
      <t>无论是否涉及快建造体系，综合单价不再调整。
计算口径：</t>
    </r>
    <r>
      <rPr>
        <b/>
        <u/>
        <sz val="10"/>
        <rFont val="微软雅黑"/>
        <charset val="134"/>
      </rPr>
      <t>按建筑面积综合单价包干</t>
    </r>
  </si>
  <si>
    <t>垂直运输</t>
  </si>
  <si>
    <r>
      <rPr>
        <sz val="10"/>
        <rFont val="微软雅黑"/>
        <charset val="134"/>
      </rPr>
      <t>适用于所有单体施工用大型机械（塔吊、施工电梯、井架等），</t>
    </r>
    <r>
      <rPr>
        <b/>
        <u/>
        <sz val="10"/>
        <rFont val="微软雅黑"/>
        <charset val="134"/>
      </rPr>
      <t>不排除部分售楼处或样板区等采用汽车吊施工的情形</t>
    </r>
    <r>
      <rPr>
        <sz val="10"/>
        <rFont val="微软雅黑"/>
        <charset val="134"/>
      </rPr>
      <t>，其相关租赁费、进出场费、安拆费、涉及的人工费、附墙连接件，塔吊基础（含钢筋、混凝土、模板、预埋件等所有内容）、塔吊桩斜撑加固及塔吊桩的格构柱接长（</t>
    </r>
    <r>
      <rPr>
        <b/>
        <u/>
        <sz val="10"/>
        <rFont val="微软雅黑"/>
        <charset val="134"/>
      </rPr>
      <t>含塔吊桩基</t>
    </r>
    <r>
      <rPr>
        <sz val="10"/>
        <rFont val="微软雅黑"/>
        <charset val="134"/>
      </rPr>
      <t>，但不包含土方）、以及施工电梯、井架基础后期的破除外运等一切费用均由总包单位于此项报价中考虑。
计算口径：</t>
    </r>
    <r>
      <rPr>
        <b/>
        <u/>
        <sz val="10"/>
        <rFont val="微软雅黑"/>
        <charset val="134"/>
      </rPr>
      <t>按建筑面积综合单价包干</t>
    </r>
  </si>
  <si>
    <t>单项措施项目合计</t>
  </si>
  <si>
    <t>XX工程XX楼其他项目清单</t>
  </si>
  <si>
    <t>工程</t>
  </si>
  <si>
    <t>合价</t>
  </si>
  <si>
    <t>总承包服务费</t>
  </si>
  <si>
    <r>
      <rPr>
        <b/>
        <sz val="10"/>
        <rFont val="微软雅黑"/>
        <charset val="134"/>
      </rPr>
      <t>总承包服务费</t>
    </r>
    <r>
      <rPr>
        <sz val="10"/>
        <rFont val="微软雅黑"/>
        <charset val="134"/>
      </rPr>
      <t>包括总包管理费和总包配合费、报建配合费用</t>
    </r>
    <r>
      <rPr>
        <b/>
        <u/>
        <sz val="10"/>
        <rFont val="微软雅黑"/>
        <charset val="134"/>
      </rPr>
      <t>(不含精装报建费，后期如由总包单位承担，按实际发生金额计入)</t>
    </r>
    <r>
      <rPr>
        <sz val="10"/>
        <rFont val="微软雅黑"/>
        <charset val="134"/>
      </rPr>
      <t xml:space="preserve">，指乙方对甲方指定分包单位的质量、工期、安全等全面负责，并提供乙方现场现有的正常施工所需要的一切合理设施或帮助。包括但不限于以下内容：                       
</t>
    </r>
    <r>
      <rPr>
        <sz val="10"/>
        <rFont val="微软雅黑"/>
        <charset val="2"/>
      </rPr>
      <t>n</t>
    </r>
    <r>
      <rPr>
        <sz val="10"/>
        <rFont val="微软雅黑"/>
        <charset val="134"/>
      </rPr>
      <t xml:space="preserve">指定分包包括但不限于以上内容，发包方另外指定的分包（包括总承包范围内部分），承包方不再收取总包服务费。                
</t>
    </r>
    <r>
      <rPr>
        <sz val="10"/>
        <rFont val="微软雅黑"/>
        <charset val="2"/>
      </rPr>
      <t>n</t>
    </r>
    <r>
      <rPr>
        <sz val="10"/>
        <rFont val="微软雅黑"/>
        <charset val="134"/>
      </rPr>
      <t xml:space="preserve">对于指定分包工程，除得到甲方认可外，承包方不得再向指定分包单位收取其他任何费用。
</t>
    </r>
    <r>
      <rPr>
        <sz val="10"/>
        <rFont val="微软雅黑"/>
        <charset val="2"/>
      </rPr>
      <t>n</t>
    </r>
    <r>
      <rPr>
        <sz val="10"/>
        <rFont val="微软雅黑"/>
        <charset val="134"/>
      </rPr>
      <t>总包须在总工期范围内无偿配合甲分包或甲指分包等所需的脚手架、人货梯、井架的使用，脚手架搭拆方案必须经甲方确认方可进行，拆除时间以甲方书面通知为准。因分包单位使用要求导致局部调整的需无偿配合。</t>
    </r>
    <r>
      <rPr>
        <b/>
        <sz val="10"/>
        <rFont val="微软雅黑"/>
        <charset val="134"/>
      </rPr>
      <t>【幕墙脚手架如因无法满足分包单位施工技术要求，要产生的脚手架二次搭拆费用，按签证计算】。</t>
    </r>
    <r>
      <rPr>
        <sz val="10"/>
        <rFont val="微软雅黑"/>
        <charset val="134"/>
      </rPr>
      <t xml:space="preserve">
</t>
    </r>
    <r>
      <rPr>
        <sz val="10"/>
        <rFont val="微软雅黑"/>
        <charset val="2"/>
      </rPr>
      <t>n</t>
    </r>
    <r>
      <rPr>
        <sz val="10"/>
        <rFont val="微软雅黑"/>
        <charset val="134"/>
      </rPr>
      <t xml:space="preserve">防火门灌浆所需砂浆明确由总包负责提供；
</t>
    </r>
    <r>
      <rPr>
        <sz val="10"/>
        <rFont val="微软雅黑"/>
        <charset val="2"/>
      </rPr>
      <t>n</t>
    </r>
    <r>
      <rPr>
        <sz val="10"/>
        <rFont val="微软雅黑"/>
        <charset val="134"/>
      </rPr>
      <t xml:space="preserve">主体结构预留洞口时，需结合各专业图纸，避免遗漏，否则因此造成的二次开洞及封堵费用均由总包自行承担。室内消防工程、车库通风工程、煤气套管、空调孔、厨卫间排气孔等所有出墙孔或井道孔工程，所有孔洞的预留、堵孔（甲方书面要求需防火封堵孔洞的防火泥、板、枕施工除外）工作须由乙方施工，且如发生渗漏等质量问题，由乙方负责。
</t>
    </r>
    <r>
      <rPr>
        <sz val="10"/>
        <rFont val="微软雅黑"/>
        <charset val="2"/>
      </rPr>
      <t>n</t>
    </r>
    <r>
      <rPr>
        <sz val="10"/>
        <rFont val="微软雅黑"/>
        <charset val="134"/>
      </rPr>
      <t xml:space="preserve">铝合金门窗须做好门窗边抗裂砂浆塞缝、窗边收刹；装饰百叶（空调百叶）须做好四周收刹。乙方因施工破坏门窗框的按实际造价赔偿；铝合金阳台、露台、屋面、楼梯栏杆、空调栏杆、护窗栏杆工程须做好安装界面修补及二次粉刷工作（含可能局部返工导致的二次修补）；
</t>
    </r>
    <r>
      <rPr>
        <sz val="10"/>
        <rFont val="微软雅黑"/>
        <charset val="2"/>
      </rPr>
      <t>n</t>
    </r>
    <r>
      <rPr>
        <sz val="10"/>
        <rFont val="微软雅黑"/>
        <charset val="134"/>
      </rPr>
      <t>进户门、防火门须做好安装界面修补及收刹；进户门及钢质防火门门框灌浆由材料供应商施工，</t>
    </r>
    <r>
      <rPr>
        <b/>
        <u/>
        <sz val="10"/>
        <rFont val="微软雅黑"/>
        <charset val="134"/>
      </rPr>
      <t>总包免费提供灌浆材料</t>
    </r>
    <r>
      <rPr>
        <sz val="10"/>
        <rFont val="微软雅黑"/>
        <charset val="134"/>
      </rPr>
      <t xml:space="preserve">，进户门框下坎由土建总包进行堵实并进行成品保护；
</t>
    </r>
    <r>
      <rPr>
        <sz val="10"/>
        <rFont val="微软雅黑"/>
        <charset val="2"/>
      </rPr>
      <t>n</t>
    </r>
    <r>
      <rPr>
        <sz val="10"/>
        <rFont val="微软雅黑"/>
        <charset val="134"/>
      </rPr>
      <t xml:space="preserve">电梯工程：就近提供（多层每单元设置一台、（小）高层每单元按每6层设置一台）二级电源箱供电梯安装单位调试（二级电源箱拆除需经甲方书面同意为准，否则将罚没到位率保证金5000元每台），该二级电源箱仅供电梯安装单位使用，乙方需负责对其进行保护。须对电梯门洞边二次收刹、电梯召唤空孔预留和修补、砖砌封堵等工程施工。备注：总包需要对外墙幕墙，装饰和电梯施工进行积极管理，如果上述工程发生进度延缓，视为总包管理不力，相应的脚手架延期拆除增加费用由乙方自己承担（乙方不得在以上工程完工前强行拆除，否则扣除全额到位率保证金，且不再返还）。
</t>
    </r>
    <r>
      <rPr>
        <sz val="10"/>
        <rFont val="微软雅黑"/>
        <charset val="2"/>
      </rPr>
      <t>n</t>
    </r>
    <r>
      <rPr>
        <sz val="10"/>
        <rFont val="微软雅黑"/>
        <charset val="134"/>
      </rPr>
      <t xml:space="preserve">乙方应为甲方分包单位及时提供足够的作业场地和安全保障设施，并提供现场现有的正常施工所需要的一切合理设施或帮助（如免费提供电箱、水源的接口，垂直运输设施等），满足甲方配合指令要求
</t>
    </r>
    <r>
      <rPr>
        <b/>
        <u/>
        <sz val="10"/>
        <rFont val="微软雅黑"/>
        <charset val="134"/>
      </rPr>
      <t>总包配合范畴包含本项目所有单项或专业工程，不因分包范围调整而调整单价，总承包服务费按建筑面积单价包干计取；</t>
    </r>
    <r>
      <rPr>
        <sz val="10"/>
        <rFont val="微软雅黑"/>
        <charset val="134"/>
      </rPr>
      <t xml:space="preserve">
未详尽之处详合同。
计算口径：</t>
    </r>
    <r>
      <rPr>
        <b/>
        <u/>
        <sz val="10"/>
        <rFont val="微软雅黑"/>
        <charset val="134"/>
      </rPr>
      <t>按建筑面积综合单价包干</t>
    </r>
    <r>
      <rPr>
        <sz val="10"/>
        <rFont val="微软雅黑"/>
        <charset val="134"/>
      </rPr>
      <t xml:space="preserve">
</t>
    </r>
  </si>
  <si>
    <t>桩基及基坑围护</t>
  </si>
  <si>
    <t>配电箱采购合同</t>
  </si>
  <si>
    <t>通风工程合同</t>
  </si>
  <si>
    <t>电梯采购合同</t>
  </si>
  <si>
    <t>太阳能采购合同</t>
  </si>
  <si>
    <t>外墙多彩涂料</t>
  </si>
  <si>
    <t>外墙干挂石材</t>
  </si>
  <si>
    <t>外墙保温工程合同</t>
  </si>
  <si>
    <t>进户门工程合同</t>
  </si>
  <si>
    <t>单元门工程合同</t>
  </si>
  <si>
    <t>铝合金栏杆合同</t>
  </si>
  <si>
    <t>信报箱合同</t>
  </si>
  <si>
    <t>停车位划线</t>
  </si>
  <si>
    <t>室外排水管网工程费及小区道路</t>
  </si>
  <si>
    <t>室内消防</t>
  </si>
  <si>
    <t>景观绿化工程（含环境照明）</t>
  </si>
  <si>
    <t>智能化系统、室外弱电管网</t>
  </si>
  <si>
    <t>水、电、煤等配套工程</t>
  </si>
  <si>
    <t>样板房精装修工程</t>
  </si>
  <si>
    <t>公共部位精装修工程</t>
  </si>
  <si>
    <t>户内批量精装修工程</t>
  </si>
  <si>
    <t>其他分包工程</t>
  </si>
  <si>
    <t>其他项目合计</t>
  </si>
  <si>
    <t>XX工程XX楼预算清单与计价表</t>
  </si>
  <si>
    <t>工程名称：XX工程XX楼</t>
  </si>
  <si>
    <t>建设单位：XX集团有限公司</t>
  </si>
  <si>
    <t>编号</t>
  </si>
  <si>
    <t>项目特征</t>
  </si>
  <si>
    <t>计量单位</t>
  </si>
  <si>
    <t>含税综合单价(RMB)</t>
  </si>
  <si>
    <t>不含税</t>
  </si>
  <si>
    <t>除税综合单价
(RMB)</t>
  </si>
  <si>
    <t>增值税税金(B)</t>
  </si>
  <si>
    <t>高层21#</t>
  </si>
  <si>
    <t>人工费</t>
  </si>
  <si>
    <t>材料费</t>
  </si>
  <si>
    <t>机械费</t>
  </si>
  <si>
    <t xml:space="preserve">管理费、利润  </t>
  </si>
  <si>
    <t>规费</t>
  </si>
  <si>
    <t>【不可竞争项】</t>
  </si>
  <si>
    <t>(f)+(g)</t>
  </si>
  <si>
    <t>(a)</t>
  </si>
  <si>
    <t>(b)</t>
  </si>
  <si>
    <t>(c)</t>
  </si>
  <si>
    <t>(d)=((a)+（c))*费率</t>
  </si>
  <si>
    <t>(e)=(（a)+(b)+（c)+(d))*费率</t>
  </si>
  <si>
    <t>(f)=(a)+(b)+(c)+(d)+(e)</t>
  </si>
  <si>
    <t>(g)=(f)*9%</t>
  </si>
  <si>
    <t>合价(RMB)</t>
  </si>
  <si>
    <t>—</t>
  </si>
  <si>
    <t>一、</t>
  </si>
  <si>
    <t>地下部分</t>
  </si>
  <si>
    <t>A.1   土(石)方工程</t>
  </si>
  <si>
    <t>XC-TF-001</t>
  </si>
  <si>
    <t>人工清土</t>
  </si>
  <si>
    <t>人工清土：工作内容含桩间清土、承台、地梁、集水井、电梯井和垫层底的二次修整夯实，砖胎膜外侧土方回填、平整和夯实，及基坑边坡修理，场内短驳，运距综合考虑，无需外运（含基坑钎探）;</t>
  </si>
  <si>
    <t>土方开挖</t>
  </si>
  <si>
    <t>除沟槽挖土以外，垫层底标高以上30CM土方开挖（垫层底标高开始计算，垫层以下部分包含在人工清土范畴内）</t>
  </si>
  <si>
    <t>m3</t>
  </si>
  <si>
    <t>沟槽挖土</t>
  </si>
  <si>
    <t>沟槽、基础梁、桩承台、柱墩等土方开挖，土质类别、挖土深度以及挖桩间土综合考虑，汽车外运，运距综合考虑（底部仅计算至垫层面，垫层面以下部分包含在人工清土范畴内）</t>
  </si>
  <si>
    <t>XC-TF-004</t>
  </si>
  <si>
    <t>室内回填土</t>
  </si>
  <si>
    <t>房芯回填，运距综合考虑</t>
  </si>
  <si>
    <t>A.2   桩基工程</t>
  </si>
  <si>
    <t>XC-ZJZH-001</t>
  </si>
  <si>
    <t>管桩灌芯</t>
  </si>
  <si>
    <t>预制管桩内灌芯;包含管桩内人工清土，C40商品混凝土浇捣，做法满足相关规范要求;</t>
  </si>
  <si>
    <t>XC-ZJZH-002</t>
  </si>
  <si>
    <t>管桩灌芯底钢板</t>
  </si>
  <si>
    <t>灌芯内钢板;钢板;做法满足相关规范要求;;</t>
  </si>
  <si>
    <t>t</t>
  </si>
  <si>
    <t>XC-ZJZH-003</t>
  </si>
  <si>
    <t>预制桩标高处理</t>
  </si>
  <si>
    <t>预制桩（含方桩）标高处理，包括但不限于截桩、凿桩、汽车吊配合，垃圾外运等一切工作内容</t>
  </si>
  <si>
    <t>根</t>
  </si>
  <si>
    <t>XC-ZJZH-004</t>
  </si>
  <si>
    <t>钻孔灌注桩标高处理</t>
  </si>
  <si>
    <t>钻孔灌注桩标高处理，包括但不限于截桩、凿桩、汽车吊配合，垃圾外运等一切工作内容</t>
  </si>
  <si>
    <t>A.3   砌筑工程</t>
  </si>
  <si>
    <t>XC-QZ-001</t>
  </si>
  <si>
    <t>砖基础</t>
  </si>
  <si>
    <t>按规范与设计图纸要求的混凝土砖，包括一切辅材及配件费用。</t>
  </si>
  <si>
    <t>XC-QZ-003</t>
  </si>
  <si>
    <t>砖模</t>
  </si>
  <si>
    <t>按规范与设计图纸要求的混凝土砖，包括一切辅材及配件费用。相关粉刷费用，投标单位综合单价内自行考虑，不另行计算。</t>
  </si>
  <si>
    <t>XC-QZ-002</t>
  </si>
  <si>
    <t>地下室外墙砌体保护层</t>
  </si>
  <si>
    <t>砼实心砖，砂浆标号及类型综合考虑；</t>
  </si>
  <si>
    <t>XC-QZ-04</t>
  </si>
  <si>
    <t>砌块墙、砖墙</t>
  </si>
  <si>
    <r>
      <rPr>
        <sz val="10"/>
        <rFont val="微软雅黑"/>
        <charset val="134"/>
      </rPr>
      <t>砌体类型：</t>
    </r>
    <r>
      <rPr>
        <b/>
        <sz val="10"/>
        <rFont val="微软雅黑"/>
        <charset val="134"/>
      </rPr>
      <t>蒸压砂加气砼砌块</t>
    </r>
    <r>
      <rPr>
        <sz val="10"/>
        <rFont val="微软雅黑"/>
        <charset val="134"/>
      </rPr>
      <t xml:space="preserve">
砌体厚度、砂浆标号及类型综合考虑；</t>
    </r>
  </si>
  <si>
    <r>
      <rPr>
        <sz val="10"/>
        <rFont val="微软雅黑"/>
        <charset val="134"/>
      </rPr>
      <t>砌体类型：</t>
    </r>
    <r>
      <rPr>
        <b/>
        <sz val="10"/>
        <rFont val="微软雅黑"/>
        <charset val="134"/>
      </rPr>
      <t>粉煤灰加气砼砌块</t>
    </r>
    <r>
      <rPr>
        <sz val="10"/>
        <rFont val="微软雅黑"/>
        <charset val="134"/>
      </rPr>
      <t xml:space="preserve">
砌体厚度、砂浆标号及类型综合考虑；</t>
    </r>
  </si>
  <si>
    <t>XC-QZ-09</t>
  </si>
  <si>
    <r>
      <rPr>
        <sz val="10"/>
        <rFont val="微软雅黑"/>
        <charset val="134"/>
      </rPr>
      <t>砌体类型：</t>
    </r>
    <r>
      <rPr>
        <b/>
        <sz val="10"/>
        <rFont val="微软雅黑"/>
        <charset val="134"/>
      </rPr>
      <t>煤矸石空心砌块</t>
    </r>
    <r>
      <rPr>
        <sz val="10"/>
        <rFont val="微软雅黑"/>
        <charset val="134"/>
      </rPr>
      <t xml:space="preserve">
砌体厚度、砂浆标号及类型综合考虑；</t>
    </r>
  </si>
  <si>
    <r>
      <rPr>
        <sz val="10"/>
        <rFont val="微软雅黑"/>
        <charset val="134"/>
      </rPr>
      <t>砌体类型：</t>
    </r>
    <r>
      <rPr>
        <b/>
        <sz val="10"/>
        <rFont val="微软雅黑"/>
        <charset val="134"/>
      </rPr>
      <t>水泥实心砖</t>
    </r>
    <r>
      <rPr>
        <sz val="10"/>
        <rFont val="微软雅黑"/>
        <charset val="134"/>
      </rPr>
      <t xml:space="preserve">
砌体厚度、砂浆标号及类型综合考虑；</t>
    </r>
  </si>
  <si>
    <t>XC-QZ-11</t>
  </si>
  <si>
    <t>零星砌砖</t>
  </si>
  <si>
    <t>XC-QZ-12</t>
  </si>
  <si>
    <t>砖砌台阶</t>
  </si>
  <si>
    <t>砼实心砖台阶，砂浆标号及类型综合考虑；</t>
  </si>
  <si>
    <t>XC-QZ-13</t>
  </si>
  <si>
    <t>砖砌地沟、明沟</t>
  </si>
  <si>
    <t>混凝土砖砌地沟、明沟，砂浆标号及类型综合考虑；</t>
  </si>
  <si>
    <t>A.4  钢筋工程</t>
  </si>
  <si>
    <t>XC-GJ-001</t>
  </si>
  <si>
    <t>I级钢筋</t>
  </si>
  <si>
    <t>直径综合考虑；</t>
  </si>
  <si>
    <t>XC-GJ-002</t>
  </si>
  <si>
    <t>III级钢筋</t>
  </si>
  <si>
    <t>XC-GJ-003</t>
  </si>
  <si>
    <t>电渣压力焊</t>
  </si>
  <si>
    <t>规格综合考虑；</t>
  </si>
  <si>
    <t>个</t>
  </si>
  <si>
    <t>XC-GJ-004</t>
  </si>
  <si>
    <t>螺纹套筒</t>
  </si>
  <si>
    <t>XC-GJ-005</t>
  </si>
  <si>
    <t>预埋件</t>
  </si>
  <si>
    <t>含防锈漆两遍费用（适用部位包括但不限于集水井、电缆沟、人防门，商业、塔楼钢结构、幕墙等部位预埋）；</t>
  </si>
  <si>
    <t>XC-GJ-006</t>
  </si>
  <si>
    <t>抗震钢筋增加费</t>
  </si>
  <si>
    <t>带E抗震钢筋增加费</t>
  </si>
  <si>
    <t>A.5  混凝土工程</t>
  </si>
  <si>
    <t>XC-SPT-001</t>
  </si>
  <si>
    <t>主体结构</t>
  </si>
  <si>
    <t>C15商品混凝土;</t>
  </si>
  <si>
    <t>XC-SPT-002</t>
  </si>
  <si>
    <t>C30商品混凝土;</t>
  </si>
  <si>
    <t>XC-SPT-003</t>
  </si>
  <si>
    <t>C35商品混凝土;</t>
  </si>
  <si>
    <t>XC-SPT-004</t>
  </si>
  <si>
    <t>C40商品混凝土;</t>
  </si>
  <si>
    <t>XC-SPT-005</t>
  </si>
  <si>
    <t>C45商品混凝土;</t>
  </si>
  <si>
    <t>XC-SPT-007</t>
  </si>
  <si>
    <t>后浇带</t>
  </si>
  <si>
    <t>C35商品砼,包括基础、墙、顶板等一切部位;</t>
  </si>
  <si>
    <t>XC-SPT-008</t>
  </si>
  <si>
    <t>C40商品砼,包括基础、墙、顶板等一切部位;</t>
  </si>
  <si>
    <t>XC-SPT-009</t>
  </si>
  <si>
    <t>二次结构、预制构件</t>
  </si>
  <si>
    <t>C20商品混凝土;</t>
  </si>
  <si>
    <t>XC-SPT-010</t>
  </si>
  <si>
    <t>C25商品混凝土;</t>
  </si>
  <si>
    <t>XC-SPT-011</t>
  </si>
  <si>
    <t>直形楼梯</t>
  </si>
  <si>
    <t>XC-SPT-013</t>
  </si>
  <si>
    <t>砼价差调整</t>
  </si>
  <si>
    <r>
      <rPr>
        <sz val="10"/>
        <rFont val="微软雅黑"/>
        <charset val="134"/>
      </rPr>
      <t xml:space="preserve">每增减一个砼等级
</t>
    </r>
    <r>
      <rPr>
        <b/>
        <sz val="10"/>
        <rFont val="微软雅黑"/>
        <charset val="134"/>
      </rPr>
      <t>（仅适用于C50及以下砼等级换算，超出部分由项目公司核价）</t>
    </r>
  </si>
  <si>
    <t>XC-SPT-014</t>
  </si>
  <si>
    <t>抗渗剂砼增加费</t>
  </si>
  <si>
    <t>抗渗砼增加费，添加剂标号及掺量综合考虑</t>
  </si>
  <si>
    <t>XC-SPT-015</t>
  </si>
  <si>
    <t>膨胀剂砼增加费</t>
  </si>
  <si>
    <t>膨胀剂砼增加费，添加剂标号及掺量综合考虑</t>
  </si>
  <si>
    <t>XC-SPT-016</t>
  </si>
  <si>
    <t>早强剂砼增加费</t>
  </si>
  <si>
    <t>早强剂砼增加费，添加剂标号及掺量综合考虑</t>
  </si>
  <si>
    <t>XC-SPT-017</t>
  </si>
  <si>
    <t>抗冻剂砼增加费</t>
  </si>
  <si>
    <t>抗冻剂砼增加费，添加剂标号及掺量综合考虑</t>
  </si>
  <si>
    <t>XC-SPT-018</t>
  </si>
  <si>
    <t>防腐阻锈剂砼增加费</t>
  </si>
  <si>
    <t>防腐阻锈剂砼增加费，添加剂标号及掺量综合考虑</t>
  </si>
  <si>
    <t>XC-SPT-019</t>
  </si>
  <si>
    <t>抗裂剂砼增加费</t>
  </si>
  <si>
    <t>抗裂剂砼增加费，添加剂标号及掺量综合考虑</t>
  </si>
  <si>
    <t>A.6  楼地面工程</t>
  </si>
  <si>
    <t>细石混凝土楼地面</t>
  </si>
  <si>
    <t>C15细石混凝土随捣随抹平；</t>
  </si>
  <si>
    <t>XC-LDM-010-1</t>
  </si>
  <si>
    <t>地下室地面</t>
  </si>
  <si>
    <t>最薄处60mm厚、最厚处100mm厚C20细石砼浇捣抹平（平均80mm厚），排水沟起坡(含柱中分缝）；</t>
  </si>
  <si>
    <t>最薄处80mm厚、最厚处120mm厚C25细石砼浇捣抹平（平均100mm厚），排水沟起坡(含柱中分缝）；</t>
  </si>
  <si>
    <t>XC-LDM-025</t>
  </si>
  <si>
    <t>地下室楼面</t>
  </si>
  <si>
    <t>30mm厚C20细石砼浇捣抹平</t>
  </si>
  <si>
    <t>40mm厚C20细石砼浇捣抹平</t>
  </si>
  <si>
    <t>XC-LDM-024</t>
  </si>
  <si>
    <t>30mm厚C25细石砼浇捣抹平</t>
  </si>
  <si>
    <t>XC-LDM-021</t>
  </si>
  <si>
    <t>40mm厚C25细石砼浇捣抹平</t>
  </si>
  <si>
    <t>60mm厚C25细石砼浇捣抹平</t>
  </si>
  <si>
    <t>80mm厚C25细石砼浇捣抹平</t>
  </si>
  <si>
    <t>XC-LDM-035</t>
  </si>
  <si>
    <t>砂浆找平层</t>
  </si>
  <si>
    <t>20mm厚水泥砂浆找平</t>
  </si>
  <si>
    <t>XC-LDM-038</t>
  </si>
  <si>
    <t>砂浆找平层（楼梯）</t>
  </si>
  <si>
    <t>20mm厚水泥砂浆找平抹光；</t>
  </si>
  <si>
    <t>XC-LDM-032</t>
  </si>
  <si>
    <t>20mm厚防静电水泥砂浆；</t>
  </si>
  <si>
    <t>XC-LDM-046</t>
  </si>
  <si>
    <t>地砖地面</t>
  </si>
  <si>
    <t>10mm厚地砖铺平拍实，干水泥擦缝；
5厚1：1水泥浆粘结层；
30厚1:3干硬性水泥砂浆；</t>
  </si>
  <si>
    <t>XC-LDM-047</t>
  </si>
  <si>
    <t>8~14厚地砖，干水泥擦缝；
20厚干硬性水泥砂浆结合层；
刷素水泥浆一道；</t>
  </si>
  <si>
    <t>XC-LDM-049</t>
  </si>
  <si>
    <t>水泥砂浆踢脚</t>
  </si>
  <si>
    <t>6mm厚水泥砂浆抹面压实赶光
素水泥浆一道
6mm厚水泥砂浆打底扫毛</t>
  </si>
  <si>
    <t>XC-LDM-048</t>
  </si>
  <si>
    <t>地砖楼梯面</t>
  </si>
  <si>
    <t>地砖铺平拍实，干水泥擦缝；
5厚1：1水泥浆粘结层；
30厚1:3干硬性水泥砂浆；</t>
  </si>
  <si>
    <t>XC-LDM-051</t>
  </si>
  <si>
    <t>地砖踢脚线</t>
  </si>
  <si>
    <t>8mm厚地砖干水泥擦缝;
18mm厚水泥砂浆刮糙结合层;
基层界面处理剂;</t>
  </si>
  <si>
    <t>XC-LDM-052</t>
  </si>
  <si>
    <t>涂料踢脚线</t>
  </si>
  <si>
    <t xml:space="preserve">灰色涂料踢脚线面层一遍（完成面上增加涂料一遍）   </t>
  </si>
  <si>
    <t>XC-LDM-063-1</t>
  </si>
  <si>
    <t>坡道地面（非机动车）</t>
  </si>
  <si>
    <t>50mm厚C25细石混凝土随捣随抹平，中间推车道800mm宽上粉小锯齿，两遍踏步；</t>
  </si>
  <si>
    <t>A.7  墙面与天棚工程</t>
  </si>
  <si>
    <t>XC-QM-012</t>
  </si>
  <si>
    <t>内墙抹灰</t>
  </si>
  <si>
    <t>18mm厚混合砂浆抹灰；</t>
  </si>
  <si>
    <t>XC-QM-009</t>
  </si>
  <si>
    <t>18mm厚水泥砂浆抹灰；</t>
  </si>
  <si>
    <t>XC-QM-021</t>
  </si>
  <si>
    <t>地沟、集水井抹灰</t>
  </si>
  <si>
    <t>20mm厚水泥砂浆抹灰；</t>
  </si>
  <si>
    <t>XC-QM-025</t>
  </si>
  <si>
    <t>墙面网格布</t>
  </si>
  <si>
    <t>墙面铺设抗裂网格布(规格综合考虑）；</t>
  </si>
  <si>
    <t>XC-QM-027</t>
  </si>
  <si>
    <t>墙面钢丝(板)网
（按地下建筑面积报价）</t>
  </si>
  <si>
    <t>包括但不限于钢丝网、钢板网（镀锌、非镀锌以及钢丝网规格综合考虑，且必须满足图纸、规范及甲方要求），如发生，工程量按地下建筑面积报价，包含但不限于内、外墙填充墙与混凝土梁、墙、柱等交界处，楼梯间、顶层、底层等部分墙面满铺，水电开槽部位的钢丝网加贴（不含抹灰后开槽部分）、水电表箱部位钢丝网等；</t>
  </si>
  <si>
    <t>XC-QM-040</t>
  </si>
  <si>
    <t>墙砖墙面</t>
  </si>
  <si>
    <t>贴5厚面砖，白水泥擦缝
5厚1：2建筑胶水泥砂浆粘结层
素水泥浆一道（内掺建筑胶）</t>
  </si>
  <si>
    <t>XC-QM-034</t>
  </si>
  <si>
    <t>墙面涂料</t>
  </si>
  <si>
    <t>专用耐水腻子面层（满足甲方及交付验收要求）</t>
  </si>
  <si>
    <t>XC-QM-031</t>
  </si>
  <si>
    <t>专用耐水腻子面层
刷防霉灰涂料两遍（满足甲方及交付验收要求）</t>
  </si>
  <si>
    <t>XC-TP-001</t>
  </si>
  <si>
    <t>天棚涂料</t>
  </si>
  <si>
    <t>专用耐水腻子面层
刷防霉涂料两遍；（满足甲方及交付验收要求）</t>
  </si>
  <si>
    <t>XC-TP-006</t>
  </si>
  <si>
    <t>A.8  防水保温工程</t>
  </si>
  <si>
    <t>刚防层（地库顶板）</t>
  </si>
  <si>
    <t>70厚C20细石混凝土内配双向Φ4@150钢筋（钢筋单独套价，详钢筋工程），平面四周设20宽伸缩缝，内嵌改性沥青密封膏，平面内设伸缩缝，间距综合考虑；（基准厚度）</t>
  </si>
  <si>
    <t>隔离层</t>
  </si>
  <si>
    <t>0.15厚聚苯乙烯薄膜隔离层</t>
  </si>
  <si>
    <t>XC-FS-048</t>
  </si>
  <si>
    <t>碎石滤水层</t>
  </si>
  <si>
    <t>粒径246碎石平铺；</t>
  </si>
  <si>
    <t>XC-FS-049</t>
  </si>
  <si>
    <t>聚酯无纺布</t>
  </si>
  <si>
    <t>≥100g/m2 聚酯无纺布过滤层；</t>
  </si>
  <si>
    <t>排水板</t>
  </si>
  <si>
    <t>8mm厚HDPE连续压膜型排水板排水（阻根）层，膜厚≥0.7mm</t>
  </si>
  <si>
    <t>XC-FS-016</t>
  </si>
  <si>
    <t>卷材防水（平立面）</t>
  </si>
  <si>
    <t>自粘型3厚SBS改性沥青防水卷材（聚酯胎I型)；</t>
  </si>
  <si>
    <t>XC-FS-018</t>
  </si>
  <si>
    <t>自粘型4厚SBS改性沥青防水卷材（聚酯胎I型)；</t>
  </si>
  <si>
    <t>XC-FS-023</t>
  </si>
  <si>
    <t>卷材防水（顶板）</t>
  </si>
  <si>
    <t>4mmSBS改性沥青耐根穿刺防水卷材(聚酯胎II型），含冷底子油一道；</t>
  </si>
  <si>
    <t>XC-FS-033</t>
  </si>
  <si>
    <t>涂膜防水（平立面）</t>
  </si>
  <si>
    <t>1.2mm厚JS防水涂料；</t>
  </si>
  <si>
    <t>XC-FS-034</t>
  </si>
  <si>
    <t>1.5mm厚JS防水涂料；</t>
  </si>
  <si>
    <t>XC-FS-042</t>
  </si>
  <si>
    <t>1.5mm厚聚氨酯防水涂膜；</t>
  </si>
  <si>
    <t>XC-FS-043</t>
  </si>
  <si>
    <t>2.0mm厚聚氨酯防水涂膜；</t>
  </si>
  <si>
    <t>XC-FS-029</t>
  </si>
  <si>
    <t>1mm厚水泥基渗透结晶型防水涂料；</t>
  </si>
  <si>
    <t>XC-FS-046</t>
  </si>
  <si>
    <t>止水带</t>
  </si>
  <si>
    <t>橡胶止水带5mm*300mm
（不区分中埋式，外贴式）；</t>
  </si>
  <si>
    <t>m</t>
  </si>
  <si>
    <t>XC-FS-047</t>
  </si>
  <si>
    <t>钢板止水带3mm*300mm；</t>
  </si>
  <si>
    <t>XC-FS-055</t>
  </si>
  <si>
    <t>防水保护层（底板）</t>
  </si>
  <si>
    <t>20mm厚水泥砂浆防水保护层</t>
  </si>
  <si>
    <t>50mm厚C20细石混凝土保护层</t>
  </si>
  <si>
    <t>XC-FS-059</t>
  </si>
  <si>
    <t>外墙防水保护层</t>
  </si>
  <si>
    <t>XPS挤塑聚苯板防水保护层铺贴；</t>
  </si>
  <si>
    <t>A.9 其他工程</t>
  </si>
  <si>
    <t>XC-QT-018</t>
  </si>
  <si>
    <t>截水沟、明沟铸铁盖板</t>
  </si>
  <si>
    <t>1、铸铁盖板(重型)；
2、辅材安装；含角钢，钢筋支角，橡胶垫胶粘于角钢上</t>
  </si>
  <si>
    <t>XC-QT-019</t>
  </si>
  <si>
    <t>1、铸铁盖板(轻型)；
2、辅材安装；含角钢，钢筋支角，橡胶垫胶粘于角钢上；</t>
  </si>
  <si>
    <t>XC-QT-020</t>
  </si>
  <si>
    <t>截水沟、明沟复合盖板</t>
  </si>
  <si>
    <t>1、复合盖板；
2、含预埋铁件，及安装辅材；</t>
  </si>
  <si>
    <t>XC-QT-021</t>
  </si>
  <si>
    <t>集水井复合盖板</t>
  </si>
  <si>
    <t>1、盖板厚度80MM；
2、辅材安装；含角钢，钢筋支角，橡胶垫胶粘于角钢上；</t>
  </si>
  <si>
    <t>XC-QT-022</t>
  </si>
  <si>
    <t>预制混凝土沟盖板</t>
  </si>
  <si>
    <t>C20砼预制砼盖板</t>
  </si>
  <si>
    <t>小计（地下）</t>
  </si>
  <si>
    <t>二、</t>
  </si>
  <si>
    <t>地上部分</t>
  </si>
  <si>
    <t>B.1  砌体工程</t>
  </si>
  <si>
    <t>B.2  钢筋工程</t>
  </si>
  <si>
    <t>B.3   混凝土工程</t>
  </si>
  <si>
    <t>B.4  楼地面工程</t>
  </si>
  <si>
    <t>XC-LDM-066</t>
  </si>
  <si>
    <t>混凝土台阶</t>
  </si>
  <si>
    <t>100厚C15混凝土台阶，台阶面向外坡1%；</t>
  </si>
  <si>
    <t>XC-LDM-001</t>
  </si>
  <si>
    <t>素土夯实</t>
  </si>
  <si>
    <t>素土夯实；</t>
  </si>
  <si>
    <t>XC-LDM-003</t>
  </si>
  <si>
    <t>碎石垫层</t>
  </si>
  <si>
    <t>碎石垫层；</t>
  </si>
  <si>
    <t>楼地面</t>
  </si>
  <si>
    <t>30mm厚C20细石混凝土楼地面（基准厚度）；</t>
  </si>
  <si>
    <t>40mm厚C20细石混凝土楼地面；</t>
  </si>
  <si>
    <t>30mm厚C25细石混凝土楼地面（基准厚度）；</t>
  </si>
  <si>
    <t>40mm厚C25细石混凝土楼地面；</t>
  </si>
  <si>
    <t>20mm厚水泥砂浆找平（基准厚度）；</t>
  </si>
  <si>
    <t>XC-LDM-037</t>
  </si>
  <si>
    <t>砂浆找平层（空调板）</t>
  </si>
  <si>
    <t>20厚水泥砂浆找坡层，坡度1%（上翻墙面100同墙刮糙搓平，根部R=50的圆角，无组织排水向外侧找坡；有组织排水向落水口找坡）；</t>
  </si>
  <si>
    <t>XC-LDM-057</t>
  </si>
  <si>
    <t>机房地坪漆</t>
  </si>
  <si>
    <t>绿色防尘地坪漆两遍面层；</t>
  </si>
  <si>
    <t>地砖拍平铺实，干水泥擦缝；
20厚1：3水泥砂浆结合层；</t>
  </si>
  <si>
    <t>8~10厚地砖，干水泥擦缝；
5厚水泥砂浆粘结层；
30厚干硬性水泥砂浆结合层；
刷素水泥浆一道；</t>
  </si>
  <si>
    <t>地砖铺平拍实，干水泥擦缝；
5mm厚水泥浆粘结层；
30mm厚干硬性水泥砂浆；
刷素水泥浆一道</t>
  </si>
  <si>
    <t>XC-LDM-040</t>
  </si>
  <si>
    <t>水泥砂浆台阶面</t>
  </si>
  <si>
    <t>20mm厚水泥砂浆台阶面层；</t>
  </si>
  <si>
    <t>散水（含模板）</t>
  </si>
  <si>
    <t>素土夯实;
80mm厚碎石垫层;
60mm厚C15混凝土随捣随抹平,每10m设置伸缩缝,宽度20mm，灌沥青砂浆;
外侧180mm宽*150mm深排水沟,底部粉成小圆弧,底厚60mm,沟外70mm厚挡水槛,15mm厚1:2.5水泥砂浆粉面;</t>
  </si>
  <si>
    <t>XC-LDM-065</t>
  </si>
  <si>
    <t>水泥坡道</t>
  </si>
  <si>
    <t>15宽金刚砂防滑条，中距80凸出坡面。
20厚1:2水泥砂浆抹出60宽10深锯齿表面；
素水泥浆一道；
100厚C15混凝土找平；
100厚碎石垫层；
素土夯实；</t>
  </si>
  <si>
    <t>B.5  墙面工程</t>
  </si>
  <si>
    <t>XC-QM-010</t>
  </si>
  <si>
    <t>内墙抹灰层</t>
  </si>
  <si>
    <t>10mm厚混合砂浆抹灰；</t>
  </si>
  <si>
    <t>18mm厚混合砂浆抹灰；（基准厚度）</t>
  </si>
  <si>
    <t>XC-QM-008</t>
  </si>
  <si>
    <t>18mm厚水泥砂浆抹灰；（基准厚度）</t>
  </si>
  <si>
    <t>内墙抹灰层(涉水）</t>
  </si>
  <si>
    <t>18mm厚水泥砂浆结面（内掺防水剂）；（基准厚度）</t>
  </si>
  <si>
    <t>18mm（卫生间淋浴区墙面20mm厚）防水砂浆结面；</t>
  </si>
  <si>
    <t>XC-QM-007</t>
  </si>
  <si>
    <t>内墙抹灰层（管井内）</t>
  </si>
  <si>
    <t>15mm厚水泥砂浆抹灰；</t>
  </si>
  <si>
    <t>XC-QM-028</t>
  </si>
  <si>
    <t>墙面钢丝(板)网
（按地上建筑面积报价）</t>
  </si>
  <si>
    <t>包括但不限于钢丝网、钢板网（镀锌、非镀锌以及钢丝网规格综合考虑，且必须满足图纸、规范及甲方要求），如发生，工程量按地上建筑面积报价，包含但不限于内、外墙填充墙与混凝土梁、墙、柱等交界处，楼梯间、顶层、底层等部分墙面满铺，水电开槽部位的钢丝网加贴（不含抹灰后开槽部分）、水电表箱部位钢丝网等；</t>
  </si>
  <si>
    <t>XC-QM-033</t>
  </si>
  <si>
    <t>地上内墙面涂料</t>
  </si>
  <si>
    <t>专用内墙腻子基层
刷乳胶漆饰面（满足甲方及交付验收要求）</t>
  </si>
  <si>
    <t>XC-QM-035</t>
  </si>
  <si>
    <t>专用内墙腻子面层（满足甲方及交付验收要求）;</t>
  </si>
  <si>
    <t>专用耐水腻子两遍批平一遍压光；
刷防霉灰涂料（满足甲方及交付验收要求）</t>
  </si>
  <si>
    <t>XC-QM-042</t>
  </si>
  <si>
    <t>外墙抹灰</t>
  </si>
  <si>
    <t>20mm厚防水水泥砂浆（内掺5%抗渗剂）；
（基准厚度）</t>
  </si>
  <si>
    <t>B.6  天棚工程</t>
  </si>
  <si>
    <t>XC-TP-003</t>
  </si>
  <si>
    <t>专用内墙腻子面层
乳胶漆饰面（满足甲方及交付验收要求）</t>
  </si>
  <si>
    <t>XC-TP-005</t>
  </si>
  <si>
    <t>专用内墙腻子面层（满足甲方及交付验收要求）</t>
  </si>
  <si>
    <t>专用耐水腻子基层
刷防霉灰涂料（满足甲方及交付验收要求）</t>
  </si>
  <si>
    <t>B.7  防水工程</t>
  </si>
  <si>
    <t>XC-FS-010</t>
  </si>
  <si>
    <t>屋面刚防层</t>
  </si>
  <si>
    <t>40mm厚C30细石混凝土内配钢筋（钢筋单独套价，详钢筋工程），平面四周设20宽伸缩缝，内嵌改性沥青密封膏，平面内间距综合考虑；（基准厚度）</t>
  </si>
  <si>
    <t>50mm厚C30细石混凝土内配钢筋（钢筋单独套价，详钢筋工程），平面四周设20宽伸缩缝，内嵌改性沥青密封膏，平面内间距综合考虑；</t>
  </si>
  <si>
    <t>XC-FS-013</t>
  </si>
  <si>
    <t>水泥砂浆找平层</t>
  </si>
  <si>
    <t>20mm厚水泥砂浆找平层，平面内设间距≤3m的伸缩缝</t>
  </si>
  <si>
    <t>XC-FS-052</t>
  </si>
  <si>
    <t>10mm厚水泥砂浆隔离层</t>
  </si>
  <si>
    <t>XC-FS-026</t>
  </si>
  <si>
    <t>卷材防水</t>
  </si>
  <si>
    <t>3厚自粘型SBS改性沥青防水卷材（聚酯胎I型)；
（含屋面防水卷材压条）；</t>
  </si>
  <si>
    <t>XC-FS-027</t>
  </si>
  <si>
    <t>4厚自粘型SBS改性沥青防水卷材（聚酯胎I型)；
（含屋面防水卷材压条）；</t>
  </si>
  <si>
    <t>1.2mm聚氨酯涂膜防水；</t>
  </si>
  <si>
    <t>1.5mm聚氨酯涂膜防水；</t>
  </si>
  <si>
    <t>涂膜防水（天棚）</t>
  </si>
  <si>
    <t>1mm厚JS防水涂料防潮层批涂；</t>
  </si>
  <si>
    <t>XC-FS-039</t>
  </si>
  <si>
    <t>涂膜防水（门窗侧边）</t>
  </si>
  <si>
    <t>1.2mm厚JS防水涂料批涂；</t>
  </si>
  <si>
    <t>B.8 保温工程</t>
  </si>
  <si>
    <t>XC-BW-001</t>
  </si>
  <si>
    <t>屋面/楼面保温</t>
  </si>
  <si>
    <t>MLC轻质混凝土(容重综合考虑)，坡向地漏2%以内；</t>
  </si>
  <si>
    <t>膨胀珍珠岩保温板（A级）</t>
  </si>
  <si>
    <t>XC-BW-003</t>
  </si>
  <si>
    <t>XPS挤塑聚苯板(B1级）铺贴（厚度按节能验收标准），含一切施工用辅材；</t>
  </si>
  <si>
    <t>楼面保温</t>
  </si>
  <si>
    <t>15mm厚石墨模塑聚苯板</t>
  </si>
  <si>
    <t>XC-BW-009</t>
  </si>
  <si>
    <t>楼地面保温</t>
  </si>
  <si>
    <t>20mm厚水泥基复合保温砂浆；</t>
  </si>
  <si>
    <t>XC-BW-007-1</t>
  </si>
  <si>
    <t>楼地面保温（空调板面）</t>
  </si>
  <si>
    <t>20mm厚无机矿物保温砂浆 (燃烧性能A级)</t>
  </si>
  <si>
    <t>XC-BW-028</t>
  </si>
  <si>
    <t>内墙面保温</t>
  </si>
  <si>
    <t>15mm厚无机保温砂浆；</t>
  </si>
  <si>
    <t>XC-BW-036</t>
  </si>
  <si>
    <t>天棚保温</t>
  </si>
  <si>
    <t>20mm厚无机矿物保温砂浆（燃烧性能为A级）</t>
  </si>
  <si>
    <t>XC-BW-032</t>
  </si>
  <si>
    <t>墙面天棚抗裂砂浆</t>
  </si>
  <si>
    <t>4mm厚抗裂砂浆面层压入网格布一道</t>
  </si>
  <si>
    <t>B.9  其他工程</t>
  </si>
  <si>
    <t>XC-QT-001</t>
  </si>
  <si>
    <t>墙面变形缝</t>
  </si>
  <si>
    <t>立面盖缝，彩钢板盖面，刷外墙涂料颜色；</t>
  </si>
  <si>
    <t>XC-QT-002</t>
  </si>
  <si>
    <t>立面盖缝，不锈钢盖面，刷外墙涂料颜色；</t>
  </si>
  <si>
    <t>XC-QT-003</t>
  </si>
  <si>
    <t>立面盖缝，镀锌铁皮，刷外墙涂料颜色；</t>
  </si>
  <si>
    <t>XC-QT-004</t>
  </si>
  <si>
    <t>立面盖缝，铝合金盖板，刷外墙涂料颜色；</t>
  </si>
  <si>
    <t>XC-QT-005</t>
  </si>
  <si>
    <t>屋面变形缝</t>
  </si>
  <si>
    <t>平面盖缝，彩钢板盖板，含聚乙烯泡沫塑料嵌缝，60mm厚混凝土盖板，水泥砂浆粉刷，鹰嘴滴水；</t>
  </si>
  <si>
    <t>XC-QT-006</t>
  </si>
  <si>
    <t>平面盖缝，铝合金盖板，含聚乙烯泡沫塑料嵌缝，60mm厚混凝土盖板，水泥砂浆粉刷，鹰嘴滴水；</t>
  </si>
  <si>
    <t>XC-QT-007</t>
  </si>
  <si>
    <t>立面盖缝，不锈钢盖板，含聚乙烯泡沫塑料嵌缝，60mm厚混凝土盖板，水泥砂浆粉刷，鹰嘴滴水；</t>
  </si>
  <si>
    <t>XC-QT-008</t>
  </si>
  <si>
    <t>立面盖缝，镀锌铁皮，含聚乙烯泡沫塑料嵌缝，60mm厚混凝土盖板，水泥砂浆粉刷，鹰嘴滴水；</t>
  </si>
  <si>
    <t>XC-QT-010</t>
  </si>
  <si>
    <t xml:space="preserve"> 厨卫洞</t>
  </si>
  <si>
    <t>根据图纸标注计算，预留或后开孔综合考虑，包含套管、内外盖板、不锈钢罩等，孔径综合考虑</t>
  </si>
  <si>
    <t>XC-QT-011</t>
  </si>
  <si>
    <t>屋面镀锌钢管出气孔</t>
  </si>
  <si>
    <t>含基层C20砼基座</t>
  </si>
  <si>
    <t>XC-QT-015</t>
  </si>
  <si>
    <t>成品烟道安装</t>
  </si>
  <si>
    <t>成品机制烟道综合考虑、含每层止回阀、防火门、分层卸荷钢筋</t>
  </si>
  <si>
    <t>XC-QT-016</t>
  </si>
  <si>
    <t>风帽安装</t>
  </si>
  <si>
    <t>成品风帽</t>
  </si>
  <si>
    <t>只</t>
  </si>
  <si>
    <t>XC-QT-023</t>
  </si>
  <si>
    <t>成品水簸箕</t>
  </si>
  <si>
    <t>XC-QT-024</t>
  </si>
  <si>
    <t>屋面上人孔</t>
  </si>
  <si>
    <t>包括上人孔四周混凝土上翻以及上人孔盖板</t>
  </si>
  <si>
    <t>XC-QT-017</t>
  </si>
  <si>
    <t>钢爬梯</t>
  </si>
  <si>
    <t>（U型，刷防锈漆、面漆两遍）</t>
  </si>
  <si>
    <t>XC-QT-014</t>
  </si>
  <si>
    <t>楼梯栏杆</t>
  </si>
  <si>
    <t>主立杆：30mm*40mm*1.2mm矩形铁管；
次立杆：15mm*15mm*1.0mm铁方管；
横档：30*30*1.2mm铁方管；
扶手：80mm*40mm柳桉木扶手；
型材颜色：黑色喷涂杆件
栏杆高度不小于900mm,楼梯水平段栏杆长度大于500mm时，其扶手高度不应小于1050mm,楼梯栏杆垂直杆件净空不应大于110mm,侧向固定，梯段间距应≥180mm(详我司标准化）</t>
  </si>
  <si>
    <t>小计（地上）</t>
  </si>
  <si>
    <t>C.1</t>
  </si>
  <si>
    <t>地下增补项</t>
  </si>
  <si>
    <t>最薄处60mm厚、最厚处100mm厚C25细石砼浇捣抹平（平均80mm厚），排水沟起坡(含柱中分缝）；</t>
  </si>
  <si>
    <t>折算</t>
  </si>
  <si>
    <t>70厚C30细石混凝土内配双向Φ4@150钢筋（钢筋单独套价，详钢筋工程），平面四周设20宽伸缩缝，内嵌改性沥青密封膏，平面内设伸缩缝，间距综合考虑；</t>
  </si>
  <si>
    <t>小计（地下增补项）</t>
  </si>
  <si>
    <t>C.2</t>
  </si>
  <si>
    <t>地上增补项</t>
  </si>
  <si>
    <t>15mm厚JSC保温隔声板；</t>
  </si>
  <si>
    <t>核价</t>
  </si>
  <si>
    <t>50mm厚C20细石混凝土楼地面；</t>
  </si>
  <si>
    <t>楼面网格布</t>
  </si>
  <si>
    <t>楼面铺设抗裂网格布(规格综合考虑）；</t>
  </si>
  <si>
    <t>2.0mm厚JS防水涂膜；</t>
  </si>
  <si>
    <t>合同价，主材甲供</t>
  </si>
  <si>
    <t>小计（地上增补项）</t>
  </si>
  <si>
    <t>附件一  零星工程报价</t>
  </si>
  <si>
    <t>项  目</t>
  </si>
  <si>
    <t>项目特征及工作内容</t>
  </si>
  <si>
    <t>含税综合单价（元）</t>
  </si>
  <si>
    <t>零星点工</t>
  </si>
  <si>
    <t>零星点工（土建,仅用于签证）</t>
  </si>
  <si>
    <t>（土建,仅用于签证）</t>
  </si>
  <si>
    <t>工日</t>
  </si>
  <si>
    <t>零星点工（安装,仅用于签证）</t>
  </si>
  <si>
    <t>（安装,仅用于签证）</t>
  </si>
  <si>
    <t>植筋</t>
  </si>
  <si>
    <t>直径6钢筋植筋</t>
  </si>
  <si>
    <t>满足当地规范要求
不含钢筋材料价格</t>
  </si>
  <si>
    <t>直径8钢筋植筋</t>
  </si>
  <si>
    <t>直径10钢筋植筋</t>
  </si>
  <si>
    <t>直径12钢筋植筋</t>
  </si>
  <si>
    <t>直径14钢筋植筋</t>
  </si>
  <si>
    <t>直径16钢筋植筋</t>
  </si>
  <si>
    <t>直径18钢筋植筋</t>
  </si>
  <si>
    <t>直径22钢筋植筋</t>
  </si>
  <si>
    <t>直径25钢筋植筋</t>
  </si>
  <si>
    <t>打孔及切割</t>
  </si>
  <si>
    <t>混凝土-机械开孔DN50以内</t>
  </si>
  <si>
    <t>方式及材料由施工单位按甲方设计要求及项目特征考虑，不分厚度、部位
工作内容包括定位、埋螺栓、开孔、清理等一切工作内容</t>
  </si>
  <si>
    <t>混凝土-机械开孔DN100以内</t>
  </si>
  <si>
    <t>混凝土-机械开孔DN150以内</t>
  </si>
  <si>
    <t>混凝土-机械开孔DN200以内</t>
  </si>
  <si>
    <t>混凝土-机械开孔DN250以内</t>
  </si>
  <si>
    <t>砖墙-机械开孔DN50以内</t>
  </si>
  <si>
    <t>砖墙-机械开孔DN100以内</t>
  </si>
  <si>
    <t>砖墙-机械开孔DN150以内</t>
  </si>
  <si>
    <t>砖墙-机械开孔DN200以内</t>
  </si>
  <si>
    <t>砖墙-机械开孔DN250以内</t>
  </si>
  <si>
    <t>拆改及恢复</t>
  </si>
  <si>
    <t>地下障碍物清理及外运</t>
  </si>
  <si>
    <t>障碍物破碎、清理、按要求回填、垃圾外运等全部操作过程，运距自定</t>
  </si>
  <si>
    <t>仅适用于车库及楼号局部少量零星拆改，不适用混凝土支撑，地下障碍物拆除等工作。</t>
  </si>
  <si>
    <t>根据需要拆除钢砼</t>
  </si>
  <si>
    <t>按需要拆除各种强度、各种结构钢砼
拆除后清理，场内运输及钢筋回收</t>
  </si>
  <si>
    <t>根据需要拆除素砼</t>
  </si>
  <si>
    <t>按需要拆除各种强度、各种结构素砼
拆除后清理，场内运输</t>
  </si>
  <si>
    <t>根据需要拆除砖墙</t>
  </si>
  <si>
    <t>按需要拆除各种厚度及材质砖砌体
拆除后清理，场内运输</t>
  </si>
  <si>
    <t>机械台班</t>
  </si>
  <si>
    <t>220挖机</t>
  </si>
  <si>
    <t>规格型号综合考虑，工程量按实计算</t>
  </si>
  <si>
    <t>台班</t>
  </si>
  <si>
    <t>130挖机</t>
  </si>
  <si>
    <t>推土车</t>
  </si>
  <si>
    <t>5吨土方卡车</t>
  </si>
  <si>
    <t>拖拉机土方车</t>
  </si>
  <si>
    <t>翻斗车（0.5m3）</t>
  </si>
  <si>
    <t>翻斗车（0.8m3）</t>
  </si>
  <si>
    <t>抽水泵</t>
  </si>
  <si>
    <t>汽车式起重机</t>
  </si>
  <si>
    <t>5T</t>
  </si>
  <si>
    <t>8T</t>
  </si>
  <si>
    <t>12T</t>
  </si>
  <si>
    <t>15T</t>
  </si>
  <si>
    <t>30T</t>
  </si>
  <si>
    <t>40T</t>
  </si>
  <si>
    <t>50T</t>
  </si>
  <si>
    <t>汽油发电机组</t>
  </si>
  <si>
    <t>10KW</t>
  </si>
  <si>
    <t>柴油发电机</t>
  </si>
  <si>
    <t>30KW</t>
  </si>
  <si>
    <t>50KW</t>
  </si>
  <si>
    <t>90KW</t>
  </si>
  <si>
    <t>120KW</t>
  </si>
  <si>
    <t>160KW</t>
  </si>
  <si>
    <t>临时外墙脚手架（钢管）</t>
  </si>
  <si>
    <t>包括脚手架搭拆，钢管扣件租赁等一切内容（以外墙投影面积计算）</t>
  </si>
  <si>
    <t>临时满堂脚手架（钢管）</t>
  </si>
  <si>
    <t>包括脚手架搭拆，钢管扣件租赁等一切内容（以地面投影面积计算）</t>
  </si>
  <si>
    <t>沉降观测点予埋</t>
  </si>
  <si>
    <t>按实计算</t>
  </si>
  <si>
    <t>割除报废钢管</t>
  </si>
  <si>
    <t>土方外运及排放</t>
  </si>
  <si>
    <t>运距综合考虑</t>
  </si>
  <si>
    <t>M3</t>
  </si>
  <si>
    <t>模板无法拆除</t>
  </si>
  <si>
    <t>因甲方原因造成的模板无法拆除（无法拆除是指结构空间被封闭，无法进人拆除模板影响模板再次利用的情况，可以预留施工洞口的情况除外），按12元/m2予以补贴，工程量按照模板实际接触面积计取，按实办理签证作为结算依据。</t>
  </si>
  <si>
    <t>说明：</t>
  </si>
  <si>
    <t>1、以上综合单价为招标单位给定含税综合单价，此综合单价后期不因国家税率政策调整而调整，作为不可竞争项，报价时不允许调整，且作为今后预结算依据。</t>
  </si>
  <si>
    <t>2、该类项目将按给定的单价和今后实际发生的数量来结算费用。如图纸中不能反映，须办理签证，结算时根据签证计算，否则不计算。</t>
  </si>
  <si>
    <t>3、综合包干单价包括人工、机械、材料、工期、质量、工资和材料价差、施工管理费、直接费和其它直接费、所有间接取费、利润、税项和取费以及其它有关连的费用。机械台班进出场相关费用，台班配合人工台班内也需要综合考虑，不额外计算。</t>
  </si>
  <si>
    <t>4、当工程遇上变更，而该类变更工程（包括在保修期内的某些工作）无法按工程单价表内的单价或其它合适单价进行结算时，经发包人批准后可按本选择项目单价表内的单价及下列的规则进行计算。承包人所填报的选择项目单价将成为合同的一部份，并且不会按工程的变化﹑工期的延长﹑通货膨胀﹑汇率变动等因素而调整单价</t>
  </si>
  <si>
    <t>附件二   主材单价表</t>
  </si>
  <si>
    <t>说明：投标单位主材报价、及品牌使用情况，此表中除税单价不应高于综合单价分析表内的相应主材部分单价。</t>
  </si>
  <si>
    <t>材料规格型号</t>
  </si>
  <si>
    <t xml:space="preserve"> 单位                       </t>
  </si>
  <si>
    <t>不含税单价</t>
  </si>
  <si>
    <t>钢筋</t>
  </si>
  <si>
    <t>一级钢（直径综合考虑）</t>
  </si>
  <si>
    <t>元/t</t>
  </si>
  <si>
    <t>三级钢（直径综合考虑）</t>
  </si>
  <si>
    <t>商品砼</t>
  </si>
  <si>
    <t>商品混凝土C30（不含泵送费用）</t>
  </si>
  <si>
    <t>元/m3</t>
  </si>
  <si>
    <t>砌体</t>
  </si>
  <si>
    <t>蒸压加气砼砌块(容重等规格综合考虑)</t>
  </si>
  <si>
    <t>粉煤灰加气砼砌块(容重等规格综合考虑)</t>
  </si>
  <si>
    <t>煤矸石空心砌块(容重等规格综合考虑)</t>
  </si>
  <si>
    <t xml:space="preserve"> 甲指乙供材、甲供材清单一览表</t>
  </si>
  <si>
    <t>供货形式</t>
  </si>
  <si>
    <t>专业分类</t>
  </si>
  <si>
    <t>损耗率</t>
  </si>
  <si>
    <t>报价品牌</t>
  </si>
  <si>
    <t>造价公司回复</t>
  </si>
  <si>
    <t>甲指乙供</t>
  </si>
  <si>
    <t>土建</t>
  </si>
  <si>
    <t>甲供材</t>
  </si>
  <si>
    <t>外墙面砖</t>
  </si>
  <si>
    <t>规格综合考虑</t>
  </si>
  <si>
    <t>每平米外墙面砖消耗量1.025m2</t>
  </si>
  <si>
    <t>——</t>
  </si>
  <si>
    <t xml:space="preserve">
1.所有甲供材均不计入综合单价；
2.甲方有权视情况增加甲供材料设备,结算时甲供材不参与计取其它任何费用。
</t>
  </si>
  <si>
    <t>墙地面砖</t>
  </si>
  <si>
    <r>
      <rPr>
        <sz val="10"/>
        <rFont val="微软雅黑"/>
        <charset val="134"/>
      </rPr>
      <t>每平米墙地砖消耗量1.07m</t>
    </r>
    <r>
      <rPr>
        <vertAlign val="superscript"/>
        <sz val="10"/>
        <rFont val="微软雅黑"/>
        <charset val="134"/>
      </rPr>
      <t>2</t>
    </r>
  </si>
  <si>
    <r>
      <rPr>
        <sz val="11"/>
        <rFont val="微软雅黑"/>
        <charset val="134"/>
      </rPr>
      <t>每平米墙地砖消耗量1.09m</t>
    </r>
    <r>
      <rPr>
        <vertAlign val="superscript"/>
        <sz val="10"/>
        <rFont val="微软雅黑"/>
        <charset val="134"/>
      </rPr>
      <t>2</t>
    </r>
  </si>
  <si>
    <t>防水涂料</t>
  </si>
  <si>
    <t>JS防水涂料
水泥基渗透结晶型防水涂料</t>
  </si>
  <si>
    <t>kg</t>
  </si>
  <si>
    <r>
      <rPr>
        <sz val="11"/>
        <rFont val="微软雅黑"/>
        <charset val="134"/>
      </rPr>
      <t>1.2mm厚度每平米消耗量2.16kg/m</t>
    </r>
    <r>
      <rPr>
        <vertAlign val="superscript"/>
        <sz val="11"/>
        <rFont val="微软雅黑"/>
        <charset val="134"/>
      </rPr>
      <t>2</t>
    </r>
  </si>
  <si>
    <t>按实际施工面积计算
（含损耗，厚度差异同比例折算）</t>
  </si>
  <si>
    <r>
      <rPr>
        <sz val="11"/>
        <rFont val="微软雅黑"/>
        <charset val="134"/>
      </rPr>
      <t>1.2mm厚度每平米消耗量2.0kg/m</t>
    </r>
    <r>
      <rPr>
        <vertAlign val="superscript"/>
        <sz val="11"/>
        <rFont val="微软雅黑"/>
        <charset val="134"/>
      </rPr>
      <t>2</t>
    </r>
  </si>
  <si>
    <r>
      <rPr>
        <sz val="11"/>
        <rFont val="微软雅黑"/>
        <charset val="134"/>
      </rPr>
      <t>1.5mm厚度每平米消耗量2.7kg/m</t>
    </r>
    <r>
      <rPr>
        <vertAlign val="superscript"/>
        <sz val="11"/>
        <rFont val="微软雅黑"/>
        <charset val="134"/>
      </rPr>
      <t>2</t>
    </r>
  </si>
  <si>
    <r>
      <rPr>
        <sz val="11"/>
        <rFont val="微软雅黑"/>
        <charset val="134"/>
      </rPr>
      <t>1.5mm厚度每平米消耗量2.5kg/m</t>
    </r>
    <r>
      <rPr>
        <vertAlign val="superscript"/>
        <sz val="11"/>
        <rFont val="微软雅黑"/>
        <charset val="134"/>
      </rPr>
      <t>2</t>
    </r>
  </si>
  <si>
    <r>
      <rPr>
        <sz val="11"/>
        <rFont val="微软雅黑"/>
        <charset val="134"/>
      </rPr>
      <t>2.0mm厚度每平米消耗量3.6kg/m</t>
    </r>
    <r>
      <rPr>
        <vertAlign val="superscript"/>
        <sz val="11"/>
        <rFont val="微软雅黑"/>
        <charset val="134"/>
      </rPr>
      <t>2</t>
    </r>
  </si>
  <si>
    <r>
      <rPr>
        <sz val="11"/>
        <rFont val="微软雅黑"/>
        <charset val="134"/>
      </rPr>
      <t>1.5mm厚度每平米消耗量3.33kg/m</t>
    </r>
    <r>
      <rPr>
        <vertAlign val="superscript"/>
        <sz val="11"/>
        <rFont val="微软雅黑"/>
        <charset val="134"/>
      </rPr>
      <t>2</t>
    </r>
  </si>
  <si>
    <t>聚氨酯防水涂料</t>
  </si>
  <si>
    <r>
      <rPr>
        <sz val="11"/>
        <rFont val="微软雅黑"/>
        <charset val="134"/>
      </rPr>
      <t>1.5mm厚度每平米消耗量2.25kg/m</t>
    </r>
    <r>
      <rPr>
        <vertAlign val="superscript"/>
        <sz val="11"/>
        <rFont val="微软雅黑"/>
        <charset val="134"/>
      </rPr>
      <t>2</t>
    </r>
  </si>
  <si>
    <r>
      <rPr>
        <sz val="11"/>
        <rFont val="微软雅黑"/>
        <charset val="134"/>
      </rPr>
      <t>1.5mm厚度每平米消耗量2.2kg/m</t>
    </r>
    <r>
      <rPr>
        <vertAlign val="superscript"/>
        <sz val="11"/>
        <rFont val="微软雅黑"/>
        <charset val="134"/>
      </rPr>
      <t>2</t>
    </r>
  </si>
  <si>
    <r>
      <rPr>
        <sz val="11"/>
        <rFont val="微软雅黑"/>
        <charset val="134"/>
      </rPr>
      <t>2.0mm厚度每平米消耗量3.0kg/m</t>
    </r>
    <r>
      <rPr>
        <vertAlign val="superscript"/>
        <sz val="11"/>
        <rFont val="微软雅黑"/>
        <charset val="134"/>
      </rPr>
      <t>2</t>
    </r>
  </si>
  <si>
    <t>防水卷材</t>
  </si>
  <si>
    <t>每平米卷材消耗量1.25m2</t>
  </si>
  <si>
    <t>按实际施工面积计算
（含损耗、搭接、附加层）</t>
  </si>
  <si>
    <t xml:space="preserve">
备注说明：
1、甲供材料的卸车、存储、保管、人工、机械、工地内二次运输、切割、安装、利润及所需要的辅助材料已包括在合同总金额清单的不含增值税综合单价中，综合单价为固定值，不随甲供材料实际金额的调整而调整。但合同价款清单中甲供材料主材价不计入清单综合单价中，如甲供材料设备到货时间早于约定时间时，由承包人保管并承担保管费用。如甲供材料设备因承包人原因需要更换、退回或转移等，装车费用由承包人承担。
2、承包人在施工过程中，损坏或遗失的甲供材料，应由承包人承担相关费用。
3、 发包人供应的材料设备，承包人领用量超过双方确定用量（图算量（含变更增减量）和损耗量之和）时，按照以下方式在工程结算时从结算款中扣除：
1）超领比例=（承包人的领用量-双方确定用量（图算量（含变更增减量）和损耗量之和））/双方确定用量（图算量（含变更增减量）和损耗量之和）；
（按照不同种类、规格、型号的材料设备，根据具体供货清单列项分开计算）
2）超领比例以10%为界，超领比例≤10％，该项超领材料设备按发包人对应材料的供应期间最高采购价（含税价）加10%管理费向承包人扣款；
3）超领比例＞10％，该项超领材料设备按发包人对应材料设备的供应期间最高采购价（含税价）加20%管理费向承包人扣款；
4）若乙方在工程中领用的甲供材料设备用量少于按理论计算的结算量（含损耗），则少领的甲供材料设备费用甲乙方双方平均分享，按发包人该项少领材料设备的供应期间平均采购价（不含税价格）*80%*少领的甲供材料设备量*[1+(增值税税率)]予以补偿
注：a、当剩余工程款低于应扣除甲供材料设备款项数额时，承包人应在相关款项数额确定后15日内退还给发包人。
       b、甲供材料设备损耗率为固定值，不随承包人施工特点、各地各项目要求等差异而调整。
       c、当甲供材料设备施工单位超领时，不得以任何理由或原因要求予以退回，超领部分按照超领办法进行扣款。</t>
  </si>
  <si>
    <t>垂直机械运输报价明细表</t>
  </si>
  <si>
    <t>机械类型</t>
  </si>
  <si>
    <t>机械名称
（型号、功率）</t>
  </si>
  <si>
    <t>综合单价（元）</t>
  </si>
  <si>
    <t>单台设备进出场及基础费
（元/台）</t>
  </si>
  <si>
    <t>如有格构柱加高
（格构柱报价须提供对应加高方案及报价明细）</t>
  </si>
  <si>
    <t>如有桩基等费用</t>
  </si>
  <si>
    <t>使用数量（台）</t>
  </si>
  <si>
    <t>使用时间（月）</t>
  </si>
  <si>
    <t>租赁费</t>
  </si>
  <si>
    <t>人工工资</t>
  </si>
  <si>
    <t>电费</t>
  </si>
  <si>
    <t>利润</t>
  </si>
  <si>
    <t>税金</t>
  </si>
  <si>
    <t>综合单价</t>
  </si>
  <si>
    <t>塔吊</t>
  </si>
  <si>
    <t>QTZ80</t>
  </si>
  <si>
    <t>1.进出场费用包含设备基础钢筋、混凝土、模板
【含塔吊基础（含桩基，塔吊桩斜撑加固及塔吊桩的格构柱接长，不含土方）、施工电梯、井架基础后期的破除外运费用】；
2.附墙连接件包含相应标准节，于综合单价内考虑；</t>
  </si>
  <si>
    <t>电梯</t>
  </si>
  <si>
    <t>SC200/200</t>
  </si>
  <si>
    <t>外街、底商</t>
  </si>
  <si>
    <t>配套公共设施</t>
  </si>
  <si>
    <t>说明：
1.此表仅作为垂直运输工程报价明细附表，措施项目中垂直运输工程折算成建筑平米综合单价包干，后期不因使用机械型号、施工周期、机械数量增减而作调整；一切未报价而施工中需采用的垂直运输机械，视为投标人已将其费用考虑在内。
2.本清单由投标人根据各自的投标文件的施工组织设计、施工图、现场条件、国家及工程所在地政府管理部门的要求自行报价；投标单位需提供场地布置图，明确相关措施方案。
3.表中报价管理费、利润、规费、税金投标单位自行考虑。</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</si>
</sst>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0.00_);_(* \(#,##0.00\);_(* &quot;-&quot;??_);_(@_)"/>
    <numFmt numFmtId="178" formatCode="#,##0.0_);\(#,##0.0\)"/>
    <numFmt numFmtId="179" formatCode="#,##0;\(#,##0\)"/>
    <numFmt numFmtId="180" formatCode="\$#,##0.00;\(\$#,##0.00\)"/>
    <numFmt numFmtId="181" formatCode="&quot;$&quot;\ #,##0.00_-;[Red]&quot;$&quot;\ #,##0.00\-"/>
    <numFmt numFmtId="182" formatCode="0.0%"/>
    <numFmt numFmtId="183" formatCode="_-* #,##0_-;\-* #,##0_-;_-* &quot;-&quot;_-;_-@_-"/>
    <numFmt numFmtId="184" formatCode="_-* #,##0.00_-;\-* #,##0.00_-;_-* &quot;-&quot;??_-;_-@_-"/>
    <numFmt numFmtId="185" formatCode="_-&quot;$&quot;\ * #,##0_-;_-&quot;$&quot;\ * #,##0\-;_-&quot;$&quot;\ * &quot;-&quot;_-;_-@_-"/>
    <numFmt numFmtId="186" formatCode="_-&quot;$&quot;\ * #,##0.00_-;_-&quot;$&quot;\ * #,##0.00\-;_-&quot;$&quot;\ * &quot;-&quot;??_-;_-@_-"/>
    <numFmt numFmtId="187" formatCode="\$#,##0;\(\$#,##0\)"/>
    <numFmt numFmtId="188" formatCode="&quot;$&quot;#,##0_);[Red]\(&quot;$&quot;#,##0\)"/>
    <numFmt numFmtId="189" formatCode="&quot;$&quot;#,##0.00_);[Red]\(&quot;$&quot;#,##0.00\)"/>
    <numFmt numFmtId="190" formatCode="#\ ??/??"/>
    <numFmt numFmtId="191" formatCode="0.00_);[Red]\(0.00\)"/>
    <numFmt numFmtId="192" formatCode="0.00_ "/>
    <numFmt numFmtId="193" formatCode="0_);[Red]\(0\)"/>
    <numFmt numFmtId="194" formatCode="0_ ;[Red]\-0\ "/>
    <numFmt numFmtId="195" formatCode="0.0_ ;[Red]\-0.0\ "/>
    <numFmt numFmtId="196" formatCode="#0.00####"/>
    <numFmt numFmtId="197" formatCode="0.0000000000_ "/>
    <numFmt numFmtId="198" formatCode="#,##0.00_ "/>
  </numFmts>
  <fonts count="97">
    <font>
      <sz val="10"/>
      <name val="Arial"/>
      <charset val="134"/>
    </font>
    <font>
      <sz val="11"/>
      <name val="微软雅黑"/>
      <charset val="134"/>
    </font>
    <font>
      <b/>
      <sz val="18"/>
      <name val="微软雅黑"/>
      <charset val="134"/>
    </font>
    <font>
      <b/>
      <sz val="10.5"/>
      <name val="微软雅黑"/>
      <charset val="134"/>
    </font>
    <font>
      <sz val="10.5"/>
      <name val="微软雅黑"/>
      <charset val="134"/>
    </font>
    <font>
      <sz val="10"/>
      <name val="微软雅黑"/>
      <charset val="134"/>
    </font>
    <font>
      <b/>
      <sz val="10"/>
      <name val="微软雅黑"/>
      <charset val="134"/>
    </font>
    <font>
      <sz val="12"/>
      <name val="微软雅黑"/>
      <charset val="134"/>
    </font>
    <font>
      <b/>
      <sz val="11"/>
      <name val="微软雅黑"/>
      <charset val="134"/>
    </font>
    <font>
      <u/>
      <sz val="10"/>
      <name val="微软雅黑"/>
      <charset val="134"/>
    </font>
    <font>
      <sz val="9"/>
      <name val="微软雅黑"/>
      <charset val="134"/>
    </font>
    <font>
      <b/>
      <sz val="9"/>
      <name val="微软雅黑"/>
      <charset val="134"/>
    </font>
    <font>
      <b/>
      <sz val="20"/>
      <name val="微软雅黑"/>
      <charset val="134"/>
    </font>
    <font>
      <sz val="10"/>
      <name val="微软雅黑"/>
      <charset val="2"/>
    </font>
    <font>
      <b/>
      <sz val="10"/>
      <name val="微软雅黑"/>
      <charset val="2"/>
    </font>
    <font>
      <sz val="16"/>
      <name val="微软雅黑"/>
      <charset val="134"/>
    </font>
    <font>
      <b/>
      <sz val="16"/>
      <name val="微软雅黑"/>
      <charset val="134"/>
    </font>
    <font>
      <sz val="11"/>
      <color indexed="8"/>
      <name val="宋体"/>
      <charset val="134"/>
    </font>
    <font>
      <sz val="11"/>
      <color theme="1"/>
      <name val="等线"/>
      <charset val="134"/>
      <scheme val="minor"/>
    </font>
    <font>
      <b/>
      <sz val="14"/>
      <color rgb="FFFF0000"/>
      <name val="宋体"/>
      <charset val="134"/>
    </font>
    <font>
      <b/>
      <sz val="12"/>
      <name val="微软雅黑"/>
      <charset val="134"/>
    </font>
    <font>
      <u/>
      <sz val="10.5"/>
      <color rgb="FF0000FF"/>
      <name val="宋体"/>
      <charset val="134"/>
    </font>
    <font>
      <b/>
      <sz val="10.5"/>
      <color rgb="FF333333"/>
      <name val="宋体"/>
      <charset val="134"/>
    </font>
    <font>
      <sz val="12"/>
      <color indexed="8"/>
      <name val="宋体"/>
      <charset val="134"/>
    </font>
    <font>
      <sz val="14"/>
      <color indexed="8"/>
      <name val="宋体"/>
      <charset val="134"/>
    </font>
    <font>
      <sz val="16"/>
      <color rgb="FFFF0000"/>
      <name val="宋体"/>
      <charset val="134"/>
    </font>
    <font>
      <sz val="9"/>
      <color theme="1"/>
      <name val="等线"/>
      <charset val="134"/>
      <scheme val="minor"/>
    </font>
    <font>
      <b/>
      <sz val="28"/>
      <name val="微软雅黑"/>
      <charset val="134"/>
    </font>
    <font>
      <sz val="14"/>
      <name val="微软雅黑"/>
      <charset val="134"/>
    </font>
    <font>
      <b/>
      <sz val="14"/>
      <name val="微软雅黑"/>
      <charset val="134"/>
    </font>
    <font>
      <u/>
      <sz val="10"/>
      <color indexed="12"/>
      <name val="Arial"/>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Geneva"/>
      <charset val="134"/>
    </font>
    <font>
      <sz val="11"/>
      <color indexed="20"/>
      <name val="宋体"/>
      <charset val="134"/>
    </font>
    <font>
      <sz val="12"/>
      <color indexed="20"/>
      <name val="宋体"/>
      <charset val="134"/>
    </font>
    <font>
      <b/>
      <sz val="10"/>
      <name val="Tms Rmn"/>
      <charset val="134"/>
    </font>
    <font>
      <sz val="11"/>
      <color indexed="9"/>
      <name val="宋体"/>
      <charset val="134"/>
    </font>
    <font>
      <sz val="9"/>
      <color indexed="8"/>
      <name val="宋体"/>
      <charset val="134"/>
    </font>
    <font>
      <sz val="8"/>
      <name val="Arial"/>
      <charset val="134"/>
    </font>
    <font>
      <sz val="8"/>
      <name val="Times New Roman"/>
      <charset val="134"/>
    </font>
    <font>
      <sz val="11"/>
      <color indexed="17"/>
      <name val="宋体"/>
      <charset val="134"/>
    </font>
    <font>
      <sz val="12"/>
      <name val="Times New Roman"/>
      <charset val="134"/>
    </font>
    <font>
      <sz val="10"/>
      <name val="Helv"/>
      <charset val="134"/>
    </font>
    <font>
      <b/>
      <sz val="15"/>
      <color indexed="56"/>
      <name val="宋体"/>
      <charset val="134"/>
    </font>
    <font>
      <sz val="10"/>
      <name val="Times New Roman"/>
      <charset val="134"/>
    </font>
    <font>
      <sz val="12"/>
      <color indexed="9"/>
      <name val="宋体"/>
      <charset val="134"/>
    </font>
    <font>
      <sz val="12"/>
      <color indexed="16"/>
      <name val="宋体"/>
      <charset val="134"/>
    </font>
    <font>
      <b/>
      <sz val="18"/>
      <color indexed="56"/>
      <name val="宋体"/>
      <charset val="134"/>
    </font>
    <font>
      <sz val="12"/>
      <color indexed="17"/>
      <name val="宋体"/>
      <charset val="134"/>
    </font>
    <font>
      <sz val="12"/>
      <name val="宋体"/>
      <charset val="134"/>
    </font>
    <font>
      <b/>
      <sz val="11"/>
      <color indexed="56"/>
      <name val="宋体"/>
      <charset val="134"/>
    </font>
    <font>
      <b/>
      <sz val="11"/>
      <color indexed="63"/>
      <name val="宋体"/>
      <charset val="134"/>
    </font>
    <font>
      <i/>
      <sz val="11"/>
      <color indexed="23"/>
      <name val="宋体"/>
      <charset val="134"/>
    </font>
    <font>
      <sz val="12"/>
      <name val="Helv"/>
      <charset val="134"/>
    </font>
    <font>
      <b/>
      <sz val="10"/>
      <name val="MS Sans Serif"/>
      <charset val="134"/>
    </font>
    <font>
      <b/>
      <sz val="16"/>
      <color indexed="8"/>
      <name val="宋体"/>
      <charset val="134"/>
    </font>
    <font>
      <sz val="10"/>
      <color indexed="8"/>
      <name val="宋体"/>
      <charset val="134"/>
    </font>
    <font>
      <b/>
      <sz val="13"/>
      <color indexed="56"/>
      <name val="宋体"/>
      <charset val="134"/>
    </font>
    <font>
      <sz val="11"/>
      <name val="宋体"/>
      <charset val="134"/>
    </font>
    <font>
      <b/>
      <sz val="10"/>
      <name val="Times New Roman"/>
      <charset val="134"/>
    </font>
    <font>
      <b/>
      <sz val="14"/>
      <name val="楷体"/>
      <charset val="134"/>
    </font>
    <font>
      <sz val="10"/>
      <name val="MS Sans Serif"/>
      <charset val="134"/>
    </font>
    <font>
      <b/>
      <sz val="12"/>
      <name val="Arial"/>
      <charset val="134"/>
    </font>
    <font>
      <sz val="12"/>
      <color indexed="9"/>
      <name val="Helv"/>
      <charset val="134"/>
    </font>
    <font>
      <sz val="7"/>
      <name val="Small Fonts"/>
      <charset val="134"/>
    </font>
    <font>
      <b/>
      <sz val="12"/>
      <name val="宋体"/>
      <charset val="134"/>
    </font>
    <font>
      <sz val="10"/>
      <color indexed="8"/>
      <name val="MS Sans Serif"/>
      <charset val="134"/>
    </font>
    <font>
      <sz val="11"/>
      <color indexed="60"/>
      <name val="宋体"/>
      <charset val="134"/>
    </font>
    <font>
      <b/>
      <sz val="11"/>
      <color indexed="52"/>
      <name val="宋体"/>
      <charset val="134"/>
    </font>
    <font>
      <b/>
      <sz val="18"/>
      <color indexed="62"/>
      <name val="宋体"/>
      <charset val="134"/>
    </font>
    <font>
      <sz val="10"/>
      <name val="楷体"/>
      <charset val="134"/>
    </font>
    <font>
      <b/>
      <sz val="12"/>
      <color indexed="8"/>
      <name val="宋体"/>
      <charset val="134"/>
    </font>
    <font>
      <sz val="11"/>
      <color indexed="10"/>
      <name val="宋体"/>
      <charset val="134"/>
    </font>
    <font>
      <sz val="11"/>
      <color indexed="52"/>
      <name val="宋体"/>
      <charset val="134"/>
    </font>
    <font>
      <b/>
      <sz val="11"/>
      <color indexed="8"/>
      <name val="宋体"/>
      <charset val="134"/>
    </font>
    <font>
      <b/>
      <sz val="11"/>
      <color indexed="9"/>
      <name val="宋体"/>
      <charset val="134"/>
    </font>
    <font>
      <vertAlign val="superscript"/>
      <sz val="10"/>
      <name val="微软雅黑"/>
      <charset val="134"/>
    </font>
    <font>
      <vertAlign val="superscript"/>
      <sz val="11"/>
      <name val="微软雅黑"/>
      <charset val="134"/>
    </font>
    <font>
      <b/>
      <u/>
      <sz val="10"/>
      <name val="微软雅黑"/>
      <charset val="134"/>
    </font>
    <font>
      <sz val="12"/>
      <name val="Arial"/>
      <charset val="134"/>
    </font>
  </fonts>
  <fills count="65">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5"/>
        <bgColor indexed="64"/>
      </patternFill>
    </fill>
    <fill>
      <patternFill patternType="gray0625"/>
    </fill>
    <fill>
      <patternFill patternType="solid">
        <fgColor indexed="30"/>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9"/>
        <bgColor indexed="64"/>
      </patternFill>
    </fill>
    <fill>
      <patternFill patternType="solid">
        <fgColor indexed="46"/>
        <bgColor indexed="64"/>
      </patternFill>
    </fill>
    <fill>
      <patternFill patternType="solid">
        <fgColor indexed="11"/>
        <bgColor indexed="64"/>
      </patternFill>
    </fill>
    <fill>
      <patternFill patternType="solid">
        <fgColor indexed="26"/>
        <bgColor indexed="64"/>
      </patternFill>
    </fill>
    <fill>
      <patternFill patternType="solid">
        <fgColor indexed="29"/>
        <bgColor indexed="64"/>
      </patternFill>
    </fill>
    <fill>
      <patternFill patternType="solid">
        <fgColor indexed="31"/>
        <bgColor indexed="64"/>
      </patternFill>
    </fill>
    <fill>
      <patternFill patternType="solid">
        <fgColor indexed="42"/>
        <bgColor indexed="64"/>
      </patternFill>
    </fill>
    <fill>
      <patternFill patternType="solid">
        <fgColor indexed="36"/>
        <bgColor indexed="64"/>
      </patternFill>
    </fill>
    <fill>
      <patternFill patternType="solid">
        <fgColor indexed="54"/>
        <bgColor indexed="64"/>
      </patternFill>
    </fill>
    <fill>
      <patternFill patternType="solid">
        <fgColor indexed="51"/>
        <bgColor indexed="64"/>
      </patternFill>
    </fill>
    <fill>
      <patternFill patternType="solid">
        <fgColor indexed="52"/>
        <bgColor indexed="64"/>
      </patternFill>
    </fill>
    <fill>
      <patternFill patternType="solid">
        <fgColor indexed="45"/>
        <bgColor indexed="45"/>
      </patternFill>
    </fill>
    <fill>
      <patternFill patternType="solid">
        <fgColor indexed="27"/>
        <bgColor indexed="64"/>
      </patternFill>
    </fill>
    <fill>
      <patternFill patternType="solid">
        <fgColor indexed="42"/>
        <bgColor indexed="42"/>
      </patternFill>
    </fill>
    <fill>
      <patternFill patternType="solid">
        <fgColor indexed="49"/>
        <bgColor indexed="64"/>
      </patternFill>
    </fill>
    <fill>
      <patternFill patternType="solid">
        <fgColor indexed="57"/>
        <bgColor indexed="64"/>
      </patternFill>
    </fill>
    <fill>
      <patternFill patternType="solid">
        <fgColor indexed="15"/>
        <bgColor indexed="64"/>
      </patternFill>
    </fill>
    <fill>
      <patternFill patternType="solid">
        <fgColor indexed="55"/>
        <bgColor indexed="64"/>
      </patternFill>
    </fill>
    <fill>
      <patternFill patternType="solid">
        <fgColor indexed="62"/>
        <bgColor indexed="64"/>
      </patternFill>
    </fill>
    <fill>
      <patternFill patternType="solid">
        <fgColor indexed="25"/>
        <bgColor indexed="64"/>
      </patternFill>
    </fill>
    <fill>
      <patternFill patternType="solid">
        <fgColor indexed="10"/>
        <bgColor indexed="64"/>
      </patternFill>
    </fill>
    <fill>
      <patternFill patternType="mediumGray">
        <fgColor indexed="22"/>
      </patternFill>
    </fill>
    <fill>
      <patternFill patternType="solid">
        <fgColor indexed="53"/>
        <bgColor indexed="64"/>
      </patternFill>
    </fill>
    <fill>
      <patternFill patternType="solid">
        <fgColor indexed="12"/>
        <bgColor indexed="64"/>
      </patternFill>
    </fill>
    <fill>
      <patternFill patternType="solid">
        <fgColor indexed="43"/>
        <bgColor indexed="64"/>
      </patternFill>
    </fill>
    <fill>
      <patternFill patternType="lightUp">
        <fgColor indexed="9"/>
        <bgColor indexed="22"/>
      </patternFill>
    </fill>
  </fills>
  <borders count="49">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top/>
      <bottom/>
      <diagonal/>
    </border>
    <border>
      <left/>
      <right/>
      <top style="thin">
        <color auto="1"/>
      </top>
      <bottom style="thin">
        <color auto="1"/>
      </bottom>
      <diagonal/>
    </border>
    <border>
      <left/>
      <right style="thin">
        <color auto="1"/>
      </right>
      <top/>
      <bottom/>
      <diagonal/>
    </border>
    <border>
      <left style="medium">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bottom style="medium">
        <color auto="1"/>
      </bottom>
      <diagonal/>
    </border>
    <border>
      <left/>
      <right/>
      <top/>
      <bottom style="thick">
        <color indexed="22"/>
      </bottom>
      <diagonal/>
    </border>
    <border>
      <left/>
      <right/>
      <top style="medium">
        <color auto="1"/>
      </top>
      <bottom style="medium">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4080">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8" fillId="2" borderId="30"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1" applyNumberFormat="0" applyFill="0" applyAlignment="0" applyProtection="0">
      <alignment vertical="center"/>
    </xf>
    <xf numFmtId="0" fontId="36" fillId="0" borderId="31" applyNumberFormat="0" applyFill="0" applyAlignment="0" applyProtection="0">
      <alignment vertical="center"/>
    </xf>
    <xf numFmtId="0" fontId="37" fillId="0" borderId="32" applyNumberFormat="0" applyFill="0" applyAlignment="0" applyProtection="0">
      <alignment vertical="center"/>
    </xf>
    <xf numFmtId="0" fontId="37" fillId="0" borderId="0" applyNumberFormat="0" applyFill="0" applyBorder="0" applyAlignment="0" applyProtection="0">
      <alignment vertical="center"/>
    </xf>
    <xf numFmtId="0" fontId="38" fillId="3" borderId="33" applyNumberFormat="0" applyAlignment="0" applyProtection="0">
      <alignment vertical="center"/>
    </xf>
    <xf numFmtId="0" fontId="39" fillId="4" borderId="34" applyNumberFormat="0" applyAlignment="0" applyProtection="0">
      <alignment vertical="center"/>
    </xf>
    <xf numFmtId="0" fontId="40" fillId="4" borderId="33" applyNumberFormat="0" applyAlignment="0" applyProtection="0">
      <alignment vertical="center"/>
    </xf>
    <xf numFmtId="0" fontId="41" fillId="5" borderId="35" applyNumberFormat="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4" fillId="6" borderId="0" applyNumberFormat="0" applyBorder="0" applyAlignment="0" applyProtection="0">
      <alignment vertical="center"/>
    </xf>
    <xf numFmtId="0" fontId="45" fillId="7" borderId="0" applyNumberFormat="0" applyBorder="0" applyAlignment="0" applyProtection="0">
      <alignment vertical="center"/>
    </xf>
    <xf numFmtId="0" fontId="46" fillId="8" borderId="0" applyNumberFormat="0" applyBorder="0" applyAlignment="0" applyProtection="0">
      <alignment vertical="center"/>
    </xf>
    <xf numFmtId="0" fontId="47" fillId="9" borderId="0" applyNumberFormat="0" applyBorder="0" applyAlignment="0" applyProtection="0">
      <alignment vertical="center"/>
    </xf>
    <xf numFmtId="0" fontId="48" fillId="10" borderId="0" applyNumberFormat="0" applyBorder="0" applyAlignment="0" applyProtection="0">
      <alignment vertical="center"/>
    </xf>
    <xf numFmtId="0" fontId="48"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8"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48" fillId="18" borderId="0" applyNumberFormat="0" applyBorder="0" applyAlignment="0" applyProtection="0">
      <alignment vertical="center"/>
    </xf>
    <xf numFmtId="0" fontId="48"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7" fillId="32" borderId="0" applyNumberFormat="0" applyBorder="0" applyAlignment="0" applyProtection="0">
      <alignment vertical="center"/>
    </xf>
    <xf numFmtId="0" fontId="4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2" fillId="34" borderId="6">
      <protection locked="0"/>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3"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23" fillId="38" borderId="0" applyNumberFormat="0" applyBorder="0" applyAlignment="0" applyProtection="0">
      <alignment vertical="center"/>
    </xf>
    <xf numFmtId="0" fontId="54" fillId="39" borderId="0">
      <alignment horizontal="left" vertical="top"/>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176" fontId="0" fillId="0" borderId="0" applyFont="0" applyFill="0" applyBorder="0" applyAlignment="0" applyProtection="0"/>
    <xf numFmtId="0" fontId="50" fillId="33" borderId="0" applyNumberFormat="0" applyBorder="0" applyAlignment="0" applyProtection="0">
      <alignment vertical="center"/>
    </xf>
    <xf numFmtId="0" fontId="52" fillId="34" borderId="6">
      <protection locked="0"/>
    </xf>
    <xf numFmtId="0" fontId="17" fillId="40" borderId="0" applyNumberFormat="0" applyBorder="0" applyAlignment="0" applyProtection="0">
      <alignment vertical="center"/>
    </xf>
    <xf numFmtId="0" fontId="49"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17" fillId="41" borderId="0" applyNumberFormat="0" applyBorder="0" applyAlignment="0" applyProtection="0">
      <alignment vertical="center"/>
    </xf>
    <xf numFmtId="0" fontId="55" fillId="42" borderId="3" applyNumberFormat="0" applyBorder="0" applyAlignment="0" applyProtection="0"/>
    <xf numFmtId="0" fontId="0" fillId="0" borderId="0"/>
    <xf numFmtId="0" fontId="53" fillId="41" borderId="0" applyNumberFormat="0" applyBorder="0" applyAlignment="0" applyProtection="0">
      <alignment vertical="center"/>
    </xf>
    <xf numFmtId="0" fontId="17" fillId="43"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56" fillId="0" borderId="0">
      <alignment horizontal="center" wrapText="1"/>
      <protection locked="0"/>
    </xf>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8" fillId="0" borderId="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49" fillId="0" borderId="0"/>
    <xf numFmtId="0" fontId="17" fillId="41"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17" fillId="41"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0" fillId="0" borderId="38" applyNumberFormat="0" applyFill="0" applyAlignment="0" applyProtection="0">
      <alignment vertical="center"/>
    </xf>
    <xf numFmtId="0" fontId="61" fillId="0" borderId="0"/>
    <xf numFmtId="0" fontId="50" fillId="33" borderId="0" applyNumberFormat="0" applyBorder="0" applyAlignment="0" applyProtection="0">
      <alignment vertical="center"/>
    </xf>
    <xf numFmtId="0" fontId="58" fillId="0" borderId="0"/>
    <xf numFmtId="0" fontId="17" fillId="0" borderId="0">
      <alignment vertical="center"/>
    </xf>
    <xf numFmtId="0" fontId="50" fillId="33" borderId="0" applyNumberFormat="0" applyBorder="0" applyAlignment="0" applyProtection="0">
      <alignment vertical="center"/>
    </xf>
    <xf numFmtId="0" fontId="52" fillId="34" borderId="6">
      <alignment vertical="center"/>
      <protection locked="0"/>
    </xf>
    <xf numFmtId="0" fontId="50" fillId="33" borderId="0" applyNumberFormat="0" applyBorder="0" applyAlignment="0" applyProtection="0">
      <alignment vertical="center"/>
    </xf>
    <xf numFmtId="9" fontId="0" fillId="0" borderId="0" applyFont="0" applyFill="0" applyBorder="0" applyAlignment="0" applyProtection="0">
      <alignment vertical="center"/>
    </xf>
    <xf numFmtId="0" fontId="58" fillId="0" borderId="0"/>
    <xf numFmtId="0" fontId="49" fillId="0" borderId="0"/>
    <xf numFmtId="0" fontId="62" fillId="47" borderId="0" applyNumberFormat="0" applyBorder="0" applyAlignment="0" applyProtection="0">
      <alignment vertical="center"/>
    </xf>
    <xf numFmtId="0" fontId="17" fillId="41"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4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51"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0" fillId="0" borderId="0">
      <alignment vertical="center"/>
    </xf>
    <xf numFmtId="0" fontId="0" fillId="0" borderId="0"/>
    <xf numFmtId="0" fontId="5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1" borderId="0" applyNumberFormat="0" applyBorder="0" applyAlignment="0" applyProtection="0">
      <alignment vertical="center"/>
    </xf>
    <xf numFmtId="0" fontId="0" fillId="0" borderId="0"/>
    <xf numFmtId="0" fontId="0" fillId="0" borderId="0"/>
    <xf numFmtId="0" fontId="0" fillId="0" borderId="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17" fillId="44" borderId="0" applyNumberFormat="0" applyBorder="0" applyAlignment="0" applyProtection="0">
      <alignment vertical="center"/>
    </xf>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63" fillId="50" borderId="0" applyNumberFormat="0" applyBorder="0" applyAlignment="0" applyProtection="0"/>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alignment vertical="center"/>
    </xf>
    <xf numFmtId="0" fontId="63" fillId="50" borderId="0" applyNumberFormat="0" applyBorder="0" applyAlignment="0" applyProtection="0"/>
    <xf numFmtId="177" fontId="0" fillId="0" borderId="0" applyFont="0" applyFill="0" applyBorder="0" applyAlignment="0" applyProtection="0">
      <alignment vertical="center"/>
    </xf>
    <xf numFmtId="0" fontId="64" fillId="0" borderId="0" applyNumberFormat="0" applyFill="0" applyBorder="0" applyAlignment="0" applyProtection="0">
      <alignment vertical="center"/>
    </xf>
    <xf numFmtId="177" fontId="0" fillId="0" borderId="0" applyFont="0" applyFill="0" applyBorder="0" applyAlignment="0" applyProtection="0"/>
    <xf numFmtId="0" fontId="65" fillId="52"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3"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49" fillId="0" borderId="0"/>
    <xf numFmtId="0" fontId="0" fillId="0" borderId="0"/>
    <xf numFmtId="177" fontId="0" fillId="0" borderId="0" applyFont="0" applyFill="0" applyBorder="0" applyAlignment="0" applyProtection="0"/>
    <xf numFmtId="0" fontId="65" fillId="52" borderId="0" applyNumberFormat="0" applyBorder="0" applyAlignment="0" applyProtection="0"/>
    <xf numFmtId="0" fontId="59" fillId="0" borderId="0"/>
    <xf numFmtId="0" fontId="50" fillId="33" borderId="0" applyNumberFormat="0" applyBorder="0" applyAlignment="0" applyProtection="0">
      <alignment vertical="center"/>
    </xf>
    <xf numFmtId="0" fontId="58" fillId="0" borderId="0">
      <alignment vertical="center"/>
    </xf>
    <xf numFmtId="0" fontId="0" fillId="0" borderId="0"/>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0" fillId="42" borderId="39" applyNumberFormat="0" applyFont="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59" fillId="0" borderId="0">
      <alignment vertical="center"/>
    </xf>
    <xf numFmtId="0" fontId="17" fillId="44"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36" borderId="0" applyNumberFormat="0" applyFont="0" applyBorder="0" applyAlignment="0" applyProtection="0"/>
    <xf numFmtId="0" fontId="0" fillId="0" borderId="0"/>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8" fillId="0" borderId="0"/>
    <xf numFmtId="0" fontId="57" fillId="45" borderId="0" applyNumberFormat="0" applyBorder="0" applyAlignment="0" applyProtection="0">
      <alignment vertical="center"/>
    </xf>
    <xf numFmtId="0" fontId="58" fillId="0" borderId="0">
      <alignment vertical="center"/>
    </xf>
    <xf numFmtId="176" fontId="0" fillId="0" borderId="0" applyFont="0" applyFill="0" applyBorder="0" applyAlignment="0" applyProtection="0">
      <alignment vertical="center"/>
    </xf>
    <xf numFmtId="0" fontId="50" fillId="33" borderId="0" applyNumberFormat="0" applyBorder="0" applyAlignment="0" applyProtection="0">
      <alignment vertical="center"/>
    </xf>
    <xf numFmtId="0" fontId="67" fillId="0" borderId="0" applyNumberFormat="0" applyFill="0" applyBorder="0" applyAlignment="0" applyProtection="0">
      <alignment vertical="center"/>
    </xf>
    <xf numFmtId="0" fontId="59"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8" fillId="0" borderId="0"/>
    <xf numFmtId="177" fontId="0" fillId="0" borderId="0" applyFont="0" applyFill="0" applyBorder="0" applyAlignment="0" applyProtection="0"/>
    <xf numFmtId="0" fontId="57" fillId="45"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59" fillId="0" borderId="0"/>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17" fillId="51" borderId="0" applyNumberFormat="0" applyBorder="0" applyAlignment="0" applyProtection="0">
      <alignment vertical="center"/>
    </xf>
    <xf numFmtId="0" fontId="0" fillId="0" borderId="0">
      <alignment vertical="center"/>
    </xf>
    <xf numFmtId="0" fontId="58" fillId="0" borderId="0"/>
    <xf numFmtId="0" fontId="50" fillId="33" borderId="0" applyNumberFormat="0" applyBorder="0" applyAlignment="0" applyProtection="0">
      <alignment vertical="center"/>
    </xf>
    <xf numFmtId="0" fontId="0" fillId="0" borderId="0"/>
    <xf numFmtId="0" fontId="63" fillId="33" borderId="0" applyNumberFormat="0" applyBorder="0" applyAlignment="0" applyProtection="0"/>
    <xf numFmtId="0" fontId="0" fillId="0" borderId="0"/>
    <xf numFmtId="0" fontId="50" fillId="33" borderId="0" applyNumberFormat="0" applyBorder="0" applyAlignment="0" applyProtection="0">
      <alignment vertical="center"/>
    </xf>
    <xf numFmtId="0" fontId="59" fillId="0" borderId="0"/>
    <xf numFmtId="0" fontId="17"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8" fillId="0" borderId="0"/>
    <xf numFmtId="0" fontId="66" fillId="0" borderId="0"/>
    <xf numFmtId="0" fontId="50" fillId="33" borderId="0" applyNumberFormat="0" applyBorder="0" applyAlignment="0" applyProtection="0">
      <alignment vertical="center"/>
    </xf>
    <xf numFmtId="0" fontId="0" fillId="36" borderId="0" applyNumberFormat="0" applyFont="0" applyBorder="0" applyAlignment="0" applyProtection="0"/>
    <xf numFmtId="0" fontId="0" fillId="0" borderId="0"/>
    <xf numFmtId="0" fontId="50" fillId="33" borderId="0" applyNumberFormat="0" applyBorder="0" applyAlignment="0" applyProtection="0">
      <alignment vertical="center"/>
    </xf>
    <xf numFmtId="0" fontId="58" fillId="0" borderId="0"/>
    <xf numFmtId="0" fontId="66" fillId="0" borderId="0"/>
    <xf numFmtId="0" fontId="50" fillId="33" borderId="0" applyNumberFormat="0" applyBorder="0" applyAlignment="0" applyProtection="0">
      <alignment vertical="center"/>
    </xf>
    <xf numFmtId="0" fontId="0" fillId="36" borderId="0" applyNumberFormat="0" applyFont="0" applyBorder="0" applyAlignment="0" applyProtection="0"/>
    <xf numFmtId="0" fontId="0" fillId="0" borderId="0"/>
    <xf numFmtId="0" fontId="50" fillId="33" borderId="0" applyNumberFormat="0" applyBorder="0" applyAlignment="0" applyProtection="0">
      <alignment vertical="center"/>
    </xf>
    <xf numFmtId="0" fontId="66" fillId="0" borderId="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lef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58"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3" fillId="35" borderId="0" applyNumberFormat="0" applyBorder="0" applyAlignment="0" applyProtection="0">
      <alignment vertical="center"/>
    </xf>
    <xf numFmtId="0" fontId="0" fillId="0" borderId="0">
      <alignment vertical="center"/>
    </xf>
    <xf numFmtId="0" fontId="53" fillId="41" borderId="0" applyNumberFormat="0" applyBorder="0" applyAlignment="0" applyProtection="0">
      <alignment vertical="center"/>
    </xf>
    <xf numFmtId="0" fontId="17" fillId="43" borderId="0" applyNumberFormat="0" applyBorder="0" applyAlignment="0" applyProtection="0">
      <alignment vertical="center"/>
    </xf>
    <xf numFmtId="0" fontId="17" fillId="44"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3" fillId="53"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0" fillId="0" borderId="0"/>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17" fillId="41" borderId="0" applyNumberFormat="0" applyBorder="0" applyAlignment="0" applyProtection="0">
      <alignment vertical="center"/>
    </xf>
    <xf numFmtId="0" fontId="0" fillId="0" borderId="0"/>
    <xf numFmtId="0" fontId="17" fillId="45" borderId="0" applyNumberFormat="0" applyBorder="0" applyAlignment="0" applyProtection="0">
      <alignment vertical="center"/>
    </xf>
    <xf numFmtId="0" fontId="53" fillId="35" borderId="0" applyNumberFormat="0" applyBorder="0" applyAlignment="0" applyProtection="0">
      <alignment vertical="center"/>
    </xf>
    <xf numFmtId="0" fontId="0" fillId="0" borderId="0"/>
    <xf numFmtId="0" fontId="0" fillId="0" borderId="0">
      <alignment vertical="center"/>
    </xf>
    <xf numFmtId="0" fontId="68" fillId="38" borderId="40" applyNumberFormat="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17" fillId="37" borderId="0" applyNumberFormat="0" applyBorder="0" applyAlignment="0" applyProtection="0">
      <alignment vertical="center"/>
    </xf>
    <xf numFmtId="0" fontId="49" fillId="0" borderId="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alignment vertical="center"/>
    </xf>
    <xf numFmtId="0" fontId="23" fillId="42" borderId="0" applyNumberFormat="0" applyBorder="0" applyAlignment="0" applyProtection="0"/>
    <xf numFmtId="0" fontId="0" fillId="0" borderId="0"/>
    <xf numFmtId="0" fontId="57" fillId="45" borderId="0" applyNumberFormat="0" applyBorder="0" applyAlignment="0" applyProtection="0">
      <alignment vertical="center"/>
    </xf>
    <xf numFmtId="0" fontId="67" fillId="0" borderId="41" applyNumberFormat="0" applyFill="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53" fillId="46"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center" vertical="top" wrapText="1"/>
    </xf>
    <xf numFmtId="0" fontId="0" fillId="0" borderId="0">
      <alignment vertical="center"/>
    </xf>
    <xf numFmtId="0" fontId="0" fillId="0" borderId="0"/>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64" fillId="0" borderId="0" applyNumberFormat="0" applyFill="0" applyBorder="0" applyAlignment="0" applyProtection="0">
      <alignment vertical="center"/>
    </xf>
    <xf numFmtId="0" fontId="17" fillId="48"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60" fillId="0" borderId="38" applyNumberFormat="0" applyFill="0" applyAlignment="0" applyProtection="0">
      <alignment vertical="center"/>
    </xf>
    <xf numFmtId="0" fontId="53" fillId="54" borderId="0" applyNumberFormat="0" applyBorder="0" applyAlignment="0" applyProtection="0">
      <alignment vertical="center"/>
    </xf>
    <xf numFmtId="0" fontId="69" fillId="0" borderId="0" applyNumberFormat="0" applyFill="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60" fillId="0" borderId="38" applyNumberFormat="0" applyFill="0" applyAlignment="0" applyProtection="0">
      <alignment vertical="center"/>
    </xf>
    <xf numFmtId="0" fontId="53" fillId="54" borderId="0" applyNumberFormat="0" applyBorder="0" applyAlignment="0" applyProtection="0">
      <alignment vertical="center"/>
    </xf>
    <xf numFmtId="0" fontId="69" fillId="0" borderId="0" applyNumberFormat="0" applyFill="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0" fillId="0" borderId="0"/>
    <xf numFmtId="0" fontId="0" fillId="0" borderId="0"/>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0" fillId="0" borderId="0">
      <alignment vertical="center"/>
    </xf>
    <xf numFmtId="0" fontId="53" fillId="46" borderId="0" applyNumberFormat="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8" fontId="70" fillId="55" borderId="0"/>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17" fillId="36"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8" fontId="70" fillId="55" borderId="0"/>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176" fontId="0" fillId="0" borderId="0" applyFont="0" applyFill="0" applyBorder="0" applyAlignment="0" applyProtection="0"/>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8" fontId="70" fillId="55" borderId="0"/>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176" fontId="0" fillId="0" borderId="0" applyFont="0" applyFill="0" applyBorder="0" applyAlignment="0" applyProtection="0"/>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0" fillId="0" borderId="0"/>
    <xf numFmtId="0" fontId="0"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0" fillId="0" borderId="0"/>
    <xf numFmtId="0" fontId="67" fillId="0" borderId="0" applyNumberFormat="0" applyFill="0" applyBorder="0" applyAlignment="0" applyProtection="0">
      <alignment vertical="center"/>
    </xf>
    <xf numFmtId="0" fontId="0" fillId="0" borderId="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0" fillId="0" borderId="0"/>
    <xf numFmtId="0" fontId="66" fillId="0" borderId="0"/>
    <xf numFmtId="0" fontId="17" fillId="40"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0" fillId="0" borderId="0"/>
    <xf numFmtId="0" fontId="0" fillId="0" borderId="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61" fillId="0" borderId="0"/>
    <xf numFmtId="0" fontId="23" fillId="45"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23" fillId="45" borderId="0" applyNumberFormat="0" applyBorder="0" applyAlignment="0" applyProtection="0"/>
    <xf numFmtId="0" fontId="58" fillId="0" borderId="0"/>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7" fillId="45" borderId="0" applyNumberFormat="0" applyBorder="0" applyAlignment="0" applyProtection="0">
      <alignment vertical="center"/>
    </xf>
    <xf numFmtId="0" fontId="0" fillId="0" borderId="0"/>
    <xf numFmtId="0" fontId="0" fillId="0" borderId="0"/>
    <xf numFmtId="0" fontId="23" fillId="45" borderId="0" applyNumberFormat="0" applyBorder="0" applyAlignment="0" applyProtection="0"/>
    <xf numFmtId="0" fontId="17" fillId="45" borderId="0" applyNumberFormat="0" applyBorder="0" applyAlignment="0" applyProtection="0">
      <alignment vertical="center"/>
    </xf>
    <xf numFmtId="0" fontId="71" fillId="0" borderId="42">
      <alignment horizontal="center" vertical="center"/>
    </xf>
    <xf numFmtId="0" fontId="0" fillId="0" borderId="0"/>
    <xf numFmtId="0" fontId="50" fillId="33" borderId="0" applyNumberFormat="0" applyBorder="0" applyAlignment="0" applyProtection="0">
      <alignment vertical="center"/>
    </xf>
    <xf numFmtId="0" fontId="0" fillId="0" borderId="0"/>
    <xf numFmtId="176" fontId="0" fillId="0" borderId="0" applyFont="0" applyFill="0" applyBorder="0" applyAlignment="0" applyProtection="0">
      <alignment vertical="center"/>
    </xf>
    <xf numFmtId="0" fontId="67" fillId="0" borderId="0" applyNumberFormat="0" applyFill="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1" fillId="33"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17" fillId="37"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17" fillId="37"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0" fillId="0" borderId="0">
      <alignment vertical="center"/>
    </xf>
    <xf numFmtId="0" fontId="64" fillId="0" borderId="0" applyNumberFormat="0" applyFill="0" applyBorder="0" applyAlignment="0" applyProtection="0">
      <alignment vertical="center"/>
    </xf>
    <xf numFmtId="0" fontId="0"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0" fillId="0" borderId="0"/>
    <xf numFmtId="0" fontId="64" fillId="0" borderId="0" applyNumberFormat="0" applyFill="0" applyBorder="0" applyAlignment="0" applyProtection="0">
      <alignment vertical="center"/>
    </xf>
    <xf numFmtId="0" fontId="0" fillId="0" borderId="0"/>
    <xf numFmtId="0" fontId="17" fillId="40" borderId="0" applyNumberFormat="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0" fillId="0" borderId="0"/>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0" fillId="0" borderId="0"/>
    <xf numFmtId="0" fontId="53" fillId="35" borderId="0" applyNumberFormat="0" applyBorder="0" applyAlignment="0" applyProtection="0">
      <alignment vertical="center"/>
    </xf>
    <xf numFmtId="0" fontId="55" fillId="38" borderId="0" applyNumberFormat="0" applyBorder="0" applyAlignment="0" applyProtection="0"/>
    <xf numFmtId="0" fontId="17" fillId="44" borderId="0" applyNumberFormat="0" applyBorder="0" applyAlignment="0" applyProtection="0">
      <alignment vertical="center"/>
    </xf>
    <xf numFmtId="0" fontId="62" fillId="56" borderId="0" applyNumberFormat="0" applyBorder="0" applyAlignment="0" applyProtection="0">
      <alignment vertical="center"/>
    </xf>
    <xf numFmtId="0" fontId="51" fillId="33" borderId="0" applyNumberFormat="0" applyBorder="0" applyAlignment="0" applyProtection="0">
      <alignment vertical="center"/>
    </xf>
    <xf numFmtId="0" fontId="0" fillId="0" borderId="0">
      <alignment vertical="center"/>
    </xf>
    <xf numFmtId="0" fontId="60" fillId="0" borderId="38" applyNumberFormat="0" applyFill="0" applyAlignment="0" applyProtection="0">
      <alignment vertical="center"/>
    </xf>
    <xf numFmtId="0" fontId="53" fillId="54"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60" fillId="0" borderId="38" applyNumberFormat="0" applyFill="0" applyAlignment="0" applyProtection="0">
      <alignment vertical="center"/>
    </xf>
    <xf numFmtId="0" fontId="53" fillId="54"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60" fillId="0" borderId="38" applyNumberFormat="0" applyFill="0" applyAlignment="0" applyProtection="0">
      <alignment vertical="center"/>
    </xf>
    <xf numFmtId="0" fontId="53" fillId="54" borderId="0" applyNumberFormat="0" applyBorder="0" applyAlignment="0" applyProtection="0">
      <alignment vertical="center"/>
    </xf>
    <xf numFmtId="0" fontId="69" fillId="0" borderId="0" applyNumberFormat="0" applyFill="0" applyBorder="0" applyAlignment="0" applyProtection="0">
      <alignment vertical="center"/>
    </xf>
    <xf numFmtId="0" fontId="0"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alignment vertical="center"/>
    </xf>
    <xf numFmtId="0" fontId="52" fillId="34" borderId="6">
      <protection locked="0"/>
    </xf>
    <xf numFmtId="0" fontId="0" fillId="0" borderId="0"/>
    <xf numFmtId="0" fontId="0" fillId="0" borderId="0"/>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9" fillId="0" borderId="0">
      <alignment vertical="center"/>
    </xf>
    <xf numFmtId="177" fontId="0" fillId="0" borderId="0" applyFont="0" applyFill="0" applyBorder="0" applyAlignment="0" applyProtection="0">
      <alignment vertical="center"/>
    </xf>
    <xf numFmtId="0" fontId="50" fillId="33" borderId="0" applyNumberFormat="0" applyBorder="0" applyAlignment="0" applyProtection="0">
      <alignment vertical="center"/>
    </xf>
    <xf numFmtId="0" fontId="0" fillId="0" borderId="0"/>
    <xf numFmtId="0" fontId="49" fillId="0" borderId="0"/>
    <xf numFmtId="177" fontId="0" fillId="0" borderId="0" applyFont="0" applyFill="0" applyBorder="0" applyAlignment="0" applyProtection="0"/>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62" fillId="37" borderId="0" applyNumberFormat="0" applyBorder="0" applyAlignment="0" applyProtection="0"/>
    <xf numFmtId="0" fontId="0" fillId="0" borderId="0"/>
    <xf numFmtId="0" fontId="58" fillId="0" borderId="0">
      <alignment vertical="center"/>
    </xf>
    <xf numFmtId="0" fontId="53" fillId="57" borderId="0" applyNumberFormat="0" applyBorder="0" applyAlignment="0" applyProtection="0">
      <alignment vertical="center"/>
    </xf>
    <xf numFmtId="0" fontId="63" fillId="33" borderId="0" applyNumberFormat="0" applyBorder="0" applyAlignment="0" applyProtection="0"/>
    <xf numFmtId="0" fontId="0" fillId="0" borderId="0"/>
    <xf numFmtId="0" fontId="17" fillId="44" borderId="0" applyNumberFormat="0" applyBorder="0" applyAlignment="0" applyProtection="0">
      <alignment vertical="center"/>
    </xf>
    <xf numFmtId="0" fontId="0" fillId="0" borderId="0"/>
    <xf numFmtId="0" fontId="62" fillId="37" borderId="0" applyNumberFormat="0" applyBorder="0" applyAlignment="0" applyProtection="0"/>
    <xf numFmtId="0" fontId="0" fillId="0" borderId="0"/>
    <xf numFmtId="0" fontId="62" fillId="37" borderId="0" applyNumberFormat="0" applyBorder="0" applyAlignment="0" applyProtection="0"/>
    <xf numFmtId="0" fontId="63" fillId="33" borderId="0" applyNumberFormat="0" applyBorder="0" applyAlignment="0" applyProtection="0">
      <alignment vertical="center"/>
    </xf>
    <xf numFmtId="0" fontId="63" fillId="33" borderId="0" applyNumberFormat="0" applyBorder="0" applyAlignment="0" applyProtection="0"/>
    <xf numFmtId="0" fontId="0" fillId="0" borderId="0"/>
    <xf numFmtId="0" fontId="63" fillId="33" borderId="0" applyNumberFormat="0" applyBorder="0" applyAlignment="0" applyProtection="0"/>
    <xf numFmtId="0" fontId="0" fillId="0" borderId="0"/>
    <xf numFmtId="0" fontId="62" fillId="37" borderId="0" applyNumberFormat="0" applyBorder="0" applyAlignment="0" applyProtection="0"/>
    <xf numFmtId="0" fontId="63" fillId="33" borderId="0" applyNumberFormat="0" applyBorder="0" applyAlignment="0" applyProtection="0"/>
    <xf numFmtId="0" fontId="51" fillId="33" borderId="0" applyNumberFormat="0" applyBorder="0" applyAlignment="0" applyProtection="0">
      <alignment vertical="center"/>
    </xf>
    <xf numFmtId="0" fontId="0" fillId="0" borderId="0"/>
    <xf numFmtId="0" fontId="63" fillId="33" borderId="0" applyNumberFormat="0" applyBorder="0" applyAlignment="0" applyProtection="0"/>
    <xf numFmtId="0" fontId="0" fillId="0" borderId="0"/>
    <xf numFmtId="0" fontId="63" fillId="33" borderId="0" applyNumberFormat="0" applyBorder="0" applyAlignment="0" applyProtection="0"/>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0" fillId="0" borderId="0"/>
    <xf numFmtId="0" fontId="63" fillId="33" borderId="0" applyNumberFormat="0" applyBorder="0" applyAlignment="0" applyProtection="0"/>
    <xf numFmtId="0" fontId="0" fillId="0" borderId="0">
      <alignment vertical="center"/>
    </xf>
    <xf numFmtId="0" fontId="58" fillId="0" borderId="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66" fillId="0" borderId="0"/>
    <xf numFmtId="0" fontId="0" fillId="0" borderId="0"/>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0" fillId="0" borderId="0">
      <alignment vertical="center"/>
    </xf>
    <xf numFmtId="0" fontId="53" fillId="41" borderId="0" applyNumberFormat="0" applyBorder="0" applyAlignment="0" applyProtection="0">
      <alignment vertical="center"/>
    </xf>
    <xf numFmtId="0" fontId="54" fillId="39" borderId="0">
      <alignment horizontal="left" vertical="center"/>
    </xf>
    <xf numFmtId="0" fontId="50" fillId="33" borderId="0" applyNumberFormat="0" applyBorder="0" applyAlignment="0" applyProtection="0">
      <alignment vertical="center"/>
    </xf>
    <xf numFmtId="0" fontId="0" fillId="0" borderId="0"/>
    <xf numFmtId="0" fontId="52" fillId="34" borderId="6">
      <protection locked="0"/>
    </xf>
    <xf numFmtId="0" fontId="0" fillId="0" borderId="0">
      <alignment vertical="center"/>
    </xf>
    <xf numFmtId="0" fontId="17" fillId="37"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9" fillId="0" borderId="0"/>
    <xf numFmtId="0" fontId="50" fillId="33" borderId="0" applyNumberFormat="0" applyBorder="0" applyAlignment="0" applyProtection="0">
      <alignment vertical="center"/>
    </xf>
    <xf numFmtId="0" fontId="0" fillId="0" borderId="0"/>
    <xf numFmtId="0" fontId="60" fillId="0" borderId="38" applyNumberFormat="0" applyFill="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177" fontId="0" fillId="0" borderId="0" applyFont="0" applyFill="0" applyBorder="0" applyAlignment="0" applyProtection="0">
      <alignment vertical="center"/>
    </xf>
    <xf numFmtId="0" fontId="0" fillId="0" borderId="0"/>
    <xf numFmtId="0" fontId="49" fillId="0" borderId="0"/>
    <xf numFmtId="0" fontId="0" fillId="0" borderId="0"/>
    <xf numFmtId="0" fontId="50" fillId="33" borderId="0" applyNumberFormat="0" applyBorder="0" applyAlignment="0" applyProtection="0">
      <alignment vertical="center"/>
    </xf>
    <xf numFmtId="0" fontId="0" fillId="0" borderId="0"/>
    <xf numFmtId="0" fontId="49" fillId="0" borderId="0"/>
    <xf numFmtId="0" fontId="0" fillId="0" borderId="0"/>
    <xf numFmtId="0" fontId="50" fillId="33" borderId="0" applyNumberFormat="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0" fillId="0" borderId="0"/>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72" fillId="39" borderId="0">
      <alignment horizontal="center"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0" fillId="0" borderId="0"/>
    <xf numFmtId="0" fontId="55" fillId="42" borderId="3" applyNumberFormat="0" applyBorder="0" applyAlignment="0" applyProtection="0"/>
    <xf numFmtId="0" fontId="0" fillId="0" borderId="0"/>
    <xf numFmtId="0" fontId="55" fillId="42" borderId="3" applyNumberFormat="0" applyBorder="0" applyAlignment="0" applyProtection="0"/>
    <xf numFmtId="0" fontId="0" fillId="0" borderId="0"/>
    <xf numFmtId="0" fontId="55" fillId="42" borderId="3" applyNumberFormat="0" applyBorder="0" applyAlignment="0" applyProtection="0"/>
    <xf numFmtId="0" fontId="0"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0" fillId="0" borderId="0"/>
    <xf numFmtId="0" fontId="17" fillId="43" borderId="0" applyNumberFormat="0" applyBorder="0" applyAlignment="0" applyProtection="0">
      <alignment vertical="center"/>
    </xf>
    <xf numFmtId="0" fontId="0" fillId="0" borderId="0">
      <alignment vertical="center"/>
    </xf>
    <xf numFmtId="0" fontId="17" fillId="4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62" fillId="58" borderId="0" applyNumberFormat="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0" fillId="0" borderId="0"/>
    <xf numFmtId="0" fontId="0" fillId="0" borderId="0"/>
    <xf numFmtId="0" fontId="51" fillId="33" borderId="0" applyNumberFormat="0" applyBorder="0" applyAlignment="0" applyProtection="0">
      <alignment vertical="center"/>
    </xf>
    <xf numFmtId="0" fontId="17" fillId="45"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0" fillId="0" borderId="0"/>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49"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alignment vertical="center"/>
    </xf>
    <xf numFmtId="0" fontId="62" fillId="56" borderId="0" applyNumberFormat="0" applyBorder="0" applyAlignment="0" applyProtection="0"/>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17" fillId="51" borderId="0" applyNumberFormat="0" applyBorder="0" applyAlignment="0" applyProtection="0">
      <alignment vertical="center"/>
    </xf>
    <xf numFmtId="0" fontId="73" fillId="39" borderId="0">
      <alignment horizontal="center"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17" fillId="40" borderId="0" applyNumberFormat="0" applyBorder="0" applyAlignment="0" applyProtection="0">
      <alignment vertical="center"/>
    </xf>
    <xf numFmtId="0" fontId="59"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17" fillId="51" borderId="0" applyNumberFormat="0" applyBorder="0" applyAlignment="0" applyProtection="0">
      <alignment vertical="center"/>
    </xf>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xf numFmtId="0" fontId="57" fillId="45" borderId="0" applyNumberFormat="0" applyBorder="0" applyAlignment="0" applyProtection="0">
      <alignment vertical="center"/>
    </xf>
    <xf numFmtId="0" fontId="49" fillId="0" borderId="0">
      <alignment vertical="center"/>
    </xf>
    <xf numFmtId="0" fontId="0" fillId="0" borderId="0"/>
    <xf numFmtId="0" fontId="17" fillId="51" borderId="0" applyNumberFormat="0" applyBorder="0" applyAlignment="0" applyProtection="0">
      <alignment vertical="center"/>
    </xf>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49" fontId="0" fillId="0" borderId="0" applyFont="0" applyFill="0" applyBorder="0" applyAlignment="0" applyProtection="0">
      <alignment vertical="center"/>
    </xf>
    <xf numFmtId="0" fontId="0" fillId="0" borderId="0"/>
    <xf numFmtId="0" fontId="17" fillId="51" borderId="0" applyNumberFormat="0" applyBorder="0" applyAlignment="0" applyProtection="0">
      <alignment vertical="center"/>
    </xf>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alignment vertical="center"/>
    </xf>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23" fillId="44" borderId="0" applyNumberFormat="0" applyBorder="0" applyAlignment="0" applyProtection="0"/>
    <xf numFmtId="0" fontId="53" fillId="59" borderId="0" applyNumberFormat="0" applyBorder="0" applyAlignment="0" applyProtection="0">
      <alignment vertical="center"/>
    </xf>
    <xf numFmtId="0" fontId="23" fillId="51" borderId="0" applyNumberFormat="0" applyBorder="0" applyAlignment="0" applyProtection="0"/>
    <xf numFmtId="0" fontId="0" fillId="0" borderId="0">
      <alignment vertical="center"/>
    </xf>
    <xf numFmtId="0" fontId="50" fillId="33" borderId="0" applyNumberFormat="0" applyBorder="0" applyAlignment="0" applyProtection="0">
      <alignment vertical="center"/>
    </xf>
    <xf numFmtId="0" fontId="66" fillId="0" borderId="0"/>
    <xf numFmtId="0" fontId="0" fillId="0" borderId="0"/>
    <xf numFmtId="0" fontId="53" fillId="5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49" fillId="0" borderId="0"/>
    <xf numFmtId="0" fontId="49" fillId="0" borderId="0"/>
    <xf numFmtId="0" fontId="57" fillId="45" borderId="0" applyNumberFormat="0" applyBorder="0" applyAlignment="0" applyProtection="0">
      <alignment vertical="center"/>
    </xf>
    <xf numFmtId="49" fontId="0" fillId="0" borderId="0" applyFont="0" applyFill="0" applyBorder="0" applyAlignment="0" applyProtection="0"/>
    <xf numFmtId="49" fontId="0" fillId="0" borderId="0" applyFont="0" applyFill="0" applyBorder="0" applyAlignment="0" applyProtection="0"/>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49" fontId="0" fillId="0" borderId="0" applyFont="0" applyFill="0" applyBorder="0" applyAlignment="0" applyProtection="0"/>
    <xf numFmtId="49" fontId="0" fillId="0" borderId="0" applyFont="0" applyFill="0" applyBorder="0" applyAlignment="0" applyProtection="0"/>
    <xf numFmtId="49" fontId="0" fillId="0" borderId="0" applyFont="0" applyFill="0" applyBorder="0" applyAlignment="0" applyProtection="0"/>
    <xf numFmtId="0" fontId="50" fillId="33" borderId="0" applyNumberFormat="0" applyBorder="0" applyAlignment="0" applyProtection="0">
      <alignment vertical="center"/>
    </xf>
    <xf numFmtId="0" fontId="0" fillId="0" borderId="0"/>
    <xf numFmtId="3" fontId="0" fillId="0" borderId="0" applyFont="0" applyFill="0" applyBorder="0" applyAlignment="0" applyProtection="0"/>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0" fillId="0" borderId="0"/>
    <xf numFmtId="3" fontId="0" fillId="0" borderId="0" applyFont="0" applyFill="0" applyBorder="0" applyAlignment="0" applyProtection="0"/>
    <xf numFmtId="0" fontId="0" fillId="0" borderId="0"/>
    <xf numFmtId="3" fontId="0" fillId="0" borderId="0" applyFont="0" applyFill="0" applyBorder="0" applyAlignment="0" applyProtection="0"/>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0" fillId="0" borderId="0"/>
    <xf numFmtId="3" fontId="0" fillId="0" borderId="0" applyFont="0" applyFill="0" applyBorder="0" applyAlignment="0" applyProtection="0"/>
    <xf numFmtId="0" fontId="58" fillId="0" borderId="0"/>
    <xf numFmtId="0" fontId="65" fillId="52" borderId="0" applyNumberFormat="0" applyBorder="0" applyAlignment="0" applyProtection="0"/>
    <xf numFmtId="0" fontId="0" fillId="0" borderId="0"/>
    <xf numFmtId="0" fontId="17" fillId="40" borderId="0" applyNumberFormat="0" applyBorder="0" applyAlignment="0" applyProtection="0">
      <alignment vertical="center"/>
    </xf>
    <xf numFmtId="0" fontId="0" fillId="0" borderId="0"/>
    <xf numFmtId="0" fontId="58" fillId="0" borderId="0"/>
    <xf numFmtId="0" fontId="51" fillId="33" borderId="0" applyNumberFormat="0" applyBorder="0" applyAlignment="0" applyProtection="0">
      <alignment vertical="center"/>
    </xf>
    <xf numFmtId="0" fontId="0" fillId="0" borderId="0"/>
    <xf numFmtId="0" fontId="67" fillId="0" borderId="0" applyNumberFormat="0" applyFill="0" applyBorder="0" applyAlignment="0" applyProtection="0">
      <alignment vertical="center"/>
    </xf>
    <xf numFmtId="0" fontId="58" fillId="0" borderId="0"/>
    <xf numFmtId="0" fontId="51" fillId="33" borderId="0" applyNumberFormat="0" applyBorder="0" applyAlignment="0" applyProtection="0">
      <alignment vertical="center"/>
    </xf>
    <xf numFmtId="0" fontId="59" fillId="0" borderId="0"/>
    <xf numFmtId="0" fontId="0" fillId="0" borderId="0" applyProtection="0"/>
    <xf numFmtId="0" fontId="0"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177" fontId="0" fillId="0" borderId="0" applyFont="0" applyFill="0" applyBorder="0" applyAlignment="0" applyProtection="0"/>
    <xf numFmtId="0" fontId="58"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9" fillId="0" borderId="0"/>
    <xf numFmtId="0" fontId="0" fillId="0" borderId="0"/>
    <xf numFmtId="0" fontId="58"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66" fillId="0" borderId="0"/>
    <xf numFmtId="0" fontId="66" fillId="0" borderId="0"/>
    <xf numFmtId="0" fontId="17" fillId="48" borderId="0" applyNumberFormat="0" applyBorder="0" applyAlignment="0" applyProtection="0">
      <alignment vertical="center"/>
    </xf>
    <xf numFmtId="0" fontId="59" fillId="0" borderId="0"/>
    <xf numFmtId="0" fontId="0" fillId="0" borderId="0">
      <alignment vertical="center"/>
    </xf>
    <xf numFmtId="0" fontId="17" fillId="37" borderId="0" applyNumberFormat="0" applyBorder="0" applyAlignment="0" applyProtection="0">
      <alignment vertical="center"/>
    </xf>
    <xf numFmtId="0" fontId="54" fillId="39" borderId="0">
      <alignment horizontal="right" vertical="top"/>
    </xf>
    <xf numFmtId="0" fontId="0" fillId="42" borderId="39" applyNumberFormat="0" applyFont="0" applyAlignment="0" applyProtection="0">
      <alignment vertical="center"/>
    </xf>
    <xf numFmtId="0" fontId="50" fillId="33" borderId="0" applyNumberFormat="0" applyBorder="0" applyAlignment="0" applyProtection="0">
      <alignment vertical="center"/>
    </xf>
    <xf numFmtId="0" fontId="62" fillId="5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0" fillId="0" borderId="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0" fillId="42" borderId="39" applyNumberFormat="0" applyFont="0" applyAlignment="0" applyProtection="0">
      <alignment vertical="center"/>
    </xf>
    <xf numFmtId="0" fontId="0" fillId="0" borderId="0"/>
    <xf numFmtId="0" fontId="51" fillId="33" borderId="0" applyNumberFormat="0" applyBorder="0" applyAlignment="0" applyProtection="0">
      <alignment vertical="center"/>
    </xf>
    <xf numFmtId="0" fontId="59" fillId="0" borderId="0"/>
    <xf numFmtId="0" fontId="0" fillId="0" borderId="0"/>
    <xf numFmtId="0" fontId="59" fillId="0" borderId="0"/>
    <xf numFmtId="0" fontId="0" fillId="0" borderId="0"/>
    <xf numFmtId="0" fontId="66" fillId="0" borderId="0"/>
    <xf numFmtId="0" fontId="0" fillId="0" borderId="0"/>
    <xf numFmtId="0" fontId="66" fillId="0" borderId="0"/>
    <xf numFmtId="0" fontId="17" fillId="48"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62" fillId="38"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66" fillId="0" borderId="0"/>
    <xf numFmtId="0" fontId="0" fillId="0" borderId="0">
      <alignment vertical="center"/>
    </xf>
    <xf numFmtId="0" fontId="0" fillId="60" borderId="0" applyNumberFormat="0" applyFont="0" applyBorder="0" applyAlignment="0" applyProtection="0"/>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17" fillId="40"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0" fillId="0" borderId="0"/>
    <xf numFmtId="0" fontId="57" fillId="45" borderId="0" applyNumberFormat="0" applyBorder="0" applyAlignment="0" applyProtection="0">
      <alignment vertical="center"/>
    </xf>
    <xf numFmtId="0" fontId="0" fillId="0" borderId="0"/>
    <xf numFmtId="0" fontId="59" fillId="0" borderId="0">
      <alignment vertical="center"/>
    </xf>
    <xf numFmtId="0" fontId="0" fillId="60" borderId="0" applyNumberFormat="0" applyFont="0" applyBorder="0" applyAlignment="0" applyProtection="0"/>
    <xf numFmtId="0" fontId="57" fillId="45"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49" fillId="0" borderId="0">
      <alignment vertical="center"/>
    </xf>
    <xf numFmtId="0" fontId="50" fillId="33" borderId="0" applyNumberFormat="0" applyBorder="0" applyAlignment="0" applyProtection="0">
      <alignment vertical="center"/>
    </xf>
    <xf numFmtId="0" fontId="49" fillId="0" borderId="0"/>
    <xf numFmtId="0" fontId="49" fillId="0" borderId="0"/>
    <xf numFmtId="0" fontId="50" fillId="33" borderId="0" applyNumberFormat="0" applyBorder="0" applyAlignment="0" applyProtection="0">
      <alignment vertical="center"/>
    </xf>
    <xf numFmtId="0" fontId="4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alignment vertical="center"/>
    </xf>
    <xf numFmtId="0" fontId="59" fillId="0" borderId="0"/>
    <xf numFmtId="0" fontId="67" fillId="0" borderId="0" applyNumberFormat="0" applyFill="0" applyBorder="0" applyAlignment="0" applyProtection="0">
      <alignment vertical="center"/>
    </xf>
    <xf numFmtId="176" fontId="0" fillId="0" borderId="0" applyFont="0" applyFill="0" applyBorder="0" applyAlignment="0" applyProtection="0">
      <alignment vertical="center"/>
    </xf>
    <xf numFmtId="0" fontId="59" fillId="0" borderId="0"/>
    <xf numFmtId="0" fontId="67" fillId="0" borderId="0" applyNumberFormat="0" applyFill="0" applyBorder="0" applyAlignment="0" applyProtection="0">
      <alignment vertical="center"/>
    </xf>
    <xf numFmtId="176" fontId="0" fillId="0" borderId="0" applyFont="0" applyFill="0" applyBorder="0" applyAlignment="0" applyProtection="0">
      <alignment vertical="center"/>
    </xf>
    <xf numFmtId="0" fontId="59" fillId="0" borderId="0"/>
    <xf numFmtId="0" fontId="67"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6" fontId="0" fillId="0" borderId="0" applyFont="0" applyFill="0" applyBorder="0" applyAlignment="0" applyProtection="0">
      <alignment vertical="center"/>
    </xf>
    <xf numFmtId="0" fontId="59" fillId="0" borderId="0"/>
    <xf numFmtId="0" fontId="67"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62" fillId="38" borderId="0" applyNumberFormat="0" applyBorder="0" applyAlignment="0" applyProtection="0"/>
    <xf numFmtId="0" fontId="58" fillId="0" borderId="0"/>
    <xf numFmtId="0" fontId="17" fillId="40"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65" fillId="52" borderId="0" applyNumberFormat="0" applyBorder="0" applyAlignment="0" applyProtection="0"/>
    <xf numFmtId="0" fontId="59" fillId="0" borderId="0"/>
    <xf numFmtId="0" fontId="59" fillId="0" borderId="0"/>
    <xf numFmtId="0" fontId="59" fillId="0" borderId="0"/>
    <xf numFmtId="0" fontId="17" fillId="37" borderId="0" applyNumberFormat="0" applyBorder="0" applyAlignment="0" applyProtection="0">
      <alignment vertical="center"/>
    </xf>
    <xf numFmtId="0" fontId="57" fillId="45" borderId="0" applyNumberFormat="0" applyBorder="0" applyAlignment="0" applyProtection="0">
      <alignment vertical="center"/>
    </xf>
    <xf numFmtId="0" fontId="59" fillId="0" borderId="0"/>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8" fillId="0" borderId="0"/>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0" fillId="0" borderId="0"/>
    <xf numFmtId="0" fontId="58" fillId="0" borderId="0">
      <alignment vertical="center"/>
    </xf>
    <xf numFmtId="0" fontId="53" fillId="53"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66" fillId="0" borderId="0"/>
    <xf numFmtId="177" fontId="0" fillId="0" borderId="0" applyFont="0" applyFill="0" applyBorder="0" applyAlignment="0" applyProtection="0"/>
    <xf numFmtId="0" fontId="58" fillId="0" borderId="0"/>
    <xf numFmtId="0" fontId="65" fillId="52" borderId="0" applyNumberFormat="0" applyBorder="0" applyAlignment="0" applyProtection="0"/>
    <xf numFmtId="0" fontId="58" fillId="0" borderId="0"/>
    <xf numFmtId="0" fontId="58" fillId="0" borderId="0"/>
    <xf numFmtId="0" fontId="58" fillId="0" borderId="0"/>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2" fillId="34" borderId="6">
      <alignment vertical="center"/>
      <protection locked="0"/>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36"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53" fillId="41"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17" fillId="43" borderId="0" applyNumberFormat="0" applyBorder="0" applyAlignment="0" applyProtection="0">
      <alignment vertical="center"/>
    </xf>
    <xf numFmtId="0" fontId="63" fillId="50" borderId="0" applyNumberFormat="0" applyBorder="0" applyAlignment="0" applyProtection="0"/>
    <xf numFmtId="0" fontId="17" fillId="44" borderId="0" applyNumberFormat="0" applyBorder="0" applyAlignment="0" applyProtection="0">
      <alignment vertical="center"/>
    </xf>
    <xf numFmtId="0" fontId="63" fillId="50" borderId="0" applyNumberFormat="0" applyBorder="0" applyAlignment="0" applyProtection="0"/>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53" fillId="53" borderId="0" applyNumberFormat="0" applyBorder="0" applyAlignment="0" applyProtection="0">
      <alignment vertical="center"/>
    </xf>
    <xf numFmtId="0" fontId="62" fillId="36" borderId="0" applyNumberFormat="0" applyBorder="0" applyAlignment="0" applyProtection="0"/>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17" fillId="44" borderId="0" applyNumberFormat="0" applyBorder="0" applyAlignment="0" applyProtection="0">
      <alignment vertical="center"/>
    </xf>
    <xf numFmtId="0" fontId="17" fillId="40"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9" fillId="0" borderId="0">
      <protection locked="0"/>
    </xf>
    <xf numFmtId="0" fontId="17" fillId="44" borderId="0" applyNumberFormat="0" applyBorder="0" applyAlignment="0" applyProtection="0">
      <alignment vertical="center"/>
    </xf>
    <xf numFmtId="0" fontId="17" fillId="44" borderId="0" applyNumberFormat="0" applyBorder="0" applyAlignment="0" applyProtection="0">
      <alignment vertical="center"/>
    </xf>
    <xf numFmtId="0" fontId="23" fillId="44" borderId="0" applyNumberFormat="0" applyBorder="0" applyAlignment="0" applyProtection="0"/>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23" fillId="44" borderId="0" applyNumberFormat="0" applyBorder="0" applyAlignment="0" applyProtection="0"/>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23" fillId="44" borderId="0" applyNumberFormat="0" applyBorder="0" applyAlignment="0" applyProtection="0"/>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23" fillId="44" borderId="0" applyNumberFormat="0" applyBorder="0" applyAlignment="0" applyProtection="0"/>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17" fillId="44"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57" fillId="45"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41"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51" borderId="0" applyNumberFormat="0" applyBorder="0" applyAlignment="0" applyProtection="0">
      <alignment vertical="center"/>
    </xf>
    <xf numFmtId="0" fontId="17" fillId="51"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66"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3" fillId="59"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75" fillId="0" borderId="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17"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50" fillId="33" borderId="0" applyNumberFormat="0" applyBorder="0" applyAlignment="0" applyProtection="0">
      <alignment vertical="center"/>
    </xf>
    <xf numFmtId="0" fontId="17" fillId="33" borderId="0" applyNumberFormat="0" applyBorder="0" applyAlignment="0" applyProtection="0">
      <alignment vertical="center"/>
    </xf>
    <xf numFmtId="0" fontId="66" fillId="0" borderId="0">
      <alignment vertical="center"/>
    </xf>
    <xf numFmtId="0" fontId="17" fillId="33" borderId="0" applyNumberFormat="0" applyBorder="0" applyAlignment="0" applyProtection="0">
      <alignment vertical="center"/>
    </xf>
    <xf numFmtId="0" fontId="66" fillId="0" borderId="0">
      <alignment vertical="center"/>
    </xf>
    <xf numFmtId="0" fontId="17" fillId="33" borderId="0" applyNumberFormat="0" applyBorder="0" applyAlignment="0" applyProtection="0">
      <alignment vertical="center"/>
    </xf>
    <xf numFmtId="0" fontId="57" fillId="45" borderId="0" applyNumberFormat="0" applyBorder="0" applyAlignment="0" applyProtection="0">
      <alignment vertical="center"/>
    </xf>
    <xf numFmtId="0" fontId="53" fillId="53" borderId="0" applyNumberFormat="0" applyBorder="0" applyAlignment="0" applyProtection="0">
      <alignment vertical="center"/>
    </xf>
    <xf numFmtId="0" fontId="53" fillId="41"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17" fillId="36" borderId="0" applyNumberFormat="0" applyBorder="0" applyAlignment="0" applyProtection="0">
      <alignment vertical="center"/>
    </xf>
    <xf numFmtId="0" fontId="57" fillId="45" borderId="0" applyNumberFormat="0" applyBorder="0" applyAlignment="0" applyProtection="0">
      <alignment vertical="center"/>
    </xf>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right" vertical="top"/>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53" fillId="53" borderId="0" applyNumberFormat="0" applyBorder="0" applyAlignment="0" applyProtection="0">
      <alignment vertical="center"/>
    </xf>
    <xf numFmtId="177" fontId="0" fillId="0" borderId="0" applyFont="0" applyFill="0" applyBorder="0" applyAlignment="0" applyProtection="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53" fillId="53" borderId="0" applyNumberFormat="0" applyBorder="0" applyAlignment="0" applyProtection="0">
      <alignment vertical="center"/>
    </xf>
    <xf numFmtId="177" fontId="0" fillId="0" borderId="0" applyFont="0" applyFill="0" applyBorder="0" applyAlignment="0" applyProtection="0"/>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17" fillId="51" borderId="0" applyNumberFormat="0" applyBorder="0" applyAlignment="0" applyProtection="0">
      <alignment vertical="center"/>
    </xf>
    <xf numFmtId="0" fontId="17" fillId="51" borderId="0" applyNumberFormat="0" applyBorder="0" applyAlignment="0" applyProtection="0">
      <alignment vertical="center"/>
    </xf>
    <xf numFmtId="0" fontId="17" fillId="45" borderId="0" applyNumberFormat="0" applyBorder="0" applyAlignment="0" applyProtection="0">
      <alignment vertical="center"/>
    </xf>
    <xf numFmtId="0" fontId="53" fillId="35" borderId="0" applyNumberFormat="0" applyBorder="0" applyAlignment="0" applyProtection="0">
      <alignment vertical="center"/>
    </xf>
    <xf numFmtId="0" fontId="17" fillId="45"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17" fillId="51"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5" borderId="0" applyNumberFormat="0" applyBorder="0" applyAlignment="0" applyProtection="0">
      <alignment vertical="center"/>
    </xf>
    <xf numFmtId="0" fontId="17" fillId="48" borderId="0" applyNumberFormat="0" applyBorder="0" applyAlignment="0" applyProtection="0">
      <alignment vertical="center"/>
    </xf>
    <xf numFmtId="0" fontId="17" fillId="51"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17" fillId="45" borderId="0" applyNumberFormat="0" applyBorder="0" applyAlignment="0" applyProtection="0">
      <alignment vertical="center"/>
    </xf>
    <xf numFmtId="0" fontId="67" fillId="0" borderId="41" applyNumberFormat="0" applyFill="0" applyAlignment="0" applyProtection="0">
      <alignment vertical="center"/>
    </xf>
    <xf numFmtId="0" fontId="54" fillId="39" borderId="0">
      <alignment horizontal="center" vertical="top"/>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17" fillId="45" borderId="0" applyNumberFormat="0" applyBorder="0" applyAlignment="0" applyProtection="0">
      <alignment vertical="center"/>
    </xf>
    <xf numFmtId="0" fontId="57" fillId="45" borderId="0" applyNumberFormat="0" applyBorder="0" applyAlignment="0" applyProtection="0">
      <alignment vertical="center"/>
    </xf>
    <xf numFmtId="0" fontId="53" fillId="41" borderId="0" applyNumberFormat="0" applyBorder="0" applyAlignment="0" applyProtection="0">
      <alignment vertical="center"/>
    </xf>
    <xf numFmtId="0" fontId="1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8" fontId="70" fillId="55" borderId="0"/>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6" fillId="0" borderId="0">
      <alignment horizontal="center" wrapText="1"/>
      <protection locked="0"/>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6" fillId="0" borderId="0">
      <alignment horizontal="center" wrapText="1"/>
      <protection locked="0"/>
    </xf>
    <xf numFmtId="0" fontId="17" fillId="40"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6" fillId="0" borderId="0">
      <alignment horizontal="center" wrapText="1"/>
      <protection locked="0"/>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17" fillId="41" borderId="0" applyNumberFormat="0" applyBorder="0" applyAlignment="0" applyProtection="0">
      <alignment vertical="center"/>
    </xf>
    <xf numFmtId="0" fontId="57" fillId="45"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4" fillId="39" borderId="0">
      <alignment horizontal="right" vertical="top"/>
    </xf>
    <xf numFmtId="0" fontId="17" fillId="51" borderId="0" applyNumberFormat="0" applyBorder="0" applyAlignment="0" applyProtection="0">
      <alignment vertical="center"/>
    </xf>
    <xf numFmtId="0" fontId="17" fillId="41"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54" fillId="39" borderId="0">
      <alignment horizontal="center" vertical="top" wrapText="1"/>
    </xf>
    <xf numFmtId="0" fontId="17" fillId="51" borderId="0" applyNumberFormat="0" applyBorder="0" applyAlignment="0" applyProtection="0">
      <alignment vertical="center"/>
    </xf>
    <xf numFmtId="0" fontId="54" fillId="39" borderId="0">
      <alignment horizontal="center" vertical="top" wrapText="1"/>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17" fillId="51"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17" fillId="51" borderId="0" applyNumberFormat="0" applyBorder="0" applyAlignment="0" applyProtection="0">
      <alignment vertical="center"/>
    </xf>
    <xf numFmtId="0" fontId="17" fillId="5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17" fillId="51"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23" fillId="42" borderId="0" applyNumberFormat="0" applyBorder="0" applyAlignment="0" applyProtection="0"/>
    <xf numFmtId="0" fontId="17" fillId="36" borderId="0" applyNumberFormat="0" applyBorder="0" applyAlignment="0" applyProtection="0">
      <alignment vertical="center"/>
    </xf>
    <xf numFmtId="0" fontId="23" fillId="42" borderId="0" applyNumberFormat="0" applyBorder="0" applyAlignment="0" applyProtection="0"/>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23" fillId="42" borderId="0" applyNumberFormat="0" applyBorder="0" applyAlignment="0" applyProtection="0"/>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36"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50" fillId="33" borderId="0" applyNumberFormat="0" applyBorder="0" applyAlignment="0" applyProtection="0">
      <alignment vertical="center"/>
    </xf>
    <xf numFmtId="0" fontId="17" fillId="36" borderId="0" applyNumberFormat="0" applyBorder="0" applyAlignment="0" applyProtection="0">
      <alignment vertical="center"/>
    </xf>
    <xf numFmtId="0" fontId="17" fillId="36" borderId="0" applyNumberFormat="0" applyBorder="0" applyAlignment="0" applyProtection="0">
      <alignment vertical="center"/>
    </xf>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applyFont="0" applyFill="0" applyBorder="0" applyAlignment="0" applyProtection="0">
      <alignment vertical="center"/>
    </xf>
    <xf numFmtId="0" fontId="66" fillId="0" borderId="0"/>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66" fillId="0" borderId="0"/>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23" fillId="44" borderId="0" applyNumberFormat="0" applyBorder="0" applyAlignment="0" applyProtection="0"/>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66" fillId="0" borderId="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66" fillId="0" borderId="0"/>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63" fillId="33" borderId="0" applyNumberFormat="0" applyBorder="0" applyAlignment="0" applyProtection="0"/>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3" fillId="41" borderId="0" applyNumberFormat="0" applyBorder="0" applyAlignment="0" applyProtection="0">
      <alignment vertical="center"/>
    </xf>
    <xf numFmtId="0" fontId="17" fillId="43" borderId="0" applyNumberFormat="0" applyBorder="0" applyAlignment="0" applyProtection="0">
      <alignment vertical="center"/>
    </xf>
    <xf numFmtId="0" fontId="57" fillId="45" borderId="0" applyNumberFormat="0" applyBorder="0" applyAlignment="0" applyProtection="0">
      <alignment vertical="center"/>
    </xf>
    <xf numFmtId="0" fontId="17" fillId="43" borderId="0" applyNumberFormat="0" applyBorder="0" applyAlignment="0" applyProtection="0">
      <alignment vertical="center"/>
    </xf>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179" fontId="61" fillId="0" borderId="0"/>
    <xf numFmtId="0" fontId="17" fillId="4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179" fontId="61" fillId="0" borderId="0"/>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76" fillId="0" borderId="0" applyNumberFormat="0" applyFill="0" applyBorder="0" applyAlignment="0" applyProtection="0">
      <alignment vertical="center"/>
    </xf>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179" fontId="61" fillId="0" borderId="0"/>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65" fillId="45" borderId="0" applyNumberFormat="0" applyBorder="0" applyAlignment="0" applyProtection="0">
      <alignment vertical="center"/>
    </xf>
    <xf numFmtId="0" fontId="53" fillId="35"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17" fillId="43" borderId="0" applyNumberFormat="0" applyBorder="0" applyAlignment="0" applyProtection="0">
      <alignment vertical="center"/>
    </xf>
    <xf numFmtId="0" fontId="53" fillId="59" borderId="0" applyNumberFormat="0" applyBorder="0" applyAlignment="0" applyProtection="0">
      <alignment vertical="center"/>
    </xf>
    <xf numFmtId="0" fontId="17" fillId="43" borderId="0" applyNumberFormat="0" applyBorder="0" applyAlignment="0" applyProtection="0">
      <alignment vertical="center"/>
    </xf>
    <xf numFmtId="0" fontId="17" fillId="43"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17" fillId="43" borderId="0" applyNumberFormat="0" applyBorder="0" applyAlignment="0" applyProtection="0">
      <alignment vertical="center"/>
    </xf>
    <xf numFmtId="0" fontId="50" fillId="33" borderId="0" applyNumberFormat="0" applyBorder="0" applyAlignment="0" applyProtection="0">
      <alignment vertical="center"/>
    </xf>
    <xf numFmtId="0" fontId="17" fillId="41" borderId="0" applyNumberFormat="0" applyBorder="0" applyAlignment="0" applyProtection="0">
      <alignment vertical="center"/>
    </xf>
    <xf numFmtId="0" fontId="17" fillId="48"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1" borderId="0" applyNumberFormat="0" applyBorder="0" applyAlignment="0" applyProtection="0">
      <alignment vertical="center"/>
    </xf>
    <xf numFmtId="0" fontId="50" fillId="33" borderId="0" applyNumberFormat="0" applyBorder="0" applyAlignment="0" applyProtection="0">
      <alignment vertical="center"/>
    </xf>
    <xf numFmtId="0" fontId="17" fillId="41"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17" fillId="41" borderId="0" applyNumberFormat="0" applyBorder="0" applyAlignment="0" applyProtection="0">
      <alignment vertical="center"/>
    </xf>
    <xf numFmtId="0" fontId="50" fillId="33" borderId="0" applyNumberFormat="0" applyBorder="0" applyAlignment="0" applyProtection="0">
      <alignment vertical="center"/>
    </xf>
    <xf numFmtId="0" fontId="59" fillId="0" borderId="0">
      <alignment vertical="center"/>
      <protection locked="0"/>
    </xf>
    <xf numFmtId="0" fontId="17" fillId="41" borderId="0" applyNumberFormat="0" applyBorder="0" applyAlignment="0" applyProtection="0">
      <alignment vertical="center"/>
    </xf>
    <xf numFmtId="0" fontId="50" fillId="33" borderId="0" applyNumberFormat="0" applyBorder="0" applyAlignment="0" applyProtection="0">
      <alignment vertical="center"/>
    </xf>
    <xf numFmtId="0" fontId="59" fillId="0" borderId="0">
      <protection locked="0"/>
    </xf>
    <xf numFmtId="0" fontId="17" fillId="41" borderId="0" applyNumberFormat="0" applyBorder="0" applyAlignment="0" applyProtection="0">
      <alignment vertical="center"/>
    </xf>
    <xf numFmtId="9" fontId="0" fillId="0" borderId="0" applyFont="0" applyFill="0" applyBorder="0" applyAlignment="0" applyProtection="0"/>
    <xf numFmtId="0" fontId="17" fillId="41" borderId="0" applyNumberFormat="0" applyBorder="0" applyAlignment="0" applyProtection="0">
      <alignment vertical="center"/>
    </xf>
    <xf numFmtId="0" fontId="50" fillId="33" borderId="0" applyNumberFormat="0" applyBorder="0" applyAlignment="0" applyProtection="0">
      <alignment vertical="center"/>
    </xf>
    <xf numFmtId="180" fontId="61" fillId="0" borderId="0"/>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23" fillId="45" borderId="0" applyNumberFormat="0" applyBorder="0" applyAlignment="0" applyProtection="0"/>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180" fontId="61" fillId="0" borderId="0"/>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0" fontId="17" fillId="40" borderId="0" applyNumberFormat="0" applyBorder="0" applyAlignment="0" applyProtection="0">
      <alignment vertical="center"/>
    </xf>
    <xf numFmtId="177" fontId="0" fillId="0" borderId="0" applyFont="0" applyFill="0" applyBorder="0" applyAlignment="0" applyProtection="0"/>
    <xf numFmtId="0" fontId="62" fillId="38" borderId="0" applyNumberFormat="0" applyBorder="0" applyAlignment="0" applyProtection="0"/>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62" fillId="38" borderId="0" applyNumberFormat="0" applyBorder="0" applyAlignment="0" applyProtection="0"/>
    <xf numFmtId="0" fontId="17" fillId="40" borderId="0" applyNumberFormat="0" applyBorder="0" applyAlignment="0" applyProtection="0">
      <alignment vertical="center"/>
    </xf>
    <xf numFmtId="177" fontId="0" fillId="0" borderId="0" applyFont="0" applyFill="0" applyBorder="0" applyAlignment="0" applyProtection="0"/>
    <xf numFmtId="0" fontId="0" fillId="60" borderId="0" applyNumberFormat="0" applyFont="0" applyBorder="0" applyAlignment="0" applyProtection="0">
      <alignment vertical="center"/>
    </xf>
    <xf numFmtId="0" fontId="62" fillId="38" borderId="0" applyNumberFormat="0" applyBorder="0" applyAlignment="0" applyProtection="0"/>
    <xf numFmtId="0" fontId="17" fillId="40"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4" fillId="39" borderId="0">
      <alignment horizontal="center"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0" borderId="0" applyNumberFormat="0" applyBorder="0" applyAlignment="0" applyProtection="0">
      <alignment vertical="center"/>
    </xf>
    <xf numFmtId="177" fontId="0" fillId="0" borderId="0" applyFont="0" applyFill="0" applyBorder="0" applyAlignment="0" applyProtection="0"/>
    <xf numFmtId="0" fontId="62" fillId="38" borderId="0" applyNumberFormat="0" applyBorder="0" applyAlignment="0" applyProtection="0"/>
    <xf numFmtId="0" fontId="17" fillId="40" borderId="0" applyNumberFormat="0" applyBorder="0" applyAlignment="0" applyProtection="0">
      <alignment vertical="center"/>
    </xf>
    <xf numFmtId="177" fontId="0" fillId="0" borderId="0" applyFont="0" applyFill="0" applyBorder="0" applyAlignment="0" applyProtection="0"/>
    <xf numFmtId="0" fontId="62" fillId="38" borderId="0" applyNumberFormat="0" applyBorder="0" applyAlignment="0" applyProtection="0"/>
    <xf numFmtId="181" fontId="0" fillId="0" borderId="0" applyFont="0" applyFill="0" applyBorder="0" applyAlignment="0" applyProtection="0">
      <alignment vertical="center"/>
    </xf>
    <xf numFmtId="0" fontId="17" fillId="4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8" fontId="70" fillId="55" borderId="0"/>
    <xf numFmtId="0" fontId="53" fillId="49" borderId="0" applyNumberFormat="0" applyBorder="0" applyAlignment="0" applyProtection="0">
      <alignment vertical="center"/>
    </xf>
    <xf numFmtId="0" fontId="17" fillId="37" borderId="0" applyNumberFormat="0" applyBorder="0" applyAlignment="0" applyProtection="0">
      <alignment vertical="center"/>
    </xf>
    <xf numFmtId="0" fontId="53" fillId="57"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62" fillId="36"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17" fillId="37" borderId="0" applyNumberFormat="0" applyBorder="0" applyAlignment="0" applyProtection="0">
      <alignment vertical="center"/>
    </xf>
    <xf numFmtId="0" fontId="50" fillId="33" borderId="0" applyNumberFormat="0" applyBorder="0" applyAlignment="0" applyProtection="0">
      <alignment vertical="center"/>
    </xf>
    <xf numFmtId="0" fontId="17" fillId="37" borderId="0" applyNumberFormat="0" applyBorder="0" applyAlignment="0" applyProtection="0">
      <alignment vertical="center"/>
    </xf>
    <xf numFmtId="0" fontId="65" fillId="45"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17" fillId="48" borderId="0" applyNumberFormat="0" applyBorder="0" applyAlignment="0" applyProtection="0">
      <alignment vertical="center"/>
    </xf>
    <xf numFmtId="0" fontId="66" fillId="0" borderId="0"/>
    <xf numFmtId="0" fontId="66" fillId="0" borderId="0"/>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53" fillId="35"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64" fillId="0" borderId="0" applyNumberFormat="0" applyFill="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65" fillId="45"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53" fillId="46" borderId="0" applyNumberFormat="0" applyBorder="0" applyAlignment="0" applyProtection="0">
      <alignment vertical="center"/>
    </xf>
    <xf numFmtId="0" fontId="17" fillId="48" borderId="0" applyNumberFormat="0" applyBorder="0" applyAlignment="0" applyProtection="0">
      <alignment vertical="center"/>
    </xf>
    <xf numFmtId="0" fontId="50" fillId="33" borderId="0" applyNumberFormat="0" applyBorder="0" applyAlignment="0" applyProtection="0">
      <alignment vertical="center"/>
    </xf>
    <xf numFmtId="0" fontId="17" fillId="48" borderId="0" applyNumberFormat="0" applyBorder="0" applyAlignment="0" applyProtection="0">
      <alignment vertical="center"/>
    </xf>
    <xf numFmtId="0" fontId="17" fillId="48"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182" fontId="66" fillId="0" borderId="0"/>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0" fillId="33" borderId="0" applyNumberFormat="0" applyBorder="0" applyAlignment="0" applyProtection="0">
      <alignment vertical="center"/>
    </xf>
    <xf numFmtId="14" fontId="56" fillId="0" borderId="0">
      <alignment horizontal="center" wrapText="1"/>
      <protection locked="0"/>
    </xf>
    <xf numFmtId="0" fontId="53" fillId="3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35"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alignment vertical="center"/>
    </xf>
    <xf numFmtId="0" fontId="53" fillId="4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9" borderId="0" applyNumberFormat="0" applyBorder="0" applyAlignment="0" applyProtection="0">
      <alignment vertical="center"/>
    </xf>
    <xf numFmtId="0" fontId="53" fillId="43" borderId="0" applyNumberFormat="0" applyBorder="0" applyAlignment="0" applyProtection="0">
      <alignment vertical="center"/>
    </xf>
    <xf numFmtId="0" fontId="53" fillId="41" borderId="0" applyNumberFormat="0" applyBorder="0" applyAlignment="0" applyProtection="0">
      <alignment vertical="center"/>
    </xf>
    <xf numFmtId="0" fontId="53" fillId="4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7" fillId="45" borderId="0" applyNumberFormat="0" applyBorder="0" applyAlignment="0" applyProtection="0">
      <alignment vertical="center"/>
    </xf>
    <xf numFmtId="0" fontId="66" fillId="0" borderId="0"/>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3" fillId="43"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2" fillId="34" borderId="6">
      <alignment vertical="center"/>
      <protection locked="0"/>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51" fillId="3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3" fillId="41" borderId="0" applyNumberFormat="0" applyBorder="0" applyAlignment="0" applyProtection="0">
      <alignment vertical="center"/>
    </xf>
    <xf numFmtId="0" fontId="57" fillId="45" borderId="0" applyNumberFormat="0" applyBorder="0" applyAlignment="0" applyProtection="0">
      <alignment vertical="center"/>
    </xf>
    <xf numFmtId="0" fontId="63" fillId="50" borderId="0" applyNumberFormat="0" applyBorder="0" applyAlignment="0" applyProtection="0"/>
    <xf numFmtId="0" fontId="53" fillId="41" borderId="0" applyNumberFormat="0" applyBorder="0" applyAlignment="0" applyProtection="0">
      <alignment vertical="center"/>
    </xf>
    <xf numFmtId="0" fontId="54" fillId="39" borderId="0">
      <alignment horizontal="left" vertical="center"/>
    </xf>
    <xf numFmtId="0" fontId="53" fillId="41" borderId="0" applyNumberFormat="0" applyBorder="0" applyAlignment="0" applyProtection="0">
      <alignment vertical="center"/>
    </xf>
    <xf numFmtId="0" fontId="54" fillId="39" borderId="0">
      <alignment horizontal="right" vertical="center"/>
    </xf>
    <xf numFmtId="0" fontId="53" fillId="4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53" fillId="53" borderId="0" applyNumberFormat="0" applyBorder="0" applyAlignment="0" applyProtection="0">
      <alignment vertical="center"/>
    </xf>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3" fillId="46"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3" fillId="46" borderId="0" applyNumberFormat="0" applyBorder="0" applyAlignment="0" applyProtection="0">
      <alignment vertical="center"/>
    </xf>
    <xf numFmtId="0" fontId="51" fillId="33" borderId="0" applyNumberFormat="0" applyBorder="0" applyAlignment="0" applyProtection="0">
      <alignment vertical="center"/>
    </xf>
    <xf numFmtId="0" fontId="53" fillId="46" borderId="0" applyNumberFormat="0" applyBorder="0" applyAlignment="0" applyProtection="0">
      <alignment vertical="center"/>
    </xf>
    <xf numFmtId="0" fontId="51" fillId="33" borderId="0" applyNumberFormat="0" applyBorder="0" applyAlignment="0" applyProtection="0">
      <alignment vertical="center"/>
    </xf>
    <xf numFmtId="0" fontId="53" fillId="46"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6" fillId="0" borderId="0">
      <alignment horizontal="center" vertical="center" wrapText="1"/>
      <protection locked="0"/>
    </xf>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23" fillId="38" borderId="0" applyNumberFormat="0" applyBorder="0" applyAlignment="0" applyProtection="0"/>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3" fillId="61"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2" fillId="56" borderId="0" applyNumberFormat="0" applyBorder="0" applyAlignment="0" applyProtection="0"/>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72" fillId="39" borderId="0">
      <alignment horizontal="center" vertical="center"/>
    </xf>
    <xf numFmtId="0" fontId="53" fillId="5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3" fillId="5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63" fillId="33" borderId="0" applyNumberFormat="0" applyBorder="0" applyAlignment="0" applyProtection="0"/>
    <xf numFmtId="0" fontId="53" fillId="49" borderId="0" applyNumberFormat="0" applyBorder="0" applyAlignment="0" applyProtection="0">
      <alignment vertical="center"/>
    </xf>
    <xf numFmtId="0" fontId="23" fillId="38" borderId="0" applyNumberFormat="0" applyBorder="0" applyAlignment="0" applyProtection="0"/>
    <xf numFmtId="0" fontId="53" fillId="49" borderId="0" applyNumberFormat="0" applyBorder="0" applyAlignment="0" applyProtection="0">
      <alignment vertical="center"/>
    </xf>
    <xf numFmtId="0" fontId="57" fillId="45"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62" fillId="56"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7" fillId="45"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50" fillId="33"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53" fillId="49" borderId="0" applyNumberFormat="0" applyBorder="0" applyAlignment="0" applyProtection="0">
      <alignment vertical="center"/>
    </xf>
    <xf numFmtId="0" fontId="59" fillId="0" borderId="0">
      <protection locked="0"/>
    </xf>
    <xf numFmtId="0" fontId="51" fillId="33" borderId="0" applyNumberFormat="0" applyBorder="0" applyAlignment="0" applyProtection="0">
      <alignment vertical="center"/>
    </xf>
    <xf numFmtId="0" fontId="59" fillId="0" borderId="0">
      <protection locked="0"/>
    </xf>
    <xf numFmtId="0" fontId="59" fillId="0" borderId="0">
      <protection locked="0"/>
    </xf>
    <xf numFmtId="0" fontId="62" fillId="47" borderId="0" applyNumberFormat="0" applyBorder="0" applyAlignment="0" applyProtection="0">
      <alignment vertical="center"/>
    </xf>
    <xf numFmtId="0" fontId="23" fillId="44" borderId="0" applyNumberFormat="0" applyBorder="0" applyAlignment="0" applyProtection="0">
      <alignment vertical="center"/>
    </xf>
    <xf numFmtId="0" fontId="50" fillId="33" borderId="0" applyNumberFormat="0" applyBorder="0" applyAlignment="0" applyProtection="0">
      <alignment vertical="center"/>
    </xf>
    <xf numFmtId="0" fontId="23" fillId="44" borderId="0" applyNumberFormat="0" applyBorder="0" applyAlignment="0" applyProtection="0">
      <alignment vertical="center"/>
    </xf>
    <xf numFmtId="0" fontId="23" fillId="44" borderId="0" applyNumberFormat="0" applyBorder="0" applyAlignment="0" applyProtection="0"/>
    <xf numFmtId="0" fontId="57" fillId="45" borderId="0" applyNumberFormat="0" applyBorder="0" applyAlignment="0" applyProtection="0">
      <alignment vertical="center"/>
    </xf>
    <xf numFmtId="0" fontId="23" fillId="44" borderId="0" applyNumberFormat="0" applyBorder="0" applyAlignment="0" applyProtection="0"/>
    <xf numFmtId="0" fontId="57" fillId="45" borderId="0" applyNumberFormat="0" applyBorder="0" applyAlignment="0" applyProtection="0">
      <alignment vertical="center"/>
    </xf>
    <xf numFmtId="0" fontId="23" fillId="44" borderId="0" applyNumberFormat="0" applyBorder="0" applyAlignment="0" applyProtection="0"/>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77" fillId="0" borderId="4" applyNumberFormat="0" applyFill="0" applyProtection="0">
      <alignment horizontal="center"/>
    </xf>
    <xf numFmtId="0" fontId="23" fillId="44" borderId="0" applyNumberFormat="0" applyBorder="0" applyAlignment="0" applyProtection="0"/>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77" fillId="0" borderId="4" applyNumberFormat="0" applyFill="0" applyProtection="0">
      <alignment horizontal="center"/>
    </xf>
    <xf numFmtId="0" fontId="23" fillId="44" borderId="0" applyNumberFormat="0" applyBorder="0" applyAlignment="0" applyProtection="0"/>
    <xf numFmtId="0" fontId="62" fillId="37" borderId="0" applyNumberFormat="0" applyBorder="0" applyAlignment="0" applyProtection="0">
      <alignment vertical="center"/>
    </xf>
    <xf numFmtId="0" fontId="62" fillId="37" borderId="0" applyNumberFormat="0" applyBorder="0" applyAlignment="0" applyProtection="0"/>
    <xf numFmtId="0" fontId="62" fillId="37" borderId="0" applyNumberFormat="0" applyBorder="0" applyAlignment="0" applyProtection="0"/>
    <xf numFmtId="0" fontId="62" fillId="37" borderId="0" applyNumberFormat="0" applyBorder="0" applyAlignment="0" applyProtection="0"/>
    <xf numFmtId="0" fontId="62" fillId="37" borderId="0" applyNumberFormat="0" applyBorder="0" applyAlignment="0" applyProtection="0"/>
    <xf numFmtId="0" fontId="62" fillId="37" borderId="0" applyNumberFormat="0" applyBorder="0" applyAlignment="0" applyProtection="0"/>
    <xf numFmtId="15" fontId="78" fillId="0" borderId="0"/>
    <xf numFmtId="0" fontId="53" fillId="57" borderId="0" applyNumberFormat="0" applyBorder="0" applyAlignment="0" applyProtection="0">
      <alignment vertical="center"/>
    </xf>
    <xf numFmtId="15" fontId="78" fillId="0" borderId="0"/>
    <xf numFmtId="0" fontId="53" fillId="57" borderId="0" applyNumberFormat="0" applyBorder="0" applyAlignment="0" applyProtection="0">
      <alignment vertical="center"/>
    </xf>
    <xf numFmtId="0" fontId="51" fillId="33" borderId="0" applyNumberFormat="0" applyBorder="0" applyAlignment="0" applyProtection="0">
      <alignment vertical="center"/>
    </xf>
    <xf numFmtId="15" fontId="78" fillId="0" borderId="0"/>
    <xf numFmtId="0" fontId="53" fillId="57" borderId="0" applyNumberFormat="0" applyBorder="0" applyAlignment="0" applyProtection="0">
      <alignment vertical="center"/>
    </xf>
    <xf numFmtId="0" fontId="50" fillId="33" borderId="0" applyNumberFormat="0" applyBorder="0" applyAlignment="0" applyProtection="0">
      <alignment vertical="center"/>
    </xf>
    <xf numFmtId="15" fontId="78" fillId="0" borderId="0"/>
    <xf numFmtId="0" fontId="53" fillId="57" borderId="0" applyNumberFormat="0" applyBorder="0" applyAlignment="0" applyProtection="0">
      <alignment vertical="center"/>
    </xf>
    <xf numFmtId="0" fontId="62" fillId="58" borderId="0" applyNumberFormat="0" applyBorder="0" applyAlignment="0" applyProtection="0">
      <alignment vertical="center"/>
    </xf>
    <xf numFmtId="0" fontId="50" fillId="33" borderId="0" applyNumberFormat="0" applyBorder="0" applyAlignment="0" applyProtection="0">
      <alignment vertical="center"/>
    </xf>
    <xf numFmtId="0" fontId="23" fillId="42" borderId="0" applyNumberFormat="0" applyBorder="0" applyAlignment="0" applyProtection="0">
      <alignment vertical="center"/>
    </xf>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54" fillId="39" borderId="0">
      <alignment horizontal="right" vertical="top"/>
    </xf>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62" fillId="56" borderId="0" applyNumberFormat="0" applyBorder="0" applyAlignment="0" applyProtection="0"/>
    <xf numFmtId="0" fontId="62" fillId="56" borderId="0" applyNumberFormat="0" applyBorder="0" applyAlignment="0" applyProtection="0"/>
    <xf numFmtId="0" fontId="50" fillId="33" borderId="0" applyNumberFormat="0" applyBorder="0" applyAlignment="0" applyProtection="0">
      <alignment vertical="center"/>
    </xf>
    <xf numFmtId="0" fontId="62" fillId="56" borderId="0" applyNumberFormat="0" applyBorder="0" applyAlignment="0" applyProtection="0"/>
    <xf numFmtId="0" fontId="53" fillId="59" borderId="0" applyNumberFormat="0" applyBorder="0" applyAlignment="0" applyProtection="0">
      <alignment vertical="center"/>
    </xf>
    <xf numFmtId="0" fontId="50" fillId="33" borderId="0" applyNumberFormat="0" applyBorder="0" applyAlignment="0" applyProtection="0">
      <alignment vertical="center"/>
    </xf>
    <xf numFmtId="0" fontId="53" fillId="59" borderId="0" applyNumberFormat="0" applyBorder="0" applyAlignment="0" applyProtection="0">
      <alignment vertical="center"/>
    </xf>
    <xf numFmtId="0" fontId="53" fillId="59" borderId="0" applyNumberFormat="0" applyBorder="0" applyAlignment="0" applyProtection="0">
      <alignment vertical="center"/>
    </xf>
    <xf numFmtId="0" fontId="53" fillId="59" borderId="0" applyNumberFormat="0" applyBorder="0" applyAlignment="0" applyProtection="0">
      <alignment vertical="center"/>
    </xf>
    <xf numFmtId="0" fontId="50" fillId="33" borderId="0" applyNumberFormat="0" applyBorder="0" applyAlignment="0" applyProtection="0">
      <alignment vertical="center"/>
    </xf>
    <xf numFmtId="0" fontId="23" fillId="42" borderId="0" applyNumberFormat="0" applyBorder="0" applyAlignment="0" applyProtection="0">
      <alignment vertical="center"/>
    </xf>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5" borderId="0" applyNumberFormat="0" applyBorder="0" applyAlignment="0" applyProtection="0"/>
    <xf numFmtId="0" fontId="50" fillId="33" borderId="0" applyNumberFormat="0" applyBorder="0" applyAlignment="0" applyProtection="0">
      <alignment vertical="center"/>
    </xf>
    <xf numFmtId="0" fontId="23" fillId="45" borderId="0" applyNumberFormat="0" applyBorder="0" applyAlignment="0" applyProtection="0"/>
    <xf numFmtId="0" fontId="62" fillId="38" borderId="0" applyNumberFormat="0" applyBorder="0" applyAlignment="0" applyProtection="0"/>
    <xf numFmtId="0" fontId="62" fillId="38" borderId="0" applyNumberFormat="0" applyBorder="0" applyAlignment="0" applyProtection="0"/>
    <xf numFmtId="0" fontId="62" fillId="38" borderId="0" applyNumberFormat="0" applyBorder="0" applyAlignment="0" applyProtection="0"/>
    <xf numFmtId="0" fontId="62" fillId="38" borderId="0" applyNumberFormat="0" applyBorder="0" applyAlignment="0" applyProtection="0"/>
    <xf numFmtId="0" fontId="50" fillId="33" borderId="0" applyNumberFormat="0" applyBorder="0" applyAlignment="0" applyProtection="0">
      <alignment vertical="center"/>
    </xf>
    <xf numFmtId="0" fontId="62" fillId="56" borderId="0" applyNumberFormat="0" applyBorder="0" applyAlignment="0" applyProtection="0">
      <alignment vertical="center"/>
    </xf>
    <xf numFmtId="0" fontId="62" fillId="47" borderId="0" applyNumberFormat="0" applyBorder="0" applyAlignment="0" applyProtection="0">
      <alignment vertical="center"/>
    </xf>
    <xf numFmtId="0" fontId="50" fillId="33" borderId="0" applyNumberFormat="0" applyBorder="0" applyAlignment="0" applyProtection="0">
      <alignment vertical="center"/>
    </xf>
    <xf numFmtId="0" fontId="23" fillId="44" borderId="0" applyNumberFormat="0" applyBorder="0" applyAlignment="0" applyProtection="0">
      <alignment vertical="center"/>
    </xf>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23" fillId="38" borderId="0" applyNumberFormat="0" applyBorder="0" applyAlignment="0" applyProtection="0">
      <alignment vertical="center"/>
    </xf>
    <xf numFmtId="0" fontId="66" fillId="0" borderId="0">
      <alignment vertical="center"/>
    </xf>
    <xf numFmtId="0" fontId="51" fillId="33" borderId="0" applyNumberFormat="0" applyBorder="0" applyAlignment="0" applyProtection="0">
      <alignment vertical="center"/>
    </xf>
    <xf numFmtId="0" fontId="23" fillId="38" borderId="0" applyNumberFormat="0" applyBorder="0" applyAlignment="0" applyProtection="0"/>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23" fillId="38" borderId="0" applyNumberFormat="0" applyBorder="0" applyAlignment="0" applyProtection="0"/>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23" fillId="38" borderId="0" applyNumberFormat="0" applyBorder="0" applyAlignment="0" applyProtection="0"/>
    <xf numFmtId="0" fontId="51" fillId="33" borderId="0" applyNumberFormat="0" applyBorder="0" applyAlignment="0" applyProtection="0">
      <alignment vertical="center"/>
    </xf>
    <xf numFmtId="0" fontId="23" fillId="38" borderId="0" applyNumberFormat="0" applyBorder="0" applyAlignment="0" applyProtection="0"/>
    <xf numFmtId="0" fontId="62" fillId="38" borderId="0" applyNumberFormat="0" applyBorder="0" applyAlignment="0" applyProtection="0">
      <alignment vertical="center"/>
    </xf>
    <xf numFmtId="0" fontId="53" fillId="46" borderId="0" applyNumberFormat="0" applyBorder="0" applyAlignment="0" applyProtection="0">
      <alignment vertical="center"/>
    </xf>
    <xf numFmtId="0" fontId="63" fillId="33" borderId="0" applyNumberFormat="0" applyBorder="0" applyAlignment="0" applyProtection="0"/>
    <xf numFmtId="0" fontId="53" fillId="46"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3" fillId="46" borderId="0" applyNumberFormat="0" applyBorder="0" applyAlignment="0" applyProtection="0">
      <alignment vertical="center"/>
    </xf>
    <xf numFmtId="0" fontId="63" fillId="33" borderId="0" applyNumberFormat="0" applyBorder="0" applyAlignment="0" applyProtection="0"/>
    <xf numFmtId="0" fontId="53" fillId="46" borderId="0" applyNumberFormat="0" applyBorder="0" applyAlignment="0" applyProtection="0">
      <alignment vertical="center"/>
    </xf>
    <xf numFmtId="0" fontId="63" fillId="33" borderId="0" applyNumberFormat="0" applyBorder="0" applyAlignment="0" applyProtection="0"/>
    <xf numFmtId="0" fontId="53" fillId="46" borderId="0" applyNumberFormat="0" applyBorder="0" applyAlignment="0" applyProtection="0">
      <alignment vertical="center"/>
    </xf>
    <xf numFmtId="0" fontId="62" fillId="4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2" fillId="53" borderId="0" applyNumberFormat="0" applyBorder="0" applyAlignment="0" applyProtection="0">
      <alignment vertical="center"/>
    </xf>
    <xf numFmtId="0" fontId="23" fillId="51"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63" fillId="50" borderId="0" applyNumberFormat="0" applyBorder="0" applyAlignment="0" applyProtection="0">
      <alignment vertical="center"/>
    </xf>
    <xf numFmtId="0" fontId="0" fillId="42" borderId="0" applyNumberFormat="0" applyFont="0" applyBorder="0" applyAlignment="0" applyProtection="0"/>
    <xf numFmtId="0" fontId="23" fillId="44" borderId="0" applyNumberFormat="0" applyBorder="0" applyAlignment="0" applyProtection="0">
      <alignment vertical="center"/>
    </xf>
    <xf numFmtId="0" fontId="63" fillId="50" borderId="0" applyNumberFormat="0" applyBorder="0" applyAlignment="0" applyProtection="0"/>
    <xf numFmtId="0" fontId="23" fillId="44" borderId="0" applyNumberFormat="0" applyBorder="0" applyAlignment="0" applyProtection="0"/>
    <xf numFmtId="0" fontId="63" fillId="50" borderId="0" applyNumberFormat="0" applyBorder="0" applyAlignment="0" applyProtection="0"/>
    <xf numFmtId="0" fontId="52" fillId="34" borderId="6">
      <alignment vertical="center"/>
      <protection locked="0"/>
    </xf>
    <xf numFmtId="0" fontId="23" fillId="44" borderId="0" applyNumberFormat="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0" fontId="23" fillId="44" borderId="0" applyNumberFormat="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0" fontId="23" fillId="44" borderId="0" applyNumberFormat="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0" fontId="23" fillId="44" borderId="0" applyNumberFormat="0" applyBorder="0" applyAlignment="0" applyProtection="0"/>
    <xf numFmtId="0" fontId="65" fillId="45" borderId="0" applyNumberFormat="0" applyBorder="0" applyAlignment="0" applyProtection="0">
      <alignment vertical="center"/>
    </xf>
    <xf numFmtId="0" fontId="62" fillId="37" borderId="0" applyNumberFormat="0" applyBorder="0" applyAlignment="0" applyProtection="0">
      <alignment vertical="center"/>
    </xf>
    <xf numFmtId="0" fontId="50" fillId="33" borderId="0" applyNumberFormat="0" applyBorder="0" applyAlignment="0" applyProtection="0">
      <alignment vertical="center"/>
    </xf>
    <xf numFmtId="0" fontId="62" fillId="37" borderId="0" applyNumberFormat="0" applyBorder="0" applyAlignment="0" applyProtection="0"/>
    <xf numFmtId="0" fontId="62" fillId="49" borderId="0" applyNumberFormat="0" applyBorder="0" applyAlignment="0" applyProtection="0">
      <alignment vertical="center"/>
    </xf>
    <xf numFmtId="0" fontId="23" fillId="42" borderId="0" applyNumberFormat="0" applyBorder="0" applyAlignment="0" applyProtection="0">
      <alignment vertical="center"/>
    </xf>
    <xf numFmtId="0" fontId="23" fillId="42" borderId="0" applyNumberFormat="0" applyBorder="0" applyAlignment="0" applyProtection="0"/>
    <xf numFmtId="0" fontId="50" fillId="33" borderId="0" applyNumberFormat="0" applyBorder="0" applyAlignment="0" applyProtection="0">
      <alignment vertical="center"/>
    </xf>
    <xf numFmtId="0" fontId="23" fillId="42" borderId="0" applyNumberFormat="0" applyBorder="0" applyAlignment="0" applyProtection="0"/>
    <xf numFmtId="0" fontId="63" fillId="33" borderId="0" applyNumberFormat="0" applyBorder="0" applyAlignment="0" applyProtection="0"/>
    <xf numFmtId="0" fontId="23" fillId="36" borderId="0" applyNumberFormat="0" applyBorder="0" applyAlignment="0" applyProtection="0">
      <alignment vertical="center"/>
    </xf>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23" fillId="36" borderId="0" applyNumberFormat="0" applyBorder="0" applyAlignment="0" applyProtection="0"/>
    <xf numFmtId="0" fontId="62" fillId="36" borderId="0" applyNumberFormat="0" applyBorder="0" applyAlignment="0" applyProtection="0">
      <alignment vertical="center"/>
    </xf>
    <xf numFmtId="0" fontId="50" fillId="33" borderId="0" applyNumberFormat="0" applyBorder="0" applyAlignment="0" applyProtection="0">
      <alignment vertical="center"/>
    </xf>
    <xf numFmtId="0" fontId="62" fillId="36" borderId="0" applyNumberFormat="0" applyBorder="0" applyAlignment="0" applyProtection="0"/>
    <xf numFmtId="0" fontId="50" fillId="33" borderId="0" applyNumberFormat="0" applyBorder="0" applyAlignment="0" applyProtection="0">
      <alignment vertical="center"/>
    </xf>
    <xf numFmtId="0" fontId="62" fillId="36"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2" fillId="36" borderId="0" applyNumberFormat="0" applyBorder="0" applyAlignment="0" applyProtection="0"/>
    <xf numFmtId="0" fontId="53" fillId="61" borderId="0" applyNumberFormat="0" applyBorder="0" applyAlignment="0" applyProtection="0">
      <alignment vertical="center"/>
    </xf>
    <xf numFmtId="0" fontId="53" fillId="61" borderId="0" applyNumberFormat="0" applyBorder="0" applyAlignment="0" applyProtection="0">
      <alignment vertical="center"/>
    </xf>
    <xf numFmtId="0" fontId="53" fillId="61" borderId="0" applyNumberFormat="0" applyBorder="0" applyAlignment="0" applyProtection="0">
      <alignment vertical="center"/>
    </xf>
    <xf numFmtId="0" fontId="53" fillId="61" borderId="0" applyNumberFormat="0" applyBorder="0" applyAlignment="0" applyProtection="0">
      <alignment vertical="center"/>
    </xf>
    <xf numFmtId="0" fontId="50" fillId="33" borderId="0" applyNumberFormat="0" applyBorder="0" applyAlignment="0" applyProtection="0">
      <alignment vertical="center"/>
    </xf>
    <xf numFmtId="0" fontId="62" fillId="49" borderId="0" applyNumberFormat="0" applyBorder="0" applyAlignment="0" applyProtection="0">
      <alignment vertical="center"/>
    </xf>
    <xf numFmtId="0" fontId="56" fillId="0" borderId="0">
      <alignment horizontal="center" wrapText="1"/>
      <protection locked="0"/>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183" fontId="0" fillId="0" borderId="0" applyFont="0" applyFill="0" applyBorder="0" applyAlignment="0" applyProtection="0">
      <alignment vertical="center"/>
    </xf>
    <xf numFmtId="179" fontId="61" fillId="0" borderId="0">
      <alignment vertical="center"/>
    </xf>
    <xf numFmtId="179" fontId="61" fillId="0" borderId="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179" fontId="61" fillId="0" borderId="0"/>
    <xf numFmtId="0" fontId="50" fillId="33" borderId="0" applyNumberFormat="0" applyBorder="0" applyAlignment="0" applyProtection="0">
      <alignment vertical="center"/>
    </xf>
    <xf numFmtId="184" fontId="0" fillId="0" borderId="0" applyFont="0" applyFill="0" applyBorder="0" applyAlignment="0" applyProtection="0">
      <alignment vertical="center"/>
    </xf>
    <xf numFmtId="0" fontId="63" fillId="50" borderId="0" applyNumberFormat="0" applyBorder="0" applyAlignment="0" applyProtection="0"/>
    <xf numFmtId="0" fontId="57" fillId="45" borderId="0" applyNumberFormat="0" applyBorder="0" applyAlignment="0" applyProtection="0">
      <alignment vertical="center"/>
    </xf>
    <xf numFmtId="185" fontId="0" fillId="0" borderId="0" applyFon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86" fontId="0" fillId="0" borderId="0" applyFont="0" applyFill="0" applyBorder="0" applyAlignment="0" applyProtection="0">
      <alignment vertical="center"/>
    </xf>
    <xf numFmtId="0" fontId="50" fillId="33" borderId="0" applyNumberFormat="0" applyBorder="0" applyAlignment="0" applyProtection="0">
      <alignment vertical="center"/>
    </xf>
    <xf numFmtId="180" fontId="61" fillId="0" borderId="0">
      <alignment vertical="center"/>
    </xf>
    <xf numFmtId="0" fontId="50" fillId="33" borderId="0" applyNumberFormat="0" applyBorder="0" applyAlignment="0" applyProtection="0">
      <alignment vertical="center"/>
    </xf>
    <xf numFmtId="180" fontId="61" fillId="0" borderId="0"/>
    <xf numFmtId="0" fontId="50" fillId="33" borderId="0" applyNumberFormat="0" applyBorder="0" applyAlignment="0" applyProtection="0">
      <alignment vertical="center"/>
    </xf>
    <xf numFmtId="180" fontId="61"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80" fontId="61" fillId="0" borderId="0"/>
    <xf numFmtId="0" fontId="50" fillId="33" borderId="0" applyNumberFormat="0" applyBorder="0" applyAlignment="0" applyProtection="0">
      <alignment vertical="center"/>
    </xf>
    <xf numFmtId="15" fontId="78" fillId="0" borderId="0">
      <alignment vertical="center"/>
    </xf>
    <xf numFmtId="0" fontId="50" fillId="33" borderId="0" applyNumberFormat="0" applyBorder="0" applyAlignment="0" applyProtection="0">
      <alignment vertical="center"/>
    </xf>
    <xf numFmtId="15" fontId="78" fillId="0" borderId="0"/>
    <xf numFmtId="187" fontId="61" fillId="0" borderId="0">
      <alignment vertical="center"/>
    </xf>
    <xf numFmtId="0" fontId="50" fillId="33" borderId="0" applyNumberFormat="0" applyBorder="0" applyAlignment="0" applyProtection="0">
      <alignment vertical="center"/>
    </xf>
    <xf numFmtId="187" fontId="61" fillId="0" borderId="0"/>
    <xf numFmtId="0" fontId="50" fillId="33" borderId="0" applyNumberFormat="0" applyBorder="0" applyAlignment="0" applyProtection="0">
      <alignment vertical="center"/>
    </xf>
    <xf numFmtId="187" fontId="61" fillId="0" borderId="0"/>
    <xf numFmtId="0" fontId="50" fillId="33" borderId="0" applyNumberFormat="0" applyBorder="0" applyAlignment="0" applyProtection="0">
      <alignment vertical="center"/>
    </xf>
    <xf numFmtId="187" fontId="61" fillId="0" borderId="0"/>
    <xf numFmtId="0" fontId="50" fillId="33" borderId="0" applyNumberFormat="0" applyBorder="0" applyAlignment="0" applyProtection="0">
      <alignment vertical="center"/>
    </xf>
    <xf numFmtId="187" fontId="61" fillId="0" borderId="0"/>
    <xf numFmtId="0" fontId="50" fillId="33" borderId="0" applyNumberFormat="0" applyBorder="0" applyAlignment="0" applyProtection="0">
      <alignment vertical="center"/>
    </xf>
    <xf numFmtId="187" fontId="61" fillId="0" borderId="0"/>
    <xf numFmtId="0" fontId="50" fillId="33"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50" fillId="33" borderId="0" applyNumberFormat="0" applyBorder="0" applyAlignment="0" applyProtection="0">
      <alignment vertical="center"/>
    </xf>
    <xf numFmtId="0" fontId="55" fillId="38" borderId="0" applyNumberFormat="0" applyBorder="0" applyAlignment="0" applyProtection="0"/>
    <xf numFmtId="0" fontId="50" fillId="33" borderId="0" applyNumberFormat="0" applyBorder="0" applyAlignment="0" applyProtection="0">
      <alignment vertical="center"/>
    </xf>
    <xf numFmtId="0" fontId="0" fillId="36" borderId="0" applyNumberFormat="0" applyFon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0" fillId="36" borderId="0" applyNumberFormat="0" applyFon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36" borderId="0" applyNumberFormat="0" applyFont="0" applyBorder="0" applyAlignment="0" applyProtection="0"/>
    <xf numFmtId="0" fontId="50" fillId="33" borderId="0" applyNumberFormat="0" applyBorder="0" applyAlignment="0" applyProtection="0">
      <alignment vertical="center"/>
    </xf>
    <xf numFmtId="0" fontId="79" fillId="0" borderId="44" applyNumberFormat="0" applyAlignment="0" applyProtection="0">
      <alignment horizontal="left" vertical="center"/>
    </xf>
    <xf numFmtId="0" fontId="50" fillId="33" borderId="0" applyNumberFormat="0" applyBorder="0" applyAlignment="0" applyProtection="0">
      <alignment vertical="center"/>
    </xf>
    <xf numFmtId="0" fontId="79" fillId="0" borderId="27">
      <alignment horizontal="left" vertical="center"/>
    </xf>
    <xf numFmtId="0" fontId="55" fillId="42" borderId="3" applyNumberFormat="0" applyBorder="0" applyAlignment="0" applyProtection="0">
      <alignment vertical="center"/>
    </xf>
    <xf numFmtId="0" fontId="63" fillId="33" borderId="0" applyNumberFormat="0" applyBorder="0" applyAlignment="0" applyProtection="0"/>
    <xf numFmtId="0" fontId="55" fillId="42" borderId="3" applyNumberFormat="0" applyBorder="0" applyAlignment="0" applyProtection="0"/>
    <xf numFmtId="178" fontId="70" fillId="55" borderId="0">
      <alignment vertical="center"/>
    </xf>
    <xf numFmtId="178" fontId="80" fillId="62" borderId="0">
      <alignment vertical="center"/>
    </xf>
    <xf numFmtId="0" fontId="50" fillId="33" borderId="0" applyNumberFormat="0" applyBorder="0" applyAlignment="0" applyProtection="0">
      <alignment vertical="center"/>
    </xf>
    <xf numFmtId="178" fontId="80" fillId="62" borderId="0"/>
    <xf numFmtId="0" fontId="63" fillId="33" borderId="0" applyNumberFormat="0" applyBorder="0" applyAlignment="0" applyProtection="0"/>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178" fontId="80" fillId="62" borderId="0"/>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178" fontId="80" fillId="62" borderId="0"/>
    <xf numFmtId="0" fontId="50" fillId="33" borderId="0" applyNumberFormat="0" applyBorder="0" applyAlignment="0" applyProtection="0">
      <alignment vertical="center"/>
    </xf>
    <xf numFmtId="178" fontId="80" fillId="62" borderId="0"/>
    <xf numFmtId="0" fontId="50" fillId="33" borderId="0" applyNumberFormat="0" applyBorder="0" applyAlignment="0" applyProtection="0">
      <alignment vertical="center"/>
    </xf>
    <xf numFmtId="178" fontId="80" fillId="62" borderId="0"/>
    <xf numFmtId="38" fontId="0" fillId="0" borderId="0" applyFont="0" applyFill="0" applyBorder="0" applyAlignment="0" applyProtection="0">
      <alignment vertical="center"/>
    </xf>
    <xf numFmtId="40" fontId="0" fillId="0" borderId="0" applyFont="0" applyFill="0" applyBorder="0" applyAlignment="0" applyProtection="0">
      <alignment vertical="center"/>
    </xf>
    <xf numFmtId="0" fontId="63" fillId="50" borderId="0" applyNumberFormat="0" applyBorder="0" applyAlignment="0" applyProtection="0"/>
    <xf numFmtId="185" fontId="0" fillId="0" borderId="0" applyFont="0" applyFill="0" applyBorder="0" applyAlignment="0" applyProtection="0">
      <alignment vertical="center"/>
    </xf>
    <xf numFmtId="188" fontId="0" fillId="0" borderId="0" applyFont="0" applyFill="0" applyBorder="0" applyAlignment="0" applyProtection="0">
      <alignment vertical="center"/>
    </xf>
    <xf numFmtId="0" fontId="57" fillId="45" borderId="0" applyNumberFormat="0" applyBorder="0" applyAlignment="0" applyProtection="0">
      <alignment vertical="center"/>
    </xf>
    <xf numFmtId="189" fontId="0" fillId="0" borderId="0" applyFont="0" applyFill="0" applyBorder="0" applyAlignment="0" applyProtection="0">
      <alignment vertical="center"/>
    </xf>
    <xf numFmtId="185" fontId="0" fillId="0" borderId="0" applyFont="0" applyFill="0" applyBorder="0" applyAlignment="0" applyProtection="0">
      <alignment vertical="center"/>
    </xf>
    <xf numFmtId="0" fontId="50" fillId="33" borderId="0" applyNumberFormat="0" applyBorder="0" applyAlignment="0" applyProtection="0">
      <alignment vertical="center"/>
    </xf>
    <xf numFmtId="0" fontId="61"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61" fillId="0" borderId="0"/>
    <xf numFmtId="0" fontId="50" fillId="33" borderId="0" applyNumberFormat="0" applyBorder="0" applyAlignment="0" applyProtection="0">
      <alignment vertical="center"/>
    </xf>
    <xf numFmtId="0" fontId="61"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3" fillId="59" borderId="0" applyNumberFormat="0" applyBorder="0" applyAlignment="0" applyProtection="0">
      <alignment vertical="center"/>
    </xf>
    <xf numFmtId="0" fontId="61"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37" fontId="81" fillId="0" borderId="0">
      <alignment vertical="center"/>
    </xf>
    <xf numFmtId="0" fontId="50" fillId="33" borderId="0" applyNumberFormat="0" applyBorder="0" applyAlignment="0" applyProtection="0">
      <alignment vertical="center"/>
    </xf>
    <xf numFmtId="37" fontId="81" fillId="0" borderId="0"/>
    <xf numFmtId="37" fontId="81" fillId="0" borderId="0"/>
    <xf numFmtId="37" fontId="81" fillId="0" borderId="0"/>
    <xf numFmtId="37" fontId="81" fillId="0" borderId="0"/>
    <xf numFmtId="37" fontId="81" fillId="0" borderId="0"/>
    <xf numFmtId="0" fontId="50" fillId="33" borderId="0" applyNumberFormat="0" applyBorder="0" applyAlignment="0" applyProtection="0">
      <alignment vertical="center"/>
    </xf>
    <xf numFmtId="182" fontId="66" fillId="0" borderId="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182" fontId="66" fillId="0" borderId="0"/>
    <xf numFmtId="0" fontId="50" fillId="33" borderId="0" applyNumberFormat="0" applyBorder="0" applyAlignment="0" applyProtection="0">
      <alignment vertical="center"/>
    </xf>
    <xf numFmtId="182" fontId="66" fillId="0" borderId="0"/>
    <xf numFmtId="182" fontId="66" fillId="0" borderId="0"/>
    <xf numFmtId="182" fontId="66" fillId="0" borderId="0"/>
    <xf numFmtId="0" fontId="59" fillId="0" borderId="0">
      <alignment vertical="center"/>
    </xf>
    <xf numFmtId="0" fontId="66" fillId="0" borderId="0"/>
    <xf numFmtId="0" fontId="57" fillId="45" borderId="0" applyNumberFormat="0" applyBorder="0" applyAlignment="0" applyProtection="0">
      <alignment vertical="center"/>
    </xf>
    <xf numFmtId="14" fontId="56" fillId="0" borderId="0">
      <alignment horizontal="center" vertical="center" wrapText="1"/>
      <protection locked="0"/>
    </xf>
    <xf numFmtId="0" fontId="50" fillId="33" borderId="0" applyNumberFormat="0" applyBorder="0" applyAlignment="0" applyProtection="0">
      <alignment vertical="center"/>
    </xf>
    <xf numFmtId="14" fontId="56" fillId="0" borderId="0">
      <alignment horizontal="center" wrapText="1"/>
      <protection locked="0"/>
    </xf>
    <xf numFmtId="0" fontId="50" fillId="33" borderId="0" applyNumberFormat="0" applyBorder="0" applyAlignment="0" applyProtection="0">
      <alignment vertical="center"/>
    </xf>
    <xf numFmtId="14" fontId="56" fillId="0" borderId="0">
      <alignment horizontal="center" wrapText="1"/>
      <protection locked="0"/>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4" fontId="56" fillId="0" borderId="0">
      <alignment horizontal="center" wrapText="1"/>
      <protection locked="0"/>
    </xf>
    <xf numFmtId="0" fontId="50" fillId="33" borderId="0" applyNumberFormat="0" applyBorder="0" applyAlignment="0" applyProtection="0">
      <alignment vertical="center"/>
    </xf>
    <xf numFmtId="14" fontId="56" fillId="0" borderId="0">
      <alignment horizontal="center" wrapText="1"/>
      <protection locked="0"/>
    </xf>
    <xf numFmtId="0" fontId="50" fillId="33" borderId="0" applyNumberFormat="0" applyBorder="0" applyAlignment="0" applyProtection="0">
      <alignment vertical="center"/>
    </xf>
    <xf numFmtId="10" fontId="0" fillId="0" borderId="0" applyFont="0" applyFill="0" applyBorder="0" applyAlignment="0" applyProtection="0">
      <alignment vertical="center"/>
    </xf>
    <xf numFmtId="0" fontId="50" fillId="33" borderId="0" applyNumberFormat="0" applyBorder="0" applyAlignment="0" applyProtection="0">
      <alignment vertical="center"/>
    </xf>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10" fontId="0" fillId="0" borderId="0" applyFont="0" applyFill="0" applyBorder="0" applyAlignment="0" applyProtection="0"/>
    <xf numFmtId="9" fontId="0" fillId="0" borderId="0" applyFont="0" applyFill="0" applyBorder="0" applyAlignment="0" applyProtection="0">
      <alignment vertical="center"/>
    </xf>
    <xf numFmtId="0" fontId="60" fillId="0" borderId="38" applyNumberFormat="0" applyFill="0" applyAlignment="0" applyProtection="0">
      <alignment vertical="center"/>
    </xf>
    <xf numFmtId="190" fontId="0" fillId="0" borderId="0" applyFont="0" applyFill="0" applyProtection="0">
      <alignment vertical="center"/>
    </xf>
    <xf numFmtId="0" fontId="66" fillId="0" borderId="0"/>
    <xf numFmtId="0" fontId="0" fillId="0" borderId="0" applyNumberFormat="0" applyFont="0" applyFill="0" applyBorder="0" applyAlignment="0" applyProtection="0">
      <alignment horizontal="left" vertical="center"/>
    </xf>
    <xf numFmtId="0" fontId="50" fillId="33" borderId="0" applyNumberFormat="0" applyBorder="0" applyAlignment="0" applyProtection="0">
      <alignment vertical="center"/>
    </xf>
    <xf numFmtId="0" fontId="0" fillId="0" borderId="0" applyNumberFormat="0" applyFont="0" applyFill="0" applyBorder="0" applyAlignment="0" applyProtection="0">
      <alignment horizontal="left"/>
    </xf>
    <xf numFmtId="0" fontId="0" fillId="0" borderId="0" applyNumberFormat="0" applyFont="0" applyFill="0" applyBorder="0" applyAlignment="0" applyProtection="0">
      <alignment horizontal="left"/>
    </xf>
    <xf numFmtId="0" fontId="52" fillId="34" borderId="6">
      <alignment vertical="center"/>
      <protection locked="0"/>
    </xf>
    <xf numFmtId="0" fontId="0" fillId="0" borderId="0" applyNumberFormat="0" applyFont="0" applyFill="0" applyBorder="0" applyAlignment="0" applyProtection="0">
      <alignment horizontal="left"/>
    </xf>
    <xf numFmtId="0" fontId="0" fillId="0" borderId="0" applyNumberFormat="0" applyFont="0" applyFill="0" applyBorder="0" applyAlignment="0" applyProtection="0">
      <alignment horizontal="left"/>
    </xf>
    <xf numFmtId="0" fontId="0" fillId="0" borderId="0" applyNumberFormat="0" applyFont="0" applyFill="0" applyBorder="0" applyAlignment="0" applyProtection="0">
      <alignment horizontal="left"/>
    </xf>
    <xf numFmtId="15" fontId="0" fillId="0" borderId="0" applyFont="0" applyFill="0" applyBorder="0" applyAlignment="0" applyProtection="0">
      <alignment vertical="center"/>
    </xf>
    <xf numFmtId="15" fontId="0" fillId="0" borderId="0" applyFont="0" applyFill="0" applyBorder="0" applyAlignment="0" applyProtection="0"/>
    <xf numFmtId="15" fontId="0" fillId="0" borderId="0" applyFont="0" applyFill="0" applyBorder="0" applyAlignment="0" applyProtection="0"/>
    <xf numFmtId="0" fontId="57" fillId="45" borderId="0" applyNumberFormat="0" applyBorder="0" applyAlignment="0" applyProtection="0">
      <alignment vertical="center"/>
    </xf>
    <xf numFmtId="15" fontId="0" fillId="0" borderId="0" applyFont="0" applyFill="0" applyBorder="0" applyAlignment="0" applyProtection="0"/>
    <xf numFmtId="15" fontId="0" fillId="0" borderId="0" applyFont="0" applyFill="0" applyBorder="0" applyAlignment="0" applyProtection="0"/>
    <xf numFmtId="15" fontId="0" fillId="0" borderId="0" applyFont="0" applyFill="0" applyBorder="0" applyAlignment="0" applyProtection="0"/>
    <xf numFmtId="4" fontId="0" fillId="0" borderId="0" applyFont="0" applyFill="0" applyBorder="0" applyAlignment="0" applyProtection="0">
      <alignment vertical="center"/>
    </xf>
    <xf numFmtId="0" fontId="50" fillId="33" borderId="0" applyNumberFormat="0" applyBorder="0" applyAlignment="0" applyProtection="0">
      <alignment vertical="center"/>
    </xf>
    <xf numFmtId="4" fontId="0" fillId="0" borderId="0" applyFont="0" applyFill="0" applyBorder="0" applyAlignment="0" applyProtection="0"/>
    <xf numFmtId="4" fontId="0" fillId="0" borderId="0" applyFont="0" applyFill="0" applyBorder="0" applyAlignment="0" applyProtection="0"/>
    <xf numFmtId="0" fontId="17" fillId="0" borderId="0">
      <alignment vertical="center"/>
      <protection locked="0"/>
    </xf>
    <xf numFmtId="4" fontId="0" fillId="0" borderId="0" applyFont="0" applyFill="0" applyBorder="0" applyAlignment="0" applyProtection="0"/>
    <xf numFmtId="4" fontId="0" fillId="0" borderId="0" applyFont="0" applyFill="0" applyBorder="0" applyAlignment="0" applyProtection="0"/>
    <xf numFmtId="4" fontId="0" fillId="0" borderId="0" applyFont="0" applyFill="0" applyBorder="0" applyAlignment="0" applyProtection="0"/>
    <xf numFmtId="0" fontId="71" fillId="0" borderId="42">
      <alignment horizontal="center"/>
    </xf>
    <xf numFmtId="0" fontId="50" fillId="33" borderId="0" applyNumberFormat="0" applyBorder="0" applyAlignment="0" applyProtection="0">
      <alignment vertical="center"/>
    </xf>
    <xf numFmtId="0" fontId="71" fillId="0" borderId="42">
      <alignment horizontal="center"/>
    </xf>
    <xf numFmtId="0" fontId="71" fillId="0" borderId="42">
      <alignment horizontal="center"/>
    </xf>
    <xf numFmtId="0" fontId="71" fillId="0" borderId="42">
      <alignment horizontal="center"/>
    </xf>
    <xf numFmtId="0" fontId="71" fillId="0" borderId="42">
      <alignment horizontal="center"/>
    </xf>
    <xf numFmtId="3" fontId="0" fillId="0" borderId="0" applyFont="0" applyFill="0" applyBorder="0" applyAlignment="0" applyProtection="0">
      <alignment vertical="center"/>
    </xf>
    <xf numFmtId="3" fontId="0" fillId="0" borderId="0" applyFont="0" applyFill="0" applyBorder="0" applyAlignment="0" applyProtection="0"/>
    <xf numFmtId="0" fontId="0" fillId="60" borderId="0" applyNumberFormat="0" applyFont="0" applyBorder="0" applyAlignment="0" applyProtection="0"/>
    <xf numFmtId="0" fontId="0" fillId="60" borderId="0" applyNumberFormat="0" applyFont="0" applyBorder="0" applyAlignment="0" applyProtection="0"/>
    <xf numFmtId="0" fontId="57" fillId="45" borderId="0" applyNumberFormat="0" applyBorder="0" applyAlignment="0" applyProtection="0">
      <alignment vertical="center"/>
    </xf>
    <xf numFmtId="0" fontId="0" fillId="60" borderId="0" applyNumberFormat="0" applyFont="0" applyBorder="0" applyAlignment="0" applyProtection="0"/>
    <xf numFmtId="0" fontId="57" fillId="45" borderId="0" applyNumberFormat="0" applyBorder="0" applyAlignment="0" applyProtection="0">
      <alignment vertical="center"/>
    </xf>
    <xf numFmtId="0" fontId="82" fillId="0" borderId="0" applyNumberFormat="0" applyFill="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4" fillId="39" borderId="0">
      <alignment horizontal="center" vertical="top"/>
    </xf>
    <xf numFmtId="0" fontId="67" fillId="0" borderId="41" applyNumberFormat="0" applyFill="0" applyAlignment="0" applyProtection="0">
      <alignment vertical="center"/>
    </xf>
    <xf numFmtId="0" fontId="54" fillId="39" borderId="0">
      <alignment horizontal="center" vertical="top"/>
    </xf>
    <xf numFmtId="0" fontId="54" fillId="39" borderId="0">
      <alignment horizontal="center" vertical="top"/>
    </xf>
    <xf numFmtId="0" fontId="50" fillId="33" borderId="0" applyNumberFormat="0" applyBorder="0" applyAlignment="0" applyProtection="0">
      <alignment vertical="center"/>
    </xf>
    <xf numFmtId="0" fontId="54" fillId="39" borderId="0">
      <alignment horizontal="center" vertical="top"/>
    </xf>
    <xf numFmtId="0" fontId="54" fillId="39" borderId="0">
      <alignment horizontal="center" vertical="top"/>
    </xf>
    <xf numFmtId="0" fontId="54" fillId="39" borderId="0">
      <alignment horizontal="right" vertical="top"/>
    </xf>
    <xf numFmtId="0" fontId="54" fillId="39" borderId="0">
      <alignment horizontal="right" vertical="top"/>
    </xf>
    <xf numFmtId="0" fontId="54" fillId="39" borderId="0">
      <alignment horizontal="right" vertical="top"/>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4" fillId="39" borderId="0">
      <alignment horizontal="right" vertical="top"/>
    </xf>
    <xf numFmtId="0" fontId="54" fillId="39" borderId="0">
      <alignment horizontal="center" vertical="top" wrapText="1"/>
    </xf>
    <xf numFmtId="0" fontId="50" fillId="33" borderId="0" applyNumberFormat="0" applyBorder="0" applyAlignment="0" applyProtection="0">
      <alignment vertical="center"/>
    </xf>
    <xf numFmtId="0" fontId="54" fillId="39" borderId="0">
      <alignment horizontal="center" vertical="top" wrapText="1"/>
    </xf>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center" vertical="top" wrapText="1"/>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6" fontId="0" fillId="0" borderId="0" applyFont="0" applyFill="0" applyBorder="0" applyAlignment="0" applyProtection="0"/>
    <xf numFmtId="0" fontId="54" fillId="39" borderId="0">
      <alignment horizontal="center" vertical="top" wrapText="1"/>
    </xf>
    <xf numFmtId="0" fontId="50" fillId="33" borderId="0" applyNumberFormat="0" applyBorder="0" applyAlignment="0" applyProtection="0">
      <alignment vertical="center"/>
    </xf>
    <xf numFmtId="0" fontId="54" fillId="39" borderId="0">
      <alignment horizontal="center" vertical="top" wrapText="1"/>
    </xf>
    <xf numFmtId="0" fontId="54" fillId="39" borderId="0">
      <alignment horizontal="left" vertical="center"/>
    </xf>
    <xf numFmtId="0" fontId="54" fillId="39" borderId="0">
      <alignment horizontal="center" vertical="top"/>
    </xf>
    <xf numFmtId="0" fontId="50" fillId="33" borderId="0" applyNumberFormat="0" applyBorder="0" applyAlignment="0" applyProtection="0">
      <alignment vertical="center"/>
    </xf>
    <xf numFmtId="176" fontId="0" fillId="0" borderId="0" applyFont="0" applyFill="0" applyBorder="0" applyAlignment="0" applyProtection="0">
      <alignment vertical="center"/>
    </xf>
    <xf numFmtId="0" fontId="54" fillId="39" borderId="0">
      <alignment horizontal="left" vertical="center"/>
    </xf>
    <xf numFmtId="0" fontId="50" fillId="33" borderId="0" applyNumberFormat="0" applyBorder="0" applyAlignment="0" applyProtection="0">
      <alignment vertical="center"/>
    </xf>
    <xf numFmtId="0" fontId="73" fillId="39" borderId="0">
      <alignment horizontal="center" vertical="center"/>
    </xf>
    <xf numFmtId="0" fontId="54" fillId="39" borderId="0">
      <alignment horizontal="left" vertical="top"/>
    </xf>
    <xf numFmtId="0" fontId="50" fillId="33" borderId="0" applyNumberFormat="0" applyBorder="0" applyAlignment="0" applyProtection="0">
      <alignment vertical="center"/>
    </xf>
    <xf numFmtId="0" fontId="73" fillId="39" borderId="0">
      <alignment horizontal="center" vertical="center"/>
    </xf>
    <xf numFmtId="0" fontId="54" fillId="39" borderId="0">
      <alignment horizontal="center" vertical="top"/>
    </xf>
    <xf numFmtId="0" fontId="54" fillId="39" borderId="0">
      <alignment horizontal="left" vertical="top" wrapText="1"/>
    </xf>
    <xf numFmtId="0" fontId="54" fillId="39" borderId="0">
      <alignment horizontal="left" vertical="top" wrapText="1"/>
    </xf>
    <xf numFmtId="0" fontId="54" fillId="39" borderId="0">
      <alignment horizontal="left" vertical="top"/>
    </xf>
    <xf numFmtId="0" fontId="50" fillId="33" borderId="0" applyNumberFormat="0" applyBorder="0" applyAlignment="0" applyProtection="0">
      <alignment vertical="center"/>
    </xf>
    <xf numFmtId="0" fontId="54" fillId="39" borderId="0">
      <alignment horizontal="left" vertical="top" wrapText="1"/>
    </xf>
    <xf numFmtId="0" fontId="54" fillId="39" borderId="0">
      <alignment horizontal="center" vertical="top" wrapText="1"/>
    </xf>
    <xf numFmtId="0" fontId="54" fillId="39" borderId="0">
      <alignment horizontal="left" vertical="top" wrapText="1"/>
    </xf>
    <xf numFmtId="0" fontId="72" fillId="39" borderId="0">
      <alignment horizontal="center" vertical="center"/>
    </xf>
    <xf numFmtId="0" fontId="50" fillId="33" borderId="0" applyNumberFormat="0" applyBorder="0" applyAlignment="0" applyProtection="0">
      <alignment vertical="center"/>
    </xf>
    <xf numFmtId="0" fontId="72" fillId="39" borderId="0">
      <alignment horizontal="center" vertical="center"/>
    </xf>
    <xf numFmtId="0" fontId="63" fillId="33" borderId="0" applyNumberFormat="0" applyBorder="0" applyAlignment="0" applyProtection="0"/>
    <xf numFmtId="0" fontId="54" fillId="39" borderId="0">
      <alignment horizontal="center" vertical="center" wrapText="1"/>
    </xf>
    <xf numFmtId="0" fontId="54" fillId="39" borderId="0">
      <alignment horizontal="right" vertical="center"/>
    </xf>
    <xf numFmtId="0" fontId="50" fillId="33" borderId="0" applyNumberFormat="0" applyBorder="0" applyAlignment="0" applyProtection="0">
      <alignment vertical="center"/>
    </xf>
    <xf numFmtId="0" fontId="66" fillId="0" borderId="0"/>
    <xf numFmtId="0" fontId="54" fillId="39" borderId="0">
      <alignment horizontal="center" vertical="center"/>
    </xf>
    <xf numFmtId="0" fontId="50" fillId="33" borderId="0" applyNumberFormat="0" applyBorder="0" applyAlignment="0" applyProtection="0">
      <alignment vertical="center"/>
    </xf>
    <xf numFmtId="0" fontId="66" fillId="0" borderId="0"/>
    <xf numFmtId="0" fontId="54" fillId="39" borderId="0">
      <alignment horizontal="center"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center"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center" vertical="center"/>
    </xf>
    <xf numFmtId="0" fontId="60" fillId="0" borderId="38" applyNumberFormat="0" applyFill="0" applyAlignment="0" applyProtection="0">
      <alignment vertical="center"/>
    </xf>
    <xf numFmtId="0" fontId="54" fillId="39" borderId="0">
      <alignment horizontal="lef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4" fillId="39" borderId="0">
      <alignment horizontal="center" vertical="top" wrapText="1"/>
    </xf>
    <xf numFmtId="0" fontId="50" fillId="33" borderId="0" applyNumberFormat="0" applyBorder="0" applyAlignment="0" applyProtection="0">
      <alignment vertical="center"/>
    </xf>
    <xf numFmtId="0" fontId="54" fillId="39" borderId="0">
      <alignment horizontal="center" vertical="top" wrapText="1"/>
    </xf>
    <xf numFmtId="0" fontId="50" fillId="33" borderId="0" applyNumberFormat="0" applyBorder="0" applyAlignment="0" applyProtection="0">
      <alignment vertical="center"/>
    </xf>
    <xf numFmtId="0" fontId="54" fillId="39" borderId="0">
      <alignment horizontal="left" vertical="top"/>
    </xf>
    <xf numFmtId="0" fontId="54" fillId="39" borderId="0">
      <alignment horizontal="left" vertical="top"/>
    </xf>
    <xf numFmtId="0" fontId="54" fillId="39" borderId="0">
      <alignment horizontal="left" vertical="top"/>
    </xf>
    <xf numFmtId="0" fontId="54" fillId="39" borderId="0">
      <alignment horizontal="righ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7" fillId="45" borderId="0" applyNumberFormat="0" applyBorder="0" applyAlignment="0" applyProtection="0">
      <alignment vertical="center"/>
    </xf>
    <xf numFmtId="0" fontId="54" fillId="39" borderId="0">
      <alignment horizontal="left" vertical="top" wrapText="1"/>
    </xf>
    <xf numFmtId="0" fontId="54" fillId="39" borderId="0">
      <alignment horizontal="left" vertical="top" wrapText="1"/>
    </xf>
    <xf numFmtId="0" fontId="54" fillId="39" borderId="0">
      <alignment horizontal="left" vertical="top" wrapText="1"/>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4" fillId="39" borderId="0">
      <alignment horizontal="left" vertical="top" wrapText="1"/>
    </xf>
    <xf numFmtId="0" fontId="17" fillId="0" borderId="0">
      <alignment vertical="center"/>
    </xf>
    <xf numFmtId="0" fontId="54" fillId="39" borderId="0">
      <alignment horizontal="right" vertical="center"/>
    </xf>
    <xf numFmtId="0" fontId="50" fillId="33" borderId="0" applyNumberFormat="0" applyBorder="0" applyAlignment="0" applyProtection="0">
      <alignment vertical="center"/>
    </xf>
    <xf numFmtId="0" fontId="52" fillId="34" borderId="6">
      <alignment vertical="center"/>
      <protection locked="0"/>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2" fillId="34" borderId="6">
      <protection locked="0"/>
    </xf>
    <xf numFmtId="0" fontId="52" fillId="34" borderId="6">
      <protection locked="0"/>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2" fillId="34" borderId="6">
      <protection locked="0"/>
    </xf>
    <xf numFmtId="0" fontId="52" fillId="34" borderId="6">
      <protection locked="0"/>
    </xf>
    <xf numFmtId="0" fontId="52" fillId="34" borderId="6">
      <protection locked="0"/>
    </xf>
    <xf numFmtId="0" fontId="83" fillId="0" borderId="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2" fillId="34" borderId="6">
      <protection locked="0"/>
    </xf>
    <xf numFmtId="0" fontId="66" fillId="0" borderId="0"/>
    <xf numFmtId="0" fontId="52" fillId="34" borderId="6">
      <protection locked="0"/>
    </xf>
    <xf numFmtId="0" fontId="66" fillId="0" borderId="0"/>
    <xf numFmtId="0" fontId="52" fillId="34" borderId="6">
      <protection locked="0"/>
    </xf>
    <xf numFmtId="0" fontId="66" fillId="0" borderId="0"/>
    <xf numFmtId="0" fontId="52" fillId="34" borderId="6">
      <protection locked="0"/>
    </xf>
    <xf numFmtId="0" fontId="66" fillId="0" borderId="0"/>
    <xf numFmtId="0" fontId="52" fillId="34" borderId="6">
      <protection locked="0"/>
    </xf>
    <xf numFmtId="0" fontId="66" fillId="0" borderId="0"/>
    <xf numFmtId="0" fontId="52" fillId="34" borderId="6">
      <alignment vertical="center"/>
      <protection locked="0"/>
    </xf>
    <xf numFmtId="0" fontId="52" fillId="34" borderId="6">
      <protection locked="0"/>
    </xf>
    <xf numFmtId="0" fontId="52" fillId="34" borderId="6">
      <protection locked="0"/>
    </xf>
    <xf numFmtId="0" fontId="52" fillId="34" borderId="6">
      <protection locked="0"/>
    </xf>
    <xf numFmtId="0" fontId="57" fillId="45" borderId="0" applyNumberFormat="0" applyBorder="0" applyAlignment="0" applyProtection="0">
      <alignment vertical="center"/>
    </xf>
    <xf numFmtId="0" fontId="52" fillId="34" borderId="6">
      <protection locked="0"/>
    </xf>
    <xf numFmtId="0" fontId="57" fillId="45" borderId="0" applyNumberFormat="0" applyBorder="0" applyAlignment="0" applyProtection="0">
      <alignment vertical="center"/>
    </xf>
    <xf numFmtId="0" fontId="52" fillId="34" borderId="6">
      <protection locked="0"/>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2" fillId="34" borderId="6">
      <protection locked="0"/>
    </xf>
    <xf numFmtId="0" fontId="52" fillId="34" borderId="6">
      <protection locked="0"/>
    </xf>
    <xf numFmtId="0" fontId="50" fillId="33" borderId="0" applyNumberFormat="0" applyBorder="0" applyAlignment="0" applyProtection="0">
      <alignment vertical="center"/>
    </xf>
    <xf numFmtId="0" fontId="52" fillId="34" borderId="6">
      <protection locked="0"/>
    </xf>
    <xf numFmtId="0" fontId="52" fillId="34" borderId="6">
      <protection locked="0"/>
    </xf>
    <xf numFmtId="0" fontId="52" fillId="34" borderId="6">
      <protection locked="0"/>
    </xf>
    <xf numFmtId="0" fontId="52" fillId="34" borderId="6">
      <protection locked="0"/>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2" fillId="34" borderId="6">
      <protection locked="0"/>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2" fillId="34" borderId="6">
      <protection locked="0"/>
    </xf>
    <xf numFmtId="0" fontId="74" fillId="0" borderId="43" applyNumberFormat="0" applyFill="0" applyAlignment="0" applyProtection="0">
      <alignment vertical="center"/>
    </xf>
    <xf numFmtId="0" fontId="53" fillId="46" borderId="0" applyNumberFormat="0" applyBorder="0" applyAlignment="0" applyProtection="0">
      <alignment vertical="center"/>
    </xf>
    <xf numFmtId="0" fontId="52" fillId="34" borderId="6">
      <protection locked="0"/>
    </xf>
    <xf numFmtId="0" fontId="74" fillId="0" borderId="43" applyNumberFormat="0" applyFill="0" applyAlignment="0" applyProtection="0">
      <alignment vertical="center"/>
    </xf>
    <xf numFmtId="0" fontId="57" fillId="45" borderId="0" applyNumberFormat="0" applyBorder="0" applyAlignment="0" applyProtection="0">
      <alignment vertical="center"/>
    </xf>
    <xf numFmtId="0" fontId="52" fillId="34" borderId="6">
      <protection locked="0"/>
    </xf>
    <xf numFmtId="0" fontId="74" fillId="0" borderId="43" applyNumberFormat="0" applyFill="0" applyAlignment="0" applyProtection="0">
      <alignment vertical="center"/>
    </xf>
    <xf numFmtId="0" fontId="52" fillId="34" borderId="6">
      <alignment vertical="center"/>
      <protection locked="0"/>
    </xf>
    <xf numFmtId="0" fontId="52" fillId="34" borderId="6">
      <protection locked="0"/>
    </xf>
    <xf numFmtId="0" fontId="52" fillId="34" borderId="6">
      <protection locked="0"/>
    </xf>
    <xf numFmtId="0" fontId="52" fillId="34" borderId="6">
      <protection locked="0"/>
    </xf>
    <xf numFmtId="0" fontId="52" fillId="34" borderId="6">
      <protection locked="0"/>
    </xf>
    <xf numFmtId="0" fontId="52" fillId="34" borderId="6">
      <protection locked="0"/>
    </xf>
    <xf numFmtId="0" fontId="52" fillId="34" borderId="6">
      <alignment vertical="center"/>
      <protection locked="0"/>
    </xf>
    <xf numFmtId="0" fontId="66" fillId="0" borderId="0">
      <alignment vertical="center"/>
    </xf>
    <xf numFmtId="0" fontId="52" fillId="34" borderId="6">
      <protection locked="0"/>
    </xf>
    <xf numFmtId="0" fontId="66" fillId="0" borderId="0"/>
    <xf numFmtId="0" fontId="52" fillId="34" borderId="6">
      <protection locked="0"/>
    </xf>
    <xf numFmtId="0" fontId="66" fillId="0" borderId="0"/>
    <xf numFmtId="0" fontId="52" fillId="34" borderId="6">
      <protection locked="0"/>
    </xf>
    <xf numFmtId="0" fontId="66" fillId="0" borderId="0"/>
    <xf numFmtId="0" fontId="52" fillId="34" borderId="6">
      <protection locked="0"/>
    </xf>
    <xf numFmtId="0" fontId="66" fillId="0" borderId="0"/>
    <xf numFmtId="0" fontId="52" fillId="34" borderId="6">
      <protection locked="0"/>
    </xf>
    <xf numFmtId="0" fontId="66" fillId="0" borderId="0"/>
    <xf numFmtId="0" fontId="52" fillId="34" borderId="6">
      <alignment vertical="center"/>
      <protection locked="0"/>
    </xf>
    <xf numFmtId="0" fontId="52" fillId="34" borderId="6">
      <protection locked="0"/>
    </xf>
    <xf numFmtId="0" fontId="52" fillId="34" borderId="6">
      <protection locked="0"/>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52" fillId="34" borderId="6">
      <protection locked="0"/>
    </xf>
    <xf numFmtId="0" fontId="52" fillId="34" borderId="6">
      <protection locked="0"/>
    </xf>
    <xf numFmtId="0" fontId="50" fillId="33" borderId="0" applyNumberFormat="0" applyBorder="0" applyAlignment="0" applyProtection="0">
      <alignment vertical="center"/>
    </xf>
    <xf numFmtId="176" fontId="0" fillId="0" borderId="0" applyFont="0" applyFill="0" applyBorder="0" applyAlignment="0" applyProtection="0"/>
    <xf numFmtId="0" fontId="52" fillId="34" borderId="6">
      <alignment vertical="center"/>
      <protection locked="0"/>
    </xf>
    <xf numFmtId="0" fontId="52" fillId="34" borderId="6">
      <protection locked="0"/>
    </xf>
    <xf numFmtId="0" fontId="52" fillId="34" borderId="6">
      <protection locked="0"/>
    </xf>
    <xf numFmtId="0" fontId="52" fillId="34" borderId="6">
      <protection locked="0"/>
    </xf>
    <xf numFmtId="0" fontId="52" fillId="34" borderId="6">
      <protection locked="0"/>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2" fillId="34" borderId="6">
      <protection locked="0"/>
    </xf>
    <xf numFmtId="0" fontId="50" fillId="33" borderId="0" applyNumberFormat="0" applyBorder="0" applyAlignment="0" applyProtection="0">
      <alignment vertical="center"/>
    </xf>
    <xf numFmtId="0" fontId="52" fillId="34" borderId="6">
      <protection locked="0"/>
    </xf>
    <xf numFmtId="0" fontId="52" fillId="34" borderId="6">
      <protection locked="0"/>
    </xf>
    <xf numFmtId="0" fontId="52" fillId="34" borderId="6">
      <protection locked="0"/>
    </xf>
    <xf numFmtId="0" fontId="52" fillId="34" borderId="6">
      <protection locked="0"/>
    </xf>
    <xf numFmtId="0" fontId="52" fillId="34" borderId="6">
      <protection locked="0"/>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2" fillId="34" borderId="6">
      <protection locked="0"/>
    </xf>
    <xf numFmtId="0" fontId="50" fillId="33" borderId="0" applyNumberFormat="0" applyBorder="0" applyAlignment="0" applyProtection="0">
      <alignment vertical="center"/>
    </xf>
    <xf numFmtId="0" fontId="52" fillId="34" borderId="6">
      <protection locked="0"/>
    </xf>
    <xf numFmtId="0" fontId="50" fillId="33" borderId="0" applyNumberFormat="0" applyBorder="0" applyAlignment="0" applyProtection="0">
      <alignment vertical="center"/>
    </xf>
    <xf numFmtId="0" fontId="0" fillId="42" borderId="0" applyNumberFormat="0" applyFont="0" applyBorder="0" applyAlignment="0" applyProtection="0">
      <alignment vertical="center"/>
    </xf>
    <xf numFmtId="0" fontId="0" fillId="42" borderId="0" applyNumberFormat="0" applyFont="0" applyBorder="0" applyAlignment="0" applyProtection="0"/>
    <xf numFmtId="0" fontId="0" fillId="42" borderId="0" applyNumberFormat="0" applyFont="0" applyBorder="0" applyAlignment="0" applyProtection="0"/>
    <xf numFmtId="0" fontId="0" fillId="42" borderId="0" applyNumberFormat="0" applyFont="0" applyBorder="0" applyAlignment="0" applyProtection="0"/>
    <xf numFmtId="0" fontId="0" fillId="42" borderId="0" applyNumberFormat="0" applyFont="0" applyBorder="0" applyAlignment="0" applyProtection="0"/>
    <xf numFmtId="9" fontId="0" fillId="0" borderId="0" applyFont="0" applyFill="0" applyBorder="0" applyAlignment="0" applyProtection="0">
      <alignment vertical="center"/>
    </xf>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67" fillId="0" borderId="0" applyNumberFormat="0" applyFill="0" applyBorder="0" applyAlignment="0" applyProtection="0">
      <alignment vertical="center"/>
    </xf>
    <xf numFmtId="9" fontId="0" fillId="0" borderId="0" applyFont="0" applyFill="0" applyBorder="0" applyAlignment="0" applyProtection="0"/>
    <xf numFmtId="0" fontId="67" fillId="0" borderId="0" applyNumberFormat="0" applyFill="0" applyBorder="0" applyAlignment="0" applyProtection="0">
      <alignment vertical="center"/>
    </xf>
    <xf numFmtId="9" fontId="0" fillId="0" borderId="0" applyFont="0" applyFill="0" applyBorder="0" applyAlignment="0" applyProtection="0"/>
    <xf numFmtId="0" fontId="51" fillId="33" borderId="0" applyNumberFormat="0" applyBorder="0" applyAlignment="0" applyProtection="0">
      <alignment vertical="center"/>
    </xf>
    <xf numFmtId="0" fontId="66" fillId="0" borderId="0"/>
    <xf numFmtId="9" fontId="0" fillId="0" borderId="0" applyFont="0" applyFill="0" applyBorder="0" applyAlignment="0" applyProtection="0"/>
    <xf numFmtId="0" fontId="51" fillId="33" borderId="0" applyNumberFormat="0" applyBorder="0" applyAlignment="0" applyProtection="0">
      <alignment vertical="center"/>
    </xf>
    <xf numFmtId="0" fontId="66" fillId="0" borderId="0"/>
    <xf numFmtId="9" fontId="0" fillId="0" borderId="0" applyFont="0" applyFill="0" applyBorder="0" applyAlignment="0" applyProtection="0"/>
    <xf numFmtId="0" fontId="51" fillId="33" borderId="0" applyNumberFormat="0" applyBorder="0" applyAlignment="0" applyProtection="0">
      <alignment vertical="center"/>
    </xf>
    <xf numFmtId="0" fontId="66" fillId="0" borderId="0"/>
    <xf numFmtId="0" fontId="57" fillId="45" borderId="0" applyNumberFormat="0" applyBorder="0" applyAlignment="0" applyProtection="0">
      <alignment vertical="center"/>
    </xf>
    <xf numFmtId="9" fontId="0" fillId="0" borderId="0" applyFont="0" applyFill="0" applyBorder="0" applyAlignment="0" applyProtection="0"/>
    <xf numFmtId="0" fontId="51" fillId="33" borderId="0" applyNumberFormat="0" applyBorder="0" applyAlignment="0" applyProtection="0">
      <alignment vertical="center"/>
    </xf>
    <xf numFmtId="0" fontId="66" fillId="0" borderId="0"/>
    <xf numFmtId="0" fontId="57" fillId="45" borderId="0" applyNumberFormat="0" applyBorder="0" applyAlignment="0" applyProtection="0">
      <alignment vertical="center"/>
    </xf>
    <xf numFmtId="0" fontId="84" fillId="63" borderId="0" applyNumberFormat="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66" fillId="0" borderId="0"/>
    <xf numFmtId="9" fontId="0" fillId="0" borderId="0" applyFont="0" applyFill="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0" fontId="50" fillId="33" borderId="0" applyNumberFormat="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0" fontId="66" fillId="0" borderId="0">
      <alignment vertical="center"/>
    </xf>
    <xf numFmtId="0" fontId="17"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7" fillId="0" borderId="0" applyFont="0" applyFill="0" applyBorder="0" applyAlignment="0" applyProtection="0">
      <alignment vertical="center"/>
    </xf>
    <xf numFmtId="0" fontId="0" fillId="0" borderId="0" applyFont="0" applyFill="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0" fillId="0" borderId="0" applyFont="0" applyFill="0" applyBorder="0" applyAlignment="0" applyProtection="0">
      <alignment vertical="center"/>
    </xf>
    <xf numFmtId="0" fontId="0" fillId="0" borderId="4" applyNumberFormat="0" applyFill="0" applyProtection="0">
      <alignment horizontal="righ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4" applyNumberFormat="0" applyFill="0" applyProtection="0">
      <alignment horizontal="right"/>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4" applyNumberFormat="0" applyFill="0" applyProtection="0">
      <alignment horizontal="right"/>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0" fillId="0" borderId="4" applyNumberFormat="0" applyFill="0" applyProtection="0">
      <alignment horizontal="right"/>
    </xf>
    <xf numFmtId="0" fontId="50" fillId="33" borderId="0" applyNumberFormat="0" applyBorder="0" applyAlignment="0" applyProtection="0">
      <alignment vertical="center"/>
    </xf>
    <xf numFmtId="0" fontId="68" fillId="38" borderId="40" applyNumberFormat="0" applyAlignment="0" applyProtection="0">
      <alignment vertical="center"/>
    </xf>
    <xf numFmtId="0" fontId="0" fillId="0" borderId="4" applyNumberFormat="0" applyFill="0" applyProtection="0">
      <alignment horizontal="right"/>
    </xf>
    <xf numFmtId="0" fontId="0" fillId="0" borderId="4" applyNumberFormat="0" applyFill="0" applyProtection="0">
      <alignment horizontal="right"/>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51" fillId="33" borderId="0" applyNumberFormat="0" applyBorder="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57" fillId="45" borderId="0" applyNumberFormat="0" applyBorder="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69" fillId="0" borderId="0" applyNumberFormat="0" applyFill="0" applyBorder="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60" fillId="0" borderId="38" applyNumberFormat="0" applyFill="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60" fillId="0" borderId="38" applyNumberFormat="0" applyFill="0" applyAlignment="0" applyProtection="0">
      <alignment vertical="center"/>
    </xf>
    <xf numFmtId="0" fontId="50" fillId="33" borderId="0" applyNumberFormat="0" applyBorder="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57" fillId="45" borderId="0" applyNumberFormat="0" applyBorder="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66" fillId="0" borderId="0"/>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85" fillId="38" borderId="45" applyNumberFormat="0" applyAlignment="0" applyProtection="0">
      <alignment vertical="center"/>
    </xf>
    <xf numFmtId="0" fontId="74" fillId="0" borderId="43" applyNumberFormat="0" applyFill="0" applyAlignment="0" applyProtection="0">
      <alignment vertical="center"/>
    </xf>
    <xf numFmtId="0" fontId="74" fillId="0" borderId="43" applyNumberFormat="0" applyFill="0" applyAlignment="0" applyProtection="0">
      <alignment vertical="center"/>
    </xf>
    <xf numFmtId="0" fontId="51" fillId="33" borderId="0" applyNumberFormat="0" applyBorder="0" applyAlignment="0" applyProtection="0">
      <alignment vertical="center"/>
    </xf>
    <xf numFmtId="0" fontId="74" fillId="0" borderId="43"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6" fillId="0" borderId="0"/>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50" fillId="33" borderId="0" applyNumberFormat="0" applyBorder="0" applyAlignment="0" applyProtection="0">
      <alignment vertical="center"/>
    </xf>
    <xf numFmtId="0" fontId="67" fillId="0" borderId="41" applyNumberFormat="0" applyFill="0" applyAlignment="0" applyProtection="0">
      <alignment vertical="center"/>
    </xf>
    <xf numFmtId="0" fontId="67" fillId="0" borderId="41" applyNumberFormat="0" applyFill="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7" fillId="0" borderId="0" applyNumberFormat="0" applyFill="0" applyBorder="0" applyAlignment="0" applyProtection="0">
      <alignment vertical="center"/>
    </xf>
    <xf numFmtId="0" fontId="50" fillId="33" borderId="0" applyNumberFormat="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57" fillId="45" borderId="0" applyNumberFormat="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0" fillId="33" borderId="0" applyNumberFormat="0" applyBorder="0" applyAlignment="0" applyProtection="0">
      <alignment vertical="center"/>
    </xf>
    <xf numFmtId="0" fontId="64" fillId="0" borderId="0" applyNumberFormat="0" applyFill="0" applyBorder="0" applyAlignment="0" applyProtection="0">
      <alignment vertical="center"/>
    </xf>
    <xf numFmtId="0" fontId="77" fillId="0" borderId="4" applyNumberFormat="0" applyFill="0" applyProtection="0">
      <alignment horizontal="center" vertical="center"/>
    </xf>
    <xf numFmtId="0" fontId="57" fillId="45" borderId="0" applyNumberFormat="0" applyBorder="0" applyAlignment="0" applyProtection="0">
      <alignment vertical="center"/>
    </xf>
    <xf numFmtId="0" fontId="77" fillId="0" borderId="4" applyNumberFormat="0" applyFill="0" applyProtection="0">
      <alignment horizont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77" fillId="0" borderId="4" applyNumberFormat="0" applyFill="0" applyProtection="0">
      <alignment horizontal="center"/>
    </xf>
    <xf numFmtId="0" fontId="77" fillId="0" borderId="4" applyNumberFormat="0" applyFill="0" applyProtection="0">
      <alignment horizontal="center"/>
    </xf>
    <xf numFmtId="0" fontId="86" fillId="0" borderId="0" applyNumberFormat="0" applyFill="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86" fillId="0" borderId="0" applyNumberFormat="0" applyFill="0" applyBorder="0" applyAlignment="0" applyProtection="0"/>
    <xf numFmtId="0" fontId="50" fillId="33" borderId="0" applyNumberFormat="0" applyBorder="0" applyAlignment="0" applyProtection="0">
      <alignment vertical="center"/>
    </xf>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17" applyNumberFormat="0" applyFill="0" applyProtection="0">
      <alignment horizontal="center" vertical="center"/>
    </xf>
    <xf numFmtId="0" fontId="87" fillId="0" borderId="17" applyNumberFormat="0" applyFill="0" applyProtection="0">
      <alignment horizontal="center"/>
    </xf>
    <xf numFmtId="0" fontId="50" fillId="33" borderId="0" applyNumberFormat="0" applyBorder="0" applyAlignment="0" applyProtection="0">
      <alignment vertical="center"/>
    </xf>
    <xf numFmtId="0" fontId="87" fillId="0" borderId="17" applyNumberFormat="0" applyFill="0" applyProtection="0">
      <alignment horizontal="center"/>
    </xf>
    <xf numFmtId="0" fontId="50" fillId="33" borderId="0" applyNumberFormat="0" applyBorder="0" applyAlignment="0" applyProtection="0">
      <alignment vertical="center"/>
    </xf>
    <xf numFmtId="0" fontId="87" fillId="0" borderId="17" applyNumberFormat="0" applyFill="0" applyProtection="0">
      <alignment horizont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87" fillId="0" borderId="17" applyNumberFormat="0" applyFill="0" applyProtection="0">
      <alignment horizont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87" fillId="0" borderId="17" applyNumberFormat="0" applyFill="0" applyProtection="0">
      <alignment horizont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88" fillId="64" borderId="0" applyNumberFormat="0" applyBorder="0" applyAlignment="0" applyProtection="0"/>
    <xf numFmtId="0" fontId="50" fillId="33" borderId="0" applyNumberFormat="0" applyBorder="0" applyAlignment="0" applyProtection="0">
      <alignment vertical="center"/>
    </xf>
    <xf numFmtId="0" fontId="88" fillId="64"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68" fillId="38" borderId="40" applyNumberFormat="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68" fillId="38" borderId="40" applyNumberFormat="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68" fillId="38" borderId="40" applyNumberFormat="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84" fillId="6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9"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3" fillId="57"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5" fillId="45" borderId="0" applyNumberFormat="0" applyBorder="0" applyAlignment="0" applyProtection="0"/>
    <xf numFmtId="0" fontId="50" fillId="33" borderId="0" applyNumberFormat="0" applyBorder="0" applyAlignment="0" applyProtection="0">
      <alignment vertical="center"/>
    </xf>
    <xf numFmtId="0" fontId="65" fillId="45"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6"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0" fillId="42" borderId="39" applyNumberFormat="0" applyFont="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0" borderId="0">
      <alignment vertical="center"/>
    </xf>
    <xf numFmtId="0" fontId="50" fillId="33" borderId="0" applyNumberFormat="0" applyBorder="0" applyAlignment="0" applyProtection="0">
      <alignment vertical="center"/>
    </xf>
    <xf numFmtId="0" fontId="17" fillId="0" borderId="0">
      <alignment vertical="center"/>
    </xf>
    <xf numFmtId="0" fontId="50" fillId="33" borderId="0" applyNumberFormat="0" applyBorder="0" applyAlignment="0" applyProtection="0">
      <alignment vertical="center"/>
    </xf>
    <xf numFmtId="0" fontId="17"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89" fillId="0" borderId="0" applyNumberFormat="0" applyFill="0" applyBorder="0" applyAlignment="0" applyProtection="0">
      <alignment vertical="center"/>
    </xf>
    <xf numFmtId="0" fontId="50" fillId="33" borderId="0" applyNumberFormat="0" applyBorder="0" applyAlignment="0" applyProtection="0">
      <alignment vertical="center"/>
    </xf>
    <xf numFmtId="0" fontId="89" fillId="0" borderId="0" applyNumberFormat="0" applyFill="0" applyBorder="0" applyAlignment="0" applyProtection="0">
      <alignment vertical="center"/>
    </xf>
    <xf numFmtId="0" fontId="50" fillId="33" borderId="0" applyNumberFormat="0" applyBorder="0" applyAlignment="0" applyProtection="0">
      <alignment vertical="center"/>
    </xf>
    <xf numFmtId="0" fontId="89" fillId="0" borderId="0" applyNumberFormat="0" applyFill="0" applyBorder="0" applyAlignment="0" applyProtection="0">
      <alignment vertical="center"/>
    </xf>
    <xf numFmtId="0" fontId="50" fillId="33" borderId="0" applyNumberFormat="0" applyBorder="0" applyAlignment="0" applyProtection="0">
      <alignment vertical="center"/>
    </xf>
    <xf numFmtId="0" fontId="89"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9"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85" fillId="38" borderId="45" applyNumberFormat="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90" fillId="0" borderId="46" applyNumberFormat="0" applyFill="0" applyAlignment="0" applyProtection="0">
      <alignment vertical="center"/>
    </xf>
    <xf numFmtId="0" fontId="50" fillId="33" borderId="0" applyNumberFormat="0" applyBorder="0" applyAlignment="0" applyProtection="0">
      <alignment vertical="center"/>
    </xf>
    <xf numFmtId="0" fontId="90" fillId="0" borderId="46"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alignment vertical="center"/>
    </xf>
    <xf numFmtId="0" fontId="50" fillId="33" borderId="0" applyNumberFormat="0" applyBorder="0" applyAlignment="0" applyProtection="0">
      <alignment vertical="center"/>
    </xf>
    <xf numFmtId="0" fontId="91" fillId="0" borderId="47" applyNumberFormat="0" applyFill="0" applyAlignment="0" applyProtection="0">
      <alignment vertical="center"/>
    </xf>
    <xf numFmtId="0" fontId="50" fillId="33" borderId="0" applyNumberFormat="0" applyBorder="0" applyAlignment="0" applyProtection="0">
      <alignment vertical="center"/>
    </xf>
    <xf numFmtId="0" fontId="91" fillId="0" borderId="47" applyNumberFormat="0" applyFill="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91" fillId="0" borderId="47"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92" fillId="56" borderId="48" applyNumberFormat="0" applyAlignment="0" applyProtection="0">
      <alignment vertical="center"/>
    </xf>
    <xf numFmtId="0" fontId="92" fillId="56" borderId="48" applyNumberFormat="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92" fillId="56" borderId="48" applyNumberFormat="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9"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177" fontId="0" fillId="0" borderId="0" applyFont="0" applyFill="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23"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7" fillId="0" borderId="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33" borderId="0" applyNumberFormat="0" applyBorder="0" applyAlignment="0" applyProtection="0">
      <alignment vertical="center"/>
    </xf>
    <xf numFmtId="0" fontId="57" fillId="45"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57" fillId="45"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57" fillId="45"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177" fontId="0" fillId="0" borderId="0" applyFont="0" applyFill="0" applyBorder="0" applyAlignment="0" applyProtection="0"/>
    <xf numFmtId="0" fontId="63" fillId="50" borderId="0" applyNumberFormat="0" applyBorder="0" applyAlignment="0" applyProtection="0">
      <alignment vertical="center"/>
    </xf>
    <xf numFmtId="0" fontId="63" fillId="50" borderId="0" applyNumberFormat="0" applyBorder="0" applyAlignment="0" applyProtection="0"/>
    <xf numFmtId="0" fontId="63" fillId="50"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176" fontId="0" fillId="0" borderId="0" applyFont="0" applyFill="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176" fontId="0" fillId="0" borderId="0" applyFont="0" applyFill="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63" fillId="50" borderId="0" applyNumberFormat="0" applyBorder="0" applyAlignment="0" applyProtection="0">
      <alignment vertical="center"/>
    </xf>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xf numFmtId="0" fontId="63"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63" fillId="50" borderId="0" applyNumberFormat="0" applyBorder="0" applyAlignment="0" applyProtection="0">
      <alignment vertical="center"/>
    </xf>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63" fillId="50" borderId="0" applyNumberFormat="0" applyBorder="0" applyAlignment="0" applyProtection="0"/>
    <xf numFmtId="0" fontId="57" fillId="45" borderId="0" applyNumberFormat="0" applyBorder="0" applyAlignment="0" applyProtection="0">
      <alignment vertical="center"/>
    </xf>
    <xf numFmtId="0" fontId="63" fillId="50" borderId="0" applyNumberFormat="0" applyBorder="0" applyAlignment="0" applyProtection="0"/>
    <xf numFmtId="0" fontId="63" fillId="33" borderId="0" applyNumberFormat="0" applyBorder="0" applyAlignment="0" applyProtection="0">
      <alignment vertical="center"/>
    </xf>
    <xf numFmtId="0" fontId="63" fillId="33" borderId="0" applyNumberFormat="0" applyBorder="0" applyAlignment="0" applyProtection="0"/>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63" fillId="33" borderId="0" applyNumberFormat="0" applyBorder="0" applyAlignment="0" applyProtection="0"/>
    <xf numFmtId="0" fontId="63" fillId="50" borderId="0" applyNumberFormat="0" applyBorder="0" applyAlignment="0" applyProtection="0">
      <alignment vertical="center"/>
    </xf>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alignment vertical="center"/>
    </xf>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33" borderId="0" applyNumberFormat="0" applyBorder="0" applyAlignment="0" applyProtection="0">
      <alignment vertical="center"/>
    </xf>
    <xf numFmtId="0" fontId="63" fillId="33" borderId="0" applyNumberFormat="0" applyBorder="0" applyAlignment="0" applyProtection="0"/>
    <xf numFmtId="0" fontId="63" fillId="33" borderId="0" applyNumberFormat="0" applyBorder="0" applyAlignment="0" applyProtection="0"/>
    <xf numFmtId="0" fontId="63" fillId="33" borderId="0" applyNumberFormat="0" applyBorder="0" applyAlignment="0" applyProtection="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90" fillId="0" borderId="46" applyNumberFormat="0" applyFill="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3" fillId="57" borderId="0" applyNumberFormat="0" applyBorder="0" applyAlignment="0" applyProtection="0">
      <alignment vertical="center"/>
    </xf>
    <xf numFmtId="0" fontId="51" fillId="33" borderId="0" applyNumberFormat="0" applyBorder="0" applyAlignment="0" applyProtection="0">
      <alignment vertical="center"/>
    </xf>
    <xf numFmtId="0" fontId="66" fillId="0" borderId="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7" fillId="45"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1" fillId="33" borderId="0" applyNumberFormat="0" applyBorder="0" applyAlignment="0" applyProtection="0">
      <alignment vertical="center"/>
    </xf>
    <xf numFmtId="0" fontId="50" fillId="33" borderId="0" applyNumberFormat="0" applyBorder="0" applyAlignment="0" applyProtection="0">
      <alignment vertical="center"/>
    </xf>
    <xf numFmtId="0" fontId="69" fillId="0" borderId="0" applyNumberFormat="0" applyFill="0" applyBorder="0" applyAlignment="0" applyProtection="0">
      <alignment vertical="center"/>
    </xf>
    <xf numFmtId="0" fontId="50" fillId="33" borderId="0" applyNumberFormat="0" applyBorder="0" applyAlignment="0" applyProtection="0">
      <alignment vertical="center"/>
    </xf>
    <xf numFmtId="0" fontId="69" fillId="0" borderId="0" applyNumberFormat="0" applyFill="0" applyBorder="0" applyAlignment="0" applyProtection="0">
      <alignment vertical="center"/>
    </xf>
    <xf numFmtId="0" fontId="50" fillId="33" borderId="0" applyNumberFormat="0" applyBorder="0" applyAlignment="0" applyProtection="0">
      <alignment vertical="center"/>
    </xf>
    <xf numFmtId="0" fontId="69" fillId="0" borderId="0" applyNumberFormat="0" applyFill="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66" fillId="0" borderId="0"/>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7" fillId="45"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cellStyleXfs>
  <cellXfs count="455">
    <xf numFmtId="0" fontId="0" fillId="0" borderId="0" xfId="0" applyAlignment="1"/>
    <xf numFmtId="0" fontId="1" fillId="0" borderId="0" xfId="0" applyFont="1" applyFill="1" applyAlignment="1"/>
    <xf numFmtId="0" fontId="1" fillId="0" borderId="0" xfId="0" applyNumberFormat="1" applyFont="1" applyFill="1" applyAlignment="1"/>
    <xf numFmtId="0" fontId="1" fillId="0" borderId="0" xfId="0" applyFont="1" applyFill="1" applyAlignment="1">
      <alignment horizontal="center"/>
    </xf>
    <xf numFmtId="0" fontId="2" fillId="0" borderId="1" xfId="1096"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3" xfId="1096" applyNumberFormat="1" applyFont="1" applyFill="1" applyBorder="1" applyAlignment="1">
      <alignment horizontal="center" vertical="center" wrapText="1"/>
    </xf>
    <xf numFmtId="0" fontId="3" fillId="0" borderId="3" xfId="1096" applyFont="1" applyFill="1" applyBorder="1" applyAlignment="1">
      <alignment horizontal="center" vertical="center" wrapText="1"/>
    </xf>
    <xf numFmtId="191" fontId="3" fillId="0" borderId="3" xfId="1096"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1096" applyNumberFormat="1" applyFont="1" applyFill="1" applyBorder="1" applyAlignment="1">
      <alignment horizontal="center" vertical="center" wrapText="1"/>
    </xf>
    <xf numFmtId="0" fontId="4" fillId="0" borderId="3" xfId="0" applyFont="1" applyFill="1" applyBorder="1" applyAlignment="1">
      <alignment horizontal="center" vertical="center"/>
    </xf>
    <xf numFmtId="191" fontId="4" fillId="0" borderId="3" xfId="2391" applyNumberFormat="1" applyFont="1" applyFill="1" applyBorder="1" applyAlignment="1">
      <alignment horizontal="center" vertical="center" wrapText="1"/>
    </xf>
    <xf numFmtId="191" fontId="4" fillId="0" borderId="3" xfId="2391" applyNumberFormat="1" applyFont="1" applyFill="1" applyBorder="1" applyAlignment="1">
      <alignment vertical="center" wrapText="1"/>
    </xf>
    <xf numFmtId="191" fontId="4" fillId="0" borderId="3" xfId="0" applyNumberFormat="1" applyFont="1" applyFill="1" applyBorder="1" applyAlignment="1">
      <alignment horizontal="center" vertical="center"/>
    </xf>
    <xf numFmtId="0" fontId="4" fillId="0" borderId="4" xfId="0" applyFont="1" applyFill="1" applyBorder="1" applyAlignment="1">
      <alignment horizontal="center" vertical="center"/>
    </xf>
    <xf numFmtId="191" fontId="4" fillId="0" borderId="3" xfId="1096" applyNumberFormat="1" applyFont="1" applyFill="1" applyBorder="1" applyAlignment="1">
      <alignment horizontal="center" vertical="center" wrapText="1"/>
    </xf>
    <xf numFmtId="191" fontId="4" fillId="0" borderId="3" xfId="0" applyNumberFormat="1" applyFont="1" applyFill="1" applyBorder="1" applyAlignment="1">
      <alignment horizontal="center" vertical="center" wrapText="1"/>
    </xf>
    <xf numFmtId="191" fontId="4" fillId="0" borderId="3" xfId="0" applyNumberFormat="1" applyFont="1" applyFill="1" applyBorder="1" applyAlignment="1">
      <alignment vertical="center" wrapText="1"/>
    </xf>
    <xf numFmtId="191" fontId="4" fillId="0" borderId="3" xfId="1096" applyNumberFormat="1" applyFont="1" applyFill="1" applyBorder="1" applyAlignment="1">
      <alignment vertical="center" wrapText="1"/>
    </xf>
    <xf numFmtId="0" fontId="3" fillId="0" borderId="3" xfId="0" applyFont="1" applyFill="1" applyBorder="1" applyAlignment="1"/>
    <xf numFmtId="0" fontId="4" fillId="0" borderId="5" xfId="1096" applyFont="1" applyFill="1" applyBorder="1" applyAlignment="1">
      <alignment horizontal="left" vertical="center" wrapText="1"/>
    </xf>
    <xf numFmtId="0" fontId="3" fillId="0" borderId="2" xfId="1096" applyFont="1" applyFill="1" applyBorder="1" applyAlignment="1">
      <alignment horizontal="center" vertical="center" wrapText="1"/>
    </xf>
    <xf numFmtId="0" fontId="3" fillId="0" borderId="4" xfId="1096" applyFont="1" applyFill="1" applyBorder="1" applyAlignment="1">
      <alignment horizontal="center" vertical="center" wrapText="1"/>
    </xf>
    <xf numFmtId="192" fontId="3" fillId="0" borderId="3" xfId="1096" applyNumberFormat="1" applyFont="1" applyFill="1" applyBorder="1" applyAlignment="1">
      <alignment horizontal="center" vertical="center"/>
    </xf>
    <xf numFmtId="0" fontId="4" fillId="0" borderId="2" xfId="1096" applyFont="1" applyFill="1" applyBorder="1" applyAlignment="1">
      <alignment horizontal="left" vertical="center" wrapText="1"/>
    </xf>
    <xf numFmtId="192" fontId="1" fillId="0" borderId="0" xfId="0" applyNumberFormat="1" applyFont="1" applyFill="1" applyAlignment="1"/>
    <xf numFmtId="0" fontId="4" fillId="0" borderId="6" xfId="1096" applyFont="1" applyFill="1" applyBorder="1" applyAlignment="1">
      <alignment horizontal="left" vertical="center" wrapText="1"/>
    </xf>
    <xf numFmtId="0" fontId="4" fillId="0" borderId="4" xfId="1096" applyFont="1" applyFill="1" applyBorder="1" applyAlignment="1">
      <alignment horizontal="left" vertical="center" wrapText="1"/>
    </xf>
    <xf numFmtId="193" fontId="1" fillId="0" borderId="0" xfId="0" applyNumberFormat="1" applyFont="1" applyFill="1" applyAlignment="1"/>
    <xf numFmtId="0" fontId="2" fillId="0" borderId="1" xfId="0"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193" fontId="3" fillId="0" borderId="3" xfId="0" applyNumberFormat="1"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193" fontId="3"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193" fontId="4" fillId="0" borderId="3" xfId="0" applyNumberFormat="1" applyFont="1" applyFill="1" applyBorder="1" applyAlignment="1">
      <alignment horizontal="center" vertical="center"/>
    </xf>
    <xf numFmtId="193" fontId="4" fillId="0" borderId="3" xfId="0" applyNumberFormat="1" applyFont="1" applyFill="1" applyBorder="1" applyAlignment="1">
      <alignment horizontal="center" vertical="center" wrapText="1"/>
    </xf>
    <xf numFmtId="0" fontId="3" fillId="0" borderId="4" xfId="0" applyFont="1" applyFill="1" applyBorder="1" applyAlignment="1"/>
    <xf numFmtId="0" fontId="4" fillId="0" borderId="4" xfId="0" applyNumberFormat="1" applyFont="1" applyFill="1" applyBorder="1" applyAlignment="1">
      <alignment horizontal="center" vertical="center" wrapText="1"/>
    </xf>
    <xf numFmtId="191" fontId="3" fillId="0" borderId="4" xfId="0" applyNumberFormat="1" applyFont="1" applyFill="1" applyBorder="1" applyAlignment="1">
      <alignment horizontal="center" vertical="center" wrapText="1"/>
    </xf>
    <xf numFmtId="193" fontId="3" fillId="0" borderId="4" xfId="0" applyNumberFormat="1" applyFont="1" applyFill="1" applyBorder="1" applyAlignment="1">
      <alignment horizontal="center" vertical="center" wrapText="1"/>
    </xf>
    <xf numFmtId="0" fontId="4" fillId="0" borderId="5" xfId="0" applyFont="1" applyFill="1" applyBorder="1" applyAlignment="1">
      <alignment horizontal="left" vertical="center" wrapText="1"/>
    </xf>
    <xf numFmtId="0" fontId="3" fillId="0" borderId="6" xfId="0" applyFont="1" applyFill="1" applyBorder="1" applyAlignment="1">
      <alignment horizontal="center" vertical="center" wrapText="1"/>
    </xf>
    <xf numFmtId="192" fontId="3" fillId="0" borderId="4" xfId="0" applyNumberFormat="1" applyFont="1" applyFill="1" applyBorder="1" applyAlignment="1">
      <alignment horizontal="center" vertical="center"/>
    </xf>
    <xf numFmtId="0" fontId="4" fillId="0" borderId="3" xfId="0" applyFont="1" applyFill="1" applyBorder="1" applyAlignment="1">
      <alignment horizontal="left" vertical="center" wrapText="1"/>
    </xf>
    <xf numFmtId="191" fontId="4" fillId="0" borderId="0" xfId="0" applyNumberFormat="1" applyFont="1" applyFill="1" applyAlignment="1">
      <alignment vertical="center"/>
    </xf>
    <xf numFmtId="0" fontId="3" fillId="0" borderId="4" xfId="0" applyFont="1" applyFill="1" applyBorder="1" applyAlignment="1">
      <alignment horizontal="center" vertical="center" wrapText="1"/>
    </xf>
    <xf numFmtId="0" fontId="5" fillId="0" borderId="0" xfId="0" applyFont="1" applyFill="1" applyAlignment="1">
      <alignment horizontal="center" vertical="center"/>
    </xf>
    <xf numFmtId="0" fontId="5" fillId="0" borderId="0" xfId="0" applyFont="1" applyFill="1" applyAlignment="1">
      <alignment horizontal="center"/>
    </xf>
    <xf numFmtId="0" fontId="5" fillId="0" borderId="0" xfId="0" applyFont="1" applyFill="1" applyAlignment="1">
      <alignment horizontal="center" vertical="center" wrapText="1"/>
    </xf>
    <xf numFmtId="0" fontId="5" fillId="0" borderId="0" xfId="0" applyFont="1" applyFill="1" applyAlignment="1"/>
    <xf numFmtId="192" fontId="5" fillId="0" borderId="0" xfId="0" applyNumberFormat="1" applyFont="1" applyFill="1" applyAlignment="1">
      <alignment wrapText="1"/>
    </xf>
    <xf numFmtId="192" fontId="5" fillId="0" borderId="0" xfId="0" applyNumberFormat="1" applyFont="1" applyFill="1" applyAlignment="1"/>
    <xf numFmtId="0" fontId="2" fillId="0" borderId="0"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wrapText="1"/>
    </xf>
    <xf numFmtId="192" fontId="6" fillId="0" borderId="3" xfId="0" applyNumberFormat="1" applyFont="1" applyFill="1" applyBorder="1" applyAlignment="1">
      <alignment horizontal="center" vertical="center" wrapText="1"/>
    </xf>
    <xf numFmtId="0" fontId="6"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3" xfId="2839" applyFont="1" applyFill="1" applyBorder="1" applyAlignment="1">
      <alignment horizontal="center" vertical="center"/>
    </xf>
    <xf numFmtId="0" fontId="5" fillId="0" borderId="3" xfId="2839" applyFont="1" applyFill="1" applyBorder="1" applyAlignment="1">
      <alignment horizontal="center" vertical="center" wrapText="1"/>
    </xf>
    <xf numFmtId="192" fontId="5" fillId="0" borderId="3" xfId="2839" applyNumberFormat="1" applyFont="1" applyFill="1" applyBorder="1" applyAlignment="1">
      <alignment horizontal="center" vertical="center" wrapText="1"/>
    </xf>
    <xf numFmtId="192" fontId="5" fillId="0" borderId="3" xfId="2839" applyNumberFormat="1"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1" fillId="0" borderId="3" xfId="0" applyFont="1" applyFill="1" applyBorder="1" applyAlignment="1">
      <alignment horizontal="left" vertical="top" wrapText="1"/>
    </xf>
    <xf numFmtId="0" fontId="6" fillId="0" borderId="0" xfId="0" applyFont="1" applyFill="1" applyBorder="1" applyAlignment="1">
      <alignment horizontal="center" vertical="center"/>
    </xf>
    <xf numFmtId="0" fontId="5" fillId="0" borderId="3" xfId="0" applyFont="1" applyFill="1" applyBorder="1" applyAlignment="1">
      <alignment horizontal="left" vertical="center" wrapText="1"/>
    </xf>
    <xf numFmtId="0" fontId="5"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5" fillId="0" borderId="0" xfId="2839" applyFont="1" applyFill="1" applyAlignment="1">
      <alignment horizontal="center" vertical="center"/>
    </xf>
    <xf numFmtId="0" fontId="5" fillId="0" borderId="0" xfId="2839" applyFont="1" applyFill="1"/>
    <xf numFmtId="0" fontId="5" fillId="0" borderId="0" xfId="2839" applyFont="1" applyFill="1" applyAlignment="1">
      <alignment horizontal="left" vertical="center" wrapText="1"/>
    </xf>
    <xf numFmtId="191" fontId="5" fillId="0" borderId="0" xfId="2839" applyNumberFormat="1" applyFont="1" applyFill="1"/>
    <xf numFmtId="0" fontId="2" fillId="0" borderId="0" xfId="2839" applyFont="1" applyFill="1" applyBorder="1" applyAlignment="1">
      <alignment horizontal="center" vertical="center"/>
    </xf>
    <xf numFmtId="0" fontId="1" fillId="0" borderId="0" xfId="2839" applyFont="1" applyFill="1" applyBorder="1" applyAlignment="1">
      <alignment horizontal="left" vertical="center" wrapText="1"/>
    </xf>
    <xf numFmtId="0" fontId="8" fillId="0" borderId="0" xfId="2839" applyFont="1" applyFill="1" applyBorder="1" applyAlignment="1">
      <alignment horizontal="left" vertical="center" wrapText="1"/>
    </xf>
    <xf numFmtId="0" fontId="8" fillId="0" borderId="3" xfId="2839" applyFont="1" applyFill="1" applyBorder="1" applyAlignment="1">
      <alignment horizontal="center" vertical="center"/>
    </xf>
    <xf numFmtId="0" fontId="8" fillId="0" borderId="3" xfId="2839" applyFont="1" applyFill="1" applyBorder="1" applyAlignment="1">
      <alignment horizontal="left" vertical="center" wrapText="1"/>
    </xf>
    <xf numFmtId="0" fontId="8" fillId="0" borderId="3" xfId="2839" applyFont="1" applyFill="1" applyBorder="1" applyAlignment="1">
      <alignment horizontal="center" vertical="center" wrapText="1"/>
    </xf>
    <xf numFmtId="191" fontId="8" fillId="0" borderId="3" xfId="2839" applyNumberFormat="1" applyFont="1" applyFill="1" applyBorder="1" applyAlignment="1">
      <alignment horizontal="center" vertical="center"/>
    </xf>
    <xf numFmtId="0" fontId="5" fillId="0" borderId="3" xfId="2839" applyFont="1" applyFill="1" applyBorder="1" applyAlignment="1">
      <alignment horizontal="left" vertical="center" wrapText="1"/>
    </xf>
    <xf numFmtId="191" fontId="5" fillId="0" borderId="3" xfId="2839" applyNumberFormat="1" applyFont="1" applyFill="1" applyBorder="1" applyAlignment="1">
      <alignment horizontal="center" vertical="center"/>
    </xf>
    <xf numFmtId="0" fontId="5" fillId="0" borderId="3" xfId="2839" applyFont="1" applyFill="1" applyBorder="1" applyAlignment="1">
      <alignment vertical="center" wrapText="1"/>
    </xf>
    <xf numFmtId="0" fontId="5" fillId="0" borderId="2" xfId="2839" applyFont="1" applyFill="1" applyBorder="1" applyAlignment="1">
      <alignment horizontal="center" vertical="center"/>
    </xf>
    <xf numFmtId="0" fontId="5" fillId="0" borderId="3" xfId="2839" applyFont="1" applyFill="1" applyBorder="1" applyAlignment="1">
      <alignment vertical="center"/>
    </xf>
    <xf numFmtId="0" fontId="5" fillId="0" borderId="6" xfId="2839" applyFont="1" applyFill="1" applyBorder="1" applyAlignment="1">
      <alignment horizontal="center" vertical="center"/>
    </xf>
    <xf numFmtId="0" fontId="5" fillId="0" borderId="4" xfId="2839" applyFont="1" applyFill="1" applyBorder="1" applyAlignment="1">
      <alignment horizontal="center" vertical="center"/>
    </xf>
    <xf numFmtId="0" fontId="4" fillId="0" borderId="0" xfId="2843" applyFont="1" applyFill="1" applyAlignment="1" applyProtection="1">
      <alignment vertical="center"/>
    </xf>
    <xf numFmtId="0" fontId="4" fillId="0" borderId="0" xfId="2843" applyFont="1" applyFill="1" applyAlignment="1" applyProtection="1">
      <alignment horizontal="center" vertical="center"/>
    </xf>
    <xf numFmtId="0" fontId="2" fillId="0" borderId="0" xfId="953" applyFont="1" applyFill="1" applyBorder="1" applyAlignment="1" applyProtection="1">
      <alignment horizontal="center" vertical="center" wrapText="1"/>
    </xf>
    <xf numFmtId="0" fontId="3" fillId="0" borderId="3"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0" fontId="3" fillId="0" borderId="3" xfId="0" applyFont="1" applyFill="1" applyBorder="1" applyAlignment="1" applyProtection="1">
      <alignment horizontal="center" vertical="center" wrapText="1"/>
    </xf>
    <xf numFmtId="0" fontId="3" fillId="0" borderId="3" xfId="1968"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3" xfId="2843" applyFont="1" applyFill="1" applyBorder="1" applyAlignment="1" applyProtection="1">
      <alignment horizontal="left" vertical="center" wrapText="1"/>
    </xf>
    <xf numFmtId="0" fontId="5" fillId="0" borderId="3" xfId="2843" applyFont="1" applyFill="1" applyBorder="1" applyAlignment="1" applyProtection="1">
      <alignment horizontal="center" vertical="center"/>
    </xf>
    <xf numFmtId="194" fontId="5" fillId="0" borderId="3" xfId="2843" applyNumberFormat="1" applyFont="1" applyFill="1" applyBorder="1" applyAlignment="1" applyProtection="1">
      <alignment horizontal="center" vertical="center" wrapText="1"/>
    </xf>
    <xf numFmtId="0" fontId="5" fillId="0" borderId="3" xfId="1968" applyNumberFormat="1"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3" xfId="2843" applyFont="1" applyFill="1" applyBorder="1" applyAlignment="1" applyProtection="1">
      <alignment vertical="center" wrapText="1"/>
    </xf>
    <xf numFmtId="0" fontId="5" fillId="0" borderId="2" xfId="2843" applyFont="1" applyFill="1" applyBorder="1" applyAlignment="1" applyProtection="1">
      <alignment horizontal="left" vertical="center" wrapText="1"/>
    </xf>
    <xf numFmtId="195" fontId="5" fillId="0" borderId="3" xfId="2843" applyNumberFormat="1" applyFont="1" applyFill="1" applyBorder="1" applyAlignment="1" applyProtection="1">
      <alignment horizontal="center" vertical="center" wrapText="1"/>
    </xf>
    <xf numFmtId="0" fontId="5" fillId="0" borderId="6" xfId="0" applyFont="1" applyFill="1" applyBorder="1" applyAlignment="1" applyProtection="1">
      <alignment horizontal="center" vertical="center"/>
    </xf>
    <xf numFmtId="0" fontId="5" fillId="0" borderId="6" xfId="2843" applyFont="1" applyFill="1" applyBorder="1" applyAlignment="1" applyProtection="1">
      <alignment horizontal="left" vertical="center" wrapText="1"/>
    </xf>
    <xf numFmtId="0" fontId="5" fillId="0" borderId="4" xfId="2843" applyFont="1" applyFill="1" applyBorder="1" applyAlignment="1" applyProtection="1">
      <alignment horizontal="left" vertical="center" wrapText="1"/>
    </xf>
    <xf numFmtId="0" fontId="5" fillId="0" borderId="3" xfId="0" applyFont="1" applyFill="1" applyBorder="1" applyAlignment="1" applyProtection="1">
      <alignment horizontal="left" vertical="center" wrapText="1"/>
    </xf>
    <xf numFmtId="0" fontId="5" fillId="0" borderId="3" xfId="1968"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194" fontId="5" fillId="0" borderId="3" xfId="1968" applyNumberFormat="1" applyFont="1" applyFill="1" applyBorder="1" applyAlignment="1" applyProtection="1">
      <alignment horizontal="center" vertical="center"/>
    </xf>
    <xf numFmtId="0" fontId="5" fillId="0" borderId="2" xfId="1968" applyNumberFormat="1" applyFont="1" applyFill="1" applyBorder="1" applyAlignment="1" applyProtection="1">
      <alignment horizontal="center" vertical="center" wrapText="1"/>
    </xf>
    <xf numFmtId="0" fontId="5" fillId="0" borderId="6" xfId="1968" applyNumberFormat="1" applyFont="1" applyFill="1" applyBorder="1" applyAlignment="1" applyProtection="1">
      <alignment horizontal="center" vertical="center" wrapText="1"/>
    </xf>
    <xf numFmtId="0" fontId="5" fillId="0" borderId="4" xfId="1968" applyNumberFormat="1" applyFont="1" applyFill="1" applyBorder="1" applyAlignment="1" applyProtection="1">
      <alignment horizontal="center" vertical="center" wrapText="1"/>
    </xf>
    <xf numFmtId="0" fontId="5" fillId="0" borderId="3" xfId="2843" applyNumberFormat="1" applyFont="1" applyFill="1" applyBorder="1" applyAlignment="1" applyProtection="1">
      <alignment horizontal="left" vertical="center" wrapText="1"/>
    </xf>
    <xf numFmtId="0" fontId="5" fillId="0" borderId="3"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center" vertical="center" wrapText="1"/>
    </xf>
    <xf numFmtId="192" fontId="5" fillId="0" borderId="3" xfId="0" applyNumberFormat="1" applyFont="1" applyFill="1" applyBorder="1" applyAlignment="1" applyProtection="1">
      <alignment horizontal="center" vertical="center" wrapText="1"/>
    </xf>
    <xf numFmtId="0" fontId="5" fillId="0" borderId="0" xfId="2843" applyFont="1" applyFill="1" applyBorder="1" applyAlignment="1" applyProtection="1">
      <alignment vertical="center"/>
    </xf>
    <xf numFmtId="0" fontId="9" fillId="0" borderId="5" xfId="2843" applyFont="1" applyFill="1" applyBorder="1" applyAlignment="1" applyProtection="1">
      <alignment vertical="center"/>
    </xf>
    <xf numFmtId="0" fontId="9" fillId="0" borderId="0" xfId="2843" applyFont="1" applyFill="1" applyAlignment="1" applyProtection="1">
      <alignment vertical="center"/>
    </xf>
    <xf numFmtId="0" fontId="9" fillId="0" borderId="0" xfId="2843" applyFont="1" applyFill="1" applyAlignment="1" applyProtection="1">
      <alignment vertical="center" wrapText="1"/>
    </xf>
    <xf numFmtId="0" fontId="5" fillId="0" borderId="0" xfId="0" applyFont="1" applyFill="1" applyAlignment="1" applyProtection="1">
      <alignment horizontal="left" vertical="center"/>
    </xf>
    <xf numFmtId="0" fontId="5" fillId="0" borderId="0" xfId="0" applyNumberFormat="1" applyFont="1" applyFill="1" applyAlignment="1" applyProtection="1">
      <alignment horizontal="center" vertical="center"/>
    </xf>
    <xf numFmtId="0" fontId="5" fillId="0" borderId="0" xfId="0" applyFont="1" applyFill="1" applyAlignment="1" applyProtection="1">
      <alignment horizontal="center" vertical="center"/>
    </xf>
    <xf numFmtId="192" fontId="5" fillId="0" borderId="0" xfId="0" applyNumberFormat="1" applyFont="1" applyFill="1" applyAlignment="1" applyProtection="1">
      <alignment horizontal="center" vertical="center"/>
    </xf>
    <xf numFmtId="192" fontId="5" fillId="0" borderId="0" xfId="0" applyNumberFormat="1" applyFont="1" applyFill="1" applyAlignment="1" applyProtection="1">
      <alignment horizontal="left" vertical="center"/>
    </xf>
    <xf numFmtId="0" fontId="5" fillId="0" borderId="0" xfId="0" applyFont="1" applyFill="1" applyAlignment="1" applyProtection="1"/>
    <xf numFmtId="0" fontId="2" fillId="0" borderId="0" xfId="0" applyFont="1" applyFill="1" applyAlignment="1" applyProtection="1">
      <alignment horizontal="center" vertical="center"/>
    </xf>
    <xf numFmtId="0" fontId="5" fillId="0" borderId="0" xfId="0" applyFont="1" applyFill="1" applyBorder="1" applyAlignment="1" applyProtection="1">
      <alignment horizontal="left" vertical="center"/>
    </xf>
    <xf numFmtId="0" fontId="6" fillId="0" borderId="9" xfId="0" applyNumberFormat="1" applyFont="1" applyFill="1" applyBorder="1" applyAlignment="1" applyProtection="1">
      <alignment horizontal="center" vertical="center" wrapText="1"/>
    </xf>
    <xf numFmtId="0" fontId="6" fillId="0" borderId="10" xfId="0" applyNumberFormat="1" applyFont="1" applyFill="1" applyBorder="1" applyAlignment="1" applyProtection="1">
      <alignment horizontal="center" vertical="center" wrapText="1"/>
    </xf>
    <xf numFmtId="49" fontId="6" fillId="0" borderId="10" xfId="0" applyNumberFormat="1" applyFont="1" applyFill="1" applyBorder="1" applyAlignment="1" applyProtection="1">
      <alignment horizontal="center" vertical="center" wrapText="1"/>
    </xf>
    <xf numFmtId="196" fontId="6" fillId="0" borderId="10" xfId="0" applyNumberFormat="1" applyFont="1" applyFill="1" applyBorder="1" applyAlignment="1" applyProtection="1">
      <alignment horizontal="center" vertical="center" wrapText="1"/>
    </xf>
    <xf numFmtId="192" fontId="6" fillId="0" borderId="11" xfId="0" applyNumberFormat="1" applyFont="1" applyFill="1" applyBorder="1" applyAlignment="1" applyProtection="1">
      <alignment horizontal="center" vertical="center" wrapText="1"/>
    </xf>
    <xf numFmtId="192" fontId="6" fillId="0" borderId="12" xfId="0" applyNumberFormat="1" applyFont="1" applyFill="1" applyBorder="1" applyAlignment="1" applyProtection="1">
      <alignment horizontal="center" vertical="center" wrapText="1"/>
    </xf>
    <xf numFmtId="0" fontId="6" fillId="0" borderId="1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49" fontId="6" fillId="0" borderId="3" xfId="0" applyNumberFormat="1" applyFont="1" applyFill="1" applyBorder="1" applyAlignment="1" applyProtection="1">
      <alignment horizontal="center" vertical="center" wrapText="1"/>
    </xf>
    <xf numFmtId="196" fontId="6" fillId="0" borderId="3" xfId="0" applyNumberFormat="1" applyFont="1" applyFill="1" applyBorder="1" applyAlignment="1" applyProtection="1">
      <alignment horizontal="center" vertical="center" wrapText="1"/>
    </xf>
    <xf numFmtId="192" fontId="6" fillId="0" borderId="14" xfId="0" applyNumberFormat="1" applyFont="1" applyFill="1" applyBorder="1" applyAlignment="1" applyProtection="1">
      <alignment horizontal="center" vertical="center" wrapText="1"/>
    </xf>
    <xf numFmtId="192" fontId="6" fillId="0" borderId="15" xfId="0" applyNumberFormat="1" applyFont="1" applyFill="1" applyBorder="1" applyAlignment="1" applyProtection="1">
      <alignment horizontal="center" vertical="center" wrapText="1"/>
    </xf>
    <xf numFmtId="192" fontId="6" fillId="0" borderId="16" xfId="0" applyNumberFormat="1" applyFont="1" applyFill="1" applyBorder="1" applyAlignment="1" applyProtection="1">
      <alignment horizontal="center" vertical="center" wrapText="1"/>
    </xf>
    <xf numFmtId="192" fontId="6" fillId="0" borderId="17" xfId="0" applyNumberFormat="1" applyFont="1" applyFill="1" applyBorder="1" applyAlignment="1" applyProtection="1">
      <alignment horizontal="center" vertical="center" wrapText="1"/>
    </xf>
    <xf numFmtId="192" fontId="6" fillId="0" borderId="3" xfId="1631" applyNumberFormat="1" applyFont="1" applyFill="1" applyBorder="1" applyAlignment="1" applyProtection="1">
      <alignment horizontal="center" vertical="center" wrapText="1"/>
    </xf>
    <xf numFmtId="0" fontId="5" fillId="0" borderId="13"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left" vertical="center" wrapText="1"/>
    </xf>
    <xf numFmtId="196" fontId="5" fillId="0" borderId="3" xfId="0" applyNumberFormat="1" applyFont="1" applyFill="1" applyBorder="1" applyAlignment="1" applyProtection="1">
      <alignment horizontal="center" vertical="center" wrapText="1"/>
    </xf>
    <xf numFmtId="192" fontId="6" fillId="0" borderId="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vertical="center" wrapText="1"/>
    </xf>
    <xf numFmtId="0" fontId="5" fillId="0" borderId="3" xfId="0" applyFont="1" applyFill="1" applyBorder="1" applyAlignment="1">
      <alignment vertical="center" wrapText="1"/>
    </xf>
    <xf numFmtId="191" fontId="6" fillId="0" borderId="3"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vertical="center" wrapText="1"/>
    </xf>
    <xf numFmtId="0" fontId="5" fillId="0" borderId="3" xfId="1395" applyFont="1" applyFill="1" applyBorder="1" applyAlignment="1" applyProtection="1">
      <alignment horizontal="left" vertical="center" wrapText="1"/>
    </xf>
    <xf numFmtId="0" fontId="5" fillId="0" borderId="13" xfId="0" applyFont="1" applyFill="1" applyBorder="1" applyAlignment="1" applyProtection="1">
      <alignment horizontal="center" vertical="center"/>
    </xf>
    <xf numFmtId="43" fontId="5" fillId="0" borderId="3" xfId="0" applyNumberFormat="1" applyFont="1" applyFill="1" applyBorder="1" applyAlignment="1" applyProtection="1">
      <alignment horizontal="center" vertical="center" wrapText="1"/>
    </xf>
    <xf numFmtId="0" fontId="5" fillId="0" borderId="2" xfId="0" applyFont="1" applyFill="1" applyBorder="1" applyAlignment="1" applyProtection="1">
      <alignment horizontal="left" vertical="center"/>
    </xf>
    <xf numFmtId="0" fontId="5" fillId="0" borderId="3" xfId="0" applyFont="1" applyFill="1" applyBorder="1" applyAlignment="1" applyProtection="1">
      <alignment vertical="center" wrapText="1"/>
    </xf>
    <xf numFmtId="0" fontId="5" fillId="0" borderId="6" xfId="0" applyFont="1" applyFill="1" applyBorder="1" applyAlignment="1" applyProtection="1">
      <alignment horizontal="left" vertical="center"/>
    </xf>
    <xf numFmtId="0" fontId="5" fillId="0" borderId="4" xfId="0" applyFont="1" applyFill="1" applyBorder="1" applyAlignment="1" applyProtection="1">
      <alignment horizontal="left" vertical="center"/>
    </xf>
    <xf numFmtId="0" fontId="5" fillId="0" borderId="3" xfId="0" applyFont="1" applyFill="1" applyBorder="1" applyAlignment="1" applyProtection="1">
      <alignment horizontal="left" vertical="center"/>
    </xf>
    <xf numFmtId="0" fontId="6" fillId="0" borderId="0" xfId="0" applyFont="1" applyFill="1" applyAlignment="1" applyProtection="1">
      <alignment vertical="center"/>
    </xf>
    <xf numFmtId="0" fontId="6" fillId="0" borderId="0" xfId="0" applyFont="1" applyFill="1" applyBorder="1" applyAlignment="1" applyProtection="1">
      <alignment vertical="center"/>
    </xf>
    <xf numFmtId="192" fontId="6" fillId="0" borderId="10" xfId="0" applyNumberFormat="1" applyFont="1" applyFill="1" applyBorder="1" applyAlignment="1" applyProtection="1">
      <alignment horizontal="center" vertical="center" wrapText="1"/>
    </xf>
    <xf numFmtId="191" fontId="6" fillId="0" borderId="10" xfId="0" applyNumberFormat="1" applyFont="1" applyFill="1" applyBorder="1" applyAlignment="1" applyProtection="1">
      <alignment horizontal="center" vertical="center"/>
    </xf>
    <xf numFmtId="191" fontId="6" fillId="0" borderId="3" xfId="0" applyNumberFormat="1" applyFont="1" applyFill="1" applyBorder="1" applyAlignment="1" applyProtection="1">
      <alignment horizontal="center" vertical="center"/>
    </xf>
    <xf numFmtId="0" fontId="6" fillId="0" borderId="3" xfId="0" applyNumberFormat="1" applyFont="1" applyFill="1" applyBorder="1" applyAlignment="1" applyProtection="1">
      <alignment horizontal="center" vertical="center"/>
    </xf>
    <xf numFmtId="49" fontId="6" fillId="0" borderId="3" xfId="0" applyNumberFormat="1" applyFont="1" applyFill="1" applyBorder="1" applyAlignment="1" applyProtection="1">
      <alignment horizontal="center" vertical="center"/>
    </xf>
    <xf numFmtId="10" fontId="6" fillId="0" borderId="3" xfId="0" applyNumberFormat="1" applyFont="1" applyFill="1" applyBorder="1" applyAlignment="1" applyProtection="1">
      <alignment horizontal="center" vertical="center" wrapText="1"/>
    </xf>
    <xf numFmtId="0" fontId="6" fillId="0" borderId="3" xfId="0" applyFont="1" applyFill="1" applyBorder="1" applyAlignment="1" applyProtection="1">
      <alignment horizontal="center" vertical="center"/>
    </xf>
    <xf numFmtId="196" fontId="6" fillId="0" borderId="18" xfId="0" applyNumberFormat="1" applyFont="1" applyFill="1" applyBorder="1" applyAlignment="1" applyProtection="1">
      <alignment horizontal="center" vertical="center" wrapText="1"/>
    </xf>
    <xf numFmtId="196" fontId="6" fillId="0" borderId="19" xfId="0" applyNumberFormat="1" applyFont="1" applyFill="1" applyBorder="1" applyAlignment="1" applyProtection="1">
      <alignment horizontal="center" vertical="center" wrapText="1"/>
    </xf>
    <xf numFmtId="192" fontId="5" fillId="0" borderId="3" xfId="0" applyNumberFormat="1" applyFont="1" applyFill="1" applyBorder="1" applyAlignment="1" applyProtection="1">
      <alignment horizontal="center" vertical="center"/>
    </xf>
    <xf numFmtId="43" fontId="5" fillId="0" borderId="19" xfId="0" applyNumberFormat="1" applyFont="1" applyFill="1" applyBorder="1" applyAlignment="1" applyProtection="1">
      <alignment horizontal="center" vertical="center" wrapText="1"/>
    </xf>
    <xf numFmtId="196" fontId="5" fillId="0" borderId="19" xfId="0" applyNumberFormat="1" applyFont="1" applyFill="1" applyBorder="1" applyAlignment="1" applyProtection="1">
      <alignment horizontal="center" vertical="center" wrapText="1"/>
    </xf>
    <xf numFmtId="197" fontId="1" fillId="0" borderId="0" xfId="1083" applyNumberFormat="1" applyFont="1" applyFill="1" applyProtection="1">
      <alignment vertical="center"/>
    </xf>
    <xf numFmtId="0" fontId="5" fillId="0" borderId="19" xfId="0" applyNumberFormat="1" applyFont="1" applyFill="1" applyBorder="1" applyAlignment="1" applyProtection="1">
      <alignment horizontal="center" vertical="center" wrapText="1"/>
    </xf>
    <xf numFmtId="0" fontId="6" fillId="0" borderId="19" xfId="0" applyNumberFormat="1" applyFont="1" applyFill="1" applyBorder="1" applyAlignment="1" applyProtection="1">
      <alignment horizontal="center" vertical="center" wrapText="1"/>
    </xf>
    <xf numFmtId="191" fontId="6" fillId="0" borderId="19" xfId="0" applyNumberFormat="1" applyFont="1" applyFill="1" applyBorder="1" applyAlignment="1" applyProtection="1">
      <alignment horizontal="center" vertical="center" wrapText="1"/>
    </xf>
    <xf numFmtId="43" fontId="6" fillId="0" borderId="19" xfId="0" applyNumberFormat="1" applyFont="1" applyFill="1" applyBorder="1" applyAlignment="1" applyProtection="1">
      <alignment vertical="center" wrapText="1"/>
    </xf>
    <xf numFmtId="43" fontId="6" fillId="0" borderId="20" xfId="0" applyNumberFormat="1" applyFont="1" applyFill="1" applyBorder="1" applyAlignment="1" applyProtection="1">
      <alignment horizontal="center" vertical="center" wrapText="1"/>
    </xf>
    <xf numFmtId="191" fontId="5" fillId="0" borderId="3" xfId="0" applyNumberFormat="1" applyFont="1" applyFill="1" applyBorder="1" applyAlignment="1" applyProtection="1">
      <alignment horizontal="left" vertical="center" wrapText="1"/>
    </xf>
    <xf numFmtId="49" fontId="5" fillId="0" borderId="3" xfId="1058" applyNumberFormat="1" applyFont="1" applyFill="1" applyBorder="1" applyAlignment="1" applyProtection="1">
      <alignment horizontal="left" vertical="center" wrapText="1"/>
    </xf>
    <xf numFmtId="0" fontId="5" fillId="0" borderId="3" xfId="1058" applyNumberFormat="1" applyFont="1" applyFill="1" applyBorder="1" applyAlignment="1" applyProtection="1">
      <alignment horizontal="left" vertical="center" wrapText="1"/>
    </xf>
    <xf numFmtId="191" fontId="5" fillId="0" borderId="3" xfId="1051" applyNumberFormat="1" applyFont="1" applyFill="1" applyBorder="1" applyAlignment="1" applyProtection="1">
      <alignment vertical="center" wrapText="1"/>
    </xf>
    <xf numFmtId="0" fontId="5" fillId="0" borderId="3" xfId="0" applyFont="1" applyFill="1" applyBorder="1" applyAlignment="1" applyProtection="1">
      <alignment vertical="center"/>
    </xf>
    <xf numFmtId="49" fontId="5" fillId="0" borderId="3" xfId="0" applyNumberFormat="1" applyFont="1" applyFill="1" applyBorder="1" applyAlignment="1" applyProtection="1">
      <alignment horizontal="left" vertical="center" wrapText="1"/>
    </xf>
    <xf numFmtId="43" fontId="5" fillId="0" borderId="3" xfId="0" applyNumberFormat="1" applyFont="1" applyFill="1" applyBorder="1" applyAlignment="1" applyProtection="1">
      <alignment horizontal="left" vertical="center" wrapText="1"/>
    </xf>
    <xf numFmtId="0" fontId="5" fillId="0" borderId="3" xfId="0" applyNumberFormat="1" applyFont="1" applyFill="1" applyBorder="1" applyAlignment="1">
      <alignment horizontal="center" vertical="center" wrapText="1"/>
    </xf>
    <xf numFmtId="191" fontId="6" fillId="0" borderId="3" xfId="0" applyNumberFormat="1" applyFont="1" applyFill="1" applyBorder="1" applyAlignment="1" applyProtection="1">
      <alignment vertical="center" wrapText="1"/>
    </xf>
    <xf numFmtId="0" fontId="10" fillId="0" borderId="3" xfId="0" applyFont="1" applyFill="1" applyBorder="1" applyAlignment="1">
      <alignment horizontal="left" vertical="center" wrapText="1"/>
    </xf>
    <xf numFmtId="0" fontId="5" fillId="0" borderId="3" xfId="0" applyFont="1" applyFill="1" applyBorder="1" applyAlignment="1">
      <alignment vertical="center"/>
    </xf>
    <xf numFmtId="0" fontId="5" fillId="0" borderId="3" xfId="0" applyFont="1" applyFill="1" applyBorder="1" applyAlignment="1">
      <alignment horizontal="left" vertical="center"/>
    </xf>
    <xf numFmtId="43" fontId="5" fillId="0" borderId="3" xfId="0" applyNumberFormat="1" applyFont="1" applyFill="1" applyBorder="1" applyAlignment="1">
      <alignment horizontal="center" vertical="center" wrapText="1"/>
    </xf>
    <xf numFmtId="192" fontId="5" fillId="0" borderId="13" xfId="0" applyNumberFormat="1" applyFont="1" applyFill="1" applyBorder="1" applyAlignment="1" applyProtection="1">
      <alignment horizontal="center" vertical="center" wrapText="1"/>
    </xf>
    <xf numFmtId="192" fontId="5" fillId="0" borderId="3" xfId="0" applyNumberFormat="1" applyFont="1" applyFill="1" applyBorder="1" applyAlignment="1" applyProtection="1">
      <alignment vertical="center" wrapText="1"/>
    </xf>
    <xf numFmtId="192" fontId="5" fillId="0" borderId="19" xfId="0" applyNumberFormat="1" applyFont="1" applyFill="1" applyBorder="1" applyAlignment="1" applyProtection="1">
      <alignment horizontal="center" vertical="center" wrapText="1"/>
    </xf>
    <xf numFmtId="196" fontId="5" fillId="0" borderId="3" xfId="1058" applyNumberFormat="1" applyFont="1" applyFill="1" applyBorder="1" applyAlignment="1" applyProtection="1">
      <alignment horizontal="left" vertical="center" wrapText="1"/>
    </xf>
    <xf numFmtId="0" fontId="5" fillId="0" borderId="21"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wrapText="1"/>
    </xf>
    <xf numFmtId="0" fontId="11" fillId="0" borderId="3" xfId="0" applyFont="1" applyFill="1" applyBorder="1" applyAlignment="1">
      <alignment horizontal="center" vertical="center"/>
    </xf>
    <xf numFmtId="191" fontId="6" fillId="0" borderId="2" xfId="0" applyNumberFormat="1" applyFont="1" applyFill="1" applyBorder="1" applyAlignment="1" applyProtection="1">
      <alignment horizontal="center" vertical="center"/>
    </xf>
    <xf numFmtId="191" fontId="6" fillId="0" borderId="2" xfId="0" applyNumberFormat="1" applyFont="1" applyFill="1" applyBorder="1" applyAlignment="1" applyProtection="1">
      <alignment horizontal="center" vertical="center" wrapText="1"/>
    </xf>
    <xf numFmtId="0" fontId="1" fillId="0" borderId="3" xfId="0" applyFont="1" applyFill="1" applyBorder="1" applyAlignment="1">
      <alignment horizontal="left" vertical="center"/>
    </xf>
    <xf numFmtId="0" fontId="1" fillId="0" borderId="3" xfId="0" applyFont="1" applyFill="1" applyBorder="1" applyAlignment="1">
      <alignment vertical="center" wrapText="1"/>
    </xf>
    <xf numFmtId="0" fontId="10" fillId="0" borderId="3" xfId="0" applyFont="1" applyFill="1" applyBorder="1" applyAlignment="1">
      <alignment horizontal="center" vertical="center"/>
    </xf>
    <xf numFmtId="0" fontId="11" fillId="0" borderId="3" xfId="0" applyFont="1" applyFill="1" applyBorder="1" applyAlignment="1">
      <alignment horizontal="left" vertical="center"/>
    </xf>
    <xf numFmtId="0" fontId="1" fillId="0" borderId="3" xfId="0" applyNumberFormat="1" applyFont="1" applyFill="1" applyBorder="1" applyAlignment="1" applyProtection="1">
      <alignment horizontal="left" vertical="center" wrapText="1"/>
    </xf>
    <xf numFmtId="49" fontId="1" fillId="0" borderId="3" xfId="0" applyNumberFormat="1" applyFont="1" applyFill="1" applyBorder="1" applyAlignment="1" applyProtection="1">
      <alignment horizontal="left" vertical="center" wrapText="1"/>
    </xf>
    <xf numFmtId="0" fontId="5" fillId="0" borderId="22" xfId="0" applyNumberFormat="1" applyFont="1" applyFill="1" applyBorder="1" applyAlignment="1" applyProtection="1">
      <alignment horizontal="center" vertical="center"/>
    </xf>
    <xf numFmtId="0" fontId="5" fillId="0" borderId="23" xfId="0" applyNumberFormat="1" applyFont="1" applyFill="1" applyBorder="1" applyAlignment="1" applyProtection="1">
      <alignment horizontal="center" vertical="center"/>
    </xf>
    <xf numFmtId="0" fontId="6" fillId="0" borderId="23" xfId="0" applyFont="1" applyFill="1" applyBorder="1" applyAlignment="1" applyProtection="1">
      <alignment horizontal="center" vertical="center"/>
    </xf>
    <xf numFmtId="43" fontId="5" fillId="0" borderId="23" xfId="0" applyNumberFormat="1" applyFont="1" applyFill="1" applyBorder="1" applyAlignment="1" applyProtection="1">
      <alignment horizontal="center" vertical="center"/>
    </xf>
    <xf numFmtId="191" fontId="6" fillId="0" borderId="23" xfId="0" applyNumberFormat="1" applyFont="1" applyFill="1" applyBorder="1" applyAlignment="1" applyProtection="1">
      <alignment horizontal="center" vertical="center"/>
    </xf>
    <xf numFmtId="43" fontId="6" fillId="0" borderId="19" xfId="0" applyNumberFormat="1" applyFont="1" applyFill="1" applyBorder="1" applyAlignment="1" applyProtection="1">
      <alignment horizontal="center" vertical="center"/>
    </xf>
    <xf numFmtId="43" fontId="6" fillId="0" borderId="24" xfId="0" applyNumberFormat="1" applyFont="1" applyFill="1" applyBorder="1" applyAlignment="1" applyProtection="1">
      <alignment horizontal="center" vertical="center"/>
    </xf>
    <xf numFmtId="43" fontId="6" fillId="0" borderId="25" xfId="0" applyNumberFormat="1" applyFont="1" applyFill="1" applyBorder="1" applyAlignment="1" applyProtection="1">
      <alignment horizontal="center" vertical="center"/>
    </xf>
    <xf numFmtId="0" fontId="5" fillId="0" borderId="0" xfId="0" applyFont="1" applyFill="1" applyAlignment="1" applyProtection="1">
      <alignment horizontal="center"/>
    </xf>
    <xf numFmtId="0" fontId="2" fillId="0" borderId="1"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8" xfId="0" applyFont="1" applyFill="1" applyBorder="1" applyAlignment="1" applyProtection="1">
      <alignment horizontal="center" vertical="center"/>
    </xf>
    <xf numFmtId="0" fontId="5" fillId="0" borderId="7" xfId="0" applyFont="1" applyFill="1" applyBorder="1" applyAlignment="1" applyProtection="1">
      <alignment horizontal="left" vertical="center"/>
    </xf>
    <xf numFmtId="0" fontId="5" fillId="0" borderId="8" xfId="0" applyFont="1" applyFill="1" applyBorder="1" applyAlignment="1" applyProtection="1">
      <alignment horizontal="left" vertical="center"/>
    </xf>
    <xf numFmtId="0" fontId="6" fillId="0" borderId="14" xfId="0"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5" fillId="0" borderId="7" xfId="0"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xf>
    <xf numFmtId="0" fontId="5" fillId="0" borderId="16"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6" fillId="0" borderId="27" xfId="0" applyFont="1" applyFill="1" applyBorder="1" applyAlignment="1" applyProtection="1">
      <alignment horizontal="center" vertical="center"/>
    </xf>
    <xf numFmtId="0" fontId="6" fillId="0" borderId="7" xfId="0" applyFont="1" applyFill="1" applyBorder="1" applyAlignment="1" applyProtection="1">
      <alignment horizontal="center" vertical="center" wrapText="1"/>
    </xf>
    <xf numFmtId="0" fontId="6" fillId="0" borderId="27" xfId="0" applyFont="1" applyFill="1" applyBorder="1" applyAlignment="1" applyProtection="1">
      <alignment horizontal="center" vertical="center" wrapText="1"/>
    </xf>
    <xf numFmtId="0" fontId="5" fillId="0" borderId="15" xfId="0" applyFont="1" applyFill="1" applyBorder="1" applyAlignment="1" applyProtection="1">
      <alignment horizontal="left" vertical="center" wrapText="1"/>
    </xf>
    <xf numFmtId="198" fontId="5" fillId="0" borderId="2" xfId="0" applyNumberFormat="1" applyFont="1" applyFill="1" applyBorder="1" applyAlignment="1" applyProtection="1">
      <alignment horizontal="center" vertical="center"/>
    </xf>
    <xf numFmtId="192" fontId="5" fillId="0" borderId="2" xfId="0" applyNumberFormat="1" applyFont="1" applyFill="1" applyBorder="1" applyAlignment="1" applyProtection="1">
      <alignment horizontal="center" vertical="center"/>
    </xf>
    <xf numFmtId="0" fontId="5" fillId="0" borderId="28" xfId="0" applyFont="1" applyFill="1" applyBorder="1" applyAlignment="1" applyProtection="1">
      <alignment horizontal="left" vertical="center" wrapText="1"/>
    </xf>
    <xf numFmtId="198" fontId="5" fillId="0" borderId="6" xfId="0" applyNumberFormat="1" applyFont="1" applyFill="1" applyBorder="1" applyAlignment="1" applyProtection="1">
      <alignment horizontal="center" vertical="center"/>
    </xf>
    <xf numFmtId="192" fontId="5" fillId="0" borderId="6" xfId="0" applyNumberFormat="1" applyFont="1" applyFill="1" applyBorder="1" applyAlignment="1" applyProtection="1">
      <alignment horizontal="center" vertical="center"/>
    </xf>
    <xf numFmtId="0" fontId="5" fillId="0" borderId="17" xfId="0" applyFont="1" applyFill="1" applyBorder="1" applyAlignment="1" applyProtection="1">
      <alignment horizontal="left" vertical="center" wrapText="1"/>
    </xf>
    <xf numFmtId="198" fontId="5" fillId="0" borderId="4" xfId="0" applyNumberFormat="1" applyFont="1" applyFill="1" applyBorder="1" applyAlignment="1" applyProtection="1">
      <alignment horizontal="center" vertical="center"/>
    </xf>
    <xf numFmtId="192" fontId="5" fillId="0" borderId="4" xfId="0" applyNumberFormat="1" applyFont="1" applyFill="1" applyBorder="1" applyAlignment="1" applyProtection="1">
      <alignment horizontal="center" vertical="center"/>
    </xf>
    <xf numFmtId="0" fontId="6" fillId="0" borderId="8" xfId="0" applyFont="1" applyFill="1" applyBorder="1" applyAlignment="1" applyProtection="1">
      <alignment horizontal="center" vertical="center" wrapText="1"/>
    </xf>
    <xf numFmtId="198" fontId="6" fillId="0" borderId="3" xfId="0" applyNumberFormat="1" applyFont="1" applyFill="1" applyBorder="1" applyAlignment="1" applyProtection="1">
      <alignment horizontal="center" vertical="center"/>
    </xf>
    <xf numFmtId="198" fontId="6" fillId="0" borderId="3" xfId="0" applyNumberFormat="1" applyFont="1" applyFill="1" applyBorder="1" applyAlignment="1" applyProtection="1">
      <alignment horizontal="right" vertical="center"/>
    </xf>
    <xf numFmtId="0" fontId="4" fillId="0" borderId="0" xfId="0" applyFont="1" applyFill="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left"/>
    </xf>
    <xf numFmtId="0" fontId="4" fillId="0" borderId="0" xfId="0" applyFont="1" applyFill="1" applyAlignment="1" applyProtection="1">
      <alignment horizontal="center" vertical="center"/>
    </xf>
    <xf numFmtId="0" fontId="4" fillId="0" borderId="0" xfId="0" applyFont="1" applyFill="1" applyAlignment="1" applyProtection="1">
      <alignment vertical="center"/>
    </xf>
    <xf numFmtId="0" fontId="6" fillId="0" borderId="3" xfId="0" applyFont="1" applyFill="1" applyBorder="1" applyAlignment="1" applyProtection="1">
      <alignment vertical="center"/>
    </xf>
    <xf numFmtId="0" fontId="6" fillId="0" borderId="7" xfId="0" applyFont="1" applyFill="1" applyBorder="1" applyAlignment="1" applyProtection="1">
      <alignment horizontal="left" vertical="center"/>
    </xf>
    <xf numFmtId="0" fontId="6" fillId="0" borderId="8" xfId="0" applyFont="1" applyFill="1" applyBorder="1" applyAlignment="1" applyProtection="1">
      <alignment horizontal="left" vertical="center"/>
    </xf>
    <xf numFmtId="0" fontId="6" fillId="0" borderId="3" xfId="0" applyFont="1" applyFill="1" applyBorder="1" applyAlignment="1" applyProtection="1">
      <alignment horizontal="left" vertical="center"/>
    </xf>
    <xf numFmtId="191" fontId="5" fillId="0" borderId="3" xfId="0" applyNumberFormat="1" applyFont="1" applyFill="1" applyBorder="1" applyAlignment="1" applyProtection="1">
      <alignment vertical="center" wrapText="1"/>
    </xf>
    <xf numFmtId="0" fontId="5" fillId="0" borderId="14" xfId="0" applyFont="1" applyFill="1" applyBorder="1" applyAlignment="1" applyProtection="1">
      <alignment horizontal="left" vertical="center" wrapText="1"/>
    </xf>
    <xf numFmtId="0" fontId="5" fillId="0" borderId="5" xfId="0" applyFont="1" applyFill="1" applyBorder="1" applyAlignment="1" applyProtection="1">
      <alignment horizontal="left" vertical="center"/>
    </xf>
    <xf numFmtId="191" fontId="5" fillId="0" borderId="7" xfId="0" applyNumberFormat="1" applyFont="1" applyFill="1" applyBorder="1" applyAlignment="1" applyProtection="1">
      <alignment horizontal="left" vertical="center" wrapText="1"/>
    </xf>
    <xf numFmtId="191" fontId="5" fillId="0" borderId="8" xfId="0" applyNumberFormat="1" applyFont="1" applyFill="1" applyBorder="1" applyAlignment="1" applyProtection="1">
      <alignment horizontal="left" vertical="center" wrapText="1"/>
    </xf>
    <xf numFmtId="0" fontId="4" fillId="0" borderId="0" xfId="0" applyFont="1" applyFill="1" applyAlignment="1" applyProtection="1">
      <alignment horizontal="center" vertical="top" wrapText="1"/>
    </xf>
    <xf numFmtId="0" fontId="5" fillId="0" borderId="15" xfId="0" applyFont="1" applyFill="1" applyBorder="1" applyAlignment="1" applyProtection="1">
      <alignment horizontal="left" vertical="center"/>
    </xf>
    <xf numFmtId="198" fontId="5" fillId="0" borderId="3" xfId="0" applyNumberFormat="1" applyFont="1" applyFill="1" applyBorder="1" applyAlignment="1" applyProtection="1">
      <alignment horizontal="center" vertical="center" wrapText="1"/>
    </xf>
    <xf numFmtId="0" fontId="5" fillId="0" borderId="28" xfId="0" applyFont="1" applyFill="1" applyBorder="1" applyAlignment="1" applyProtection="1">
      <alignment horizontal="left" vertical="center"/>
    </xf>
    <xf numFmtId="198" fontId="6" fillId="0" borderId="3" xfId="0" applyNumberFormat="1" applyFont="1" applyFill="1" applyBorder="1" applyAlignment="1" applyProtection="1">
      <alignment horizontal="center" vertical="center" wrapText="1"/>
    </xf>
    <xf numFmtId="0" fontId="5" fillId="0" borderId="0" xfId="0" applyFont="1" applyFill="1" applyAlignment="1" applyProtection="1">
      <alignment vertical="center"/>
    </xf>
    <xf numFmtId="198" fontId="5" fillId="0" borderId="2" xfId="0" applyNumberFormat="1" applyFont="1" applyFill="1" applyBorder="1" applyAlignment="1" applyProtection="1">
      <alignment horizontal="center" vertical="center" wrapText="1"/>
    </xf>
    <xf numFmtId="198" fontId="5" fillId="0" borderId="2" xfId="0" applyNumberFormat="1" applyFont="1" applyFill="1" applyBorder="1" applyAlignment="1" applyProtection="1">
      <alignment horizontal="left" vertical="center" wrapText="1"/>
    </xf>
    <xf numFmtId="198" fontId="5" fillId="0" borderId="6" xfId="0" applyNumberFormat="1" applyFont="1" applyFill="1" applyBorder="1" applyAlignment="1" applyProtection="1">
      <alignment horizontal="center" vertical="center" wrapText="1"/>
    </xf>
    <xf numFmtId="198" fontId="5" fillId="0" borderId="6" xfId="0" applyNumberFormat="1" applyFont="1" applyFill="1" applyBorder="1" applyAlignment="1" applyProtection="1">
      <alignment horizontal="left" vertical="center" wrapText="1"/>
    </xf>
    <xf numFmtId="192" fontId="5" fillId="0" borderId="0" xfId="0" applyNumberFormat="1" applyFont="1" applyFill="1" applyAlignment="1" applyProtection="1">
      <alignment horizontal="right" vertical="center"/>
    </xf>
    <xf numFmtId="0" fontId="2" fillId="0" borderId="0" xfId="0" applyFont="1" applyFill="1" applyBorder="1" applyAlignment="1" applyProtection="1">
      <alignment horizontal="center" vertical="center"/>
    </xf>
    <xf numFmtId="0" fontId="6" fillId="0" borderId="3" xfId="0" applyFont="1" applyFill="1" applyBorder="1" applyAlignment="1" applyProtection="1">
      <alignment horizontal="center" vertical="center" wrapText="1"/>
    </xf>
    <xf numFmtId="0" fontId="5" fillId="0" borderId="3" xfId="0" applyFont="1" applyFill="1" applyBorder="1" applyAlignment="1" applyProtection="1">
      <alignment horizontal="left" vertical="top" wrapText="1"/>
    </xf>
    <xf numFmtId="0" fontId="5" fillId="0" borderId="27" xfId="0" applyFont="1" applyFill="1" applyBorder="1" applyAlignment="1" applyProtection="1">
      <alignment horizontal="left" vertical="center" wrapText="1"/>
    </xf>
    <xf numFmtId="0" fontId="5" fillId="0" borderId="6"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xf>
    <xf numFmtId="192" fontId="6" fillId="0" borderId="3" xfId="0" applyNumberFormat="1" applyFont="1" applyFill="1" applyBorder="1" applyAlignment="1" applyProtection="1">
      <alignment horizontal="center" vertical="center"/>
    </xf>
    <xf numFmtId="198" fontId="6" fillId="0" borderId="2" xfId="0" applyNumberFormat="1" applyFont="1" applyFill="1" applyBorder="1" applyAlignment="1" applyProtection="1">
      <alignment horizontal="left" vertical="center" wrapText="1"/>
    </xf>
    <xf numFmtId="198" fontId="6" fillId="0" borderId="6" xfId="0" applyNumberFormat="1" applyFont="1" applyFill="1" applyBorder="1" applyAlignment="1" applyProtection="1">
      <alignment horizontal="left" vertical="center" wrapText="1"/>
    </xf>
    <xf numFmtId="198" fontId="5" fillId="0" borderId="3" xfId="0" applyNumberFormat="1" applyFont="1" applyFill="1" applyBorder="1" applyAlignment="1" applyProtection="1">
      <alignment horizontal="center" vertical="center"/>
    </xf>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3" fillId="0" borderId="3" xfId="0" applyNumberFormat="1" applyFont="1" applyFill="1" applyBorder="1" applyAlignment="1">
      <alignment horizontal="left" vertical="center"/>
    </xf>
    <xf numFmtId="49" fontId="5" fillId="0" borderId="14" xfId="0" applyNumberFormat="1" applyFont="1" applyFill="1" applyBorder="1" applyAlignment="1">
      <alignment horizontal="center" vertical="center"/>
    </xf>
    <xf numFmtId="49" fontId="5" fillId="0" borderId="15" xfId="0" applyNumberFormat="1" applyFont="1" applyFill="1" applyBorder="1" applyAlignment="1">
      <alignment horizontal="center" vertical="center"/>
    </xf>
    <xf numFmtId="49" fontId="5" fillId="0" borderId="3" xfId="0" applyNumberFormat="1" applyFont="1" applyFill="1" applyBorder="1" applyAlignment="1">
      <alignment horizontal="left" vertical="center" wrapText="1"/>
    </xf>
    <xf numFmtId="49" fontId="5" fillId="0" borderId="26" xfId="0" applyNumberFormat="1" applyFont="1" applyFill="1" applyBorder="1" applyAlignment="1">
      <alignment horizontal="center" vertical="center"/>
    </xf>
    <xf numFmtId="49" fontId="5" fillId="0" borderId="28" xfId="0" applyNumberFormat="1" applyFont="1" applyFill="1" applyBorder="1" applyAlignment="1">
      <alignment horizontal="center" vertical="center"/>
    </xf>
    <xf numFmtId="49" fontId="5" fillId="0" borderId="16" xfId="0" applyNumberFormat="1" applyFont="1" applyFill="1" applyBorder="1" applyAlignment="1">
      <alignment horizontal="center" vertical="center"/>
    </xf>
    <xf numFmtId="49" fontId="5" fillId="0" borderId="17" xfId="0" applyNumberFormat="1" applyFont="1" applyFill="1" applyBorder="1" applyAlignment="1">
      <alignment horizontal="center" vertical="center"/>
    </xf>
    <xf numFmtId="49" fontId="6" fillId="0" borderId="7"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3" xfId="0" applyNumberFormat="1" applyFont="1" applyFill="1" applyBorder="1" applyAlignment="1">
      <alignment horizontal="left" vertical="center" wrapText="1"/>
    </xf>
    <xf numFmtId="49" fontId="6" fillId="0" borderId="3"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vertical="top" wrapText="1"/>
    </xf>
    <xf numFmtId="49" fontId="13" fillId="0" borderId="3" xfId="0" applyNumberFormat="1" applyFont="1" applyFill="1" applyBorder="1" applyAlignment="1">
      <alignment horizontal="left" vertical="top" wrapText="1"/>
    </xf>
    <xf numFmtId="49" fontId="5" fillId="0" borderId="3" xfId="0" applyNumberFormat="1" applyFont="1" applyFill="1" applyBorder="1" applyAlignment="1">
      <alignment horizontal="left" vertical="top" wrapText="1"/>
    </xf>
    <xf numFmtId="49" fontId="14" fillId="0" borderId="3" xfId="0" applyNumberFormat="1" applyFont="1" applyFill="1" applyBorder="1" applyAlignment="1">
      <alignment vertical="top" wrapText="1"/>
    </xf>
    <xf numFmtId="49" fontId="6" fillId="0" borderId="3" xfId="0" applyNumberFormat="1" applyFont="1" applyFill="1" applyBorder="1" applyAlignment="1">
      <alignment vertical="top" wrapText="1"/>
    </xf>
    <xf numFmtId="49" fontId="5" fillId="0" borderId="0" xfId="0" applyNumberFormat="1" applyFont="1" applyFill="1" applyBorder="1" applyAlignment="1">
      <alignment vertical="center" wrapText="1"/>
    </xf>
    <xf numFmtId="49" fontId="5" fillId="0" borderId="3" xfId="0" applyNumberFormat="1" applyFont="1" applyFill="1" applyBorder="1" applyAlignment="1">
      <alignment horizontal="left" vertical="center"/>
    </xf>
    <xf numFmtId="49" fontId="13" fillId="0" borderId="3" xfId="0" applyNumberFormat="1" applyFont="1" applyFill="1" applyBorder="1" applyAlignment="1">
      <alignment vertical="top" wrapText="1"/>
    </xf>
    <xf numFmtId="49" fontId="13" fillId="0" borderId="3" xfId="0" applyNumberFormat="1" applyFont="1" applyFill="1" applyBorder="1" applyAlignment="1">
      <alignment vertical="center" wrapText="1"/>
    </xf>
    <xf numFmtId="49" fontId="6" fillId="0" borderId="3" xfId="0" applyNumberFormat="1" applyFont="1" applyFill="1" applyBorder="1" applyAlignment="1">
      <alignment horizontal="left" vertical="center"/>
    </xf>
    <xf numFmtId="49" fontId="5" fillId="0" borderId="2" xfId="0" applyNumberFormat="1" applyFont="1" applyFill="1" applyBorder="1" applyAlignment="1">
      <alignment horizontal="left" vertical="center" wrapText="1"/>
    </xf>
    <xf numFmtId="49" fontId="5" fillId="0" borderId="4" xfId="0" applyNumberFormat="1" applyFont="1" applyFill="1" applyBorder="1" applyAlignment="1">
      <alignment horizontal="left" vertical="center" wrapText="1"/>
    </xf>
    <xf numFmtId="49" fontId="6" fillId="0" borderId="3" xfId="0" applyNumberFormat="1" applyFont="1" applyFill="1" applyBorder="1" applyAlignment="1">
      <alignment vertical="center" wrapText="1"/>
    </xf>
    <xf numFmtId="0" fontId="1" fillId="0" borderId="0" xfId="0" applyFont="1" applyFill="1" applyAlignment="1">
      <alignment horizontal="center" vertical="center"/>
    </xf>
    <xf numFmtId="0" fontId="12"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22" xfId="0" applyFont="1" applyFill="1" applyBorder="1" applyAlignment="1">
      <alignment horizontal="center" vertical="center"/>
    </xf>
    <xf numFmtId="192" fontId="1" fillId="0" borderId="23" xfId="0" applyNumberFormat="1" applyFont="1" applyFill="1" applyBorder="1" applyAlignment="1">
      <alignment horizontal="left" vertical="center"/>
    </xf>
    <xf numFmtId="192" fontId="1" fillId="0" borderId="23" xfId="0" applyNumberFormat="1" applyFont="1" applyFill="1" applyBorder="1" applyAlignment="1">
      <alignment horizontal="center" vertical="center"/>
    </xf>
    <xf numFmtId="0" fontId="1" fillId="0" borderId="29" xfId="0" applyFont="1" applyFill="1" applyBorder="1" applyAlignment="1">
      <alignment horizontal="center" vertical="center"/>
    </xf>
    <xf numFmtId="192" fontId="1" fillId="0" borderId="4" xfId="0" applyNumberFormat="1" applyFont="1" applyFill="1" applyBorder="1" applyAlignment="1">
      <alignment horizontal="left" vertical="center"/>
    </xf>
    <xf numFmtId="192" fontId="1" fillId="0" borderId="4" xfId="0" applyNumberFormat="1" applyFont="1" applyFill="1" applyBorder="1" applyAlignment="1">
      <alignment horizontal="center" vertical="center"/>
    </xf>
    <xf numFmtId="192" fontId="1" fillId="0" borderId="3" xfId="0" applyNumberFormat="1" applyFont="1" applyFill="1" applyBorder="1" applyAlignment="1">
      <alignment horizontal="left" vertical="center"/>
    </xf>
    <xf numFmtId="192" fontId="1" fillId="0" borderId="3" xfId="0" applyNumberFormat="1" applyFont="1" applyFill="1" applyBorder="1" applyAlignment="1">
      <alignment horizontal="center" vertical="center"/>
    </xf>
    <xf numFmtId="0" fontId="1" fillId="0" borderId="23" xfId="0" applyFont="1" applyFill="1" applyBorder="1" applyAlignment="1">
      <alignment horizontal="left" vertical="center"/>
    </xf>
    <xf numFmtId="0" fontId="1" fillId="0" borderId="23"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9" xfId="0" applyFont="1" applyFill="1" applyBorder="1" applyAlignment="1">
      <alignment horizontal="center" vertical="center" wrapText="1"/>
    </xf>
    <xf numFmtId="192" fontId="1" fillId="0" borderId="25" xfId="0" applyNumberFormat="1" applyFont="1" applyFill="1" applyBorder="1" applyAlignment="1">
      <alignment horizontal="center" vertical="center"/>
    </xf>
    <xf numFmtId="192" fontId="1" fillId="0" borderId="20" xfId="0" applyNumberFormat="1" applyFont="1" applyFill="1" applyBorder="1" applyAlignment="1">
      <alignment horizontal="center" vertical="center"/>
    </xf>
    <xf numFmtId="192" fontId="1" fillId="0" borderId="19" xfId="0" applyNumberFormat="1" applyFont="1" applyFill="1" applyBorder="1" applyAlignment="1">
      <alignment horizontal="center" vertical="center"/>
    </xf>
    <xf numFmtId="0" fontId="15" fillId="0" borderId="0" xfId="0" applyFont="1" applyFill="1" applyAlignment="1">
      <alignment horizontal="center" vertical="center"/>
    </xf>
    <xf numFmtId="193" fontId="15" fillId="0" borderId="0" xfId="0" applyNumberFormat="1" applyFont="1" applyFill="1" applyAlignment="1">
      <alignment horizontal="center" vertical="center"/>
    </xf>
    <xf numFmtId="49" fontId="15" fillId="0" borderId="0" xfId="0" applyNumberFormat="1" applyFont="1" applyFill="1" applyAlignment="1">
      <alignment horizontal="center" vertical="center"/>
    </xf>
    <xf numFmtId="192" fontId="15" fillId="0" borderId="0" xfId="0" applyNumberFormat="1" applyFont="1" applyFill="1" applyAlignment="1">
      <alignment horizontal="center" vertical="center"/>
    </xf>
    <xf numFmtId="191" fontId="15" fillId="0" borderId="0" xfId="0" applyNumberFormat="1" applyFont="1" applyFill="1" applyAlignment="1">
      <alignment horizontal="center" vertical="center"/>
    </xf>
    <xf numFmtId="192" fontId="15" fillId="0" borderId="0" xfId="0" applyNumberFormat="1" applyFont="1" applyFill="1" applyAlignment="1">
      <alignment horizontal="left" vertical="center"/>
    </xf>
    <xf numFmtId="193" fontId="8" fillId="0" borderId="3" xfId="0" applyNumberFormat="1" applyFont="1" applyFill="1" applyBorder="1" applyAlignment="1">
      <alignment horizontal="center" vertical="center"/>
    </xf>
    <xf numFmtId="0" fontId="8" fillId="0" borderId="3" xfId="0" applyFont="1" applyFill="1" applyBorder="1" applyAlignment="1">
      <alignment horizontal="center" vertical="center"/>
    </xf>
    <xf numFmtId="49" fontId="8" fillId="0" borderId="3" xfId="0" applyNumberFormat="1" applyFont="1" applyFill="1" applyBorder="1" applyAlignment="1">
      <alignment horizontal="center" vertical="center" wrapText="1"/>
    </xf>
    <xf numFmtId="193"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3" xfId="1373" applyFont="1" applyFill="1" applyBorder="1" applyAlignment="1">
      <alignment horizontal="center" vertical="center" wrapText="1"/>
    </xf>
    <xf numFmtId="193" fontId="1" fillId="0" borderId="2" xfId="0" applyNumberFormat="1" applyFont="1" applyFill="1" applyBorder="1" applyAlignment="1">
      <alignment horizontal="center" vertical="center"/>
    </xf>
    <xf numFmtId="192" fontId="1" fillId="0" borderId="2" xfId="0" applyNumberFormat="1" applyFont="1" applyFill="1" applyBorder="1" applyAlignment="1">
      <alignment horizontal="center" vertical="center"/>
    </xf>
    <xf numFmtId="193" fontId="1" fillId="0" borderId="6" xfId="0" applyNumberFormat="1" applyFont="1" applyFill="1" applyBorder="1" applyAlignment="1">
      <alignment horizontal="center" vertical="center"/>
    </xf>
    <xf numFmtId="192" fontId="1" fillId="0" borderId="6" xfId="0" applyNumberFormat="1" applyFont="1" applyFill="1" applyBorder="1" applyAlignment="1">
      <alignment horizontal="center" vertical="center"/>
    </xf>
    <xf numFmtId="193" fontId="1" fillId="0" borderId="3" xfId="2221" applyNumberFormat="1" applyFont="1" applyFill="1" applyBorder="1" applyAlignment="1" applyProtection="1">
      <alignment horizontal="center" vertical="center" wrapText="1"/>
      <protection locked="0"/>
    </xf>
    <xf numFmtId="0" fontId="1" fillId="0" borderId="3" xfId="1373" applyFont="1" applyFill="1" applyBorder="1" applyAlignment="1">
      <alignment horizontal="center" vertical="center"/>
    </xf>
    <xf numFmtId="192" fontId="8" fillId="0" borderId="3" xfId="0" applyNumberFormat="1" applyFont="1" applyFill="1" applyBorder="1" applyAlignment="1">
      <alignment horizontal="center" vertical="center"/>
    </xf>
    <xf numFmtId="193" fontId="3" fillId="0" borderId="3" xfId="0" applyNumberFormat="1" applyFont="1" applyFill="1" applyBorder="1" applyAlignment="1">
      <alignment horizontal="left" vertical="center"/>
    </xf>
    <xf numFmtId="0" fontId="4" fillId="0" borderId="3" xfId="0" applyFont="1" applyFill="1" applyBorder="1" applyAlignment="1">
      <alignment horizontal="left" vertical="center"/>
    </xf>
    <xf numFmtId="0" fontId="4" fillId="0" borderId="7" xfId="0" applyFont="1" applyFill="1" applyBorder="1" applyAlignment="1">
      <alignment horizontal="left" vertical="center"/>
    </xf>
    <xf numFmtId="0" fontId="4" fillId="0" borderId="27" xfId="0" applyFont="1" applyFill="1" applyBorder="1" applyAlignment="1">
      <alignment horizontal="left" vertical="center"/>
    </xf>
    <xf numFmtId="0" fontId="4" fillId="0" borderId="7" xfId="0" applyFont="1" applyFill="1" applyBorder="1" applyAlignment="1">
      <alignment horizontal="left" vertical="center" wrapText="1"/>
    </xf>
    <xf numFmtId="0" fontId="4" fillId="0" borderId="2" xfId="0" applyFont="1" applyFill="1" applyBorder="1" applyAlignment="1">
      <alignment horizontal="left" vertical="center"/>
    </xf>
    <xf numFmtId="0" fontId="4" fillId="0" borderId="7" xfId="0" applyFont="1" applyFill="1" applyBorder="1" applyAlignment="1">
      <alignment vertical="center"/>
    </xf>
    <xf numFmtId="0" fontId="4" fillId="0" borderId="27" xfId="0" applyFont="1" applyFill="1" applyBorder="1" applyAlignment="1">
      <alignment vertical="center"/>
    </xf>
    <xf numFmtId="0" fontId="4" fillId="0" borderId="6" xfId="0" applyFont="1" applyFill="1" applyBorder="1" applyAlignment="1">
      <alignment horizontal="left" vertical="center"/>
    </xf>
    <xf numFmtId="0" fontId="4" fillId="0" borderId="4" xfId="0" applyFont="1" applyFill="1" applyBorder="1" applyAlignment="1">
      <alignment horizontal="left" vertical="center"/>
    </xf>
    <xf numFmtId="192" fontId="8" fillId="0" borderId="3" xfId="0" applyNumberFormat="1" applyFont="1" applyFill="1" applyBorder="1" applyAlignment="1">
      <alignment horizontal="center" vertical="center" wrapText="1"/>
    </xf>
    <xf numFmtId="191" fontId="8" fillId="0" borderId="3" xfId="0" applyNumberFormat="1" applyFont="1" applyFill="1" applyBorder="1" applyAlignment="1">
      <alignment horizontal="center" vertical="center" wrapText="1"/>
    </xf>
    <xf numFmtId="191" fontId="8" fillId="0" borderId="3" xfId="0" applyNumberFormat="1" applyFont="1" applyFill="1" applyBorder="1" applyAlignment="1">
      <alignment horizontal="center" vertical="center"/>
    </xf>
    <xf numFmtId="192" fontId="1" fillId="0" borderId="0" xfId="0" applyNumberFormat="1" applyFont="1" applyFill="1" applyBorder="1" applyAlignment="1">
      <alignment vertical="center" wrapText="1"/>
    </xf>
    <xf numFmtId="192" fontId="1" fillId="0" borderId="3" xfId="0" applyNumberFormat="1" applyFont="1" applyFill="1" applyBorder="1" applyAlignment="1">
      <alignment horizontal="center" vertical="center" wrapText="1"/>
    </xf>
    <xf numFmtId="192" fontId="8" fillId="0" borderId="3" xfId="0" applyNumberFormat="1" applyFont="1" applyFill="1" applyBorder="1" applyAlignment="1">
      <alignment horizontal="left" vertical="center"/>
    </xf>
    <xf numFmtId="0" fontId="4" fillId="0" borderId="8" xfId="0" applyFont="1" applyFill="1" applyBorder="1" applyAlignment="1">
      <alignment horizontal="left" vertical="center"/>
    </xf>
    <xf numFmtId="0" fontId="4" fillId="0" borderId="8" xfId="0" applyFont="1" applyFill="1" applyBorder="1" applyAlignment="1">
      <alignment vertical="center"/>
    </xf>
    <xf numFmtId="193" fontId="1" fillId="0" borderId="0" xfId="1083" applyNumberFormat="1" applyFont="1" applyFill="1" applyProtection="1">
      <alignment vertical="center"/>
    </xf>
    <xf numFmtId="0" fontId="1" fillId="0" borderId="0" xfId="1083" applyFont="1" applyFill="1" applyProtection="1">
      <alignment vertical="center"/>
    </xf>
    <xf numFmtId="0" fontId="1" fillId="0" borderId="0" xfId="1083" applyFont="1" applyFill="1" applyProtection="1">
      <alignment vertical="center"/>
      <protection locked="0"/>
    </xf>
    <xf numFmtId="10" fontId="1" fillId="0" borderId="0" xfId="1083" applyNumberFormat="1" applyFont="1" applyFill="1" applyProtection="1">
      <alignment vertical="center"/>
    </xf>
    <xf numFmtId="0" fontId="16" fillId="0" borderId="0" xfId="1083" applyFont="1" applyFill="1" applyAlignment="1" applyProtection="1">
      <alignment horizontal="center" vertical="center"/>
    </xf>
    <xf numFmtId="0" fontId="12" fillId="0" borderId="0" xfId="1083" applyFont="1" applyFill="1" applyBorder="1" applyAlignment="1" applyProtection="1">
      <alignment horizontal="center" vertical="center" wrapText="1"/>
    </xf>
    <xf numFmtId="193" fontId="8" fillId="0" borderId="3" xfId="1083" applyNumberFormat="1" applyFont="1" applyFill="1" applyBorder="1" applyAlignment="1" applyProtection="1">
      <alignment horizontal="center" vertical="center"/>
    </xf>
    <xf numFmtId="0" fontId="8" fillId="0" borderId="3" xfId="1083" applyFont="1" applyFill="1" applyBorder="1" applyAlignment="1" applyProtection="1">
      <alignment horizontal="center" vertical="center" wrapText="1"/>
    </xf>
    <xf numFmtId="192" fontId="8" fillId="0" borderId="3" xfId="1083" applyNumberFormat="1" applyFont="1" applyFill="1" applyBorder="1" applyAlignment="1" applyProtection="1">
      <alignment horizontal="center" vertical="center" wrapText="1"/>
    </xf>
    <xf numFmtId="192" fontId="8" fillId="0" borderId="3" xfId="1083" applyNumberFormat="1" applyFont="1" applyFill="1" applyBorder="1" applyAlignment="1" applyProtection="1">
      <alignment horizontal="center" vertical="center"/>
    </xf>
    <xf numFmtId="0" fontId="8" fillId="0" borderId="3" xfId="1083" applyFont="1" applyFill="1" applyBorder="1" applyAlignment="1" applyProtection="1">
      <alignment horizontal="center" vertical="center"/>
    </xf>
    <xf numFmtId="193" fontId="1" fillId="0" borderId="3" xfId="1083" applyNumberFormat="1" applyFont="1" applyFill="1" applyBorder="1" applyAlignment="1" applyProtection="1">
      <alignment horizontal="center" vertical="center"/>
    </xf>
    <xf numFmtId="192" fontId="1" fillId="0" borderId="3" xfId="0" applyNumberFormat="1" applyFont="1" applyFill="1" applyBorder="1" applyAlignment="1" applyProtection="1">
      <alignment horizontal="left" vertical="center"/>
    </xf>
    <xf numFmtId="191" fontId="1" fillId="0" borderId="3" xfId="1083" applyNumberFormat="1" applyFont="1" applyFill="1" applyBorder="1" applyAlignment="1" applyProtection="1">
      <alignment horizontal="center" vertical="center"/>
    </xf>
    <xf numFmtId="192" fontId="1" fillId="0" borderId="3" xfId="1083" applyNumberFormat="1" applyFont="1" applyFill="1" applyBorder="1" applyAlignment="1" applyProtection="1">
      <alignment horizontal="center" vertical="center"/>
    </xf>
    <xf numFmtId="192" fontId="1" fillId="0" borderId="3" xfId="1083" applyNumberFormat="1" applyFont="1" applyFill="1" applyBorder="1" applyAlignment="1" applyProtection="1">
      <alignment horizontal="center" vertical="center" wrapText="1"/>
    </xf>
    <xf numFmtId="198" fontId="8" fillId="0" borderId="3" xfId="1083" applyNumberFormat="1" applyFont="1" applyFill="1" applyBorder="1" applyAlignment="1" applyProtection="1">
      <alignment horizontal="center" vertical="center"/>
    </xf>
    <xf numFmtId="0" fontId="1" fillId="0" borderId="5" xfId="0" applyFont="1" applyFill="1" applyBorder="1" applyAlignment="1" applyProtection="1">
      <alignment horizontal="center" vertical="center"/>
    </xf>
    <xf numFmtId="0" fontId="1" fillId="0" borderId="5" xfId="0" applyFont="1" applyFill="1" applyBorder="1" applyAlignment="1" applyProtection="1">
      <alignment horizontal="left" vertical="center"/>
    </xf>
    <xf numFmtId="192" fontId="1" fillId="0" borderId="0" xfId="1083" applyNumberFormat="1" applyFont="1" applyFill="1" applyAlignment="1" applyProtection="1">
      <alignment horizontal="center" vertical="center"/>
    </xf>
    <xf numFmtId="0" fontId="12" fillId="0" borderId="0" xfId="1083" applyFont="1" applyFill="1" applyBorder="1" applyAlignment="1" applyProtection="1">
      <alignment horizontal="center" vertical="center" wrapText="1"/>
      <protection locked="0"/>
    </xf>
    <xf numFmtId="191" fontId="8" fillId="0" borderId="3" xfId="1083" applyNumberFormat="1" applyFont="1" applyFill="1" applyBorder="1" applyAlignment="1" applyProtection="1">
      <alignment horizontal="center" vertical="center" wrapText="1"/>
    </xf>
    <xf numFmtId="191" fontId="6" fillId="0" borderId="3" xfId="0" applyNumberFormat="1" applyFont="1" applyFill="1" applyBorder="1" applyAlignment="1" applyProtection="1">
      <alignment horizontal="center" vertical="center" wrapText="1"/>
      <protection locked="0"/>
    </xf>
    <xf numFmtId="0" fontId="16" fillId="0" borderId="0" xfId="1083" applyFont="1" applyFill="1" applyBorder="1" applyAlignment="1" applyProtection="1">
      <alignment horizontal="center" vertical="center"/>
    </xf>
    <xf numFmtId="10" fontId="1" fillId="0" borderId="3" xfId="1083" applyNumberFormat="1" applyFont="1" applyFill="1" applyBorder="1" applyAlignment="1" applyProtection="1">
      <alignment horizontal="center" vertical="center"/>
      <protection locked="0"/>
    </xf>
    <xf numFmtId="192" fontId="1" fillId="0" borderId="3" xfId="0" applyNumberFormat="1" applyFont="1" applyFill="1" applyBorder="1" applyAlignment="1" applyProtection="1">
      <alignment horizontal="center" vertical="center"/>
    </xf>
    <xf numFmtId="192" fontId="8" fillId="0" borderId="3" xfId="1083" applyNumberFormat="1" applyFont="1" applyFill="1" applyBorder="1" applyProtection="1">
      <alignment vertical="center"/>
    </xf>
    <xf numFmtId="192" fontId="16" fillId="0" borderId="0" xfId="1083" applyNumberFormat="1" applyFont="1" applyFill="1" applyAlignment="1" applyProtection="1">
      <alignment horizontal="center" vertical="center"/>
    </xf>
    <xf numFmtId="198" fontId="8" fillId="0" borderId="3" xfId="1083" applyNumberFormat="1" applyFont="1" applyFill="1" applyBorder="1" applyAlignment="1" applyProtection="1">
      <alignment horizontal="center" vertical="center"/>
      <protection locked="0"/>
    </xf>
    <xf numFmtId="192" fontId="1" fillId="0" borderId="0" xfId="1083" applyNumberFormat="1" applyFont="1" applyFill="1" applyAlignment="1" applyProtection="1">
      <alignment horizontal="center" vertical="center"/>
      <protection locked="0"/>
    </xf>
    <xf numFmtId="0" fontId="1" fillId="0" borderId="0" xfId="0" applyFont="1" applyFill="1" applyAlignment="1">
      <alignment horizontal="left" vertical="center"/>
    </xf>
    <xf numFmtId="0" fontId="2" fillId="0" borderId="0" xfId="0" applyFont="1" applyFill="1" applyAlignment="1">
      <alignment horizontal="center" vertical="center"/>
    </xf>
    <xf numFmtId="0" fontId="17" fillId="0" borderId="0" xfId="0" applyFont="1" applyFill="1" applyBorder="1" applyAlignment="1">
      <alignment vertical="center"/>
    </xf>
    <xf numFmtId="0" fontId="18" fillId="0" borderId="0" xfId="0" applyFont="1" applyFill="1" applyAlignment="1">
      <alignment vertical="center"/>
    </xf>
    <xf numFmtId="49" fontId="18" fillId="0" borderId="0" xfId="0" applyNumberFormat="1" applyFont="1" applyFill="1" applyAlignment="1"/>
    <xf numFmtId="0" fontId="19" fillId="0" borderId="0" xfId="0" applyFont="1" applyFill="1" applyAlignment="1">
      <alignment horizontal="left" vertical="center" wrapText="1"/>
    </xf>
    <xf numFmtId="0" fontId="1" fillId="0" borderId="0" xfId="0" applyFont="1" applyFill="1" applyBorder="1" applyAlignment="1">
      <alignment horizontal="center" vertical="center"/>
    </xf>
    <xf numFmtId="0" fontId="1" fillId="0" borderId="27" xfId="0" applyFont="1" applyFill="1" applyBorder="1" applyAlignment="1">
      <alignment horizontal="left" vertical="center"/>
    </xf>
    <xf numFmtId="0" fontId="1" fillId="0" borderId="6" xfId="0" applyFont="1" applyFill="1" applyBorder="1" applyAlignment="1">
      <alignment horizontal="center" vertical="center"/>
    </xf>
    <xf numFmtId="0" fontId="20" fillId="0" borderId="0" xfId="6" applyFont="1" applyFill="1" applyBorder="1" applyAlignment="1">
      <alignment horizontal="left" vertical="center"/>
    </xf>
    <xf numFmtId="0" fontId="21" fillId="0" borderId="0" xfId="0" applyFont="1" applyFill="1" applyAlignment="1">
      <alignment vertical="center"/>
    </xf>
    <xf numFmtId="0" fontId="22" fillId="0" borderId="0" xfId="0" applyFont="1" applyFill="1" applyAlignment="1">
      <alignment vertical="center"/>
    </xf>
    <xf numFmtId="0" fontId="7" fillId="0" borderId="0" xfId="6" applyFont="1" applyFill="1" applyBorder="1">
      <alignment vertical="center"/>
    </xf>
    <xf numFmtId="0" fontId="23" fillId="0" borderId="0" xfId="0" applyFont="1" applyFill="1" applyBorder="1" applyAlignment="1">
      <alignment vertical="center"/>
    </xf>
    <xf numFmtId="0" fontId="24" fillId="0" borderId="0" xfId="0" applyFont="1" applyFill="1" applyBorder="1" applyAlignment="1">
      <alignment vertical="center"/>
    </xf>
    <xf numFmtId="0" fontId="1" fillId="0" borderId="6" xfId="0" applyFont="1" applyFill="1" applyBorder="1" applyAlignment="1">
      <alignment horizontal="right" vertical="center"/>
    </xf>
    <xf numFmtId="0" fontId="7" fillId="0" borderId="0" xfId="0" applyFont="1" applyFill="1" applyBorder="1">
      <alignment vertical="center"/>
    </xf>
    <xf numFmtId="0" fontId="0" fillId="0" borderId="0" xfId="0">
      <alignment vertical="center"/>
    </xf>
    <xf numFmtId="0" fontId="25" fillId="0" borderId="0" xfId="0" applyFont="1" applyFill="1" applyAlignment="1">
      <alignment horizontal="left" vertical="center"/>
    </xf>
    <xf numFmtId="49" fontId="26" fillId="0" borderId="0" xfId="0" applyNumberFormat="1" applyFont="1" applyFill="1" applyAlignment="1">
      <alignment horizontal="left" vertical="center"/>
    </xf>
    <xf numFmtId="0" fontId="1" fillId="0" borderId="6" xfId="0" applyFont="1" applyFill="1" applyBorder="1" applyAlignment="1">
      <alignment vertical="center"/>
    </xf>
    <xf numFmtId="0" fontId="1" fillId="0" borderId="0" xfId="0" applyFont="1" applyFill="1" applyBorder="1">
      <alignment vertical="center"/>
    </xf>
    <xf numFmtId="0" fontId="1" fillId="0" borderId="0" xfId="0" applyFont="1" applyFill="1" applyBorder="1" applyAlignment="1">
      <alignment horizontal="left" vertical="center"/>
    </xf>
    <xf numFmtId="0" fontId="1" fillId="0" borderId="4" xfId="0" applyFont="1" applyFill="1" applyBorder="1" applyAlignment="1">
      <alignment horizontal="center" vertical="center"/>
    </xf>
    <xf numFmtId="0" fontId="1" fillId="0" borderId="1" xfId="0" applyFont="1" applyFill="1" applyBorder="1" applyAlignment="1">
      <alignment horizontal="left" vertical="center"/>
    </xf>
    <xf numFmtId="0" fontId="19" fillId="0" borderId="0" xfId="0" applyFont="1" applyFill="1" applyAlignment="1">
      <alignment vertical="center" wrapText="1"/>
    </xf>
    <xf numFmtId="0" fontId="1" fillId="0" borderId="0" xfId="0" applyFont="1" applyFill="1" applyAlignment="1">
      <alignment vertical="center"/>
    </xf>
    <xf numFmtId="49" fontId="18" fillId="0" borderId="0" xfId="0" applyNumberFormat="1" applyFont="1" applyFill="1" applyAlignment="1">
      <alignment vertical="center"/>
    </xf>
    <xf numFmtId="0" fontId="25" fillId="0" borderId="0" xfId="0" applyFont="1" applyFill="1" applyAlignment="1">
      <alignment vertical="center"/>
    </xf>
    <xf numFmtId="0" fontId="5" fillId="0" borderId="0" xfId="0" applyFont="1" applyFill="1" applyAlignment="1">
      <alignment vertical="center"/>
    </xf>
    <xf numFmtId="0" fontId="27" fillId="0" borderId="0" xfId="0" applyFont="1" applyFill="1" applyBorder="1" applyAlignment="1">
      <alignment horizontal="center" vertical="center"/>
    </xf>
    <xf numFmtId="0" fontId="27" fillId="0" borderId="0" xfId="0" applyFont="1" applyFill="1" applyBorder="1" applyAlignment="1">
      <alignment horizontal="center" vertical="center" wrapText="1"/>
    </xf>
    <xf numFmtId="0" fontId="27" fillId="0" borderId="0" xfId="0" applyFont="1" applyFill="1" applyAlignment="1">
      <alignment horizontal="center" vertical="center" wrapText="1"/>
    </xf>
    <xf numFmtId="0" fontId="28" fillId="0" borderId="0" xfId="0" applyFont="1" applyFill="1" applyBorder="1" applyAlignment="1">
      <alignment horizontal="justify" vertical="center"/>
    </xf>
    <xf numFmtId="0" fontId="28" fillId="0" borderId="0" xfId="0" applyFont="1" applyFill="1" applyBorder="1" applyAlignment="1">
      <alignment vertical="center"/>
    </xf>
    <xf numFmtId="0" fontId="28" fillId="0" borderId="0" xfId="0" applyFont="1" applyFill="1" applyBorder="1" applyAlignment="1" applyProtection="1">
      <alignment vertical="center"/>
      <protection locked="0"/>
    </xf>
    <xf numFmtId="0" fontId="29" fillId="0" borderId="0" xfId="0" applyFont="1" applyFill="1" applyBorder="1" applyAlignment="1">
      <alignment horizontal="center" vertical="center"/>
    </xf>
    <xf numFmtId="0" fontId="29" fillId="0" borderId="0" xfId="0" applyFont="1" applyFill="1" applyBorder="1" applyAlignment="1">
      <alignment horizontal="left" vertical="center"/>
    </xf>
    <xf numFmtId="31" fontId="29" fillId="0" borderId="0" xfId="0" applyNumberFormat="1" applyFont="1" applyFill="1" applyBorder="1" applyAlignment="1">
      <alignment horizontal="left" vertical="center"/>
    </xf>
    <xf numFmtId="31" fontId="29" fillId="0" borderId="0" xfId="0" applyNumberFormat="1" applyFont="1" applyFill="1" applyBorder="1" applyAlignment="1">
      <alignment vertical="center"/>
    </xf>
    <xf numFmtId="0" fontId="29" fillId="0" borderId="0" xfId="0" applyFont="1" applyFill="1" applyBorder="1" applyAlignment="1">
      <alignment horizontal="center" vertical="top"/>
    </xf>
    <xf numFmtId="0" fontId="4" fillId="0" borderId="0" xfId="0" applyFont="1" applyFill="1" applyBorder="1" applyAlignment="1">
      <alignment horizontal="justify" vertical="top"/>
    </xf>
    <xf numFmtId="0" fontId="7" fillId="0" borderId="0" xfId="0" applyFont="1" applyFill="1">
      <alignment vertical="center"/>
    </xf>
    <xf numFmtId="0" fontId="29" fillId="0" borderId="0" xfId="0" applyFont="1" applyFill="1" applyAlignment="1">
      <alignment horizontal="right" vertical="center"/>
    </xf>
    <xf numFmtId="0" fontId="25" fillId="0" borderId="0" xfId="0" applyFont="1" applyFill="1" applyAlignment="1">
      <alignment horizontal="center" vertical="center"/>
    </xf>
  </cellXfs>
  <cellStyles count="408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_ET_STYLE_NoName_00__3措施费清单(二标) 5" xfId="49"/>
    <cellStyle name="差_安装清单模板09.3.20（讨论后修改版）_Book1_3措施费清单(二标)_(北标段)余政储出(2013)47号地块(2013.11.23) 3" xfId="50"/>
    <cellStyle name="差_8号线北段（清单模板）7.24_复件 监理2012.4报表_3措施费清单(二标)_(北标段)余政储出(2013)47号地块（表修6）(2013.11.30)(1) 6" xfId="51"/>
    <cellStyle name="差_Book1_复件 监理2012.4报表_3措施费清单(二标)_(北标段)余政储出(2013)47号地块（表修6）(2013.11.30) 4" xfId="52"/>
    <cellStyle name="差_廊坊三期方案目标成本汇总101115_3措施费清单(二标) 6" xfId="53"/>
    <cellStyle name="_Book1_(11.18)余政储出(2013)47号地块（安装南区）_(北标段)余政储出(2013)47号地块（修3）(2013.11.20) 4" xfId="54"/>
    <cellStyle name="t_HVAC Equipment (3)_3措施费清单(二标)_(11.19北标段)余政储出(2013)47号地块（修） (version 2111)_(北标段)余政储出(2013)47号地块(2013.11.23) 6" xfId="55"/>
    <cellStyle name="差_Book1_Book1" xfId="56"/>
    <cellStyle name="差_目标成本编制表青埔定位11.11_(11.18)余政储出(2013)47号地块（土建修）" xfId="57"/>
    <cellStyle name="_Book1_(11.18)余政储出(2013)47号地块（安装北区） 6" xfId="58"/>
    <cellStyle name="60% - 强调文字颜色 1 11" xfId="59"/>
    <cellStyle name="20% - 强调文字颜色 6 6_(11.18)余政储出(2013)47号地块（安装北区）" xfId="60"/>
    <cellStyle name="40% - 强调文字颜色 5 2 3_(11.18)余政储出(2013)47号地块（安装北区）" xfId="61"/>
    <cellStyle name="差_（审核第二版）奉贤扩初阶段目标成本101103_3措施费清单(二标)_(北标段)余政储出(2013)47号地块（表修6）(2013.11.30)(1) 4" xfId="62"/>
    <cellStyle name="Accent2 - 40%" xfId="63"/>
    <cellStyle name="S16" xfId="64"/>
    <cellStyle name="差_多方案比较_复件 监理2012.4报表_(11.18)余政储出(2013)47号地块（安装南区、含价） 4" xfId="65"/>
    <cellStyle name="差_8号线北段（清单模板）7.24_复件 监理2012.4报表_(11.18)余政储出(2013)47号地块（安装北区、含价） 6" xfId="66"/>
    <cellStyle name="_Book1_3措施费清单(二标)_(北标段)余政储出(2013)47号地块（表修6）(2013.11.30) 5" xfId="67"/>
    <cellStyle name="千位分隔 11 2" xfId="68"/>
    <cellStyle name="差_8号线调价_复件 监理2012.4报表_(11.18)余政储出(2013)47号地块（安装南区、含价） 2" xfId="69"/>
    <cellStyle name="t_HVAC Equipment (3)_3措施费清单(二标) 5" xfId="70"/>
    <cellStyle name="20% - 强调文字颜色 4 2_(11.18)余政储出(2013)47号地块（安装北区）" xfId="71"/>
    <cellStyle name="_ET_STYLE_NoName_00__01.二轮商务分析表10月20日 4" xfId="72"/>
    <cellStyle name="差 3_(11.18)余政储出(2013)47号地块（安装北区）" xfId="73"/>
    <cellStyle name="_Book1_(11.18)余政储出(2013)47号地块（安装北区）_(11.19北标段)余政储出(2013)47号地块（修） (version 2111) 4" xfId="74"/>
    <cellStyle name="差_安装清单模板09.3.20（讨论后修改版）_Book1_3措施费清单(二标)_(北标段)余政储出(2013)47号地块（表修6）(2013.11.20) 5" xfId="75"/>
    <cellStyle name="40% - 强调文字颜色 3 3_(11.18)余政储出(2013)47号地块（安装北区）" xfId="76"/>
    <cellStyle name="Input [yellow] 4" xfId="77"/>
    <cellStyle name="_Book1_(11.18)余政储出(2013)47号地块（安装南区、含价） 3" xfId="78"/>
    <cellStyle name="60% - 强调文字颜色 3 13" xfId="79"/>
    <cellStyle name="40% - 强调文字颜色 2 12" xfId="80"/>
    <cellStyle name="20% - 强调文字颜色 1 11" xfId="81"/>
    <cellStyle name="差_安装清单模板09.3.20（讨论后修改版）_复件 监理2012.4报表_(11.18)余政储出(2013)47号地块（安装南区、含价） 5" xfId="82"/>
    <cellStyle name="差_3。 措施费清单(08) - 修1_(11.18)余政储出(2013)47号地块（安装南区、含价） 4" xfId="83"/>
    <cellStyle name="差_3措施费清单(二标)_(北标段)余政储出(2013)47号地块（修3）(2013.11.20) 2" xfId="84"/>
    <cellStyle name="60% - 强调文字颜色 2 3" xfId="85"/>
    <cellStyle name="_Book1_3措施费清单(二标)_(北标段)余政储出(2013)47号地块(2013.11.23)" xfId="86"/>
    <cellStyle name="差_鞍山万科惠斯勒小镇一期5#楼电气工程量清单组价（户内部分含甲供材价格） 6" xfId="87"/>
    <cellStyle name="args.style 6" xfId="88"/>
    <cellStyle name="20% - 强调文字颜色 4 5" xfId="89"/>
    <cellStyle name="好_龙吴路施工图阶段目标成本20101111下发版_(11.18)余政储出(2013)47号地块（安装南区）" xfId="90"/>
    <cellStyle name="差_Book1_Book1_(11.18)余政储出(2013)47号地块（安装北区、含价）" xfId="91"/>
    <cellStyle name="_ET_STYLE_NoName_00__Sheet3" xfId="92"/>
    <cellStyle name="差_5 土建清单（一标段）_(11.18)余政储出(2013)47号地块（安装南区）_(北标段)余政储出(2013)47号地块（修3）(2013.11.20)" xfId="93"/>
    <cellStyle name="40% - 强调文字颜色 4 2 3_(11.18)余政储出(2013)47号地块（安装北区）" xfId="94"/>
    <cellStyle name="_ET_STYLE_NoName_00__01.二轮商务分析表10月20日 3" xfId="95"/>
    <cellStyle name="40% - 强调文字颜色 3 9" xfId="96"/>
    <cellStyle name="_Book1_(11.18)余政储出(2013)47号地块（安装北区）_(11.19北标段)余政储出(2013)47号地块（修） (version 2111) 3" xfId="97"/>
    <cellStyle name="差_面积及经济控制指标表(发咨询)_(11.18)余政储出(2013)47号地块（安装南区）" xfId="98"/>
    <cellStyle name="好_中昌标底汇报_Book1_(11.18)余政储出(2013)47号地块（安装北区）" xfId="99"/>
    <cellStyle name="差_（已锁）长沙开福万达酒店客房区清单0920_复件 监理2012.4报表_3措施费清单(二标)_(北标段)余政储出(2013)47号地块（修3）(2013.11.20) 6" xfId="100"/>
    <cellStyle name="_ET_STYLE_NoName_00_ 4" xfId="101"/>
    <cellStyle name="差_多方案比较_复件 监理2012.4报表_3措施费清单(二标) 3" xfId="102"/>
    <cellStyle name="差_Book1_Book1_(11.18)余政储出(2013)47号地块（安装北区、含价） 5" xfId="103"/>
    <cellStyle name="_ET_STYLE_NoName_00__Sheet3 5" xfId="104"/>
    <cellStyle name="差_面积及经济控制指标表(发咨询)_(11.18)余政储出(2013)47号地块（安装北区）" xfId="105"/>
    <cellStyle name="_Book1_3措施费清单(二标)_(北标段)余政储出(2013)47号地块(2013.11.23) 5" xfId="106"/>
    <cellStyle name="好_8号线北段（清单模板）7.24_Book1_3措施费清单(二标) 4" xfId="107"/>
    <cellStyle name="差_鞍山万科惠斯勒小镇一期5号楼水暖工程清单20100306 11" xfId="108"/>
    <cellStyle name="60% - 强调文字颜色 4 11" xfId="109"/>
    <cellStyle name="40% - 强调文字颜色 3 10" xfId="110"/>
    <cellStyle name="20% - 强调文字颜色 4 4 2" xfId="111"/>
    <cellStyle name="差_长白山威斯汀公共及客房2011.5.9_复件 监理2012.4报表_(11.18)余政储出(2013)47号地块（安装南区、含价） 4" xfId="112"/>
    <cellStyle name="差_控制－指标表_(11.18)余政储出(2013)47号地块（安装南区、含价） 4" xfId="113"/>
    <cellStyle name="标题 1 5 2" xfId="114"/>
    <cellStyle name="New Times Roman 6" xfId="115"/>
    <cellStyle name="差_控江路方案目标11.1 可售49846_(11.18)余政储出(2013)47号地块（安装北区、含价） 4" xfId="116"/>
    <cellStyle name="_ET_STYLE_NoName_00__Book1_1 5" xfId="117"/>
    <cellStyle name="常规 26 13" xfId="118"/>
    <cellStyle name="差_2008清单地铁清单模板（逸群）_复件 监理2012.4报表_3措施费清单(二标)_(北标段)余政储出(2013)47号地块（表修6）(2013.11.30)(1) 6" xfId="119"/>
    <cellStyle name="t_3措施费清单(二标)_(11.19北标段)余政储出(2013)47号地块（修） (version 2111)_(北标段)余政储出(2013)47号地块(2013.11.23)" xfId="120"/>
    <cellStyle name="差_安装清单模板09.3.20（讨论后修改版）_复件 监理2012.4报表_3措施费清单(二标)_(南标段)余政储出(2013)47号地块（修3）2013.11.20" xfId="121"/>
    <cellStyle name="百分比 5" xfId="122"/>
    <cellStyle name="_第四次报价调整项目" xfId="123"/>
    <cellStyle name="_ET_STYLE_NoName_00__01.二轮商务分析表10月20日 2" xfId="124"/>
    <cellStyle name="Accent1_Book1" xfId="125"/>
    <cellStyle name="40% - 强调文字颜色 3 8" xfId="126"/>
    <cellStyle name="_Book1_(11.18)余政储出(2013)47号地块（安装北区）_(11.19北标段)余政储出(2013)47号地块（修） (version 2111) 2" xfId="127"/>
    <cellStyle name="差_工作表 在 集团目标成本审核报告（长沙隆晟）" xfId="128"/>
    <cellStyle name="差_鞍山万科惠斯勒小镇一期5号楼水暖工程清单20100306" xfId="129"/>
    <cellStyle name="_ET_STYLE_NoName_00__01.二轮商务分析表10月20日 5" xfId="130"/>
    <cellStyle name="差_8号线北段（清单模板）7.24_复件 监理2012.4报表_3措施费清单(二标)_(北标段)余政储出(2013)47号地块(2013.11.23) 4" xfId="131"/>
    <cellStyle name="差_（已锁）长沙开福万达酒店客房区清单0920_Book1" xfId="132"/>
    <cellStyle name="40% - 强调文字颜色 6 6 2" xfId="133"/>
    <cellStyle name="_Book1_(11.18)余政储出(2013)47号地块（安装北区）_(11.19北标段)余政储出(2013)47号地块（修） (version 2111) 5" xfId="134"/>
    <cellStyle name="好_七号线清单模板09.06.08_Book1" xfId="135"/>
    <cellStyle name="差_3 措施费清单（一标段）_(11.18)余政储出(2013)47号地块（安装南区、含价） 4" xfId="136"/>
    <cellStyle name="20% - 强调文字颜色 2 4 2" xfId="137"/>
    <cellStyle name="好_隆晟项目施工图阶段目标成本(03集团审核）_(11.18)余政储出(2013)47号地块（安装南区、含价） 5" xfId="138"/>
    <cellStyle name="差_控江目标成本调整101202_(11.18)余政储出(2013)47号地块（安装北区、含价） 5" xfId="139"/>
    <cellStyle name="差_20110315隆晟项目施工图阶段目标成本(03集团审核终版）_3措施费清单(二标)_(北标段)余政储出(2013)47号地块(2013.11.23) 6" xfId="140"/>
    <cellStyle name="60% - 强调文字颜色 6 23" xfId="141"/>
    <cellStyle name="60% - 强调文字颜色 6 18" xfId="142"/>
    <cellStyle name="40% - 强调文字颜色 5 22" xfId="143"/>
    <cellStyle name="40% - 强调文字颜色 5 17" xfId="144"/>
    <cellStyle name="20% - 强调文字颜色 4 16" xfId="145"/>
    <cellStyle name="20% - 强调文字颜色 4 21" xfId="146"/>
    <cellStyle name="差_Book1_Book1_(11.18)余政储出(2013)47号地块（安装北区）" xfId="147"/>
    <cellStyle name="差_Book1_2_复件 监理2012.4报表_3措施费清单(二标)_(北标段)余政储出(2013)47号地块(2013.11.23) 5" xfId="148"/>
    <cellStyle name="差_1 投标汇总表_(北标段)余政储出(2013)47号地块（修3）(2013.11.20) 5" xfId="149"/>
    <cellStyle name="40% - 强调文字颜色 5 4_(11.18)余政储出(2013)47号地块（安装北区）" xfId="150"/>
    <cellStyle name="_Book1_(11.18)余政储出(2013)47号地块（安装北区）" xfId="151"/>
    <cellStyle name="_Book1_3措施费清单(二标)_(北标段)余政储出(2013)47号地块（表修6）(2013.11.30)(1) 3" xfId="152"/>
    <cellStyle name="_弱电系统设备配置报价清单 5" xfId="153"/>
    <cellStyle name="差 2 3 2" xfId="154"/>
    <cellStyle name="差_长沙客房SU1 SU2_复件 监理2012.4报表_3措施费清单(二标) 3" xfId="155"/>
    <cellStyle name="差_（已锁）长沙开福万达酒店客房区清单0920_Book1_3措施费清单(二标)_(北标段)余政储出(2013)47号地块（表修6）(2013.11.30)(1)" xfId="156"/>
    <cellStyle name="40% - 强调文字颜色 3 2 2_(11.18)余政储出(2013)47号地块（安装北区）" xfId="157"/>
    <cellStyle name="_Book1_3措施费清单(二标)_(北标段)余政储出(2013)47号地块（修3）(2013.11.20) 4" xfId="158"/>
    <cellStyle name="_Book1_3措施费清单(二标)_(北标段)余政储出(2013)47号地块（表修6）(2013.11.20) 5" xfId="159"/>
    <cellStyle name="_Book1_(北标段)余政储出(2013)47号地块（表修6）(2013.11.30)(1)" xfId="160"/>
    <cellStyle name="20% - 强调文字颜色 3 3" xfId="161"/>
    <cellStyle name="差_（1）主线清单模板09.6.8_Book1_3措施费清单(二标)_(北标段)余政储出(2013)47号地块（表修6）(2013.11.30) 4" xfId="162"/>
    <cellStyle name="40% - 强调文字颜色 6 20" xfId="163"/>
    <cellStyle name="40% - 强调文字颜色 6 15" xfId="164"/>
    <cellStyle name="20% - 强调文字颜色 5 14" xfId="165"/>
    <cellStyle name="差_2008清单地铁清单模板（逸群）_Book1_3措施费清单(二标)_(北标段)余政储出(2013)47号地块（表修6）(2013.11.30)(1) 6" xfId="166"/>
    <cellStyle name="60% - 强调文字颜色 2 5 2" xfId="167"/>
    <cellStyle name="20% - 强调文字颜色 1 5_(11.18)余政储出(2013)47号地块（安装北区）" xfId="168"/>
    <cellStyle name="好_控江路方案阶段目标成本审核版1217" xfId="169"/>
    <cellStyle name="好_（1）主线清单模板09.6.8_Book1_3措施费清单(二标) 6" xfId="170"/>
    <cellStyle name="差_Book1_2_复件 监理2012.4报表_3措施费清单(二标)_(北标段)余政储出(2013)47号地块(2013.11.23) 4" xfId="171"/>
    <cellStyle name="40% - 强调文字颜色 4 2 3 2" xfId="172"/>
    <cellStyle name="40% - 强调文字颜色 4 3 2" xfId="173"/>
    <cellStyle name="差_重庆四期扩初目标成本测算2010.8.24_(11.18)余政储出(2013)47号地块（土建修）" xfId="174"/>
    <cellStyle name="千位分隔 2 2 4 2" xfId="175"/>
    <cellStyle name="差_Book1_2_复件 监理2012.4报表_3措施费清单(二标)_(北标段)余政储出(2013)47号地块(2013.11.23) 6" xfId="176"/>
    <cellStyle name="千位分隔 2 2 4 3" xfId="177"/>
    <cellStyle name="标题 5 3 2" xfId="178"/>
    <cellStyle name="千位分隔 2 2 4 4" xfId="179"/>
    <cellStyle name="好_Book1_2_Book1_(11.18)余政储出(2013)47号地块（安装北区、含价） 4" xfId="180"/>
    <cellStyle name="差_附件A-主材明细表-长沙开福酒店110920_复件 监理2012.4报表_(11.18)余政储出(2013)47号地块（安装北区）" xfId="181"/>
    <cellStyle name="差_（已锁）长沙开福万达酒店客房区清单0920" xfId="182"/>
    <cellStyle name="60% - 强调文字颜色 6 5 2" xfId="183"/>
    <cellStyle name="60% - 强调文字颜色 2 2 2_(11.18)余政储出(2013)47号地块（安装北区）" xfId="184"/>
    <cellStyle name="20% - 强调文字颜色 4 2 2_(11.18)余政储出(2013)47号地块（安装北区）" xfId="185"/>
    <cellStyle name="差_复件 监理2012.4报表_(11.18)余政储出(2013)47号地块（土建修）" xfId="186"/>
    <cellStyle name="_ET_STYLE_NoName_00__01.二轮商务分析表10月20日 6" xfId="187"/>
    <cellStyle name="_Book1_(11.18)余政储出(2013)47号地块（安装北区）_(11.19北标段)余政储出(2013)47号地块（修） (version 2111) 6" xfId="188"/>
    <cellStyle name="千位分隔 2 2 4 5" xfId="189"/>
    <cellStyle name="好_Book1_2_Book1_(11.18)余政储出(2013)47号地块（安装北区、含价） 5" xfId="190"/>
    <cellStyle name="_ET_STYLE_NoName_00__面积及经济控制指标表(发咨询) 2" xfId="191"/>
    <cellStyle name="差_目标成本－青埔（扩初设计）审核版_(11.18)余政储出(2013)47号地块（土建修）" xfId="192"/>
    <cellStyle name="_无锡万达第一层报价" xfId="193"/>
    <cellStyle name="_Book1_(北标段)余政储出(2013)47号地块（表修6）(2013.11.30)(1) 2" xfId="194"/>
    <cellStyle name="差_车站及区间模板_Book1_(11.18)余政储出(2013)47号地块（安装北区、含价） 4" xfId="195"/>
    <cellStyle name="20% - 强调文字颜色 3 3 2" xfId="196"/>
    <cellStyle name="注释 2 2_(11.18)余政储出(2013)47号地块（安装北区）" xfId="197"/>
    <cellStyle name="差_（1）主线清单模板09.6.8_复件 监理2012.4报表_3措施费清单(二标)_(北标段)余政储出(2013)47号地块（表修6）(2013.11.30)(1) 6" xfId="198"/>
    <cellStyle name="40% - 强调文字颜色 5 6_(11.18)余政储出(2013)47号地块（安装北区）" xfId="199"/>
    <cellStyle name="_弱电系统设备配置报价清单" xfId="200"/>
    <cellStyle name="20% - 强调文字颜色 1 6_(11.18)余政储出(2013)47号地块（安装北区）" xfId="201"/>
    <cellStyle name="常规 2 7 2 4" xfId="202"/>
    <cellStyle name="差_副本2 1期清单多层定稿价格(终稿)-补充说明 6" xfId="203"/>
    <cellStyle name="差_8号线北段（清单模板）7.24_Book1_(11.18)余政储出(2013)47号地块（土建修）" xfId="204"/>
    <cellStyle name="GreyOrWhite 6" xfId="205"/>
    <cellStyle name="_Book1 4" xfId="206"/>
    <cellStyle name="差_目标成本－青埔（扩初设计）第2版_(11.18)余政储出(2013)47号地块（安装南区、含价） 4" xfId="207"/>
    <cellStyle name="20% - 强调文字颜色 5 2 3" xfId="208"/>
    <cellStyle name="_20100326高清市院遂宁检察院1080P配置清单26日改 5" xfId="209"/>
    <cellStyle name="好_昆明地铁清单模板09.12.28_复件 监理2012.4报表_(11.18)余政储出(2013)47号地块（安装南区、含价） 2" xfId="210"/>
    <cellStyle name="_20100326高清市院遂宁检察院1080P配置清单26日改" xfId="211"/>
    <cellStyle name="千位分隔 8" xfId="212"/>
    <cellStyle name="差_（已锁）长沙开福万达酒店客房区清单0920-_Book1_(11.18)余政储出(2013)47号地块（安装北区、含价） 2" xfId="213"/>
    <cellStyle name="标题 4 7" xfId="214"/>
    <cellStyle name="_ET_STYLE_NoName_00__Book1 4" xfId="215"/>
    <cellStyle name="好_廊坊三期方案目标成本汇总101115_(11.18)余政储出(2013)47号地块（安装北区、含价） 5" xfId="216"/>
    <cellStyle name="差_面积及经济控制指标表(发咨询)_3措施费清单(二标)" xfId="217"/>
    <cellStyle name="差_副本2 1期清单多层定稿价格(终稿)-补充说明 7" xfId="218"/>
    <cellStyle name="_Book1 5" xfId="219"/>
    <cellStyle name="差_目标成本－青埔（扩初设计）第2版_(11.18)余政储出(2013)47号地块（安装南区、含价） 5" xfId="220"/>
    <cellStyle name="20% - 强调文字颜色 5 2 4" xfId="221"/>
    <cellStyle name="_20100326高清市院遂宁检察院1080P配置清单26日改 6" xfId="222"/>
    <cellStyle name="千位分隔 2 2 6 2 2" xfId="223"/>
    <cellStyle name="好_甲供材料_复件 监理2012.4报表_3措施费清单(二标) 5" xfId="224"/>
    <cellStyle name="60% - 强调文字颜色 5 20" xfId="225"/>
    <cellStyle name="60% - 强调文字颜色 5 15" xfId="226"/>
    <cellStyle name="40% - 强调文字颜色 4 14" xfId="227"/>
    <cellStyle name="_(20110311)战略措施费清单" xfId="228"/>
    <cellStyle name="20% - 强调文字颜色 3 13" xfId="229"/>
    <cellStyle name="差_长白山威斯汀公共及客房2011.5.31（未锁-修订）_（已锁）长沙开福万达酒店客房区清单0920_Book1_(11.18)余政储出(2013)47号地块（安装南区、含价） 3" xfId="230"/>
    <cellStyle name="差_（审核第二版）奉贤扩初阶段目标成本101103_3措施费清单(二标)_(北标段)余政储出(2013)47号地块（表修6）(2013.11.20) 3" xfId="231"/>
    <cellStyle name="3232 2" xfId="232"/>
    <cellStyle name="差_其他材料选价_Book1_(11.18)余政储出(2013)47号地块（安装南区）" xfId="233"/>
    <cellStyle name="40% - 强调文字颜色 2 7" xfId="234"/>
    <cellStyle name="20% - 强调文字颜色 5 2 2 2" xfId="235"/>
    <cellStyle name="_Book1_(11.18)余政储出(2013)47号地块（安装南区）" xfId="236"/>
    <cellStyle name="_6（20110122）金域蓝湾三期A3、A4、B4、B5、B6栋及3#地下室总包招标清单 - 副本" xfId="237"/>
    <cellStyle name="差_副本2 1期清单多层定稿价格(终稿)-补充说明 8" xfId="238"/>
    <cellStyle name="_Book1 6" xfId="239"/>
    <cellStyle name="差_Book1_2_Book1_3措施费清单(二标) 6" xfId="240"/>
    <cellStyle name="_Book1_(北标段)余政储出(2013)47号地块（修3）(2013.11.20) 6" xfId="241"/>
    <cellStyle name="差_1 投标汇总表_(北标段)余政储出(2013)47号地块(2013.11.23)" xfId="242"/>
    <cellStyle name="_(20110325)战略四化措施费清单(浩和公司) (2)" xfId="243"/>
    <cellStyle name="20% - 强调文字颜色 2 5_(11.18)余政储出(2013)47号地块（安装北区）" xfId="244"/>
    <cellStyle name="差_控江目标成本调整101202_(11.18)余政储出(2013)47号地块（安装南区）" xfId="245"/>
    <cellStyle name="差_8号线北段（清单模板）7.24_复件 监理2012.4报表_3措施费清单(二标)_(北标段)余政储出(2013)47号地块（表修6）(2013.11.30)" xfId="246"/>
    <cellStyle name="_Book1_(11.18)余政储出(2013)47号地块（安装南区）_(北标段)余政储出(2013)47号地块（表修6）(2013.11.30)(1) 6" xfId="247"/>
    <cellStyle name="好_昆明地铁清单模板09.12.28_Book1" xfId="248"/>
    <cellStyle name="差_安装清单模板09.3.20（讨论后修改版）_Book1_(11.18)余政储出(2013)47号地块（安装南区、含价） 4" xfId="249"/>
    <cellStyle name="_20100326高清市院遂宁检察院1080P配置清单26日改 2" xfId="250"/>
    <cellStyle name="常规 2 7 2 2" xfId="251"/>
    <cellStyle name="差_副本2 1期清单多层定稿价格(终稿)-补充说明 4" xfId="252"/>
    <cellStyle name="GreyOrWhite 4" xfId="253"/>
    <cellStyle name="_Book1 2" xfId="254"/>
    <cellStyle name="差_安装清单模板09.3.20（讨论后修改版）_Book1_(11.18)余政储出(2013)47号地块（安装南区、含价） 5" xfId="255"/>
    <cellStyle name="_20100326高清市院遂宁检察院1080P配置清单26日改 3" xfId="256"/>
    <cellStyle name="常规 2 7 2 3" xfId="257"/>
    <cellStyle name="差_副本2 1期清单多层定稿价格(终稿)-补充说明 5" xfId="258"/>
    <cellStyle name="GreyOrWhite 5" xfId="259"/>
    <cellStyle name="_Book1 3" xfId="260"/>
    <cellStyle name="差_（已锁）长沙开福万达酒店客房区清单0920-_复件 监理2012.4报表_3措施费清单(二标)_(北标段)余政储出(2013)47号地块（表修6）(2013.11.30)(1) 2" xfId="261"/>
    <cellStyle name="3232" xfId="262"/>
    <cellStyle name="好_目标成本编制表青埔定位11.11_3措施费清单(二标) 2" xfId="263"/>
    <cellStyle name="差_目标成本－青埔（扩初设计）第2版_(11.18)余政储出(2013)47号地块（安装南区、含价） 3" xfId="264"/>
    <cellStyle name="差_附件A-主材明细表-长沙开福酒店110920_复件 监理2012.4报表_(11.18)余政储出(2013)47号地块（土建修）" xfId="265"/>
    <cellStyle name="S18 2" xfId="266"/>
    <cellStyle name="20% - 强调文字颜色 5 2 2" xfId="267"/>
    <cellStyle name="差_安装清单模板09.3.20（讨论后修改版）_Book1_(11.18)余政储出(2013)47号地块（安装南区、含价） 6" xfId="268"/>
    <cellStyle name="_20100326高清市院遂宁检察院1080P配置清单26日改 4" xfId="269"/>
    <cellStyle name="好_长沙客房SU1 SU2_Book1_(11.18)余政储出(2013)47号地块（安装南区、含价） 6" xfId="270"/>
    <cellStyle name="差_控江目标成本调整101202_(11.18)余政储出(2013)47号地块（安装南区、含价）" xfId="271"/>
    <cellStyle name="差_多方案比较_复件 监理2012.4报表_(11.18)余政储出(2013)47号地块（安装北区）" xfId="272"/>
    <cellStyle name="60% - 强调文字颜色 1 9" xfId="273"/>
    <cellStyle name="_Book1" xfId="274"/>
    <cellStyle name="60% - 强调文字颜色 3 12" xfId="275"/>
    <cellStyle name="40% - 强调文字颜色 2 11" xfId="276"/>
    <cellStyle name="20% - 强调文字颜色 1 10" xfId="277"/>
    <cellStyle name="常规 9 6 5" xfId="278"/>
    <cellStyle name="差_工作表 在 集团目标成本审核报告（长沙隆晟）_(11.18)余政储出(2013)47号地块（安装北区）" xfId="279"/>
    <cellStyle name="差_8号线调价_复件 监理2012.4报表_3措施费清单(二标)_(北标段)余政储出(2013)47号地块（修3）(2013.11.20)" xfId="280"/>
    <cellStyle name="_Book1_(11.18)余政储出(2013)47号地块（安装北区） 2" xfId="281"/>
    <cellStyle name="Accent5 5" xfId="282"/>
    <cellStyle name="千位分隔 2 2 6 2 6" xfId="283"/>
    <cellStyle name="差_廊坊三期方案目标成本汇总101110_(11.18)余政储出(2013)47号地块（安装南区）" xfId="284"/>
    <cellStyle name="60% - 强调文字颜色 5 19" xfId="285"/>
    <cellStyle name="40% - 强调文字颜色 4 23" xfId="286"/>
    <cellStyle name="40% - 强调文字颜色 4 18" xfId="287"/>
    <cellStyle name="20% - 强调文字颜色 3 17" xfId="288"/>
    <cellStyle name="20% - 强调文字颜色 3 22" xfId="289"/>
    <cellStyle name="_Book1_(11.18)余政储出(2013)47号地块（安装北区） 3" xfId="290"/>
    <cellStyle name="Accent5 6" xfId="291"/>
    <cellStyle name="40% - 强调文字颜色 4 19" xfId="292"/>
    <cellStyle name="20% - 强调文字颜色 3 18" xfId="293"/>
    <cellStyle name="20% - 强调文字颜色 3 23" xfId="294"/>
    <cellStyle name="40% - 强调文字颜色 3 5_(11.18)余政储出(2013)47号地块（安装北区）" xfId="295"/>
    <cellStyle name="_Book1_(11.18)余政储出(2013)47号地块（安装北区） 4" xfId="296"/>
    <cellStyle name="20% - 强调文字颜色 3 19" xfId="297"/>
    <cellStyle name="60% - 强调文字颜色 1 10" xfId="298"/>
    <cellStyle name="_Book1_(11.18)余政储出(2013)47号地块（安装北区） 5" xfId="299"/>
    <cellStyle name="_Book1_(11.20)余政储出(2013)47号地块（安装北区）" xfId="300"/>
    <cellStyle name="输出 19" xfId="301"/>
    <cellStyle name="20% - 强调文字颜色 4 3_(11.18)余政储出(2013)47号地块（安装北区）" xfId="302"/>
    <cellStyle name="20% - 强调文字颜色 3 2 3 2" xfId="303"/>
    <cellStyle name="40% - 强调文字颜色 1 8" xfId="304"/>
    <cellStyle name="_ET_STYLE_NoName_00__01.二轮商务分析表10月20日" xfId="305"/>
    <cellStyle name="差_目标成本编制表青埔定位(下发版）_(11.18)余政储出(2013)47号地块（安装北区、含价） 2" xfId="306"/>
    <cellStyle name="40% - 强调文字颜色 1 6 2" xfId="307"/>
    <cellStyle name="_Book1_(11.18)余政储出(2013)47号地块（安装北区）_(11.19北标段)余政储出(2013)47号地块（修） (version 2111)" xfId="308"/>
    <cellStyle name="差_Book1_3_3措施费清单(二标)_(北标段)余政储出(2013)47号地块（表修6）(2013.11.30)(1) 2" xfId="309"/>
    <cellStyle name="差_（已锁）长沙开福万达酒店客房区清单0920_Book1_(11.18)余政储出(2013)47号地块（安装北区、含价） 2" xfId="310"/>
    <cellStyle name="_Book1_(11.18)余政储出(2013)47号地块（安装北区）_(北标段)余政储出(2013)47号地块(2013.11.23)" xfId="311"/>
    <cellStyle name="Accent3 - 20% 6" xfId="312"/>
    <cellStyle name="_Book1_(11.18)余政储出(2013)47号地块（安装北区）_(北标段)余政储出(2013)47号地块(2013.11.23) 2" xfId="313"/>
    <cellStyle name="好 5 2" xfId="314"/>
    <cellStyle name="标题 3 2 2 2" xfId="315"/>
    <cellStyle name="_Book1_(11.18)余政储出(2013)47号地块（安装北区）_(北标段)余政储出(2013)47号地块(2013.11.23) 3" xfId="316"/>
    <cellStyle name="_Book1_(11.18)余政储出(2013)47号地块（安装北区）_(北标段)余政储出(2013)47号地块(2013.11.23) 4" xfId="317"/>
    <cellStyle name="差_目标成本编制表青埔定位11.11_(11.18)余政储出(2013)47号地块（安装南区、含价） 2" xfId="318"/>
    <cellStyle name="差_安装清单模板09.3.20（讨论后修改版）_Book1_3措施费清单(二标)_(北标段)余政储出(2013)47号地块（表修6）(2013.11.30)(1) 3" xfId="319"/>
    <cellStyle name="_Book1_1 2" xfId="320"/>
    <cellStyle name="_Book1_(11.18)余政储出(2013)47号地块（安装北区）_(北标段)余政储出(2013)47号地块(2013.11.23) 5" xfId="321"/>
    <cellStyle name="差_目标成本编制表青埔定位11.11_(11.18)余政储出(2013)47号地块（安装南区、含价） 3" xfId="322"/>
    <cellStyle name="差_安装清单模板09.3.20（讨论后修改版）_Book1_3措施费清单(二标)_(北标段)余政储出(2013)47号地块（表修6）(2013.11.30)(1) 4" xfId="323"/>
    <cellStyle name="_Book1_1 3" xfId="324"/>
    <cellStyle name="60% - 强调文字颜色 4 4 2" xfId="325"/>
    <cellStyle name="_Book1_(11.18)余政储出(2013)47号地块（安装北区）_(北标段)余政储出(2013)47号地块(2013.11.23) 6" xfId="326"/>
    <cellStyle name="差_目标成本编制表青埔定位11.11_(11.18)余政储出(2013)47号地块（安装南区、含价） 4" xfId="327"/>
    <cellStyle name="差_安装清单模板09.3.20（讨论后修改版）_Book1_3措施费清单(二标)_(北标段)余政储出(2013)47号地块（表修6）(2013.11.30)(1) 5" xfId="328"/>
    <cellStyle name="_Book1_1 4" xfId="329"/>
    <cellStyle name="40% - 强调文字颜色 5 3" xfId="330"/>
    <cellStyle name="差_8号线北段（清单模板）7.24_复件 监理2012.4报表_(11.18)余政储出(2013)47号地块（安装南区）_(北标段)余政储出(2013)47号地块（修3）(2013.11.20)" xfId="331"/>
    <cellStyle name="S7 3 2" xfId="332"/>
    <cellStyle name="_Book1_(11.18)余政储出(2013)47号地块（安装北区）_(北标段)余政储出(2013)47号地块（表修6）(2013.11.20)" xfId="333"/>
    <cellStyle name="_Book1_(11.18)余政储出(2013)47号地块（安装南区） 5" xfId="334"/>
    <cellStyle name="差_5宁临空项目成本测算表格20101117(第二版）_(11.18)余政储出(2013)47号地块（安装南区、含价） 3" xfId="335"/>
    <cellStyle name="40% - 强调文字颜色 5 3 2" xfId="336"/>
    <cellStyle name="差_8号线北段（清单模板）7.24_复件 监理2012.4报表_3措施费清单(二标)_(北标段)余政储出(2013)47号地块（表修6）(2013.11.20) 6" xfId="337"/>
    <cellStyle name="_Book1_(11.18)余政储出(2013)47号地块（安装北区）_(北标段)余政储出(2013)47号地块（表修6）(2013.11.20) 2" xfId="338"/>
    <cellStyle name="差_廊坊三期方案目标成本汇总101115_(11.18)余政储出(2013)47号地块（安装北区、含价） 2" xfId="339"/>
    <cellStyle name="_Book1_(11.18)余政储出(2013)47号地块（安装北区）_(北标段)余政储出(2013)47号地块（表修6）(2013.11.20) 3" xfId="340"/>
    <cellStyle name="差_5宁临空项目成本测算表格20101117(第二版）_(11.18)余政储出(2013)47号地块（安装南区、含价） 4" xfId="341"/>
    <cellStyle name="_Book1_(北标段)余政储出(2013)47号地块（表修6）(2013.11.20) 2" xfId="342"/>
    <cellStyle name="差_廊坊三期方案目标成本汇总101115_(11.18)余政储出(2013)47号地块（安装北区、含价） 3" xfId="343"/>
    <cellStyle name="_Book1_(11.18)余政储出(2013)47号地块（安装北区）_(北标段)余政储出(2013)47号地块（表修6）(2013.11.20) 4" xfId="344"/>
    <cellStyle name="差_5宁临空项目成本测算表格20101117(第二版）_(11.18)余政储出(2013)47号地块（安装南区、含价） 5" xfId="345"/>
    <cellStyle name="_Book1_(北标段)余政储出(2013)47号地块（表修6）(2013.11.20) 3" xfId="346"/>
    <cellStyle name="差_廊坊三期方案目标成本汇总101115_(11.18)余政储出(2013)47号地块（安装北区、含价） 4" xfId="347"/>
    <cellStyle name="_Book1_(11.18)余政储出(2013)47号地块（安装北区）_(北标段)余政储出(2013)47号地块（表修6）(2013.11.20) 5" xfId="348"/>
    <cellStyle name="差_七号线清单模板09.06.08_复件 监理2012.4报表_(11.18)余政储出(2013)47号地块（安装北区、含价） 2" xfId="349"/>
    <cellStyle name="差_5宁临空项目成本测算表格20101117(第二版）_(11.18)余政储出(2013)47号地块（安装南区、含价） 6" xfId="350"/>
    <cellStyle name="_Book1_(北标段)余政储出(2013)47号地块（表修6）(2013.11.20) 4" xfId="351"/>
    <cellStyle name="差_七号线清单模板09.06.08_复件 监理2012.4报表_(11.18)余政储出(2013)47号地块（安装北区、含价） 3" xfId="352"/>
    <cellStyle name="_Book1_(北标段)余政储出(2013)47号地块（表修6）(2013.11.20) 5" xfId="353"/>
    <cellStyle name="好_长白山威斯汀公共及客房2011.5.31（未锁-修订）_（已锁）长沙开福万达酒店客房区清单0920_Book1_(11.18)余政储出(2013)47号地块（土建修）" xfId="354"/>
    <cellStyle name="差_廊坊三期方案目标成本汇总101115_(11.18)余政储出(2013)47号地块（安装北区、含价） 5" xfId="355"/>
    <cellStyle name="_Book1_(11.18)余政储出(2013)47号地块（安装北区）_(北标段)余政储出(2013)47号地块（表修6）(2013.11.20) 6" xfId="356"/>
    <cellStyle name="20% - 强调文字颜色 3 2_(11.18)余政储出(2013)47号地块（安装北区）" xfId="357"/>
    <cellStyle name="差_Book1_3_3措施费清单(二标)_(北标段)余政储出(2013)47号地块(2013.11.23) 6" xfId="358"/>
    <cellStyle name="_弱电系统设备配置报价清单 3" xfId="359"/>
    <cellStyle name="标题 18" xfId="360"/>
    <cellStyle name="40% - 强调文字颜色 6 3" xfId="361"/>
    <cellStyle name="_Book1_(11.18)余政储出(2013)47号地块（安装北区）_(北标段)余政储出(2013)47号地块（表修6）(2013.11.30)" xfId="362"/>
    <cellStyle name="差_8号线调价_Book1_3措施费清单(二标)_(北标段)余政储出(2013)47号地块(2013.11.23) 3" xfId="363"/>
    <cellStyle name="40% - 强调文字颜色 6 3 2" xfId="364"/>
    <cellStyle name="差_其他材料选价_Book1_(11.18)余政储出(2013)47号地块（安装南区、含价） 3" xfId="365"/>
    <cellStyle name="差_8号线北段（清单模板）7.24_复件 监理2012.4报表_3措施费清单(二标)_(北标段)余政储出(2013)47号地块（表修6）(2013.11.30) 6" xfId="366"/>
    <cellStyle name="_Book1_(11.18)余政储出(2013)47号地块（安装北区）_(北标段)余政储出(2013)47号地块（表修6）(2013.11.30) 2" xfId="367"/>
    <cellStyle name="标题 1 15" xfId="368"/>
    <cellStyle name="Accent3 5" xfId="369"/>
    <cellStyle name="解释性文本 3" xfId="370"/>
    <cellStyle name="_Book1_(11.18)余政储出(2013)47号地块（安装南区）_(北标段)余政储出(2013)47号地块(2013.11.23) 5" xfId="371"/>
    <cellStyle name="差_其他材料选价_Book1_(11.18)余政储出(2013)47号地块（安装南区、含价） 4" xfId="372"/>
    <cellStyle name="_Book1_(11.18)余政储出(2013)47号地块（安装北区）_(北标段)余政储出(2013)47号地块（表修6）(2013.11.30) 3" xfId="373"/>
    <cellStyle name="差_8号线调价_Book1_3措施费清单(二标)_(北标段)余政储出(2013)47号地块(2013.11.23) 4" xfId="374"/>
    <cellStyle name="_Book1_(北标段)余政储出(2013)47号地块（表修6）(2013.11.30) 2" xfId="375"/>
    <cellStyle name="标题 1 16" xfId="376"/>
    <cellStyle name="Accent3 6" xfId="377"/>
    <cellStyle name="解释性文本 4" xfId="378"/>
    <cellStyle name="差_8号线北段（清单模板）7.24_Book1_(11.18)余政储出(2013)47号地块（安装南区）" xfId="379"/>
    <cellStyle name="_Book1_(11.18)余政储出(2013)47号地块（安装南区）_(北标段)余政储出(2013)47号地块(2013.11.23) 6" xfId="380"/>
    <cellStyle name="差_其他材料选价_Book1_(11.18)余政储出(2013)47号地块（安装南区、含价） 5" xfId="381"/>
    <cellStyle name="_Book1_(11.18)余政储出(2013)47号地块（安装北区）_(北标段)余政储出(2013)47号地块（表修6）(2013.11.30) 4" xfId="382"/>
    <cellStyle name="差_8号线调价_Book1_3措施费清单(二标)_(北标段)余政储出(2013)47号地块(2013.11.23) 5" xfId="383"/>
    <cellStyle name="_Book1_(北标段)余政储出(2013)47号地块（表修6）(2013.11.30) 3" xfId="384"/>
    <cellStyle name="差_其他材料选价_Book1_(11.18)余政储出(2013)47号地块（安装南区、含价） 6" xfId="385"/>
    <cellStyle name="_Book1_(11.18)余政储出(2013)47号地块（安装北区）_(北标段)余政储出(2013)47号地块（表修6）(2013.11.30) 5" xfId="386"/>
    <cellStyle name="差_8号线调价_Book1_3措施费清单(二标)_(北标段)余政储出(2013)47号地块(2013.11.23) 6" xfId="387"/>
    <cellStyle name="_Book1_(北标段)余政储出(2013)47号地块（表修6）(2013.11.30) 4" xfId="388"/>
    <cellStyle name="差 3" xfId="389"/>
    <cellStyle name="_Book1_3措施费清单(二标)_(北标段)余政储出(2013)47号地块（修3）(2013.11.20)" xfId="390"/>
    <cellStyle name="百分比 2" xfId="391"/>
    <cellStyle name="_Book1_(11.18)余政储出(2013)47号地块（安装北区）_(北标段)余政储出(2013)47号地块（表修6）(2013.11.30) 6" xfId="392"/>
    <cellStyle name="_Book1_(北标段)余政储出(2013)47号地块（表修6）(2013.11.30) 5" xfId="393"/>
    <cellStyle name="好_复件 建安费用对比分析_(11.18)余政储出(2013)47号地块（安装南区、含价） 2" xfId="394"/>
    <cellStyle name="差_Book1_复件 监理2012.4报表_3措施费清单(二标)_(北标段)余政储出(2013)47号地块(2013.11.23) 5" xfId="395"/>
    <cellStyle name="差_（审核第2版）隆晟项目方案阶段目标成本100902_3措施费清单(二标)_(北标段)余政储出(2013)47号地块（表修6）(2013.11.30) 6" xfId="396"/>
    <cellStyle name="20% - 强调文字颜色 6 4_(11.18)余政储出(2013)47号地块（安装北区）" xfId="397"/>
    <cellStyle name="_Book1_(11.18)余政储出(2013)47号地块（安装北区）_(北标段)余政储出(2013)47号地块（表修6）(2013.11.30)(1)" xfId="398"/>
    <cellStyle name="60% - 强调文字颜色 4 2_(11.18)余政储出(2013)47号地块（安装北区）" xfId="399"/>
    <cellStyle name="_Book1_(北标段)余政储出(2013)47号地块（表修6）(2013.11.30)(1) 3" xfId="400"/>
    <cellStyle name="_Book1_(11.18)余政储出(2013)47号地块（安装北区）_(北标段)余政储出(2013)47号地块（表修6）(2013.11.30)(1) 2" xfId="401"/>
    <cellStyle name="差_目标成本－方案阶段（上报）20100324_(11.18)余政储出(2013)47号地块（安装南区、含价）" xfId="402"/>
    <cellStyle name="_Book1_(11.18)余政储出(2013)47号地块（安装北区）_(北标段)余政储出(2013)47号地块（表修6）(2013.11.30)(1) 3" xfId="403"/>
    <cellStyle name="差_（审核第二版）奉贤扩初阶段目标成本101103_3措施费清单(二标)_(北标段)余政储出(2013)47号地块(2013.11.23) 6" xfId="404"/>
    <cellStyle name="20% - 强调文字颜色 5 2 2_(11.18)余政储出(2013)47号地块（安装北区）" xfId="405"/>
    <cellStyle name="差_目标成本－方案阶段（调整后上报）20100324_(11.18)余政储出(2013)47号地块（安装南区、含价） 4" xfId="406"/>
    <cellStyle name="差_8号线北段（清单模板）7.24_Book1_3措施费清单(二标)_(北标段)余政储出(2013)47号地块（表修6）(2013.11.30)(1) 6" xfId="407"/>
    <cellStyle name="Input Cells 3" xfId="408"/>
    <cellStyle name="60% - 强调文字颜色 6 12" xfId="409"/>
    <cellStyle name="40% - 强调文字颜色 5 11" xfId="410"/>
    <cellStyle name="20% - 强调文字颜色 4 10" xfId="411"/>
    <cellStyle name="20% - 强调文字颜色 6 5 2" xfId="412"/>
    <cellStyle name="差_Book1_3_3措施费清单(二标)_(北标段)余政储出(2013)47号地块(2013.11.23)" xfId="413"/>
    <cellStyle name="40% - 强调文字颜色 5 2 2 2" xfId="414"/>
    <cellStyle name="_Book1_(11.18)余政储出(2013)47号地块（安装北区）_(北标段)余政储出(2013)47号地块（表修6）(2013.11.30)(1) 4" xfId="415"/>
    <cellStyle name="差_目标成本－方案阶段（调整后上报）20100324_(11.18)余政储出(2013)47号地块（安装南区、含价） 5" xfId="416"/>
    <cellStyle name="差_（审核第二版）奉贤扩初阶段目标成本101103_3措施费清单(二标)_(北标段)余政储出(2013)47号地块(2013.11.23)" xfId="417"/>
    <cellStyle name="Input Cells 4" xfId="418"/>
    <cellStyle name="60% - 强调文字颜色 6 13" xfId="419"/>
    <cellStyle name="40% - 强调文字颜色 5 12" xfId="420"/>
    <cellStyle name="20% - 强调文字颜色 4 11" xfId="421"/>
    <cellStyle name="千位分隔 5 2 2" xfId="422"/>
    <cellStyle name="_Book1_(11.18)余政储出(2013)47号地块（安装北区）_(北标段)余政储出(2013)47号地块（表修6）(2013.11.30)(1) 5" xfId="423"/>
    <cellStyle name="差_目标成本－方案阶段（调整后上报）20100324_(11.18)余政储出(2013)47号地块（安装南区、含价） 6" xfId="424"/>
    <cellStyle name="差_20110315隆晟项目施工图阶段目标成本(03集团审核终版）_3措施费清单(二标)_(北标段)余政储出(2013)47号地块(2013.11.23) 2" xfId="425"/>
    <cellStyle name="Input Cells 5" xfId="426"/>
    <cellStyle name="60% - 强调文字颜色 6 14" xfId="427"/>
    <cellStyle name="40% - 强调文字颜色 5 13" xfId="428"/>
    <cellStyle name="20% - 强调文字颜色 4 12" xfId="429"/>
    <cellStyle name="千位分隔 5 2 3" xfId="430"/>
    <cellStyle name="好_目标成本编制表青埔定位(下发版）_(11.18)余政储出(2013)47号地块（安装北区、含价） 3" xfId="431"/>
    <cellStyle name="差_Book1_Book1_3措施费清单(二标)_(北标段)余政储出(2013)47号地块（修3）(2013.11.20) 2" xfId="432"/>
    <cellStyle name="_Book1_(11.18)余政储出(2013)47号地块（安装北区）_(北标段)余政储出(2013)47号地块（表修6）(2013.11.30)(1) 6" xfId="433"/>
    <cellStyle name="_Book1_(11.18)余政储出(2013)47号地块（安装北区）_(北标段)余政储出(2013)47号地块（修3）(2013.11.20)" xfId="434"/>
    <cellStyle name="差_目标成本－方案阶段（调整后上报）20100324_3措施费清单(二标) 6" xfId="435"/>
    <cellStyle name="差_Book1_3_3措施费清单(二标)_(北标段)余政储出(2013)47号地块（表修6）(2013.11.30) 5" xfId="436"/>
    <cellStyle name="差_1 投标汇总表_(北标段)余政储出(2013)47号地块（修3）(2013.11.20)" xfId="437"/>
    <cellStyle name="20% - 强调文字颜色 6 3" xfId="438"/>
    <cellStyle name="好_关健指标_(11.18)余政储出(2013)47号地块（安装北区、含价） 6" xfId="439"/>
    <cellStyle name="差_甲供材料_Book1" xfId="440"/>
    <cellStyle name="_Book1_(11.18)余政储出(2013)47号地块（安装北区）_(北标段)余政储出(2013)47号地块（修3）(2013.11.20) 2" xfId="441"/>
    <cellStyle name="差_Book1_3_3措施费清单(二标)_(北标段)余政储出(2013)47号地块（表修6）(2013.11.30) 6" xfId="442"/>
    <cellStyle name="20% - 强调文字颜色 6 4" xfId="443"/>
    <cellStyle name="_Book1_(11.18)余政储出(2013)47号地块（安装北区）_(北标段)余政储出(2013)47号地块（修3）(2013.11.20) 3" xfId="444"/>
    <cellStyle name="标题 4 13" xfId="445"/>
    <cellStyle name="_Book1_3措施费清单(二标)_(北标段)余政储出(2013)47号地块（表修6）(2013.11.30)(1)" xfId="446"/>
    <cellStyle name="20% - 强调文字颜色 6 5" xfId="447"/>
    <cellStyle name="40% - 强调文字颜色 5 2 2" xfId="448"/>
    <cellStyle name="_Book1_(11.18)余政储出(2013)47号地块（安装北区）_(北标段)余政储出(2013)47号地块（修3）(2013.11.20) 4" xfId="449"/>
    <cellStyle name="常规 8 3 6" xfId="450"/>
    <cellStyle name="20% - 强调文字颜色 4 2 3_(11.18)余政储出(2013)47号地块（安装北区）" xfId="451"/>
    <cellStyle name="20% - 强调文字颜色 6 6" xfId="452"/>
    <cellStyle name="40% - 强调文字颜色 5 2 3" xfId="453"/>
    <cellStyle name="_Book1_(11.18)余政储出(2013)47号地块（安装北区）_(北标段)余政储出(2013)47号地块（修3）(2013.11.20) 5" xfId="454"/>
    <cellStyle name="_Book1_(北标段)余政储出(2013)47号地块(2013.11.23)" xfId="455"/>
    <cellStyle name="20% - 强调文字颜色 6 7" xfId="456"/>
    <cellStyle name="40% - 强调文字颜色 5 2 4" xfId="457"/>
    <cellStyle name="_Book1_(11.18)余政储出(2013)47号地块（安装北区）_(北标段)余政储出(2013)47号地块（修3）(2013.11.20) 6" xfId="458"/>
    <cellStyle name="差_面积及经济控制指标表(发咨询)_3措施费清单(二标) 3" xfId="459"/>
    <cellStyle name="New Times Roman 2" xfId="460"/>
    <cellStyle name="Accent3 - 40%" xfId="461"/>
    <cellStyle name="_第四次报价" xfId="462"/>
    <cellStyle name="差_车站及区间模板_Book1_(11.18)余政储出(2013)47号地块（安装南区、含价） 2" xfId="463"/>
    <cellStyle name="_Book1_(11.18)余政储出(2013)47号地块（安装北区）_(南标段)余政储出(2013)47号地块（修3）2013.11.20" xfId="464"/>
    <cellStyle name="差_电气模板_复件 监理2012.4报表_(11.18)余政储出(2013)47号地块（安装南区、含价）" xfId="465"/>
    <cellStyle name="Accent3 - 40% 2" xfId="466"/>
    <cellStyle name="_无锡万达第一层报价 6" xfId="467"/>
    <cellStyle name="好_主线清单模板09.3.19（讨论后修改版）_复件 监理2012.4报表_(11.18)余政储出(2013)47号地块（安装南区、含价）" xfId="468"/>
    <cellStyle name="差_Book1_复件 监理2012.4报表_3措施费清单(二标)_(北标段)余政储出(2013)47号地块（修3）(2013.11.20) 5" xfId="469"/>
    <cellStyle name="差_2008清单地铁清单模板（逸群）_复件 监理2012.4报表_3措施费清单(二标)_(北标段)余政储出(2013)47号地块(2013.11.23) 4" xfId="470"/>
    <cellStyle name="20% - 强调文字颜色 2 3_(11.18)余政储出(2013)47号地块（安装北区）" xfId="471"/>
    <cellStyle name="好_(11.18)余政储出(2013)47号地块（安装南区、含价） 6" xfId="472"/>
    <cellStyle name="_Book1_(11.18)余政储出(2013)47号地块（安装北区）_(南标段)余政储出(2013)47号地块（修3）2013.11.20 2" xfId="473"/>
    <cellStyle name="_Book1_(11.18)余政储出(2013)47号地块（安装北区）_(南标段)余政储出(2013)47号地块（修3）2013.11.20 3" xfId="474"/>
    <cellStyle name="Accent3 - 40% 4" xfId="475"/>
    <cellStyle name="20% - 强调文字颜色 3 2 2_(11.18)余政储出(2013)47号地块（安装北区）" xfId="476"/>
    <cellStyle name="PSHeading" xfId="477"/>
    <cellStyle name="_Book1_(11.18)余政储出(2013)47号地块（安装北区）_(南标段)余政储出(2013)47号地块（修3）2013.11.20 4" xfId="478"/>
    <cellStyle name="差_2008清单地铁清单模板（逸群）_复件 监理2012.4报表_3措施费清单(二标)_(北标段)余政储出(2013)47号地块（修3）(2013.11.20)" xfId="479"/>
    <cellStyle name="_Book1_(11.18)余政储出(2013)47号地块（安装北区）_(南标段)余政储出(2013)47号地块（修3）2013.11.20 5" xfId="480"/>
    <cellStyle name="千位分隔 5 2" xfId="481"/>
    <cellStyle name="标题 4 4 2" xfId="482"/>
    <cellStyle name="_Book1_(11.18)余政储出(2013)47号地块（安装北区）_(南标段)余政储出(2013)47号地块（修3）2013.11.20 6" xfId="483"/>
    <cellStyle name="_Book1_(11.18)余政储出(2013)47号地块（安装南区） 2" xfId="484"/>
    <cellStyle name="差_工作表 在 集团目标成本审核报告（长沙隆晟）_(11.18)余政储出(2013)47号地块（安装南区）" xfId="485"/>
    <cellStyle name="差 20" xfId="486"/>
    <cellStyle name="差 15" xfId="487"/>
    <cellStyle name="_Book1_(南标段)余政储出(2013)47号地块（修3）2013.11.20 4" xfId="488"/>
    <cellStyle name="差_（审核第2版）隆晟项目方案阶段目标成本100902_3措施费清单(二标)_(北标段)余政储出(2013)47号地块(2013.11.23)" xfId="489"/>
    <cellStyle name="_Book1_(11.18)余政储出(2013)47号地块（安装南区） 3" xfId="490"/>
    <cellStyle name="差_多方案比较_Book1_(11.18)余政储出(2013)47号地块（安装北区、含价） 5" xfId="491"/>
    <cellStyle name="20% - 强调文字颜色 1 5 2" xfId="492"/>
    <cellStyle name="差 21" xfId="493"/>
    <cellStyle name="差 16" xfId="494"/>
    <cellStyle name="_Book1_(南标段)余政储出(2013)47号地块（修3）2013.11.20 5" xfId="495"/>
    <cellStyle name="40% - 强调文字颜色 5 2" xfId="496"/>
    <cellStyle name="_Book1_(11.18)余政储出(2013)47号地块（安装南区） 4" xfId="497"/>
    <cellStyle name="差 22" xfId="498"/>
    <cellStyle name="差 17" xfId="499"/>
    <cellStyle name="_Book1_(南标段)余政储出(2013)47号地块（修3）2013.11.20 6" xfId="500"/>
    <cellStyle name="40% - 强调文字颜色 5 4" xfId="501"/>
    <cellStyle name="强调文字颜色 5 3_(11.18)余政储出(2013)47号地块（安装北区）" xfId="502"/>
    <cellStyle name="差_8号线调价_Book1_3措施费清单(二标)_(北标段)余政储出(2013)47号地块（表修6）(2013.11.30)(1)" xfId="503"/>
    <cellStyle name="_Book1_(11.18)余政储出(2013)47号地块（安装南区） 6" xfId="504"/>
    <cellStyle name="_Book1_(11.18)余政储出(2013)47号地块（安装南区）_(11.19北标段)余政储出(2013)47号地块（修） (version 2111)" xfId="505"/>
    <cellStyle name="标题 12" xfId="506"/>
    <cellStyle name="_Book1_(11.18)余政储出(2013)47号地块（安装南区）_(11.19北标段)余政储出(2013)47号地块（修） (version 2111) 2" xfId="507"/>
    <cellStyle name="好_长宁临空施工图阶段目标成本(下发版）_(11.18)余政储出(2013)47号地块（安装南区、含价） 6" xfId="508"/>
    <cellStyle name="差_安装清单模板09.3.20（讨论后修改版）_复件 监理2012.4报表_(11.18)余政储出(2013)47号地块（安装北区）" xfId="509"/>
    <cellStyle name="标题 13" xfId="510"/>
    <cellStyle name="_Book1_(11.18)余政储出(2013)47号地块（安装南区）_(11.19北标段)余政储出(2013)47号地块（修） (version 2111) 3" xfId="511"/>
    <cellStyle name="标题 14" xfId="512"/>
    <cellStyle name="_Book1_(11.18)余政储出(2013)47号地块（安装南区）_(11.19北标段)余政储出(2013)47号地块（修） (version 2111) 4" xfId="513"/>
    <cellStyle name="20% - 强调文字颜色 4 4_(11.18)余政储出(2013)47号地块（安装北区）" xfId="514"/>
    <cellStyle name="标题 20" xfId="515"/>
    <cellStyle name="标题 15" xfId="516"/>
    <cellStyle name="_Book1_(11.18)余政储出(2013)47号地块（安装南区）_(11.19北标段)余政储出(2013)47号地块（修） (version 2111) 5" xfId="517"/>
    <cellStyle name="标题 21" xfId="518"/>
    <cellStyle name="标题 16" xfId="519"/>
    <cellStyle name="_Book1_(11.18)余政储出(2013)47号地块（安装南区）_(11.19北标段)余政储出(2013)47号地块（修） (version 2111) 6" xfId="520"/>
    <cellStyle name="60% - 强调文字颜色 1 2 3_(11.18)余政储出(2013)47号地块（安装北区）" xfId="521"/>
    <cellStyle name="Grey 3" xfId="522"/>
    <cellStyle name="20% - 强调文字颜色 1 6 2" xfId="523"/>
    <cellStyle name="Accent3" xfId="524"/>
    <cellStyle name="差_多方案比较_Book1_3措施费清单(二标) 3" xfId="525"/>
    <cellStyle name="_Book1_(11.18)余政储出(2013)47号地块（安装南区）_(北标段)余政储出(2013)47号地块(2013.11.23)" xfId="526"/>
    <cellStyle name="标题 1 12" xfId="527"/>
    <cellStyle name="Accent3 2" xfId="528"/>
    <cellStyle name="千位分隔 3 4 6" xfId="529"/>
    <cellStyle name="差_（审核第二版）奉贤扩初阶段目标成本101103_3措施费清单(二标)_(北标段)余政储出(2013)47号地块（修3）(2013.11.20) 5" xfId="530"/>
    <cellStyle name="_Book1_(11.18)余政储出(2013)47号地块（安装南区）_(北标段)余政储出(2013)47号地块(2013.11.23) 2" xfId="531"/>
    <cellStyle name="差_5 土建清单（一标段）_(11.18)余政储出(2013)47号地块（安装南区、含价）" xfId="532"/>
    <cellStyle name="标题 1 13" xfId="533"/>
    <cellStyle name="Accent3 3" xfId="534"/>
    <cellStyle name="差_（审核第二版）奉贤扩初阶段目标成本101103_3措施费清单(二标)_(北标段)余政储出(2013)47号地块（修3）(2013.11.20) 6" xfId="535"/>
    <cellStyle name="_Book1_(11.18)余政储出(2013)47号地块（安装南区）_(北标段)余政储出(2013)47号地块(2013.11.23) 3" xfId="536"/>
    <cellStyle name="标题 1 14" xfId="537"/>
    <cellStyle name="Accent3 4" xfId="538"/>
    <cellStyle name="解释性文本 2" xfId="539"/>
    <cellStyle name="_Book1_(11.18)余政储出(2013)47号地块（安装南区）_(北标段)余政储出(2013)47号地块(2013.11.23) 4" xfId="540"/>
    <cellStyle name="差_廊坊三期方案目标成本汇总101115_3措施费清单(二标) 5" xfId="541"/>
    <cellStyle name="差_Book1_复件 监理2012.4报表_3措施费清单(二标)_(北标段)余政储出(2013)47号地块（表修6）(2013.11.30) 3" xfId="542"/>
    <cellStyle name="差_8号线北段（清单模板）7.24_复件 监理2012.4报表_3措施费清单(二标)_(北标段)余政储出(2013)47号地块（表修6）(2013.11.30)(1) 5" xfId="543"/>
    <cellStyle name="_Book1_(11.18)余政储出(2013)47号地块（安装南区）_(北标段)余政储出(2013)47号地块（表修6）(2013.11.20)" xfId="544"/>
    <cellStyle name="t_HVAC Equipment (3)_3措施费清单(二标)_(11.19北标段)余政储出(2013)47号地块（修） (version 2111)_(北标段)余政储出(2013)47号地块(2013.11.23) 5" xfId="545"/>
    <cellStyle name="_Book1_(11.18)余政储出(2013)47号地块（安装南区）_(北标段)余政储出(2013)47号地块（修3）(2013.11.20) 3" xfId="546"/>
    <cellStyle name="_Book1_(11.18)余政储出(2013)47号地块（安装南区）_(北标段)余政储出(2013)47号地块（表修6）(2013.11.20) 2" xfId="547"/>
    <cellStyle name="差_8号线调价_复件 监理2012.4报表_3措施费清单(二标)_(北标段)余政储出(2013)47号地块（表修6）(2013.11.30) 2" xfId="548"/>
    <cellStyle name="60% - 强调文字颜色 6 2 2_(11.18)余政储出(2013)47号地块（安装北区）" xfId="549"/>
    <cellStyle name="_Book1_(11.18)余政储出(2013)47号地块（安装南区）_(北标段)余政储出(2013)47号地块（表修6）(2013.11.20) 3" xfId="550"/>
    <cellStyle name="差_8号线调价_复件 监理2012.4报表_3措施费清单(二标)_(北标段)余政储出(2013)47号地块（表修6）(2013.11.30) 3" xfId="551"/>
    <cellStyle name="_Book1_(11.18)余政储出(2013)47号地块（安装南区）_(北标段)余政储出(2013)47号地块（表修6）(2013.11.20) 4" xfId="552"/>
    <cellStyle name="差_8号线调价_复件 监理2012.4报表_3措施费清单(二标)_(北标段)余政储出(2013)47号地块（表修6）(2013.11.30) 4" xfId="553"/>
    <cellStyle name="_Book1_(11.18)余政储出(2013)47号地块（安装南区）_(北标段)余政储出(2013)47号地块（表修6）(2013.11.20) 5" xfId="554"/>
    <cellStyle name="_ET_STYLE_NoName_00__面积及经济控制指标表(发咨询)" xfId="555"/>
    <cellStyle name="千位分隔 2 7 2" xfId="556"/>
    <cellStyle name="差_8号线调价_复件 监理2012.4报表_3措施费清单(二标)_(北标段)余政储出(2013)47号地块（表修6）(2013.11.30) 5" xfId="557"/>
    <cellStyle name="_Book1_(11.18)余政储出(2013)47号地块（安装南区）_(北标段)余政储出(2013)47号地块（表修6）(2013.11.20) 6" xfId="558"/>
    <cellStyle name="_ET_STYLE_NoName_00__3措施费清单(二标) 2" xfId="559"/>
    <cellStyle name="千位分隔 2 2 10 5" xfId="560"/>
    <cellStyle name="差_（已锁）长沙开福万达酒店客房区清单0920-_复件 监理2012.4报表_3措施费清单(二标)_(北标段)余政储出(2013)47号地块（表修6）(2013.11.20) 3" xfId="561"/>
    <cellStyle name="40% - 强调文字颜色 5 5_(11.18)余政储出(2013)47号地块（安装北区）" xfId="562"/>
    <cellStyle name="差_主线清单模板09.3.20（讨论后修改版）_Book1_(11.18)余政储出(2013)47号地块（安装北区、含价） 4" xfId="563"/>
    <cellStyle name="_Book1_(11.18)余政储出(2013)47号地块（安装南区）_(北标段)余政储出(2013)47号地块（表修6）(2013.11.30)" xfId="564"/>
    <cellStyle name="差_（1）主线清单模板09.6.8_复件 监理2012.4报表_3措施费清单(二标)_(北标段)余政储出(2013)47号地块（表修6）(2013.11.20) 6" xfId="565"/>
    <cellStyle name="Accent5 - 60% 3" xfId="566"/>
    <cellStyle name="_Book1_(11.18)余政储出(2013)47号地块（安装南区）_(北标段)余政储出(2013)47号地块（表修6）(2013.11.30) 2" xfId="567"/>
    <cellStyle name="_ET_STYLE_NoName_00__Book1_1" xfId="568"/>
    <cellStyle name="强调文字颜色 1 6_(11.18)余政储出(2013)47号地块（安装北区）" xfId="569"/>
    <cellStyle name="差_Book1_2_Book1_3措施费清单(二标) 2" xfId="570"/>
    <cellStyle name="_Book1_(北标段)余政储出(2013)47号地块（修3）(2013.11.20) 2" xfId="571"/>
    <cellStyle name="20% - 强调文字颜色 1 3 2" xfId="572"/>
    <cellStyle name="_Book1_(11.18)余政储出(2013)47号地块（安装南区）_(北标段)余政储出(2013)47号地块（表修6）(2013.11.30) 3" xfId="573"/>
    <cellStyle name="Accent5 - 60% 4" xfId="574"/>
    <cellStyle name="_Book1_(11.18)余政储出(2013)47号地块（安装南区）_(北标段)余政储出(2013)47号地块（表修6）(2013.11.30) 4" xfId="575"/>
    <cellStyle name="Accent5 - 60% 5" xfId="576"/>
    <cellStyle name="差_Book1_2_Book1_(11.18)余政储出(2013)47号地块（土建修）" xfId="577"/>
    <cellStyle name="差_Book1_2_复件 监理2012.4报表_(11.18)余政储出(2013)47号地块（土建修） 2" xfId="578"/>
    <cellStyle name="_Book1_(北标段)余政储出(2013)47号地块（修3）(2013.11.20) 3" xfId="579"/>
    <cellStyle name="差_Book1_2_Book1_3措施费清单(二标) 3" xfId="580"/>
    <cellStyle name="_Book1_(11.18)余政储出(2013)47号地块（安装南区）_(北标段)余政储出(2013)47号地块（表修6）(2013.11.30) 5" xfId="581"/>
    <cellStyle name="Accent5 - 60% 6" xfId="582"/>
    <cellStyle name="差_Book1_2_复件 监理2012.4报表_(11.18)余政储出(2013)47号地块（土建修） 3" xfId="583"/>
    <cellStyle name="差_Book1_复件 监理2012.4报表_3措施费清单(二标)_(北标段)余政储出(2013)47号地块（表修6）(2013.11.20) 2" xfId="584"/>
    <cellStyle name="_Book1_(北标段)余政储出(2013)47号地块（修3）(2013.11.20) 4" xfId="585"/>
    <cellStyle name="差_Book1_2_Book1_3措施费清单(二标) 4" xfId="586"/>
    <cellStyle name="_Book1_(11.18)余政储出(2013)47号地块（安装南区）_(北标段)余政储出(2013)47号地块（表修6）(2013.11.30) 6" xfId="587"/>
    <cellStyle name="差_Book1_2_复件 监理2012.4报表_(11.18)余政储出(2013)47号地块（土建修） 4" xfId="588"/>
    <cellStyle name="差_Book1_复件 监理2012.4报表_3措施费清单(二标)_(北标段)余政储出(2013)47号地块（表修6）(2013.11.20) 3" xfId="589"/>
    <cellStyle name="差_8号线北段（清单模板）7.24_复件 监理2012.4报表_3措施费清单(二标)_(北标段)余政储出(2013)47号地块（修3）(2013.11.20) 6" xfId="590"/>
    <cellStyle name="60% - 强调文字颜色 6 2 3 2" xfId="591"/>
    <cellStyle name="_Book1_(北标段)余政储出(2013)47号地块（修3）(2013.11.20) 5" xfId="592"/>
    <cellStyle name="差_Book1_2_Book1_3措施费清单(二标) 5" xfId="593"/>
    <cellStyle name="_Book1_(11.18)余政储出(2013)47号地块（安装南区）_(北标段)余政储出(2013)47号地块（表修6）(2013.11.30)(1)" xfId="594"/>
    <cellStyle name="_ET_STYLE_NoName_00__Book1_1 4" xfId="595"/>
    <cellStyle name="差_控江路方案目标11.1 可售49846_(11.18)余政储出(2013)47号地块（安装北区、含价） 3" xfId="596"/>
    <cellStyle name="好_长沙客房SU1 SU2_Book1_(11.18)余政储出(2013)47号地块（安装南区）" xfId="597"/>
    <cellStyle name="_Book1_(11.18)余政储出(2013)47号地块（安装南区）_(北标段)余政储出(2013)47号地块（表修6）(2013.11.30)(1) 2" xfId="598"/>
    <cellStyle name="差_8号线北段（清单模板）7.24_Book1_3措施费清单(二标)_(北标段)余政储出(2013)47号地块（表修6）(2013.11.20) 3" xfId="599"/>
    <cellStyle name="_Book1_(11.18)余政储出(2013)47号地块（安装南区）_(北标段)余政储出(2013)47号地块（表修6）(2013.11.30)(1) 3" xfId="600"/>
    <cellStyle name="40% - 强调文字颜色 6 2 2" xfId="601"/>
    <cellStyle name="差_8号线北段（清单模板）7.24_Book1_3措施费清单(二标)_(北标段)余政储出(2013)47号地块（表修6）(2013.11.20) 4" xfId="602"/>
    <cellStyle name="_Book1_(11.18)余政储出(2013)47号地块（安装南区）_(北标段)余政储出(2013)47号地块（表修6）(2013.11.30)(1) 4" xfId="603"/>
    <cellStyle name="40% - 强调文字颜色 6 2 3" xfId="604"/>
    <cellStyle name="差_8号线北段（清单模板）7.24_Book1_3措施费清单(二标)_(北标段)余政储出(2013)47号地块（表修6）(2013.11.20) 5" xfId="605"/>
    <cellStyle name="20% - 强调文字颜色 3 3_(11.18)余政储出(2013)47号地块（安装北区）" xfId="606"/>
    <cellStyle name="常规 9 3 6" xfId="607"/>
    <cellStyle name="_Book1_(11.18)余政储出(2013)47号地块（安装南区）_(北标段)余政储出(2013)47号地块（表修6）(2013.11.30)(1) 5" xfId="608"/>
    <cellStyle name="40% - 强调文字颜色 6 2 4" xfId="609"/>
    <cellStyle name="差_8号线北段（清单模板）7.24_Book1_3措施费清单(二标)_(北标段)余政储出(2013)47号地块（表修6）(2013.11.20) 6" xfId="610"/>
    <cellStyle name="_Book1_(11.18)余政储出(2013)47号地块（安装南区）_(北标段)余政储出(2013)47号地块（修3）(2013.11.20)" xfId="611"/>
    <cellStyle name="60% - 强调文字颜色 3 8" xfId="612"/>
    <cellStyle name="S1" xfId="613"/>
    <cellStyle name="差_1 投标汇总表（一标段）_(11.18)余政储出(2013)47号地块（土建修）" xfId="614"/>
    <cellStyle name="_Book1_(11.18)余政储出(2013)47号地块（安装南区）_(北标段)余政储出(2013)47号地块（修3）(2013.11.20) 2" xfId="615"/>
    <cellStyle name="t_HVAC Equipment (3)_3措施费清单(二标)_(11.19北标段)余政储出(2013)47号地块（修） (version 2111)_(北标段)余政储出(2013)47号地块(2013.11.23) 4" xfId="616"/>
    <cellStyle name="_Book1_(北标段)余政储出(2013)47号地块（表修6）(2013.11.30)" xfId="617"/>
    <cellStyle name="40% - 强调文字颜色 1 14" xfId="618"/>
    <cellStyle name="60% - 强调文字颜色 2 15" xfId="619"/>
    <cellStyle name="60% - 强调文字颜色 2 20" xfId="620"/>
    <cellStyle name="差_（1）主线清单模板09.6.8_Book1_3措施费清单(二标)_(北标段)余政储出(2013)47号地块（表修6）(2013.11.20) 3" xfId="621"/>
    <cellStyle name="差_电气模板_Book1_(11.18)余政储出(2013)47号地块（安装北区、含价） 2" xfId="622"/>
    <cellStyle name="_Book1_(11.18)余政储出(2013)47号地块（安装南区）_(北标段)余政储出(2013)47号地块（修3）(2013.11.20) 5" xfId="623"/>
    <cellStyle name="_战略措施费清单" xfId="624"/>
    <cellStyle name="差 6 2" xfId="625"/>
    <cellStyle name="_Book1_(11.18)余政储出(2013)47号地块（安装南区）_(北标段)余政储出(2013)47号地块（修3）(2013.11.20) 6" xfId="626"/>
    <cellStyle name="标题 1 2" xfId="627"/>
    <cellStyle name="_Book1_(11.18)余政储出(2013)47号地块（安装南区）_(南标段)余政储出(2013)47号地块（修3）2013.11.20" xfId="628"/>
    <cellStyle name="差_20110315隆晟项目施工图阶段目标成本(03集团审核终版）_3措施费清单(二标)_(北标段)余政储出(2013)47号地块（表修6）(2013.11.20) 3" xfId="629"/>
    <cellStyle name="差_控江路方案阶段目标成本审核版1217_(11.18)余政储出(2013)47号地块（安装北区、含价） 6" xfId="630"/>
    <cellStyle name="好_甲供材料_复件 监理2012.4报表_(11.18)余政储出(2013)47号地块（安装南区、含价） 6" xfId="631"/>
    <cellStyle name="千位分隔 2 5 2" xfId="632"/>
    <cellStyle name="_Book1_(11.18)余政储出(2013)47号地块（安装南区）_(南标段)余政储出(2013)47号地块（修3）2013.11.20 2" xfId="633"/>
    <cellStyle name="_Book1_2 5" xfId="634"/>
    <cellStyle name="_Book1_(北标段)余政储出(2013)47号地块(2013.11.23) 3" xfId="635"/>
    <cellStyle name="差_目标成本编制表青埔定位11.11_3措施费清单(二标)" xfId="636"/>
    <cellStyle name="_Book1_(11.18)余政储出(2013)47号地块（安装南区）_(南标段)余政储出(2013)47号地块（修3）2013.11.20 3" xfId="637"/>
    <cellStyle name="_Book1_2 6" xfId="638"/>
    <cellStyle name="_Book1_(北标段)余政储出(2013)47号地块(2013.11.23) 4" xfId="639"/>
    <cellStyle name="差_8号线北段（清单模板）7.24_复件 监理2012.4报表_(11.18)余政储出(2013)47号地块（安装北区、含价） 2" xfId="640"/>
    <cellStyle name="_Book1_3措施费清单(二标)_(北标段)余政储出(2013)47号地块（表修6）(2013.11.30) 2" xfId="641"/>
    <cellStyle name="_Book1_(北标段)余政储出(2013)47号地块(2013.11.23) 5" xfId="642"/>
    <cellStyle name="差_8号线北段（清单模板）7.24_复件 监理2012.4报表_(11.18)余政储出(2013)47号地块（安装北区、含价） 3" xfId="643"/>
    <cellStyle name="_Book1_(11.18)余政储出(2013)47号地块（安装南区）_(南标段)余政储出(2013)47号地块（修3）2013.11.20 4" xfId="644"/>
    <cellStyle name="差_电气模板_Book1_3措施费清单(二标) 2" xfId="645"/>
    <cellStyle name="差_甲供材料" xfId="646"/>
    <cellStyle name="_Book1_3措施费清单(二标)_(北标段)余政储出(2013)47号地块（表修6）(2013.11.30) 3" xfId="647"/>
    <cellStyle name="_Book1_(北标段)余政储出(2013)47号地块(2013.11.23) 6" xfId="648"/>
    <cellStyle name="差_8号线北段（清单模板）7.24_复件 监理2012.4报表_(11.18)余政储出(2013)47号地块（安装北区、含价） 4" xfId="649"/>
    <cellStyle name="差_多方案比较_复件 监理2012.4报表_(11.18)余政储出(2013)47号地块（安装南区、含价） 2" xfId="650"/>
    <cellStyle name="_Book1_(11.18)余政储出(2013)47号地块（安装南区）_(南标段)余政储出(2013)47号地块（修3）2013.11.20 5" xfId="651"/>
    <cellStyle name="差_8号线调价_复件 监理2012.4报表_3措施费清单(二标)_(北标段)余政储出(2013)47号地块（表修6）(2013.11.30)" xfId="652"/>
    <cellStyle name="差_电气模板_Book1_3措施费清单(二标) 3" xfId="653"/>
    <cellStyle name="20% - 强调文字颜色 4 5_(11.18)余政储出(2013)47号地块（安装北区）" xfId="654"/>
    <cellStyle name="_Book1_3措施费清单(二标)_(北标段)余政储出(2013)47号地块（表修6）(2013.11.30) 4" xfId="655"/>
    <cellStyle name="差_8号线北段（清单模板）7.24_复件 监理2012.4报表_(11.18)余政储出(2013)47号地块（安装北区、含价） 5" xfId="656"/>
    <cellStyle name="差_多方案比较_复件 监理2012.4报表_(11.18)余政储出(2013)47号地块（安装南区、含价） 3" xfId="657"/>
    <cellStyle name="_Book1_(11.18)余政储出(2013)47号地块（安装南区）_(南标段)余政储出(2013)47号地块（修3）2013.11.20 6" xfId="658"/>
    <cellStyle name="60% - 强调文字颜色 2 3_(11.18)余政储出(2013)47号地块（安装北区）" xfId="659"/>
    <cellStyle name="差_电气模板_Book1_3措施费清单(二标) 4" xfId="660"/>
    <cellStyle name="_Book1_3措施费清单(二标)_(南标段)余政储出(2013)47号地块（修3）2013.11.20 5" xfId="661"/>
    <cellStyle name="S3_(11.18)余政储出(2013)47号地块（安装北区）" xfId="662"/>
    <cellStyle name="差_3 措施费清单（一标段）_(11.18)余政储出(2013)47号地块（安装北区、含价）" xfId="663"/>
    <cellStyle name="好_鞍山万科惠斯勒小镇一期5号楼水暖工程清单20100306 9" xfId="664"/>
    <cellStyle name="_Book1_(11.18)余政储出(2013)47号地块（安装南区、含价）" xfId="665"/>
    <cellStyle name="差_目标成本编制表青埔定位11.11_(11.18)余政储出(2013)47号地块（安装北区、含价） 2" xfId="666"/>
    <cellStyle name="_Book1_(11.18)余政储出(2013)47号地块（安装南区、含价） 2" xfId="667"/>
    <cellStyle name="Input [yellow] 3" xfId="668"/>
    <cellStyle name="_Book1_(11.18)余政储出(2013)47号地块（安装南区、含价） 4" xfId="669"/>
    <cellStyle name="Input [yellow] 5" xfId="670"/>
    <cellStyle name="_Book1_(11.18)余政储出(2013)47号地块（安装南区、含价） 5" xfId="671"/>
    <cellStyle name="Input [yellow] 6" xfId="672"/>
    <cellStyle name="_Book1_3措施费清单(二标)" xfId="673"/>
    <cellStyle name="差_1 投标汇总表（一标段）_(11.18)余政储出(2013)47号地块（安装北区、含价） 4" xfId="674"/>
    <cellStyle name="差_3措施费清单(二标)_(北标段)余政储出(2013)47号地块(2013.11.23) 2" xfId="675"/>
    <cellStyle name="差_Book1_2_复件 监理2012.4报表_3措施费清单(二标)_(北标段)余政储出(2013)47号地块（表修6）(2013.11.30) 2" xfId="676"/>
    <cellStyle name="差_安装清单模板09.3.20（讨论后修改版）_复件 监理2012.4报表_3措施费清单(二标)_(北标段)余政储出(2013)47号地块（表修6）(2013.11.30)(1) 3" xfId="677"/>
    <cellStyle name="好_七号线清单模板09.06.08_Book1_3措施费清单(二标) 6" xfId="678"/>
    <cellStyle name="_Book1_(11.18)余政储出(2013)47号地块（安装南区、含价） 6" xfId="679"/>
    <cellStyle name="40% - 强调文字颜色 2 2 2 2" xfId="680"/>
    <cellStyle name="_Book1_(11.19北标段)余政储出(2013)47号地块（修） (version 2111)" xfId="681"/>
    <cellStyle name="40% - 强调文字颜色 2 6 2" xfId="682"/>
    <cellStyle name="_Book1_(11.20)余政储出(2013)47号地块（安装北区） 4" xfId="683"/>
    <cellStyle name="差_长沙客房SU1 SU2_（已锁）长沙开福万达酒店客房区清单0920_复件 监理2012.4报表_(11.18)余政储出(2013)47号地块（安装北区、含价） 3" xfId="684"/>
    <cellStyle name="Accent2_Book1" xfId="685"/>
    <cellStyle name="_Book1_(11.19北标段)余政储出(2013)47号地块（修） (version 2111) 2" xfId="686"/>
    <cellStyle name="_Book1_(11.20)余政储出(2013)47号地块（安装北区） 5" xfId="687"/>
    <cellStyle name="差_长沙客房SU1 SU2_（已锁）长沙开福万达酒店客房区清单0920_复件 监理2012.4报表_(11.18)余政储出(2013)47号地块（安装北区、含价） 4" xfId="688"/>
    <cellStyle name="_Book1_(11.19北标段)余政储出(2013)47号地块（修） (version 2111) 3" xfId="689"/>
    <cellStyle name="_Book1_(11.20)余政储出(2013)47号地块（安装北区） 6" xfId="690"/>
    <cellStyle name="差_长沙客房SU1 SU2_（已锁）长沙开福万达酒店客房区清单0920_复件 监理2012.4报表_(11.18)余政储出(2013)47号地块（安装北区、含价） 5" xfId="691"/>
    <cellStyle name="_Book1_(11.19北标段)余政储出(2013)47号地块（修） (version 2111) 4" xfId="692"/>
    <cellStyle name="_Book1_(11.19北标段)余政储出(2013)47号地块（修） (version 2111) 5" xfId="693"/>
    <cellStyle name="差_Book1_复件 监理2012.4报表" xfId="694"/>
    <cellStyle name="20% - 强调文字颜色 3 5 2" xfId="695"/>
    <cellStyle name="_Book1_(11.19北标段)余政储出(2013)47号地块（修） (version 2111) 6" xfId="696"/>
    <cellStyle name="差_目标成本编制表青埔定位(下发版）_(11.18)余政储出(2013)47号地块（土建修）" xfId="697"/>
    <cellStyle name="_Book1_(11.20)余政储出(2013)47号地块（安装北区） 2" xfId="698"/>
    <cellStyle name="_Book1_(11.20)余政储出(2013)47号地块（安装北区） 3" xfId="699"/>
    <cellStyle name="40% - 强调文字颜色 4 5 2" xfId="700"/>
    <cellStyle name="差_长沙客房SU1 SU2_（已锁）长沙开福万达酒店客房区清单0920_复件 监理2012.4报表_(11.18)余政储出(2013)47号地块（安装北区、含价） 2" xfId="701"/>
    <cellStyle name="60% - 强调文字颜色 4 5 2" xfId="702"/>
    <cellStyle name="_Book1_2 4" xfId="703"/>
    <cellStyle name="差_（已锁）长沙开福万达酒店客房区清单0920-_Book1_3措施费清单(二标)_(北标段)余政储出(2013)47号地块（修3）(2013.11.20)" xfId="704"/>
    <cellStyle name="_Book1_(北标段)余政储出(2013)47号地块(2013.11.23) 2" xfId="705"/>
    <cellStyle name="差_3 措施费清单(08)弄弄_(11.18)余政储出(2013)47号地块（安装南区）_(北标段)余政储出(2013)47号地块（修3）(2013.11.20)" xfId="706"/>
    <cellStyle name="_Book1_(北标段)余政储出(2013)47号地块（表修6）(2013.11.20)" xfId="707"/>
    <cellStyle name="Accent2 - 60% 4" xfId="708"/>
    <cellStyle name="差_（已锁）长沙开福万达酒店客房区清单0920_Book1_3措施费清单(二标)_(北标段)余政储出(2013)47号地块（表修6）(2013.11.20) 2" xfId="709"/>
    <cellStyle name="20% - 强调文字颜色 4 3 2" xfId="710"/>
    <cellStyle name="_Book1_(北标段)余政储出(2013)47号地块（表修6）(2013.11.20) 6" xfId="711"/>
    <cellStyle name="差_七号线清单模板09.06.08_复件 监理2012.4报表_(11.18)余政储出(2013)47号地块（安装北区、含价） 4" xfId="712"/>
    <cellStyle name="_Book1_(北标段)余政储出(2013)47号地块（表修6）(2013.11.30) 6" xfId="713"/>
    <cellStyle name="20% - 强调文字颜色 5 3 2" xfId="714"/>
    <cellStyle name="S19 2" xfId="715"/>
    <cellStyle name="差_3措施费清单(二标)_(北标段)余政储出(2013)47号地块（表修6）(2013.11.20)" xfId="716"/>
    <cellStyle name="差_昆明地铁清单模板09.12.28_复件 监理2012.4报表" xfId="717"/>
    <cellStyle name="好_长白山威斯汀公共及客房2011.5.9_复件 监理2012.4报表_(11.18)余政储出(2013)47号地块（安装南区）" xfId="718"/>
    <cellStyle name="20% - 强调文字颜色 4 2 2 2" xfId="719"/>
    <cellStyle name="_Book1_1" xfId="720"/>
    <cellStyle name="差_车站及区间模板_Book1_(11.18)余政储出(2013)47号地块（安装北区、含价） 6" xfId="721"/>
    <cellStyle name="差_目标成本编制表青埔定位11.11_(11.18)余政储出(2013)47号地块（安装南区、含价）" xfId="722"/>
    <cellStyle name="_Book1_(北标段)余政储出(2013)47号地块（表修6）(2013.11.30)(1) 4" xfId="723"/>
    <cellStyle name="20% - 强调文字颜色 5 10" xfId="724"/>
    <cellStyle name="40% - 强调文字颜色 6 11" xfId="725"/>
    <cellStyle name="差_控制－指标表_(11.18)余政储出(2013)47号地块（安装北区、含价） 4" xfId="726"/>
    <cellStyle name="差_其他材料选价_Book1_(11.18)余政储出(2013)47号地块（安装北区、含价）" xfId="727"/>
    <cellStyle name="差_长白山威斯汀公共及客房2011.5.9_复件 监理2012.4报表_(11.18)余政储出(2013)47号地块（安装北区、含价） 4" xfId="728"/>
    <cellStyle name="好_Book1_2_复件 监理2012.4报表_(11.18)余政储出(2013)47号地块（土建修） 6" xfId="729"/>
    <cellStyle name="好_主线清单模板09.4.10_复件 监理2012.4报表_3措施费清单(二标)" xfId="730"/>
    <cellStyle name="_Book1_2" xfId="731"/>
    <cellStyle name="_Book1_(北标段)余政储出(2013)47号地块（表修6）(2013.11.30)(1) 5" xfId="732"/>
    <cellStyle name="20% - 强调文字颜色 5 11" xfId="733"/>
    <cellStyle name="40% - 强调文字颜色 6 12" xfId="734"/>
    <cellStyle name="差_控制－指标表_(11.18)余政储出(2013)47号地块（安装北区、含价） 5" xfId="735"/>
    <cellStyle name="差_长白山威斯汀公共及客房2011.5.9_复件 监理2012.4报表_(11.18)余政储出(2013)47号地块（安装北区、含价） 5" xfId="736"/>
    <cellStyle name="_Book1_3" xfId="737"/>
    <cellStyle name="_Book1_(北标段)余政储出(2013)47号地块（表修6）(2013.11.30)(1) 6" xfId="738"/>
    <cellStyle name="20% - 强调文字颜色 5 12" xfId="739"/>
    <cellStyle name="40% - 强调文字颜色 6 13" xfId="740"/>
    <cellStyle name="差_（1）主线清单模板09.6.8_Book1_3措施费清单(二标)_(北标段)余政储出(2013)47号地块（表修6）(2013.11.30) 2" xfId="741"/>
    <cellStyle name="差_Book1_3_3措施费清单(二标)_(北标段)余政储出(2013)47号地块（修3）(2013.11.20)" xfId="742"/>
    <cellStyle name="差_控制－指标表_(11.18)余政储出(2013)47号地块（安装北区、含价） 6" xfId="743"/>
    <cellStyle name="差_长白山威斯汀公共及客房2011.5.9_复件 监理2012.4报表_(11.18)余政储出(2013)47号地块（安装北区、含价） 6" xfId="744"/>
    <cellStyle name="_Book1_(北标段)余政储出(2013)47号地块（修3）(2013.11.20)" xfId="745"/>
    <cellStyle name="差_Book1_2_Book1_3措施费清单(二标)" xfId="746"/>
    <cellStyle name="差_昆明地铁清单模板09.12.28_Book1_3措施费清单(二标) 4" xfId="747"/>
    <cellStyle name="20% - 强调文字颜色 1 3" xfId="748"/>
    <cellStyle name="Accent1 - 20% 2" xfId="749"/>
    <cellStyle name="强调文字颜色 2 2 2 2" xfId="750"/>
    <cellStyle name="Accent5 - 20% 5" xfId="751"/>
    <cellStyle name="_Book1_(南标段)余政储出(2013)47号地块（修3）2013.11.20" xfId="752"/>
    <cellStyle name="差_复件 建安费用对比分析_(11.18)余政储出(2013)47号地块（安装南区、含价） 3" xfId="753"/>
    <cellStyle name="常规 9 9 6" xfId="754"/>
    <cellStyle name="_Book1_3措施费清单(二标)_(北标段)余政储出(2013)47号地块（表修6）(2013.11.20) 6" xfId="755"/>
    <cellStyle name="60% - 强调文字颜色 5 5_(11.18)余政储出(2013)47号地块（安装北区）" xfId="756"/>
    <cellStyle name="_Book1_3措施费清单(二标)_(北标段)余政储出(2013)47号地块（修3）(2013.11.20) 5" xfId="757"/>
    <cellStyle name="差_长沙客房SU1 SU2_复件 监理2012.4报表_3措施费清单(二标) 4" xfId="758"/>
    <cellStyle name="_Book1_(南标段)余政储出(2013)47号地块（修3）2013.11.20 2" xfId="759"/>
    <cellStyle name="差 13" xfId="760"/>
    <cellStyle name="_Book1_3措施费清单(二标)_(北标段)余政储出(2013)47号地块（修3）(2013.11.20) 6" xfId="761"/>
    <cellStyle name="差_长沙客房SU1 SU2_复件 监理2012.4报表_3措施费清单(二标) 5" xfId="762"/>
    <cellStyle name="_Book1_(南标段)余政储出(2013)47号地块（修3）2013.11.20 3" xfId="763"/>
    <cellStyle name="40% - 强调文字颜色 6 3_(11.18)余政储出(2013)47号地块（安装北区）" xfId="764"/>
    <cellStyle name="差 14" xfId="765"/>
    <cellStyle name="差_3 措施费清单（一标段）" xfId="766"/>
    <cellStyle name="好_长沙客房SU1 SU2_（已锁）长沙开福万达酒店客房区清单0920_复件 监理2012.4报表_3措施费清单(二标) 6" xfId="767"/>
    <cellStyle name="_Book1_1 5" xfId="768"/>
    <cellStyle name="差_安装清单模板09.3.20（讨论后修改版）_Book1_3措施费清单(二标)_(北标段)余政储出(2013)47号地块（表修6）(2013.11.30)(1) 6" xfId="769"/>
    <cellStyle name="差_目标成本编制表青埔定位11.11_(11.18)余政储出(2013)47号地块（安装南区、含价） 5" xfId="770"/>
    <cellStyle name="_Book1_1 6" xfId="771"/>
    <cellStyle name="差_目标成本编制表青埔定位11.11_(11.18)余政储出(2013)47号地块（安装南区、含价） 6" xfId="772"/>
    <cellStyle name="_Book1_2 2" xfId="773"/>
    <cellStyle name="_Book1_2 3" xfId="774"/>
    <cellStyle name="好_七号线清单模板09.06.08_Book1_(11.18)余政储出(2013)47号地块（安装北区、含价）" xfId="775"/>
    <cellStyle name="_Book1_3 2" xfId="776"/>
    <cellStyle name="_Book1_3 3" xfId="777"/>
    <cellStyle name="差_20110315隆晟项目施工图阶段目标成本(03集团审核终版）_3措施费清单(二标)_(北标段)余政储出(2013)47号地块（表修6）(2013.11.30)(1) 2" xfId="778"/>
    <cellStyle name="60% - 强调文字颜色 4 6 2" xfId="779"/>
    <cellStyle name="_Book1_3 4" xfId="780"/>
    <cellStyle name="_Book1_3 5" xfId="781"/>
    <cellStyle name="_Book1_3 6" xfId="782"/>
    <cellStyle name="差_昆明地铁清单模板09.12.28_Book1_3措施费清单(二标) 2" xfId="783"/>
    <cellStyle name="_Book1_3措施费清单(二标) 2" xfId="784"/>
    <cellStyle name="PSInt 3" xfId="785"/>
    <cellStyle name="20% - 强调文字颜色 3 6_(11.18)余政储出(2013)47号地块（安装北区）" xfId="786"/>
    <cellStyle name="差_七号线清单模板09.06.08_Book1_(11.18)余政储出(2013)47号地块（安装北区、含价） 5" xfId="787"/>
    <cellStyle name="20% - 强调文字颜色 1 2 3_(11.18)余政储出(2013)47号地块（安装北区）" xfId="788"/>
    <cellStyle name="40% - 强调文字颜色 2 2_(11.18)余政储出(2013)47号地块（安装北区）" xfId="789"/>
    <cellStyle name="_Book1_3措施费清单(二标) 3" xfId="790"/>
    <cellStyle name="PSInt 4" xfId="791"/>
    <cellStyle name="_Book1_3措施费清单(二标) 4" xfId="792"/>
    <cellStyle name="PSInt 5" xfId="793"/>
    <cellStyle name="差_隆晟项目施工图阶段目标成本(03集团审核）_(11.18)余政储出(2013)47号地块（安装北区、含价）" xfId="794"/>
    <cellStyle name="40% - 强调文字颜色 2 2 2_(11.18)余政储出(2013)47号地块（安装北区）" xfId="795"/>
    <cellStyle name="_Book1_3措施费清单(二标) 5" xfId="796"/>
    <cellStyle name="PSInt 6" xfId="797"/>
    <cellStyle name="|: 获取数据 ... 2" xfId="798"/>
    <cellStyle name="好_Book1_2_复件 监理2012.4报表_(11.18)余政储出(2013)47号地块（安装南区、含价） 5" xfId="799"/>
    <cellStyle name="_Book1_3措施费清单(二标) 6" xfId="800"/>
    <cellStyle name="20% - 强调文字颜色 4 5 2" xfId="801"/>
    <cellStyle name="_Book1_3措施费清单(二标)_(北标段)余政储出(2013)47号地块(2013.11.23) 2" xfId="802"/>
    <cellStyle name="_ET_STYLE_NoName_00__Sheet3 2" xfId="803"/>
    <cellStyle name="差_Book1_Book1_(11.18)余政储出(2013)47号地块（安装北区、含价） 2" xfId="804"/>
    <cellStyle name="_Book1_3措施费清单(二标)_(北标段)余政储出(2013)47号地块(2013.11.23) 3" xfId="805"/>
    <cellStyle name="标题 4 2 2 2" xfId="806"/>
    <cellStyle name="_ET_STYLE_NoName_00__Sheet3 3" xfId="807"/>
    <cellStyle name="差_Book1_Book1_(11.18)余政储出(2013)47号地块（安装北区、含价） 3" xfId="808"/>
    <cellStyle name="_ET_STYLE_NoName_00_ 2" xfId="809"/>
    <cellStyle name="_中博一期工程量清单_万科金色城市23号地块安装部分模拟清单（2011.11.21.浩）" xfId="810"/>
    <cellStyle name="_Book1_3措施费清单(二标)_(北标段)余政储出(2013)47号地块(2013.11.23) 4" xfId="811"/>
    <cellStyle name="差_（已锁）长沙开福万达酒店客房区清单0920_复件 监理2012.4报表_(11.18)余政储出(2013)47号地块（安装南区）" xfId="812"/>
    <cellStyle name="差_Book1_Book1_3措施费清单(二标)_(北标段)余政储出(2013)47号地块（修3）(2013.11.20)" xfId="813"/>
    <cellStyle name="千位分隔 3 2 3" xfId="814"/>
    <cellStyle name="_ET_STYLE_NoName_00__Sheet3 4" xfId="815"/>
    <cellStyle name="差_20110315隆晟项目施工图阶段目标成本(03集团审核终版）_3措施费清单(二标)_(北标段)余政储出(2013)47号地块(2013.11.23)" xfId="816"/>
    <cellStyle name="差_Book1_Book1_(11.18)余政储出(2013)47号地块（安装北区、含价） 4" xfId="817"/>
    <cellStyle name="差_多方案比较_复件 监理2012.4报表_3措施费清单(二标) 2" xfId="818"/>
    <cellStyle name="_ET_STYLE_NoName_00_ 3" xfId="819"/>
    <cellStyle name="_Book1_3措施费清单(二标)_(北标段)余政储出(2013)47号地块(2013.11.23) 6" xfId="820"/>
    <cellStyle name="_ET_STYLE_NoName_00__Sheet3 6" xfId="821"/>
    <cellStyle name="差_8号线北段（清单模板）7.24_复件 监理2012.4报表_(11.18)余政储出(2013)47号地块（安装北区、含价）" xfId="822"/>
    <cellStyle name="差_Book1_Book1_(11.18)余政储出(2013)47号地块（安装北区、含价） 6" xfId="823"/>
    <cellStyle name="差_多方案比较_复件 监理2012.4报表_3措施费清单(二标) 4" xfId="824"/>
    <cellStyle name="常规 3 10" xfId="825"/>
    <cellStyle name="常规 4 4 4" xfId="826"/>
    <cellStyle name="40% - 强调文字颜色 6 2 3 2" xfId="827"/>
    <cellStyle name="_ET_STYLE_NoName_00_ 5" xfId="828"/>
    <cellStyle name="_Book1_3措施费清单(二标)_(北标段)余政储出(2013)47号地块（表修6）(2013.11.20)" xfId="829"/>
    <cellStyle name="40% - 强调文字颜色 5 6 2" xfId="830"/>
    <cellStyle name="S11_(11.18)余政储出(2013)47号地块（安装北区）" xfId="831"/>
    <cellStyle name="注释 2 2 2" xfId="832"/>
    <cellStyle name="差_控江路方案阶段目标成本审核版1217_3措施费清单(二标) 3" xfId="833"/>
    <cellStyle name="Accent5_Book1" xfId="834"/>
    <cellStyle name="_Book1_3措施费清单(二标)_(北标段)余政储出(2013)47号地块（表修6）(2013.11.20) 2" xfId="835"/>
    <cellStyle name="差_8号线北段（清单模板）7.24_Book1_(11.18)余政储出(2013)47号地块（安装南区、含价）" xfId="836"/>
    <cellStyle name="20% - 强调文字颜色 2 2 3_(11.18)余政储出(2013)47号地块（安装北区）" xfId="837"/>
    <cellStyle name="差_2008清单地铁清单模板（逸群）_复件 监理2012.4报表_(11.18)余政储出(2013)47号地块（安装南区、含价） 3" xfId="838"/>
    <cellStyle name="_Book1_3措施费清单(二标)_(北标段)余政储出(2013)47号地块（表修6）(2013.11.20) 3" xfId="839"/>
    <cellStyle name="_Book1_3措施费清单(二标)_(北标段)余政储出(2013)47号地块（修3）(2013.11.20) 2" xfId="840"/>
    <cellStyle name="差 3 2" xfId="841"/>
    <cellStyle name="_Book1_3措施费清单(二标)_(北标段)余政储出(2013)47号地块（表修6）(2013.11.20) 4" xfId="842"/>
    <cellStyle name="差_(11.18)余政储出(2013)47号地块（安装北区、含价）" xfId="843"/>
    <cellStyle name="_Book1_3措施费清单(二标)_(北标段)余政储出(2013)47号地块（修3）(2013.11.20) 3" xfId="844"/>
    <cellStyle name="差_长沙客房SU1 SU2_复件 监理2012.4报表_3措施费清单(二标) 2" xfId="845"/>
    <cellStyle name="_Book1_3措施费清单(二标)_(北标段)余政储出(2013)47号地块（表修6）(2013.11.30)" xfId="846"/>
    <cellStyle name="差_副本2 1期清单多层定稿价格(终稿)-补充说明 13" xfId="847"/>
    <cellStyle name="好_附件A-主材明细表-长沙开福酒店110920_复件 监理2012.4报表_(11.18)余政储出(2013)47号地块（安装南区）" xfId="848"/>
    <cellStyle name="注释 2 3 2" xfId="849"/>
    <cellStyle name="_Book1_3措施费清单(二标)_(北标段)余政储出(2013)47号地块（表修6）(2013.11.30) 6" xfId="850"/>
    <cellStyle name="差_多方案比较_复件 监理2012.4报表_(11.18)余政储出(2013)47号地块（安装南区、含价） 5" xfId="851"/>
    <cellStyle name="_弱电系统设备配置报价清单 4" xfId="852"/>
    <cellStyle name="_Book1_3措施费清单(二标)_(北标段)余政储出(2013)47号地块（表修6）(2013.11.30)(1) 2" xfId="853"/>
    <cellStyle name="_弱电系统设备配置报价清单 6" xfId="854"/>
    <cellStyle name="_Book1_3措施费清单(二标)_(北标段)余政储出(2013)47号地块（表修6）(2013.11.30)(1) 4" xfId="855"/>
    <cellStyle name="常规 6 3 2" xfId="856"/>
    <cellStyle name="_Book1_3措施费清单(二标)_(北标段)余政储出(2013)47号地块（表修6）(2013.11.30)(1) 5" xfId="857"/>
    <cellStyle name="常规 6 3 3" xfId="858"/>
    <cellStyle name="40% - 强调文字颜色 6 7" xfId="859"/>
    <cellStyle name="20% - 强调文字颜色 3 5_(11.18)余政储出(2013)47号地块（安装北区）" xfId="860"/>
    <cellStyle name="差_目标成本－宝山罗泾（定位阶段）20110323（修）集团审核_(11.18)余政储出(2013)47号地块（安装北区、含价） 2" xfId="861"/>
    <cellStyle name="Accent3 - 60%" xfId="862"/>
    <cellStyle name="20% - 强调文字颜色 1 2 2_(11.18)余政储出(2013)47号地块（安装北区）" xfId="863"/>
    <cellStyle name="差_2008清单地铁清单模板（逸群）_复件 监理2012.4报表_3措施费清单(二标)_(北标段)余政储出(2013)47号地块（修3）(2013.11.20) 5" xfId="864"/>
    <cellStyle name="_Book1_3措施费清单(二标)_(北标段)余政储出(2013)47号地块（表修6）(2013.11.30)(1) 6" xfId="865"/>
    <cellStyle name="差_复件 建安费用对比分析_(11.18)余政储出(2013)47号地块（安装南区、含价）" xfId="866"/>
    <cellStyle name="常规 6 3 4" xfId="867"/>
    <cellStyle name="_Book1_3措施费清单(二标)_(南标段)余政储出(2013)47号地块（修3）2013.11.20" xfId="868"/>
    <cellStyle name="PSSpacer 3" xfId="869"/>
    <cellStyle name="20% - 强调文字颜色 4 2 3" xfId="870"/>
    <cellStyle name="好_目标成本－青埔（扩初设计）第2版_(11.18)余政储出(2013)47号地块（安装北区、含价）" xfId="871"/>
    <cellStyle name="_Book1_3措施费清单(二标)_(南标段)余政储出(2013)47号地块（修3）2013.11.20 2" xfId="872"/>
    <cellStyle name="好_鞍山万科惠斯勒小镇一期5号楼水暖工程清单20100306 6" xfId="873"/>
    <cellStyle name="20% - 强调文字颜色 4 2 4" xfId="874"/>
    <cellStyle name="_Book1_3措施费清单(二标)_(南标段)余政储出(2013)47号地块（修3）2013.11.20 3" xfId="875"/>
    <cellStyle name="好_鞍山万科惠斯勒小镇一期5号楼水暖工程清单20100306 7" xfId="876"/>
    <cellStyle name="_Book1_3措施费清单(二标)_(南标段)余政储出(2013)47号地块（修3）2013.11.20 4" xfId="877"/>
    <cellStyle name="好_鞍山万科惠斯勒小镇一期5号楼水暖工程清单20100306 8" xfId="878"/>
    <cellStyle name="_Book1_3措施费清单(二标)_(南标段)余政储出(2013)47号地块（修3）2013.11.20 6" xfId="879"/>
    <cellStyle name="_ET_STYLE_NoName_00_" xfId="880"/>
    <cellStyle name="PSSpacer 6" xfId="881"/>
    <cellStyle name="好_隆晟项目施工图阶段目标成本(03集团审核）_(11.18)余政储出(2013)47号地块（安装北区、含价） 4" xfId="882"/>
    <cellStyle name="_ET_STYLE_NoName_00_ 6" xfId="883"/>
    <cellStyle name="差_2008清单地铁清单模板（逸群）_Book1_3措施费清单(二标)_(北标段)余政储出(2013)47号地块(2013.11.23) 2" xfId="884"/>
    <cellStyle name="_ET_STYLE_NoName_00__3措施费清单(二标)" xfId="885"/>
    <cellStyle name="差_附件A-主材明细表-长沙开福酒店110920_Book1_(11.18)余政储出(2013)47号地块（安装南区、含价） 4" xfId="886"/>
    <cellStyle name="_ET_STYLE_NoName_00__3措施费清单(二标) 3" xfId="887"/>
    <cellStyle name="_ET_STYLE_NoName_00__3措施费清单(二标) 4" xfId="888"/>
    <cellStyle name="差_安装清单模板09.3.20（讨论后修改版）_Book1_3措施费清单(二标)_(北标段)余政储出(2013)47号地块(2013.11.23) 2" xfId="889"/>
    <cellStyle name="_ET_STYLE_NoName_00__3措施费清单(二标) 6" xfId="890"/>
    <cellStyle name="差_安装清单模板09.3.20（讨论后修改版）_Book1_3措施费清单(二标)_(北标段)余政储出(2013)47号地块(2013.11.23) 4" xfId="891"/>
    <cellStyle name="差_多层模拟清单20100201" xfId="892"/>
    <cellStyle name="_ET_STYLE_NoName_00__Book1" xfId="893"/>
    <cellStyle name="_ET_STYLE_NoName_00__Book1 2" xfId="894"/>
    <cellStyle name="标题 4 5" xfId="895"/>
    <cellStyle name="千位分隔 6" xfId="896"/>
    <cellStyle name="_ET_STYLE_NoName_00__Book1 3" xfId="897"/>
    <cellStyle name="标题 4 6" xfId="898"/>
    <cellStyle name="千位分隔 7" xfId="899"/>
    <cellStyle name="_ET_STYLE_NoName_00__Book1 5" xfId="900"/>
    <cellStyle name="标题 4 8" xfId="901"/>
    <cellStyle name="差_（已锁）长沙开福万达酒店客房区清单0920-_Book1_(11.18)余政储出(2013)47号地块（安装北区、含价） 3" xfId="902"/>
    <cellStyle name="差_目标成本编制表青埔定位(下发版）_(11.18)余政储出(2013)47号地块（安装南区）" xfId="903"/>
    <cellStyle name="千位分隔 9" xfId="904"/>
    <cellStyle name="_ET_STYLE_NoName_00__Book1 6" xfId="905"/>
    <cellStyle name="标题 4 9" xfId="906"/>
    <cellStyle name="差_（已锁）长沙开福万达酒店客房区清单0920-_Book1_(11.18)余政储出(2013)47号地块（安装北区、含价） 4" xfId="907"/>
    <cellStyle name="差_1 投标汇总表（一标段）_(11.18)余政储出(2013)47号地块（安装北区）" xfId="908"/>
    <cellStyle name="20% - 强调文字颜色 3 2 2" xfId="909"/>
    <cellStyle name="差_工作表 在 集团目标成本审核报告（长沙隆晟）_3措施费清单(二标) 3" xfId="910"/>
    <cellStyle name="好_其他材料选价_Book1_3措施费清单(二标)" xfId="911"/>
    <cellStyle name="差_七号线清单模板09.06.08_复件 监理2012.4报表" xfId="912"/>
    <cellStyle name="Accent4 - 60% 6" xfId="913"/>
    <cellStyle name="_ET_STYLE_NoName_00__Book1_1 2" xfId="914"/>
    <cellStyle name="40% - 强调文字颜色 4 9" xfId="915"/>
    <cellStyle name="_ET_STYLE_NoName_00__Book1_1 3" xfId="916"/>
    <cellStyle name="差_控江路方案目标11.1 可售49846_(11.18)余政储出(2013)47号地块（安装北区、含价） 2" xfId="917"/>
    <cellStyle name="_ET_STYLE_NoName_00__Book1_1 6" xfId="918"/>
    <cellStyle name="差_控江路方案目标11.1 可售49846_(11.18)余政储出(2013)47号地块（安装北区、含价） 5" xfId="919"/>
    <cellStyle name="_ET_STYLE_NoName_00__面积及经济控制指标表(发咨询) 3" xfId="920"/>
    <cellStyle name="差_（审核第2版）隆晟项目方案阶段目标成本100902_(11.18)余政储出(2013)47号地块（安装北区、含价）" xfId="921"/>
    <cellStyle name="差_多方案比较_Book1_(11.18)余政储出(2013)47号地块（安装南区、含价）" xfId="922"/>
    <cellStyle name="好_Book1_2_Book1_(11.18)余政储出(2013)47号地块（安装北区、含价） 6" xfId="923"/>
    <cellStyle name="_ET_STYLE_NoName_00__面积及经济控制指标表(发咨询) 4" xfId="924"/>
    <cellStyle name="_ET_STYLE_NoName_00__面积及经济控制指标表(发咨询) 5" xfId="925"/>
    <cellStyle name="_ET_STYLE_NoName_00__面积及经济控制指标表(发咨询) 6" xfId="926"/>
    <cellStyle name="40% - 强调文字颜色 5 5 2" xfId="927"/>
    <cellStyle name="好_8号线调价_Book1" xfId="928"/>
    <cellStyle name="_弱电系统设备配置报价清单 2" xfId="929"/>
    <cellStyle name="标题 2 2 4" xfId="930"/>
    <cellStyle name="差_Book1_3_3措施费清单(二标)_(北标段)余政储出(2013)47号地块(2013.11.23) 5" xfId="931"/>
    <cellStyle name="_无锡万达第一层报价 2" xfId="932"/>
    <cellStyle name="差_8号线调价_Book1_3措施费清单(二标)_(北标段)余政储出(2013)47号地块（修3）(2013.11.20) 3" xfId="933"/>
    <cellStyle name="_无锡万达第一层报价 3" xfId="934"/>
    <cellStyle name="差_（审核第二版）奉贤扩初阶段目标成本101103_3措施费清单(二标)_(北标段)余政储出(2013)47号地块（修3）(2013.11.20)" xfId="935"/>
    <cellStyle name="差_8号线调价_Book1_3措施费清单(二标)_(北标段)余政储出(2013)47号地块（修3）(2013.11.20) 4" xfId="936"/>
    <cellStyle name="_无锡万达第一层报价 4" xfId="937"/>
    <cellStyle name="差_（已锁）长沙开福万达酒店客房区清单0920_Book1_(11.18)余政储出(2013)47号地块（安装南区、含价）" xfId="938"/>
    <cellStyle name="差_8号线调价_Book1_3措施费清单(二标)_(北标段)余政储出(2013)47号地块（修3）(2013.11.20) 5" xfId="939"/>
    <cellStyle name="好_多方案比较_复件 监理2012.4报表_3措施费清单(二标)" xfId="940"/>
    <cellStyle name="_无锡万达第一层报价 5" xfId="941"/>
    <cellStyle name="差_8号线调价_Book1_3措施费清单(二标)_(北标段)余政储出(2013)47号地块（修3）(2013.11.20) 6" xfId="942"/>
    <cellStyle name="60% - 强调文字颜色 3 4 2" xfId="943"/>
    <cellStyle name="_中博一期工程量清单" xfId="944"/>
    <cellStyle name="|: 获取数据 ..." xfId="945"/>
    <cellStyle name="Accent5 4" xfId="946"/>
    <cellStyle name="20% - 强调文字颜色 3 21" xfId="947"/>
    <cellStyle name="20% - 强调文字颜色 3 16" xfId="948"/>
    <cellStyle name="40% - 强调文字颜色 4 17" xfId="949"/>
    <cellStyle name="40% - 强调文字颜色 4 22" xfId="950"/>
    <cellStyle name="60% - 强调文字颜色 5 18" xfId="951"/>
    <cellStyle name="60% - 强调文字颜色 5 23" xfId="952"/>
    <cellStyle name="常规_四期A标段工程量清单10.18" xfId="953"/>
    <cellStyle name="千位分隔 2 2 6 2 5" xfId="954"/>
    <cellStyle name="|: 获取数据 ... 3" xfId="955"/>
    <cellStyle name="好_Book1_2_复件 监理2012.4报表_(11.18)余政储出(2013)47号地块（安装南区、含价） 6" xfId="956"/>
    <cellStyle name="|: 获取数据 ... 4" xfId="957"/>
    <cellStyle name="|: 获取数据 ... 5" xfId="958"/>
    <cellStyle name="|: 获取数据 ... 6" xfId="959"/>
    <cellStyle name="20% - 强调文字颜色 1 12" xfId="960"/>
    <cellStyle name="40% - 强调文字颜色 2 13" xfId="961"/>
    <cellStyle name="60% - 强调文字颜色 3 14" xfId="962"/>
    <cellStyle name="差_电气模板_复件 监理2012.4报表_3措施费清单(二标) 2" xfId="963"/>
    <cellStyle name="20% - 强调文字颜色 4 6_(11.18)余政储出(2013)47号地块（安装北区）" xfId="964"/>
    <cellStyle name="20% - 强调文字颜色 1 13" xfId="965"/>
    <cellStyle name="40% - 强调文字颜色 2 14" xfId="966"/>
    <cellStyle name="60% - 强调文字颜色 3 15" xfId="967"/>
    <cellStyle name="60% - 强调文字颜色 3 20" xfId="968"/>
    <cellStyle name="t_3措施费清单(二标)_(11.19北标段)余政储出(2013)47号地块（修） (version 2111)" xfId="969"/>
    <cellStyle name="差_20110315隆晟项目施工图阶段目标成本(03集团审核终版）_(11.18)余政储出(2013)47号地块（土建修）" xfId="970"/>
    <cellStyle name="差_电气模板_复件 监理2012.4报表_3措施费清单(二标) 3" xfId="971"/>
    <cellStyle name="20% - 强调文字颜色 1 14" xfId="972"/>
    <cellStyle name="40% - 强调文字颜色 2 15" xfId="973"/>
    <cellStyle name="40% - 强调文字颜色 2 20" xfId="974"/>
    <cellStyle name="60% - 强调文字颜色 3 16" xfId="975"/>
    <cellStyle name="60% - 强调文字颜色 3 21" xfId="976"/>
    <cellStyle name="差_电气模板_复件 监理2012.4报表_3措施费清单(二标) 4" xfId="977"/>
    <cellStyle name="20% - 强调文字颜色 1 20" xfId="978"/>
    <cellStyle name="20% - 强调文字颜色 1 15" xfId="979"/>
    <cellStyle name="40% - 强调文字颜色 2 16" xfId="980"/>
    <cellStyle name="40% - 强调文字颜色 2 21" xfId="981"/>
    <cellStyle name="60% - 强调文字颜色 3 17" xfId="982"/>
    <cellStyle name="60% - 强调文字颜色 3 22" xfId="983"/>
    <cellStyle name="差_电气模板_复件 监理2012.4报表_3措施费清单(二标) 5" xfId="984"/>
    <cellStyle name="好_（1）主线清单模板09.6.8_复件 监理2012.4报表_(11.18)余政储出(2013)47号地块（安装北区、含价）" xfId="985"/>
    <cellStyle name="20% - 强调文字颜色 1 21" xfId="986"/>
    <cellStyle name="20% - 强调文字颜色 1 16" xfId="987"/>
    <cellStyle name="20% - 强调文字颜色 6 2 2 2" xfId="988"/>
    <cellStyle name="40% - 强调文字颜色 2 17" xfId="989"/>
    <cellStyle name="40% - 强调文字颜色 2 22" xfId="990"/>
    <cellStyle name="60% - 强调文字颜色 3 18" xfId="991"/>
    <cellStyle name="60% - 强调文字颜色 3 23" xfId="992"/>
    <cellStyle name="差_8号线北段（清单模板）7.24_复件 监理2012.4报表_(11.18)余政储出(2013)47号地块（安装北区）" xfId="993"/>
    <cellStyle name="差_电气模板_复件 监理2012.4报表_3措施费清单(二标) 6" xfId="994"/>
    <cellStyle name="好_20110315隆晟项目施工图阶段目标成本(03集团审核终版）_3措施费清单(二标) 3" xfId="995"/>
    <cellStyle name="20% - 强调文字颜色 1 22" xfId="996"/>
    <cellStyle name="20% - 强调文字颜色 1 17" xfId="997"/>
    <cellStyle name="40% - 强调文字颜色 2 18" xfId="998"/>
    <cellStyle name="40% - 强调文字颜色 2 23" xfId="999"/>
    <cellStyle name="60% - 强调文字颜色 3 19" xfId="1000"/>
    <cellStyle name="20% - 强调文字颜色 1 23" xfId="1001"/>
    <cellStyle name="20% - 强调文字颜色 1 18" xfId="1002"/>
    <cellStyle name="40% - 强调文字颜色 2 19" xfId="1003"/>
    <cellStyle name="差_Book1_2_复件 监理2012.4报表_(11.18)余政储出(2013)47号地块（安装北区、含价） 2" xfId="1004"/>
    <cellStyle name="20% - 强调文字颜色 1 19" xfId="1005"/>
    <cellStyle name="差_Book1_2_复件 监理2012.4报表_(11.18)余政储出(2013)47号地块（安装北区、含价） 3" xfId="1006"/>
    <cellStyle name="20% - 强调文字颜色 1 2" xfId="1007"/>
    <cellStyle name="20% - 强调文字颜色 1 2 2" xfId="1008"/>
    <cellStyle name="差_3 措施费清单(08)_(11.18)余政储出(2013)47号地块（土建修）" xfId="1009"/>
    <cellStyle name="20% - 强调文字颜色 1 2 2 2" xfId="1010"/>
    <cellStyle name="20% - 强调文字颜色 1 2 3" xfId="1011"/>
    <cellStyle name="60% - 强调文字颜色 5 10" xfId="1012"/>
    <cellStyle name="Accent6 - 60% 5" xfId="1013"/>
    <cellStyle name="20% - 强调文字颜色 1 2 3 2" xfId="1014"/>
    <cellStyle name="差_(11.18)余政储出(2013)47号地块（安装南区、含价） 5" xfId="1015"/>
    <cellStyle name="差_Book1_2_复件 监理2012.4报表_(11.18)余政储出(2013)47号地块（安装南区） 3" xfId="1016"/>
    <cellStyle name="20% - 强调文字颜色 1 2 4" xfId="1017"/>
    <cellStyle name="40% - 强调文字颜色 4 10" xfId="1018"/>
    <cellStyle name="60% - 强调文字颜色 5 11" xfId="1019"/>
    <cellStyle name="差_昆明地铁清单模板09.12.28_Book1_3措施费清单(二标) 6" xfId="1020"/>
    <cellStyle name="6mal 3" xfId="1021"/>
    <cellStyle name="20% - 强调文字颜色 1 2_(11.18)余政储出(2013)47号地块（安装北区）" xfId="1022"/>
    <cellStyle name="20% - 强调文字颜色 1 5" xfId="1023"/>
    <cellStyle name="Accent1 - 20% 4" xfId="1024"/>
    <cellStyle name="差_（已锁）长沙开福万达酒店客房区清单0920_Book1_3措施费清单(二标)_(北标段)余政储出(2013)47号地块（表修6）(2013.11.30)(1) 2" xfId="1025"/>
    <cellStyle name="20% - 强调文字颜色 1 3_(11.18)余政储出(2013)47号地块（安装北区）" xfId="1026"/>
    <cellStyle name="标题 7 2" xfId="1027"/>
    <cellStyle name="差_（1）主线清单模板09.6.8_Book1_(11.18)余政储出(2013)47号地块（安装南区、含价） 5" xfId="1028"/>
    <cellStyle name="20% - 强调文字颜色 1 4" xfId="1029"/>
    <cellStyle name="Accent1 - 20% 3" xfId="1030"/>
    <cellStyle name="20% - 强调文字颜色 1 4 2" xfId="1031"/>
    <cellStyle name="差_控江路方案目标11.1 可售49846_3措施费清单(二标) 3" xfId="1032"/>
    <cellStyle name="差_8号线调价_Book1_3措施费清单(二标)_(南标段)余政储出(2013)47号地块（修3）2013.11.20" xfId="1033"/>
    <cellStyle name="60% - 强调文字颜色 6 4 2" xfId="1034"/>
    <cellStyle name="20% - 强调文字颜色 1 4_(11.18)余政储出(2013)47号地块（安装北区）" xfId="1035"/>
    <cellStyle name="差_（已锁）长沙开福万达酒店客房区清单0920_复件 监理2012.4报表_(11.18)余政储出(2013)47号地块（安装北区、含价） 4" xfId="1036"/>
    <cellStyle name="20% - 强调文字颜色 1 6" xfId="1037"/>
    <cellStyle name="Accent1 - 20% 5" xfId="1038"/>
    <cellStyle name="差_（已锁）长沙开福万达酒店客房区清单0920_Book1_3措施费清单(二标)_(北标段)余政储出(2013)47号地块（表修6）(2013.11.30)(1) 3" xfId="1039"/>
    <cellStyle name="20% - 强调文字颜色 1 7" xfId="1040"/>
    <cellStyle name="Accent1 - 20% 6" xfId="1041"/>
    <cellStyle name="差_（已锁）长沙开福万达酒店客房区清单0920_Book1_3措施费清单(二标)_(北标段)余政储出(2013)47号地块（表修6）(2013.11.30)(1) 4" xfId="1042"/>
    <cellStyle name="20% - 强调文字颜色 5 2 3_(11.18)余政储出(2013)47号地块（安装北区）" xfId="1043"/>
    <cellStyle name="标题 3 17" xfId="1044"/>
    <cellStyle name="差_安装清单模板09.3.20（讨论后修改版）_Book1_3措施费清单(二标)_(北标段)余政储出(2013)47号地块（表修6）(2013.11.30)(1)" xfId="1045"/>
    <cellStyle name="20% - 强调文字颜色 1 8" xfId="1046"/>
    <cellStyle name="差_（已锁）长沙开福万达酒店客房区清单0920_Book1_3措施费清单(二标)_(北标段)余政储出(2013)47号地块（表修6）(2013.11.30)(1) 5" xfId="1047"/>
    <cellStyle name="20% - 强调文字颜色 1 9" xfId="1048"/>
    <cellStyle name="差_（已锁）长沙开福万达酒店客房区清单0920_Book1_3措施费清单(二标)_(北标段)余政储出(2013)47号地块（表修6）(2013.11.30)(1) 6" xfId="1049"/>
    <cellStyle name="20% - 强调文字颜色 2 6 2" xfId="1050"/>
    <cellStyle name="20% - 强调文字颜色 2 10" xfId="1051"/>
    <cellStyle name="40% - 强调文字颜色 3 11" xfId="1052"/>
    <cellStyle name="60% - 强调文字颜色 4 12" xfId="1053"/>
    <cellStyle name="差_镇江时代城目标成本（方案版上报集团110213）01_(11.18)余政储出(2013)47号地块（土建修）" xfId="1054"/>
    <cellStyle name="好_8号线北段（清单模板）7.24_Book1_3措施费清单(二标) 5" xfId="1055"/>
    <cellStyle name="20% - 强调文字颜色 2 11" xfId="1056"/>
    <cellStyle name="40% - 强调文字颜色 3 12" xfId="1057"/>
    <cellStyle name="60% - 强调文字颜色 4 13" xfId="1058"/>
    <cellStyle name="好_8号线北段（清单模板）7.24_Book1_3措施费清单(二标) 6" xfId="1059"/>
    <cellStyle name="20% - 强调文字颜色 2 12" xfId="1060"/>
    <cellStyle name="40% - 强调文字颜色 3 13" xfId="1061"/>
    <cellStyle name="60% - 强调文字颜色 4 14" xfId="1062"/>
    <cellStyle name="20% - 强调文字颜色 2 13" xfId="1063"/>
    <cellStyle name="40% - 强调文字颜色 3 14" xfId="1064"/>
    <cellStyle name="60% - 强调文字颜色 4 15" xfId="1065"/>
    <cellStyle name="60% - 强调文字颜色 4 20" xfId="1066"/>
    <cellStyle name="20% - 强调文字颜色 2 14" xfId="1067"/>
    <cellStyle name="40% - 强调文字颜色 3 15" xfId="1068"/>
    <cellStyle name="40% - 强调文字颜色 3 20" xfId="1069"/>
    <cellStyle name="60% - 强调文字颜色 4 16" xfId="1070"/>
    <cellStyle name="60% - 强调文字颜色 4 21" xfId="1071"/>
    <cellStyle name="20% - 强调文字颜色 2 20" xfId="1072"/>
    <cellStyle name="20% - 强调文字颜色 2 15" xfId="1073"/>
    <cellStyle name="40% - 强调文字颜色 3 16" xfId="1074"/>
    <cellStyle name="40% - 强调文字颜色 3 21" xfId="1075"/>
    <cellStyle name="60% - 强调文字颜色 4 17" xfId="1076"/>
    <cellStyle name="60% - 强调文字颜色 4 22" xfId="1077"/>
    <cellStyle name="20% - 强调文字颜色 2 21" xfId="1078"/>
    <cellStyle name="20% - 强调文字颜色 2 16" xfId="1079"/>
    <cellStyle name="40% - 强调文字颜色 3 17" xfId="1080"/>
    <cellStyle name="40% - 强调文字颜色 3 22" xfId="1081"/>
    <cellStyle name="60% - 强调文字颜色 4 18" xfId="1082"/>
    <cellStyle name="60% - 强调文字颜色 4 23" xfId="1083"/>
    <cellStyle name="20% - 强调文字颜色 2 22" xfId="1084"/>
    <cellStyle name="20% - 强调文字颜色 2 17" xfId="1085"/>
    <cellStyle name="40% - 强调文字颜色 3 18" xfId="1086"/>
    <cellStyle name="40% - 强调文字颜色 3 23" xfId="1087"/>
    <cellStyle name="60% - 强调文字颜色 4 19" xfId="1088"/>
    <cellStyle name="20% - 强调文字颜色 2 23" xfId="1089"/>
    <cellStyle name="20% - 强调文字颜色 2 18" xfId="1090"/>
    <cellStyle name="40% - 强调文字颜色 3 19" xfId="1091"/>
    <cellStyle name="20% - 强调文字颜色 2 19" xfId="1092"/>
    <cellStyle name="20% - 强调文字颜色 2 2" xfId="1093"/>
    <cellStyle name="差_甲供材料_Book1_(11.18)余政储出(2013)47号地块（安装南区）" xfId="1094"/>
    <cellStyle name="20% - 强调文字颜色 2 2 2" xfId="1095"/>
    <cellStyle name="差_长白山威斯汀公共及客房2011.5.9_Book1_(11.18)余政储出(2013)47号地块（安装北区、含价） 6" xfId="1096"/>
    <cellStyle name="20% - 强调文字颜色 2 2 2 2" xfId="1097"/>
    <cellStyle name="20% - 强调文字颜色 2 6" xfId="1098"/>
    <cellStyle name="20% - 强调文字颜色 2 2 2_(11.18)余政储出(2013)47号地块（安装北区）" xfId="1099"/>
    <cellStyle name="20% - 强调文字颜色 2 6_(11.18)余政储出(2013)47号地块（安装北区）" xfId="1100"/>
    <cellStyle name="20% - 强调文字颜色 2 2 3" xfId="1101"/>
    <cellStyle name="20% - 强调文字颜色 5 22" xfId="1102"/>
    <cellStyle name="20% - 强调文字颜色 5 17" xfId="1103"/>
    <cellStyle name="40% - 强调文字颜色 6 18" xfId="1104"/>
    <cellStyle name="40% - 强调文字颜色 6 23" xfId="1105"/>
    <cellStyle name="差_8号线北段（清单模板）7.24_Book1_(11.18)余政储出(2013)47号地块（安装北区、含价）" xfId="1106"/>
    <cellStyle name="差_Book1_2_Book1_3措施费清单(二标)_(南标段)余政储出(2013)47号地块（修3）2013.11.20" xfId="1107"/>
    <cellStyle name="差_B包一标段-南通宏华清单（最终版）" xfId="1108"/>
    <cellStyle name="好_（1）主线清单模板09.6.8_复件 监理2012.4报表_3措施费清单(二标) 4" xfId="1109"/>
    <cellStyle name="20% - 强调文字颜色 5 5_(11.18)余政储出(2013)47号地块（安装北区）" xfId="1110"/>
    <cellStyle name="好_廊坊三期方案目标成本汇总101115_(11.18)余政储出(2013)47号地块（安装南区、含价） 3" xfId="1111"/>
    <cellStyle name="20% - 强调文字颜色 3 6" xfId="1112"/>
    <cellStyle name="差_鞍山万科惠斯勒小镇一期5#楼电气工程量清单组价" xfId="1113"/>
    <cellStyle name="20% - 强调文字颜色 2 2 3 2" xfId="1114"/>
    <cellStyle name="20% - 强调文字颜色 2 2 4" xfId="1115"/>
    <cellStyle name="20% - 强调文字颜色 4 7" xfId="1116"/>
    <cellStyle name="好_控江路方案阶段目标成本审核版1217_(11.18)余政储出(2013)47号地块（安装北区、含价）" xfId="1117"/>
    <cellStyle name="常规 8" xfId="1118"/>
    <cellStyle name="差_甲供材料_复件 监理2012.4报表_(11.18)余政储出(2013)47号地块（安装南区、含价） 6" xfId="1119"/>
    <cellStyle name="差_电气模板_Book1_(11.18)余政储出(2013)47号地块（安装南区）" xfId="1120"/>
    <cellStyle name="20% - 强调文字颜色 2 2_(11.18)余政储出(2013)47号地块（安装北区）" xfId="1121"/>
    <cellStyle name="强调文字颜色 2 2 3 2" xfId="1122"/>
    <cellStyle name="差_廊坊三期方案目标成本汇总101115_3措施费清单(二标)" xfId="1123"/>
    <cellStyle name="差_8号线北段（清单模板）7.24_复件 监理2012.4报表_3措施费清单(二标)_(北标段)余政储出(2013)47号地块（表修6）(2013.11.30)(1)" xfId="1124"/>
    <cellStyle name="20% - 强调文字颜色 2 3" xfId="1125"/>
    <cellStyle name="常规 35" xfId="1126"/>
    <cellStyle name="差_廊坊三期方案目标成本汇总101115_3措施费清单(二标) 2" xfId="1127"/>
    <cellStyle name="差_8号线北段（清单模板）7.24_复件 监理2012.4报表_3措施费清单(二标)_(北标段)余政储出(2013)47号地块（表修6）(2013.11.30)(1) 2" xfId="1128"/>
    <cellStyle name="差_8号线北段（清单模板）7.24_Book1_(11.18)余政储出(2013)47号地块（安装南区、含价） 6" xfId="1129"/>
    <cellStyle name="20% - 强调文字颜色 2 3 2" xfId="1130"/>
    <cellStyle name="好_工作表 在 集团目标成本审核报告（长沙隆晟）_(11.18)余政储出(2013)47号地块（安装北区）" xfId="1131"/>
    <cellStyle name="差_2008清单地铁清单模板（逸群）_Book1_(11.18)余政储出(2013)47号地块（安装南区）" xfId="1132"/>
    <cellStyle name="20% - 强调文字颜色 2 4" xfId="1133"/>
    <cellStyle name="20% - 强调文字颜色 2 4_(11.18)余政储出(2013)47号地块（安装北区）" xfId="1134"/>
    <cellStyle name="20% - 强调文字颜色 2 5" xfId="1135"/>
    <cellStyle name="差_(11.18)余政储出(2013)47号地块（安装北区、含价） 6" xfId="1136"/>
    <cellStyle name="20% - 强调文字颜色 2 5 2" xfId="1137"/>
    <cellStyle name="差_（已锁）长沙开福万达酒店客房区清单0920_Book1_3措施费清单(二标)_(南标段)余政储出(2013)47号地块（修3）2013.11.20" xfId="1138"/>
    <cellStyle name="20% - 强调文字颜色 2 7" xfId="1139"/>
    <cellStyle name="样式 1" xfId="1140"/>
    <cellStyle name="20% - 强调文字颜色 2 8" xfId="1141"/>
    <cellStyle name="样式 2" xfId="1142"/>
    <cellStyle name="20% - 强调文字颜色 2 9" xfId="1143"/>
    <cellStyle name="好_甲供材料_复件 监理2012.4报表_3措施费清单(二标) 2" xfId="1144"/>
    <cellStyle name="60% - 强调文字颜色 5 12" xfId="1145"/>
    <cellStyle name="60% - 强调文字颜色 3 6_(11.18)余政储出(2013)47号地块（安装北区）" xfId="1146"/>
    <cellStyle name="40% - 强调文字颜色 4 11" xfId="1147"/>
    <cellStyle name="20% - 强调文字颜色 3 10" xfId="1148"/>
    <cellStyle name="20% - 强调文字颜色 6 2 2_(11.18)余政储出(2013)47号地块（安装北区）" xfId="1149"/>
    <cellStyle name="好_甲供材料_复件 监理2012.4报表_3措施费清单(二标) 3" xfId="1150"/>
    <cellStyle name="60% - 强调文字颜色 5 13" xfId="1151"/>
    <cellStyle name="40% - 强调文字颜色 4 12" xfId="1152"/>
    <cellStyle name="20% - 强调文字颜色 3 11" xfId="1153"/>
    <cellStyle name="差_地下车库对比分析_3措施费清单(二标) 3" xfId="1154"/>
    <cellStyle name="S18_(11.18)余政储出(2013)47号地块（安装北区）" xfId="1155"/>
    <cellStyle name="20% - 强调文字颜色 5 2_(11.18)余政储出(2013)47号地块（安装北区）" xfId="1156"/>
    <cellStyle name="好_甲供材料_复件 监理2012.4报表_3措施费清单(二标) 4" xfId="1157"/>
    <cellStyle name="60% - 强调文字颜色 5 14" xfId="1158"/>
    <cellStyle name="40% - 强调文字颜色 4 13" xfId="1159"/>
    <cellStyle name="20% - 强调文字颜色 3 12" xfId="1160"/>
    <cellStyle name="Accent5 2" xfId="1161"/>
    <cellStyle name="千位分隔 2 2 6 2 3" xfId="1162"/>
    <cellStyle name="好_甲供材料_复件 监理2012.4报表_3措施费清单(二标) 6" xfId="1163"/>
    <cellStyle name="差_附件A-主材明细表-长沙开福酒店110920_Book1" xfId="1164"/>
    <cellStyle name="60% - 强调文字颜色 5 21" xfId="1165"/>
    <cellStyle name="60% - 强调文字颜色 5 16" xfId="1166"/>
    <cellStyle name="40% - 强调文字颜色 4 20" xfId="1167"/>
    <cellStyle name="40% - 强调文字颜色 4 15" xfId="1168"/>
    <cellStyle name="20% - 强调文字颜色 3 14" xfId="1169"/>
    <cellStyle name="Accent5 3" xfId="1170"/>
    <cellStyle name="千位分隔 2 2 6 2 4" xfId="1171"/>
    <cellStyle name="60% - 强调文字颜色 5 22" xfId="1172"/>
    <cellStyle name="60% - 强调文字颜色 5 17" xfId="1173"/>
    <cellStyle name="40% - 强调文字颜色 4 21" xfId="1174"/>
    <cellStyle name="40% - 强调文字颜色 4 16" xfId="1175"/>
    <cellStyle name="20% - 强调文字颜色 3 15" xfId="1176"/>
    <cellStyle name="20% - 强调文字颜色 3 20" xfId="1177"/>
    <cellStyle name="差_（1）主线清单模板09.6.8_Book1_3措施费清单(二标)_(北标段)余政储出(2013)47号地块（表修6）(2013.11.30) 3" xfId="1178"/>
    <cellStyle name="40% - 强调文字颜色 6 14" xfId="1179"/>
    <cellStyle name="20% - 强调文字颜色 5 13" xfId="1180"/>
    <cellStyle name="好_复件 建安费用对比分析_(11.18)余政储出(2013)47号地块（安装南区、含价） 6" xfId="1181"/>
    <cellStyle name="差_3 措施费清单(08)弄弄_(11.18)余政储出(2013)47号地块（安装北区）" xfId="1182"/>
    <cellStyle name="20% - 强调文字颜色 3 2" xfId="1183"/>
    <cellStyle name="20% - 强调文字颜色 3 2 2 2" xfId="1184"/>
    <cellStyle name="差_工作表 在 集团目标成本审核报告（长沙隆晟）_3措施费清单(二标) 4" xfId="1185"/>
    <cellStyle name="20% - 强调文字颜色 3 2 3" xfId="1186"/>
    <cellStyle name="20% - 强调文字颜色 3 2 3_(11.18)余政储出(2013)47号地块（安装北区）" xfId="1187"/>
    <cellStyle name="差_工作表 在 集团目标成本审核报告（长沙隆晟）_3措施费清单(二标) 5" xfId="1188"/>
    <cellStyle name="差_2008清单地铁清单模板（逸群）_复件 监理2012.4报表" xfId="1189"/>
    <cellStyle name="20% - 强调文字颜色 3 2 4" xfId="1190"/>
    <cellStyle name="差_（1）主线清单模板09.6.8_Book1_3措施费清单(二标)_(北标段)余政储出(2013)47号地块（表修6）(2013.11.30) 5" xfId="1191"/>
    <cellStyle name="40% - 强调文字颜色 6 21" xfId="1192"/>
    <cellStyle name="40% - 强调文字颜色 6 16" xfId="1193"/>
    <cellStyle name="20% - 强调文字颜色 5 15" xfId="1194"/>
    <cellStyle name="20% - 强调文字颜色 5 20" xfId="1195"/>
    <cellStyle name="20% - 强调文字颜色 3 4" xfId="1196"/>
    <cellStyle name="60% - 强调文字颜色 1 5_(11.18)余政储出(2013)47号地块（安装北区）" xfId="1197"/>
    <cellStyle name="20% - 强调文字颜色 3 4 2" xfId="1198"/>
    <cellStyle name="20% - 强调文字颜色 3 4_(11.18)余政储出(2013)47号地块（安装北区）" xfId="1199"/>
    <cellStyle name="差_（1）主线清单模板09.6.8_Book1_3措施费清单(二标)_(北标段)余政储出(2013)47号地块（表修6）(2013.11.30) 6" xfId="1200"/>
    <cellStyle name="40% - 强调文字颜色 6 22" xfId="1201"/>
    <cellStyle name="40% - 强调文字颜色 6 17" xfId="1202"/>
    <cellStyle name="20% - 强调文字颜色 5 16" xfId="1203"/>
    <cellStyle name="20% - 强调文字颜色 5 21" xfId="1204"/>
    <cellStyle name="好_廊坊三期方案目标成本汇总101115_(11.18)余政储出(2013)47号地块（安装南区、含价） 2" xfId="1205"/>
    <cellStyle name="20% - 强调文字颜色 3 5" xfId="1206"/>
    <cellStyle name="差_七号线清单模板09.06.08_复件 监理2012.4报表_3措施费清单(二标) 4" xfId="1207"/>
    <cellStyle name="差_2008清单地铁清单模板（逸群）_Book1" xfId="1208"/>
    <cellStyle name="20% - 强调文字颜色 3 6 2" xfId="1209"/>
    <cellStyle name="40% - 强调文字颜色 6 19" xfId="1210"/>
    <cellStyle name="20% - 强调文字颜色 5 23" xfId="1211"/>
    <cellStyle name="20% - 强调文字颜色 5 18" xfId="1212"/>
    <cellStyle name="好_廊坊三期方案目标成本汇总101115_(11.18)余政储出(2013)47号地块（安装南区、含价） 4" xfId="1213"/>
    <cellStyle name="20% - 强调文字颜色 3 7" xfId="1214"/>
    <cellStyle name="标题 3 4 2" xfId="1215"/>
    <cellStyle name="S15_(11.18)余政储出(2013)47号地块（安装北区）" xfId="1216"/>
    <cellStyle name="20% - 强调文字颜色 5 19" xfId="1217"/>
    <cellStyle name="好_廊坊三期方案目标成本汇总101115_(11.18)余政储出(2013)47号地块（安装南区、含价） 5" xfId="1218"/>
    <cellStyle name="20% - 强调文字颜色 3 8" xfId="1219"/>
    <cellStyle name="好_廊坊三期方案目标成本汇总101115_(11.18)余政储出(2013)47号地块（安装南区、含价） 6" xfId="1220"/>
    <cellStyle name="60% - 强调文字颜色 3 10" xfId="1221"/>
    <cellStyle name="20% - 强调文字颜色 3 9" xfId="1222"/>
    <cellStyle name="差_长沙客房SU1 SU2_（已锁）长沙开福万达酒店客房区清单0920" xfId="1223"/>
    <cellStyle name="差_控江目标成本调整101202_(11.18)余政储出(2013)47号地块（安装北区、含价） 2" xfId="1224"/>
    <cellStyle name="差_20110315隆晟项目施工图阶段目标成本(03集团审核终版）_3措施费清单(二标)_(北标段)余政储出(2013)47号地块(2013.11.23) 3" xfId="1225"/>
    <cellStyle name="Input Cells 6" xfId="1226"/>
    <cellStyle name="60% - 强调文字颜色 6 20" xfId="1227"/>
    <cellStyle name="60% - 强调文字颜色 6 15" xfId="1228"/>
    <cellStyle name="40% - 强调文字颜色 5 14" xfId="1229"/>
    <cellStyle name="20% - 强调文字颜色 4 13" xfId="1230"/>
    <cellStyle name="差_控江目标成本调整101202_(11.18)余政储出(2013)47号地块（安装北区、含价） 3" xfId="1231"/>
    <cellStyle name="差_20110315隆晟项目施工图阶段目标成本(03集团审核终版）_3措施费清单(二标)_(北标段)余政储出(2013)47号地块(2013.11.23) 4" xfId="1232"/>
    <cellStyle name="60% - 强调文字颜色 6 21" xfId="1233"/>
    <cellStyle name="60% - 强调文字颜色 6 16" xfId="1234"/>
    <cellStyle name="40% - 强调文字颜色 5 20" xfId="1235"/>
    <cellStyle name="40% - 强调文字颜色 5 15" xfId="1236"/>
    <cellStyle name="20% - 强调文字颜色 4 14" xfId="1237"/>
    <cellStyle name="差_控江目标成本调整101202_(11.18)余政储出(2013)47号地块（安装北区、含价） 4" xfId="1238"/>
    <cellStyle name="差_20110315隆晟项目施工图阶段目标成本(03集团审核终版）_3措施费清单(二标)_(北标段)余政储出(2013)47号地块(2013.11.23) 5" xfId="1239"/>
    <cellStyle name="60% - 强调文字颜色 6 22" xfId="1240"/>
    <cellStyle name="60% - 强调文字颜色 6 17" xfId="1241"/>
    <cellStyle name="40% - 强调文字颜色 5 21" xfId="1242"/>
    <cellStyle name="40% - 强调文字颜色 5 16" xfId="1243"/>
    <cellStyle name="20% - 强调文字颜色 4 15" xfId="1244"/>
    <cellStyle name="20% - 强调文字颜色 4 20" xfId="1245"/>
    <cellStyle name="差_控江目标成本调整101202_(11.18)余政储出(2013)47号地块（安装北区、含价） 6" xfId="1246"/>
    <cellStyle name="60% - 强调文字颜色 6 19" xfId="1247"/>
    <cellStyle name="40% - 强调文字颜色 5 23" xfId="1248"/>
    <cellStyle name="40% - 强调文字颜色 5 18" xfId="1249"/>
    <cellStyle name="20% - 强调文字颜色 4 17" xfId="1250"/>
    <cellStyle name="20% - 强调文字颜色 4 22" xfId="1251"/>
    <cellStyle name="40% - 强调文字颜色 5 19" xfId="1252"/>
    <cellStyle name="20% - 强调文字颜色 4 18" xfId="1253"/>
    <cellStyle name="20% - 强调文字颜色 4 23" xfId="1254"/>
    <cellStyle name="20% - 强调文字颜色 4 19" xfId="1255"/>
    <cellStyle name="好_主线清单模板09.3.20（讨论后修改版）_复件 监理2012.4报表_3措施费清单(二标) 4" xfId="1256"/>
    <cellStyle name="差_鞍山万科惠斯勒小镇一期5#楼电气工程量清单组价（户内部分含甲供材价格） 3" xfId="1257"/>
    <cellStyle name="args.style 3" xfId="1258"/>
    <cellStyle name="20% - 强调文字颜色 4 2" xfId="1259"/>
    <cellStyle name="差_（审核第2版）隆晟项目方案阶段目标成本100902_(11.18)余政储出(2013)47号地块（安装南区）" xfId="1260"/>
    <cellStyle name="20% - 强调文字颜色 4 2 2" xfId="1261"/>
    <cellStyle name="好_目标成本－青埔（扩初设计）第2版_(11.18)余政储出(2013)47号地块（安装北区、含价） 2" xfId="1262"/>
    <cellStyle name="差_长沙客房SU1 SU2_Book1" xfId="1263"/>
    <cellStyle name="20% - 强调文字颜色 4 2 3 2" xfId="1264"/>
    <cellStyle name="好_主线清单模板09.3.20（讨论后修改版）_复件 监理2012.4报表_3措施费清单(二标) 5" xfId="1265"/>
    <cellStyle name="差_鞍山万科惠斯勒小镇一期5#楼电气工程量清单组价（户内部分含甲供材价格） 4" xfId="1266"/>
    <cellStyle name="args.style 4" xfId="1267"/>
    <cellStyle name="20% - 强调文字颜色 4 3" xfId="1268"/>
    <cellStyle name="好_主线清单模板09.3.20（讨论后修改版）_复件 监理2012.4报表_3措施费清单(二标) 6" xfId="1269"/>
    <cellStyle name="差_鞍山万科惠斯勒小镇一期5#楼电气工程量清单组价（户内部分含甲供材价格） 5" xfId="1270"/>
    <cellStyle name="args.style 5" xfId="1271"/>
    <cellStyle name="20% - 强调文字颜色 4 4" xfId="1272"/>
    <cellStyle name="20% - 强调文字颜色 4 6" xfId="1273"/>
    <cellStyle name="40% - 强调文字颜色 3 4_(11.18)余政储出(2013)47号地块（安装北区）" xfId="1274"/>
    <cellStyle name="好_8号线北段（清单模板）7.24_Book1_(11.18)余政储出(2013)47号地块（安装北区、含价） 4" xfId="1275"/>
    <cellStyle name="20% - 强调文字颜色 4 6 2" xfId="1276"/>
    <cellStyle name="20% - 强调文字颜色 4 8" xfId="1277"/>
    <cellStyle name="差_车站及区间模板_Book1_(11.18)余政储出(2013)47号地块（安装南区）" xfId="1278"/>
    <cellStyle name="20% - 强调文字颜色 4 9" xfId="1279"/>
    <cellStyle name="S18" xfId="1280"/>
    <cellStyle name="20% - 强调文字颜色 5 2" xfId="1281"/>
    <cellStyle name="40% - 强调文字颜色 3 7" xfId="1282"/>
    <cellStyle name="20% - 强调文字颜色 5 2 3 2" xfId="1283"/>
    <cellStyle name="好_5宁临空项目成本测算表格20101117(第二版）_3措施费清单(二标) 2" xfId="1284"/>
    <cellStyle name="S19" xfId="1285"/>
    <cellStyle name="20% - 强调文字颜色 5 3" xfId="1286"/>
    <cellStyle name="S19_(11.18)余政储出(2013)47号地块（安装北区）" xfId="1287"/>
    <cellStyle name="20% - 强调文字颜色 5 3_(11.18)余政储出(2013)47号地块（安装北区）" xfId="1288"/>
    <cellStyle name="好_5宁临空项目成本测算表格20101117(第二版）_3措施费清单(二标) 3" xfId="1289"/>
    <cellStyle name="20% - 强调文字颜色 5 4" xfId="1290"/>
    <cellStyle name="常规 9 10 6" xfId="1291"/>
    <cellStyle name="差_3措施费清单(二标)_(北标段)余政储出(2013)47号地块（表修6）(2013.11.30)" xfId="1292"/>
    <cellStyle name="20% - 强调文字颜色 5 4 2" xfId="1293"/>
    <cellStyle name="差_廊坊三期方案目标成本汇总101110_(11.18)余政储出(2013)47号地块（安装南区、含价） 6" xfId="1294"/>
    <cellStyle name="差_安装清单模板09.3.20（讨论后修改版）_复件 监理2012.4报表_(11.18)余政储出(2013)47号地块（安装北区、含价） 3" xfId="1295"/>
    <cellStyle name="差_3。 措施费清单(08) - 修1_(11.18)余政储出(2013)47号地块（安装北区、含价） 2" xfId="1296"/>
    <cellStyle name="20% - 强调文字颜色 5 4_(11.18)余政储出(2013)47号地块（安装北区）" xfId="1297"/>
    <cellStyle name="好_5宁临空项目成本测算表格20101117(第二版）_3措施费清单(二标) 4" xfId="1298"/>
    <cellStyle name="差_（审核第2版）隆晟项目方案阶段目标成本100902_3措施费清单(二标)_(北标段)余政储出(2013)47号地块(2013.11.23) 2" xfId="1299"/>
    <cellStyle name="20% - 强调文字颜色 5 5" xfId="1300"/>
    <cellStyle name="常规 9 11 6" xfId="1301"/>
    <cellStyle name="差_七号线清单模板09.06.08_Book1_3措施费清单(二标) 3" xfId="1302"/>
    <cellStyle name="差_Book1_复件 监理2012.4报表_(11.18)余政储出(2013)47号地块（安装北区、含价） 5" xfId="1303"/>
    <cellStyle name="差_2 总价汇总表(一标段)_(11.18)余政储出(2013)47号地块（安装南区）_(北标段)余政储出(2013)47号地块（修3）(2013.11.20)" xfId="1304"/>
    <cellStyle name="60% - 强调文字颜色 1 2 2_(11.18)余政储出(2013)47号地块（安装北区）" xfId="1305"/>
    <cellStyle name="20% - 强调文字颜色 5 5 2" xfId="1306"/>
    <cellStyle name="好_5宁临空项目成本测算表格20101117(第二版）_3措施费清单(二标) 5" xfId="1307"/>
    <cellStyle name="差_昆明地铁清单模板09.12.28_Book1_(11.18)余政储出(2013)47号地块（安装南区）" xfId="1308"/>
    <cellStyle name="差_（审核第2版）隆晟项目方案阶段目标成本100902_3措施费清单(二标)_(北标段)余政储出(2013)47号地块(2013.11.23) 3" xfId="1309"/>
    <cellStyle name="20% - 强调文字颜色 5 6" xfId="1310"/>
    <cellStyle name="20% - 强调文字颜色 5 6 2" xfId="1311"/>
    <cellStyle name="20% - 强调文字颜色 5 6_(11.18)余政储出(2013)47号地块（安装北区）" xfId="1312"/>
    <cellStyle name="好_5宁临空项目成本测算表格20101117(第二版）_3措施费清单(二标) 6" xfId="1313"/>
    <cellStyle name="差_（审核第2版）隆晟项目方案阶段目标成本100902_3措施费清单(二标)_(北标段)余政储出(2013)47号地块(2013.11.23) 4" xfId="1314"/>
    <cellStyle name="20% - 强调文字颜色 5 7" xfId="1315"/>
    <cellStyle name="差_（审核第2版）隆晟项目方案阶段目标成本100902_3措施费清单(二标)_(北标段)余政储出(2013)47号地块(2013.11.23) 5" xfId="1316"/>
    <cellStyle name="20% - 强调文字颜色 5 8" xfId="1317"/>
    <cellStyle name="差_（审核第2版）隆晟项目方案阶段目标成本100902_3措施费清单(二标)_(北标段)余政储出(2013)47号地块(2013.11.23) 6" xfId="1318"/>
    <cellStyle name="20% - 强调文字颜色 5 9" xfId="1319"/>
    <cellStyle name="差_2 总价汇总表(一标段)_(11.18)余政储出(2013)47号地块（安装北区、含价） 6" xfId="1320"/>
    <cellStyle name="20% - 强调文字颜色 6 10" xfId="1321"/>
    <cellStyle name="20% - 强调文字颜色 6 11" xfId="1322"/>
    <cellStyle name="20% - 强调文字颜色 6 12" xfId="1323"/>
    <cellStyle name="20% - 强调文字颜色 6 13" xfId="1324"/>
    <cellStyle name="20% - 强调文字颜色 6 14" xfId="1325"/>
    <cellStyle name="20% - 强调文字颜色 6 20" xfId="1326"/>
    <cellStyle name="20% - 强调文字颜色 6 15" xfId="1327"/>
    <cellStyle name="20% - 强调文字颜色 6 21" xfId="1328"/>
    <cellStyle name="20% - 强调文字颜色 6 16" xfId="1329"/>
    <cellStyle name="20% - 强调文字颜色 6 22" xfId="1330"/>
    <cellStyle name="20% - 强调文字颜色 6 17" xfId="1331"/>
    <cellStyle name="20% - 强调文字颜色 6 23" xfId="1332"/>
    <cellStyle name="20% - 强调文字颜色 6 18" xfId="1333"/>
    <cellStyle name="差_(11.18)余政储出(2013)47号地块（安装北区）" xfId="1334"/>
    <cellStyle name="20% - 强调文字颜色 6 19" xfId="1335"/>
    <cellStyle name="60% - 强调文字颜色 6 2 4" xfId="1336"/>
    <cellStyle name="差_目标成本－方案阶段（调整后上报）20100324_3措施费清单(二标) 5" xfId="1337"/>
    <cellStyle name="差_Book1_3_3措施费清单(二标)_(北标段)余政储出(2013)47号地块（表修6）(2013.11.30) 4" xfId="1338"/>
    <cellStyle name="20% - 强调文字颜色 6 2" xfId="1339"/>
    <cellStyle name="Accent6 - 20% 3" xfId="1340"/>
    <cellStyle name="20% - 强调文字颜色 6 2 2" xfId="1341"/>
    <cellStyle name="Accent6 - 20% 4" xfId="1342"/>
    <cellStyle name="20% - 强调文字颜色 6 2 3" xfId="1343"/>
    <cellStyle name="20% - 强调文字颜色 6 2 3 2" xfId="1344"/>
    <cellStyle name="20% - 强调文字颜色 6 2 3_(11.18)余政储出(2013)47号地块（安装北区）" xfId="1345"/>
    <cellStyle name="Accent6 - 20% 5" xfId="1346"/>
    <cellStyle name="20% - 强调文字颜色 6 2 4" xfId="1347"/>
    <cellStyle name="40% - 强调文字颜色 5 8" xfId="1348"/>
    <cellStyle name="20% - 强调文字颜色 6 2_(11.18)余政储出(2013)47号地块（安装北区）" xfId="1349"/>
    <cellStyle name="差_1 投标汇总表_(北标段)余政储出(2013)47号地块（修3）(2013.11.20) 2" xfId="1350"/>
    <cellStyle name="20% - 强调文字颜色 6 3 2" xfId="1351"/>
    <cellStyle name="差_1 投标汇总表（一标段）_(11.18)余政储出(2013)47号地块（安装南区、含价） 6" xfId="1352"/>
    <cellStyle name="20% - 强调文字颜色 6 3_(11.18)余政储出(2013)47号地块（安装北区）" xfId="1353"/>
    <cellStyle name="20% - 强调文字颜色 6 4 2" xfId="1354"/>
    <cellStyle name="差_鞍山万科惠斯勒小镇一期5号楼水暖工程清单20100306 6" xfId="1355"/>
    <cellStyle name="差_20110315隆晟项目施工图阶段目标成本(03集团审核终版）_3措施费清单(二标)_(北标段)余政储出(2013)47号地块（表修6）(2013.11.30)(1)" xfId="1356"/>
    <cellStyle name="60% - 强调文字颜色 4 6" xfId="1357"/>
    <cellStyle name="40% - 强调文字颜色 5 2 2_(11.18)余政储出(2013)47号地块（安装北区）" xfId="1358"/>
    <cellStyle name="差_龙吴路施工图阶段目标成本20101111下发版_(11.18)余政储出(2013)47号地块（安装北区、含价） 5" xfId="1359"/>
    <cellStyle name="差_3措施费清单(二标)_(北标段)余政储出(2013)47号地块（表修6）(2013.11.30)(1) 5" xfId="1360"/>
    <cellStyle name="差_2008清单地铁清单模板（逸群）_Book1_3措施费清单(二标)_(北标段)余政储出(2013)47号地块（表修6）(2013.11.20) 6" xfId="1361"/>
    <cellStyle name="20% - 强调文字颜色 6 5_(11.18)余政储出(2013)47号地块（安装北区）" xfId="1362"/>
    <cellStyle name="40% - 强调文字颜色 5 2 3 2" xfId="1363"/>
    <cellStyle name="差_附件A-主材明细表-长沙开福酒店110920_Book1_3措施费清单(二标) 6" xfId="1364"/>
    <cellStyle name="20% - 强调文字颜色 6 6 2" xfId="1365"/>
    <cellStyle name="差_复件 监理2012.4报表_3措施费清单(二标)" xfId="1366"/>
    <cellStyle name="20% - 强调文字颜色 6 8" xfId="1367"/>
    <cellStyle name="20% - 强调文字颜色 6 9" xfId="1368"/>
    <cellStyle name="40% - 强调文字颜色 2 8" xfId="1369"/>
    <cellStyle name="差_长白山威斯汀公共及客房2011.5.31（未锁-修订）_（已锁）长沙开福万达酒店客房区清单0920_Book1_(11.18)余政储出(2013)47号地块（安装南区、含价） 4" xfId="1370"/>
    <cellStyle name="差_车站及区间模板_复件 监理2012.4报表_(11.18)余政储出(2013)47号地块（安装北区、含价） 2" xfId="1371"/>
    <cellStyle name="差_（审核第二版）奉贤扩初阶段目标成本101103_3措施费清单(二标)_(北标段)余政储出(2013)47号地块（表修6）(2013.11.20) 4" xfId="1372"/>
    <cellStyle name="Milliers_!!!GO" xfId="1373"/>
    <cellStyle name="3232 3" xfId="1374"/>
    <cellStyle name="差_（审核第2版）隆晟项目方案阶段目标成本100902" xfId="1375"/>
    <cellStyle name="40% - 强调文字颜色 2 9" xfId="1376"/>
    <cellStyle name="差_长白山威斯汀公共及客房2011.5.31（未锁-修订）_（已锁）长沙开福万达酒店客房区清单0920_Book1_(11.18)余政储出(2013)47号地块（安装南区、含价） 5" xfId="1377"/>
    <cellStyle name="差_车站及区间模板_复件 监理2012.4报表_(11.18)余政储出(2013)47号地块（安装北区、含价） 3" xfId="1378"/>
    <cellStyle name="差_（审核第二版）奉贤扩初阶段目标成本101103_3措施费清单(二标)_(北标段)余政储出(2013)47号地块（表修6）(2013.11.20) 5" xfId="1379"/>
    <cellStyle name="3232 4" xfId="1380"/>
    <cellStyle name="差_长白山威斯汀公共及客房2011.5.31（未锁-修订）_（已锁）长沙开福万达酒店客房区清单0920_Book1_(11.18)余政储出(2013)47号地块（安装南区、含价） 6" xfId="1381"/>
    <cellStyle name="差_车站及区间模板_复件 监理2012.4报表_(11.18)余政储出(2013)47号地块（安装北区、含价） 4" xfId="1382"/>
    <cellStyle name="差_（审核第二版）奉贤扩初阶段目标成本101103_3措施费清单(二标)_(北标段)余政储出(2013)47号地块（表修6）(2013.11.20) 6" xfId="1383"/>
    <cellStyle name="3232 5" xfId="1384"/>
    <cellStyle name="差_车站及区间模板_复件 监理2012.4报表_(11.18)余政储出(2013)47号地块（安装北区、含价） 5" xfId="1385"/>
    <cellStyle name="60% - 强调文字颜色 4 2 3 2" xfId="1386"/>
    <cellStyle name="40% - 强调文字颜色 6 5 2" xfId="1387"/>
    <cellStyle name="3232 6" xfId="1388"/>
    <cellStyle name="60% - 强调文字颜色 2 11" xfId="1389"/>
    <cellStyle name="40% - 强调文字颜色 1 10" xfId="1390"/>
    <cellStyle name="60% - 强调文字颜色 2 12" xfId="1391"/>
    <cellStyle name="40% - 强调文字颜色 1 11" xfId="1392"/>
    <cellStyle name="60% - 强调文字颜色 2 13" xfId="1393"/>
    <cellStyle name="40% - 强调文字颜色 1 12" xfId="1394"/>
    <cellStyle name="差_（1）主线清单模板09.6.8_Book1_3措施费清单(二标)_(北标段)余政储出(2013)47号地块（表修6）(2013.11.20) 2" xfId="1395"/>
    <cellStyle name="60% - 强调文字颜色 2 14" xfId="1396"/>
    <cellStyle name="40% - 强调文字颜色 1 13" xfId="1397"/>
    <cellStyle name="差_电气模板_Book1_(11.18)余政储出(2013)47号地块（安装北区、含价） 3" xfId="1398"/>
    <cellStyle name="差_（1）主线清单模板09.6.8_Book1_3措施费清单(二标)_(北标段)余政储出(2013)47号地块（表修6）(2013.11.20) 4" xfId="1399"/>
    <cellStyle name="60% - 强调文字颜色 2 21" xfId="1400"/>
    <cellStyle name="60% - 强调文字颜色 2 16" xfId="1401"/>
    <cellStyle name="40% - 强调文字颜色 1 20" xfId="1402"/>
    <cellStyle name="40% - 强调文字颜色 1 15" xfId="1403"/>
    <cellStyle name="差_电气模板_Book1_(11.18)余政储出(2013)47号地块（安装北区、含价） 4" xfId="1404"/>
    <cellStyle name="差_（1）主线清单模板09.6.8_Book1_3措施费清单(二标)_(北标段)余政储出(2013)47号地块（表修6）(2013.11.20) 5" xfId="1405"/>
    <cellStyle name="60% - 强调文字颜色 2 22" xfId="1406"/>
    <cellStyle name="60% - 强调文字颜色 2 17" xfId="1407"/>
    <cellStyle name="40% - 强调文字颜色 1 21" xfId="1408"/>
    <cellStyle name="40% - 强调文字颜色 1 16" xfId="1409"/>
    <cellStyle name="差_电气模板_Book1_(11.18)余政储出(2013)47号地块（安装北区、含价） 5" xfId="1410"/>
    <cellStyle name="差_（1）主线清单模板09.6.8_Book1_3措施费清单(二标)_(北标段)余政储出(2013)47号地块（表修6）(2013.11.20) 6" xfId="1411"/>
    <cellStyle name="60% - 强调文字颜色 2 23" xfId="1412"/>
    <cellStyle name="60% - 强调文字颜色 2 18" xfId="1413"/>
    <cellStyle name="40% - 强调文字颜色 1 22" xfId="1414"/>
    <cellStyle name="40% - 强调文字颜色 1 17" xfId="1415"/>
    <cellStyle name="差_电气模板_Book1_(11.18)余政储出(2013)47号地块（安装北区、含价） 6" xfId="1416"/>
    <cellStyle name="60% - 强调文字颜色 2 19" xfId="1417"/>
    <cellStyle name="40% - 强调文字颜色 1 23" xfId="1418"/>
    <cellStyle name="40% - 强调文字颜色 1 18" xfId="1419"/>
    <cellStyle name="40% - 强调文字颜色 1 19" xfId="1420"/>
    <cellStyle name="40% - 强调文字颜色 1 2" xfId="1421"/>
    <cellStyle name="差_（1）主线清单模板09.6.8_Book1_3措施费清单(二标)_(北标段)余政储出(2013)47号地块（修3）(2013.11.20) 5" xfId="1422"/>
    <cellStyle name="40% - 强调文字颜色 1 2 2" xfId="1423"/>
    <cellStyle name="差_关健指标_(11.18)余政储出(2013)47号地块（安装北区）" xfId="1424"/>
    <cellStyle name="差_Book1_Book1_(11.18)余政储出(2013)47号地块（安装南区、含价）" xfId="1425"/>
    <cellStyle name="40% - 强调文字颜色 1 2 2 2" xfId="1426"/>
    <cellStyle name="40% - 强调文字颜色 1 2 2_(11.18)余政储出(2013)47号地块（安装北区）" xfId="1427"/>
    <cellStyle name="差_（1）主线清单模板09.6.8_Book1_3措施费清单(二标)_(北标段)余政储出(2013)47号地块（修3）(2013.11.20) 6" xfId="1428"/>
    <cellStyle name="40% - 强调文字颜色 1 2 3" xfId="1429"/>
    <cellStyle name="Accent4 - 20% 5" xfId="1430"/>
    <cellStyle name="40% - 强调文字颜色 1 2 3 2" xfId="1431"/>
    <cellStyle name="差_安装清单模板09.3.20（讨论后修改版）_复件 监理2012.4报表_3措施费清单(二标)_(北标段)余政储出(2013)47号地块（修3）(2013.11.20) 2" xfId="1432"/>
    <cellStyle name="40% - 强调文字颜色 1 2 3_(11.18)余政储出(2013)47号地块（安装北区）" xfId="1433"/>
    <cellStyle name="40% - 强调文字颜色 1 2 4" xfId="1434"/>
    <cellStyle name="40% - 强调文字颜色 1 2_(11.18)余政储出(2013)47号地块（安装北区）" xfId="1435"/>
    <cellStyle name="40% - 强调文字颜色 1 3" xfId="1436"/>
    <cellStyle name="40% - 强调文字颜色 1 3 2" xfId="1437"/>
    <cellStyle name="差_多方案比较_Book1" xfId="1438"/>
    <cellStyle name="差_3。 措施费清单(08) - 修1_(11.18)余政储出(2013)47号地块（安装南区）_(北标段)余政储出(2013)47号地块（修3）(2013.11.20)" xfId="1439"/>
    <cellStyle name="差_3 措施费清单（一标段）_(11.18)余政储出(2013)47号地块（土建修）" xfId="1440"/>
    <cellStyle name="40% - 强调文字颜色 1 3_(11.18)余政储出(2013)47号地块（安装北区）" xfId="1441"/>
    <cellStyle name="40% - 强调文字颜色 1 4" xfId="1442"/>
    <cellStyle name="常规 9 3 2" xfId="1443"/>
    <cellStyle name="差_目标成本－方案阶段（调整后上报）20100324_(11.18)余政储出(2013)47号地块（安装北区、含价）" xfId="1444"/>
    <cellStyle name="40% - 强调文字颜色 1 4 2" xfId="1445"/>
    <cellStyle name="40% - 强调文字颜色 1 4_(11.18)余政储出(2013)47号地块（安装北区）" xfId="1446"/>
    <cellStyle name="差_（1）主线清单模板09.6.8_复件 监理2012.4报表_3措施费清单(二标)_(北标段)余政储出(2013)47号地块（修3）(2013.11.20)" xfId="1447"/>
    <cellStyle name="40% - 强调文字颜色 1 5" xfId="1448"/>
    <cellStyle name="差_（1）主线清单模板09.6.8_复件 监理2012.4报表_3措施费清单(二标)_(北标段)余政储出(2013)47号地块（修3）(2013.11.20) 2" xfId="1449"/>
    <cellStyle name="40% - 强调文字颜色 1 5 2" xfId="1450"/>
    <cellStyle name="常规 4 2 6" xfId="1451"/>
    <cellStyle name="40% - 强调文字颜色 1 5_(11.18)余政储出(2013)47号地块（安装北区）" xfId="1452"/>
    <cellStyle name="差_目标成本编制表青埔定位(下发版）_(11.18)余政储出(2013)47号地块（安装北区、含价）" xfId="1453"/>
    <cellStyle name="差_关健指标_(11.18)余政储出(2013)47号地块（土建修）" xfId="1454"/>
    <cellStyle name="40% - 强调文字颜色 1 6" xfId="1455"/>
    <cellStyle name="差_Book1_2_复件 监理2012.4报表_3措施费清单(二标)_(南标段)余政储出(2013)47号地块（修3）2013.11.20 5" xfId="1456"/>
    <cellStyle name="40% - 强调文字颜色 1 6_(11.18)余政储出(2013)47号地块（安装北区）" xfId="1457"/>
    <cellStyle name="40% - 强调文字颜色 1 7" xfId="1458"/>
    <cellStyle name="40% - 强调文字颜色 1 9" xfId="1459"/>
    <cellStyle name="60% - 强调文字颜色 3 11" xfId="1460"/>
    <cellStyle name="40% - 强调文字颜色 2 10" xfId="1461"/>
    <cellStyle name="好_3。 措施费清单(08) - 修1_(11.18)余政储出(2013)47号地块（安装南区）" xfId="1462"/>
    <cellStyle name="40% - 强调文字颜色 2 2" xfId="1463"/>
    <cellStyle name="差_Book1_2_复件 监理2012.4报表_3措施费清单(二标)_(北标段)余政储出(2013)47号地块（表修6）(2013.11.30)" xfId="1464"/>
    <cellStyle name="差_3措施费清单(二标)_(北标段)余政储出(2013)47号地块(2013.11.23)" xfId="1465"/>
    <cellStyle name="60% - 强调文字颜色 4 5_(11.18)余政储出(2013)47号地块（安装北区）" xfId="1466"/>
    <cellStyle name="好_长白山威斯汀公共及客房2011.5.31（未锁-修订）_Book1_(11.18)余政储出(2013)47号地块（安装南区、含价） 5" xfId="1467"/>
    <cellStyle name="好_目标成本－青埔（扩初设计）_(11.18)余政储出(2013)47号地块（安装北区）" xfId="1468"/>
    <cellStyle name="差_鞍山万科惠斯勒小镇一期5#楼电气工程量清单组价（含甲供材价格） 3" xfId="1469"/>
    <cellStyle name="comma zerodec 4" xfId="1470"/>
    <cellStyle name="40% - 强调文字颜色 2 2 2" xfId="1471"/>
    <cellStyle name="好_长白山威斯汀公共及客房2011.5.31（未锁-修订）_Book1_(11.18)余政储出(2013)47号地块（安装南区、含价） 6" xfId="1472"/>
    <cellStyle name="差_鞍山万科惠斯勒小镇一期5#楼电气工程量清单组价（含甲供材价格） 4" xfId="1473"/>
    <cellStyle name="comma zerodec 5" xfId="1474"/>
    <cellStyle name="40% - 强调文字颜色 2 2 3" xfId="1475"/>
    <cellStyle name="差_控江路方案目标11.1 可售49846_(11.18)余政储出(2013)47号地块（安装南区、含价） 5" xfId="1476"/>
    <cellStyle name="40% - 强调文字颜色 2 2 3 2" xfId="1477"/>
    <cellStyle name="ColLevel_0" xfId="1478"/>
    <cellStyle name="40% - 强调文字颜色 2 2 3_(11.18)余政储出(2013)47号地块（安装北区）" xfId="1479"/>
    <cellStyle name="差_鞍山万科惠斯勒小镇一期5#楼电气工程量清单组价（含甲供材价格） 5" xfId="1480"/>
    <cellStyle name="comma zerodec 6" xfId="1481"/>
    <cellStyle name="40% - 强调文字颜色 2 2 4" xfId="1482"/>
    <cellStyle name="差_（1）主线清单模板09.6.8_复件 监理2012.4报表_3措施费清单(二标)_(北标段)余政储出(2013)47号地块（表修6）(2013.11.20)" xfId="1483"/>
    <cellStyle name="40% - 强调文字颜色 2 3" xfId="1484"/>
    <cellStyle name="差_（1）主线清单模板09.6.8_复件 监理2012.4报表_3措施费清单(二标)_(北标段)余政储出(2013)47号地块（表修6）(2013.11.20) 2" xfId="1485"/>
    <cellStyle name="40% - 强调文字颜色 2 3 2" xfId="1486"/>
    <cellStyle name="好_Book1_复件 监理2012.4报表_(11.18)余政储出(2013)47号地块（安装南区、含价） 4" xfId="1487"/>
    <cellStyle name="60% - 强调文字颜色 1 2 3" xfId="1488"/>
    <cellStyle name="40% - 强调文字颜色 2 3_(11.18)余政储出(2013)47号地块（安装北区）" xfId="1489"/>
    <cellStyle name="40% - 强调文字颜色 2 4" xfId="1490"/>
    <cellStyle name="40% - 强调文字颜色 2 4 2" xfId="1491"/>
    <cellStyle name="40% - 强调文字颜色 2 4_(11.18)余政储出(2013)47号地块（安装北区）" xfId="1492"/>
    <cellStyle name="40% - 强调文字颜色 2 5" xfId="1493"/>
    <cellStyle name="差_2008清单地铁清单模板（逸群）_复件 监理2012.4报表_(11.18)余政储出(2013)47号地块（安装南区、含价） 4" xfId="1494"/>
    <cellStyle name="40% - 强调文字颜色 2 5 2" xfId="1495"/>
    <cellStyle name="Accent2 5" xfId="1496"/>
    <cellStyle name="40% - 强调文字颜色 2 5_(11.18)余政储出(2013)47号地块（安装北区）" xfId="1497"/>
    <cellStyle name="40% - 强调文字颜色 2 6" xfId="1498"/>
    <cellStyle name="60% - 强调文字颜色 1 22" xfId="1499"/>
    <cellStyle name="60% - 强调文字颜色 1 17" xfId="1500"/>
    <cellStyle name="40% - 强调文字颜色 2 6_(11.18)余政储出(2013)47号地块（安装北区）" xfId="1501"/>
    <cellStyle name="差_核定版镇江目标成本（施工图）送审版（修）" xfId="1502"/>
    <cellStyle name="40% - 强调文字颜色 3 2" xfId="1503"/>
    <cellStyle name="40% - 强调文字颜色 6 9" xfId="1504"/>
    <cellStyle name="40% - 强调文字颜色 3 2 2" xfId="1505"/>
    <cellStyle name="40% - 强调文字颜色 3 2 4" xfId="1506"/>
    <cellStyle name="40% - 强调文字颜色 3 2 2 2" xfId="1507"/>
    <cellStyle name="40% - 强调文字颜色 3 2 3" xfId="1508"/>
    <cellStyle name="40% - 强调文字颜色 3 2 3 2" xfId="1509"/>
    <cellStyle name="40% - 强调文字颜色 3 2 3_(11.18)余政储出(2013)47号地块（安装北区）" xfId="1510"/>
    <cellStyle name="差_目标成本－方案阶段（上报）20100324_(11.18)余政储出(2013)47号地块（安装北区、含价） 6" xfId="1511"/>
    <cellStyle name="差_5宁临空项目成本测算表格20101117(第二版）_3措施费清单(二标)_(北标段)余政储出(2013)47号地块（修3）(2013.11.20) 5" xfId="1512"/>
    <cellStyle name="40% - 强调文字颜色 3 2_(11.18)余政储出(2013)47号地块（安装北区）" xfId="1513"/>
    <cellStyle name="差_（1）主线清单模板09.6.8_复件 监理2012.4报表_3措施费清单(二标)_(北标段)余政储出(2013)47号地块（表修6）(2013.11.30)" xfId="1514"/>
    <cellStyle name="40% - 强调文字颜色 3 3" xfId="1515"/>
    <cellStyle name="差_Book1_2_Book1_(11.18)余政储出(2013)47号地块（安装南区、含价） 4" xfId="1516"/>
    <cellStyle name="差_（1）主线清单模板09.6.8_复件 监理2012.4报表_3措施费清单(二标)_(北标段)余政储出(2013)47号地块（表修6）(2013.11.30) 2" xfId="1517"/>
    <cellStyle name="40% - 强调文字颜色 3 3 2" xfId="1518"/>
    <cellStyle name="40% - 强调文字颜色 3 4" xfId="1519"/>
    <cellStyle name="60% - 强调文字颜色 4 2 2_(11.18)余政储出(2013)47号地块（安装北区）" xfId="1520"/>
    <cellStyle name="40% - 强调文字颜色 6 4_(11.18)余政储出(2013)47号地块（安装北区）" xfId="1521"/>
    <cellStyle name="40% - 强调文字颜色 3 4 2" xfId="1522"/>
    <cellStyle name="40% - 强调文字颜色 3 5" xfId="1523"/>
    <cellStyle name="40% - 强调文字颜色 3 5 2" xfId="1524"/>
    <cellStyle name="差_5宁临空项目成本测算表格20101117(第二版）_3措施费清单(二标)_(北标段)余政储出(2013)47号地块（表修6）(2013.11.20) 3" xfId="1525"/>
    <cellStyle name="6mal" xfId="1526"/>
    <cellStyle name="40% - 强调文字颜色 3 6" xfId="1527"/>
    <cellStyle name="差_昆明地铁清单模板09.12.28_Book1_3措施费清单(二标) 5" xfId="1528"/>
    <cellStyle name="6mal 2" xfId="1529"/>
    <cellStyle name="40% - 强调文字颜色 3 6 2" xfId="1530"/>
    <cellStyle name="百分比 2 5" xfId="1531"/>
    <cellStyle name="40% - 强调文字颜色 3 6_(11.18)余政储出(2013)47号地块（安装北区）" xfId="1532"/>
    <cellStyle name="差_电气模板_复件 监理2012.4报表_(11.18)余政储出(2013)47号地块（安装北区、含价）" xfId="1533"/>
    <cellStyle name="Currency1 5" xfId="1534"/>
    <cellStyle name="40% - 强调文字颜色 4 2" xfId="1535"/>
    <cellStyle name="差_电气模板_复件 监理2012.4报表_(11.18)余政储出(2013)47号地块（安装北区、含价） 2" xfId="1536"/>
    <cellStyle name="差_3 措施费清单(08)弄弄_(11.18)余政储出(2013)47号地块（安装南区、含价） 6" xfId="1537"/>
    <cellStyle name="40% - 强调文字颜色 4 2 2" xfId="1538"/>
    <cellStyle name="Accent3 - 40% 6" xfId="1539"/>
    <cellStyle name="40% - 强调文字颜色 4 2 2 2" xfId="1540"/>
    <cellStyle name="差_副本2 1期清单多层定稿价格(终稿)-补充说明 14" xfId="1541"/>
    <cellStyle name="40% - 强调文字颜色 4 2 2_(11.18)余政储出(2013)47号地块（安装北区）" xfId="1542"/>
    <cellStyle name="差_电气模板_复件 监理2012.4报表_(11.18)余政储出(2013)47号地块（安装北区、含价） 3" xfId="1543"/>
    <cellStyle name="40% - 强调文字颜色 4 2 3" xfId="1544"/>
    <cellStyle name="差_电气模板_复件 监理2012.4报表_(11.18)余政储出(2013)47号地块（安装北区、含价） 4" xfId="1545"/>
    <cellStyle name="40% - 强调文字颜色 4 2 4" xfId="1546"/>
    <cellStyle name="差_8号线调价_Book1" xfId="1547"/>
    <cellStyle name="40% - 强调文字颜色 4 2_(11.18)余政储出(2013)47号地块（安装北区）" xfId="1548"/>
    <cellStyle name="Currency1 6" xfId="1549"/>
    <cellStyle name="40% - 强调文字颜色 4 3" xfId="1550"/>
    <cellStyle name="差_目标成本－宝山罗泾（定位阶段）20110323（修）集团审核_(11.18)余政储出(2013)47号地块（安装南区、含价） 6" xfId="1551"/>
    <cellStyle name="40% - 强调文字颜色 4 3_(11.18)余政储出(2013)47号地块（安装北区）" xfId="1552"/>
    <cellStyle name="差_主线清单模板09.3.20（讨论后修改版）_复件 监理2012.4报表_(11.18)余政储出(2013)47号地块（安装南区）" xfId="1553"/>
    <cellStyle name="40% - 强调文字颜色 4 4" xfId="1554"/>
    <cellStyle name="差_8号线北段（清单模板）7.24" xfId="1555"/>
    <cellStyle name="40% - 强调文字颜色 4 4 2" xfId="1556"/>
    <cellStyle name="40% - 强调文字颜色 4 4_(11.18)余政储出(2013)47号地块（安装北区）" xfId="1557"/>
    <cellStyle name="千位分隔 2 3 6 3" xfId="1558"/>
    <cellStyle name="Accent4 - 60% 2" xfId="1559"/>
    <cellStyle name="40% - 强调文字颜色 4 5" xfId="1560"/>
    <cellStyle name="差_3 措施费清单(08)_(11.18)余政储出(2013)47号地块（安装北区、含价） 2" xfId="1561"/>
    <cellStyle name="Accent3 - 60% 6" xfId="1562"/>
    <cellStyle name="40% - 强调文字颜色 4 5_(11.18)余政储出(2013)47号地块（安装北区）" xfId="1563"/>
    <cellStyle name="千位分隔 2 3 6 4" xfId="1564"/>
    <cellStyle name="PSSpacer" xfId="1565"/>
    <cellStyle name="Accent4 - 60% 3" xfId="1566"/>
    <cellStyle name="40% - 强调文字颜色 4 6" xfId="1567"/>
    <cellStyle name="常规 9 3 2 5" xfId="1568"/>
    <cellStyle name="差_目标成本－方案阶段（调整后上报）20100324_(11.18)余政储出(2013)47号地块（安装北区、含价） 5" xfId="1569"/>
    <cellStyle name="S8" xfId="1570"/>
    <cellStyle name="40% - 强调文字颜色 4 6 2" xfId="1571"/>
    <cellStyle name="差_七号线清单模板09.06.08_复件 监理2012.4报表_(11.18)余政储出(2013)47号地块（安装南区、含价） 6" xfId="1572"/>
    <cellStyle name="差_（已锁）长沙开福万达酒店客房区清单0920-_Book1_(11.18)余政储出(2013)47号地块（安装北区、含价）" xfId="1573"/>
    <cellStyle name="40% - 强调文字颜色 4 6_(11.18)余政储出(2013)47号地块（安装北区）" xfId="1574"/>
    <cellStyle name="千位分隔 2 3 6 5" xfId="1575"/>
    <cellStyle name="Accent4 - 60% 4" xfId="1576"/>
    <cellStyle name="40% - 强调文字颜色 4 7" xfId="1577"/>
    <cellStyle name="千位分隔 2 3 6 6" xfId="1578"/>
    <cellStyle name="Accent4 - 60% 5" xfId="1579"/>
    <cellStyle name="Mon閠aire [0]_!!!GO" xfId="1580"/>
    <cellStyle name="40% - 强调文字颜色 4 8" xfId="1581"/>
    <cellStyle name="差_目标成本－方案阶段（调整后上报）20100324_(11.18)余政储出(2013)47号地块（安装南区、含价） 3" xfId="1582"/>
    <cellStyle name="差_8号线北段（清单模板）7.24_Book1_3措施费清单(二标)_(北标段)余政储出(2013)47号地块（表修6）(2013.11.30)(1) 5" xfId="1583"/>
    <cellStyle name="Input Cells 2" xfId="1584"/>
    <cellStyle name="60% - 强调文字颜色 6 11" xfId="1585"/>
    <cellStyle name="40% - 强调文字颜色 5 10" xfId="1586"/>
    <cellStyle name="Accent1 6" xfId="1587"/>
    <cellStyle name="好 2 3_(11.18)余政储出(2013)47号地块（安装北区）" xfId="1588"/>
    <cellStyle name="差_Book1_3_(11.18)余政储出(2013)47号地块（安装北区、含价） 4" xfId="1589"/>
    <cellStyle name="差_（已锁）长沙开福万达酒店客房区清单0920-_复件 监理2012.4报表_(11.18)余政储出(2013)47号地块（安装南区）_(北标段)余政储出(2013)47号地块（修3）(2013.11.20)" xfId="1590"/>
    <cellStyle name="40% - 强调文字颜色 5 2_(11.18)余政储出(2013)47号地块（安装北区）" xfId="1591"/>
    <cellStyle name="Accent6 - 60% 6" xfId="1592"/>
    <cellStyle name="差_Book1_2_复件 监理2012.4报表_(11.18)余政储出(2013)47号地块（安装南区） 4" xfId="1593"/>
    <cellStyle name="差_(11.18)余政储出(2013)47号地块（安装南区、含价） 6" xfId="1594"/>
    <cellStyle name="40% - 强调文字颜色 5 3_(11.18)余政储出(2013)47号地块（安装北区）" xfId="1595"/>
    <cellStyle name="40% - 强调文字颜色 5 4 2" xfId="1596"/>
    <cellStyle name="40% - 强调文字颜色 5 5" xfId="1597"/>
    <cellStyle name="40% - 强调文字颜色 5 6" xfId="1598"/>
    <cellStyle name="40% - 强调文字颜色 5 7" xfId="1599"/>
    <cellStyle name="差_8号线北段（清单模板）7.24_Book1_3措施费清单(二标)_(北标段)余政储出(2013)47号地块(2013.11.23) 2" xfId="1600"/>
    <cellStyle name="40% - 强调文字颜色 5 9" xfId="1601"/>
    <cellStyle name="好_Book1_2_复件 监理2012.4报表_(11.18)余政储出(2013)47号地块（土建修） 5" xfId="1602"/>
    <cellStyle name="差_长白山威斯汀公共及客房2011.5.9_复件 监理2012.4报表_(11.18)余政储出(2013)47号地块（安装北区、含价） 3" xfId="1603"/>
    <cellStyle name="差_控制－指标表_(11.18)余政储出(2013)47号地块（安装北区、含价） 3" xfId="1604"/>
    <cellStyle name="40% - 强调文字颜色 6 10" xfId="1605"/>
    <cellStyle name="标题 22" xfId="1606"/>
    <cellStyle name="标题 17" xfId="1607"/>
    <cellStyle name="40% - 强调文字颜色 6 2" xfId="1608"/>
    <cellStyle name="常规 5 6" xfId="1609"/>
    <cellStyle name="常规 4 3 4" xfId="1610"/>
    <cellStyle name="差_昆明地铁清单模板09.12.28_Book1_(11.18)余政储出(2013)47号地块（安装北区、含价） 4" xfId="1611"/>
    <cellStyle name="40% - 强调文字颜色 6 2 2 2" xfId="1612"/>
    <cellStyle name="60% - 强调文字颜色 1 2 2 2" xfId="1613"/>
    <cellStyle name="40% - 强调文字颜色 6 2 2_(11.18)余政储出(2013)47号地块（安装北区）" xfId="1614"/>
    <cellStyle name="40% - 强调文字颜色 6 2 3_(11.18)余政储出(2013)47号地块（安装北区）" xfId="1615"/>
    <cellStyle name="40% - 强调文字颜色 6 2_(11.18)余政储出(2013)47号地块（安装北区）" xfId="1616"/>
    <cellStyle name="标题 19" xfId="1617"/>
    <cellStyle name="60% - 强调文字颜色 4 2 2" xfId="1618"/>
    <cellStyle name="40% - 强调文字颜色 6 4" xfId="1619"/>
    <cellStyle name="60% - 强调文字颜色 4 2 2 2" xfId="1620"/>
    <cellStyle name="40% - 强调文字颜色 6 4 2" xfId="1621"/>
    <cellStyle name="60% - 强调文字颜色 4 2 3" xfId="1622"/>
    <cellStyle name="40% - 强调文字颜色 6 5" xfId="1623"/>
    <cellStyle name="好_多方案比较_Book1_(11.18)余政储出(2013)47号地块（安装北区、含价） 6" xfId="1624"/>
    <cellStyle name="差_2008清单地铁清单模板（逸群）_复件 监理2012.4报表_3措施费清单(二标)_(北标段)余政储出(2013)47号地块（表修6）(2013.11.20) 2" xfId="1625"/>
    <cellStyle name="60% - 强调文字颜色 4 2 3_(11.18)余政储出(2013)47号地块（安装北区）" xfId="1626"/>
    <cellStyle name="40% - 强调文字颜色 6 5_(11.18)余政储出(2013)47号地块（安装北区）" xfId="1627"/>
    <cellStyle name="60% - 强调文字颜色 4 2 4" xfId="1628"/>
    <cellStyle name="40% - 强调文字颜色 6 6" xfId="1629"/>
    <cellStyle name="差_目标成本－方案阶段（调整后上报）20100324_3措施费清单(二标) 2" xfId="1630"/>
    <cellStyle name="40% - 强调文字颜色 6 6_(11.18)余政储出(2013)47号地块（安装北区）" xfId="1631"/>
    <cellStyle name="40% - 强调文字颜色 6 8" xfId="1632"/>
    <cellStyle name="60% - 强调文字颜色 1 12" xfId="1633"/>
    <cellStyle name="60% - 强调文字颜色 1 13" xfId="1634"/>
    <cellStyle name="60% - 强调文字颜色 1 14" xfId="1635"/>
    <cellStyle name="60% - 强调文字颜色 1 20" xfId="1636"/>
    <cellStyle name="60% - 强调文字颜色 1 15" xfId="1637"/>
    <cellStyle name="60% - 强调文字颜色 1 21" xfId="1638"/>
    <cellStyle name="60% - 强调文字颜色 1 16" xfId="1639"/>
    <cellStyle name="60% - 强调文字颜色 1 23" xfId="1640"/>
    <cellStyle name="60% - 强调文字颜色 1 18" xfId="1641"/>
    <cellStyle name="60% - 强调文字颜色 1 19" xfId="1642"/>
    <cellStyle name="60% - 强调文字颜色 1 2" xfId="1643"/>
    <cellStyle name="60% - 强调文字颜色 1 2 2" xfId="1644"/>
    <cellStyle name="Normal - Style1 5" xfId="1645"/>
    <cellStyle name="60% - 强调文字颜色 1 2 3 2" xfId="1646"/>
    <cellStyle name="60% - 强调文字颜色 1 2 4" xfId="1647"/>
    <cellStyle name="60% - 强调文字颜色 1 2_(11.18)余政储出(2013)47号地块（安装北区）" xfId="1648"/>
    <cellStyle name="60% - 强调文字颜色 1 3" xfId="1649"/>
    <cellStyle name="差_关健指标" xfId="1650"/>
    <cellStyle name="差_车站及区间模板_复件 监理2012.4报表_(11.18)余政储出(2013)47号地块（安装南区、含价）" xfId="1651"/>
    <cellStyle name="60% - 强调文字颜色 1 3 2" xfId="1652"/>
    <cellStyle name="差_地下车库对比分析_(11.18)余政储出(2013)47号地块（安装南区、含价） 2" xfId="1653"/>
    <cellStyle name="60% - 强调文字颜色 1 3_(11.18)余政储出(2013)47号地块（安装北区）" xfId="1654"/>
    <cellStyle name="差_2008清单地铁清单模板（逸群）_复件 监理2012.4报表_(11.18)余政储出(2013)47号地块（安装北区、含价） 2" xfId="1655"/>
    <cellStyle name="60% - 强调文字颜色 3 3_(11.18)余政储出(2013)47号地块（安装北区）" xfId="1656"/>
    <cellStyle name="60% - 强调文字颜色 1 4" xfId="1657"/>
    <cellStyle name="60% - 强调文字颜色 1 4 2" xfId="1658"/>
    <cellStyle name="差_甲供材料_Book1_3措施费清单(二标) 3" xfId="1659"/>
    <cellStyle name="per.style 3" xfId="1660"/>
    <cellStyle name="60% - 强调文字颜色 1 4_(11.18)余政储出(2013)47号地块（安装北区）" xfId="1661"/>
    <cellStyle name="好_长沙客房SU1 SU2_Book1_(11.18)余政储出(2013)47号地块（安装南区、含价） 2" xfId="1662"/>
    <cellStyle name="差_2008清单地铁清单模板（逸群）_复件 监理2012.4报表_(11.18)余政储出(2013)47号地块（安装北区、含价） 3" xfId="1663"/>
    <cellStyle name="60% - 强调文字颜色 1 5" xfId="1664"/>
    <cellStyle name="60% - 强调文字颜色 1 5 2" xfId="1665"/>
    <cellStyle name="好_长沙客房SU1 SU2_Book1_(11.18)余政储出(2013)47号地块（安装南区、含价） 3" xfId="1666"/>
    <cellStyle name="差_2008清单地铁清单模板（逸群）_复件 监理2012.4报表_(11.18)余政储出(2013)47号地块（安装北区、含价） 4" xfId="1667"/>
    <cellStyle name="60% - 强调文字颜色 1 6" xfId="1668"/>
    <cellStyle name="60% - 强调文字颜色 1 6 2" xfId="1669"/>
    <cellStyle name="60% - 强调文字颜色 1 6_(11.18)余政储出(2013)47号地块（安装北区）" xfId="1670"/>
    <cellStyle name="好_长沙客房SU1 SU2_Book1_(11.18)余政储出(2013)47号地块（安装南区、含价） 4" xfId="1671"/>
    <cellStyle name="差_2008清单地铁清单模板（逸群）_复件 监理2012.4报表_(11.18)余政储出(2013)47号地块（安装北区、含价） 5" xfId="1672"/>
    <cellStyle name="60% - 强调文字颜色 1 7" xfId="1673"/>
    <cellStyle name="好_长沙客房SU1 SU2_Book1_(11.18)余政储出(2013)47号地块（安装南区、含价） 5" xfId="1674"/>
    <cellStyle name="差_5 土建清单（一标段）" xfId="1675"/>
    <cellStyle name="差_2008清单地铁清单模板（逸群）_复件 监理2012.4报表_(11.18)余政储出(2013)47号地块（安装北区、含价） 6" xfId="1676"/>
    <cellStyle name="60% - 强调文字颜色 1 8" xfId="1677"/>
    <cellStyle name="60% - 强调文字颜色 2 10" xfId="1678"/>
    <cellStyle name="60% - 强调文字颜色 2 2" xfId="1679"/>
    <cellStyle name="60% - 强调文字颜色 6 8" xfId="1680"/>
    <cellStyle name="差_附件A-主材明细表-长沙开福酒店110920_复件 监理2012.4报表" xfId="1681"/>
    <cellStyle name="差_Book1_2_Book1_3措施费清单(二标)_(北标段)余政储出(2013)47号地块（表修6）(2013.11.30)" xfId="1682"/>
    <cellStyle name="60% - 强调文字颜色 2 2 2" xfId="1683"/>
    <cellStyle name="差_Book1_2_Book1_3措施费清单(二标)_(北标段)余政储出(2013)47号地块（表修6）(2013.11.30) 2" xfId="1684"/>
    <cellStyle name="差 7" xfId="1685"/>
    <cellStyle name="60% - 强调文字颜色 2 2 2 2" xfId="1686"/>
    <cellStyle name="60% - 强调文字颜色 6 9" xfId="1687"/>
    <cellStyle name="60% - 强调文字颜色 2 2 3" xfId="1688"/>
    <cellStyle name="60% - 强调文字颜色 3 2 4" xfId="1689"/>
    <cellStyle name="60% - 强调文字颜色 2 2 3 2" xfId="1690"/>
    <cellStyle name="差_Book1_2_Book1_3措施费清单(二标)_(北标段)余政储出(2013)47号地块（表修6）(2013.11.30)(1) 2" xfId="1691"/>
    <cellStyle name="差_2008清单地铁清单模板（逸群）_Book1_3措施费清单(二标)_(北标段)余政储出(2013)47号地块(2013.11.23)" xfId="1692"/>
    <cellStyle name="60% - 强调文字颜色 2 6 2" xfId="1693"/>
    <cellStyle name="60% - 强调文字颜色 2 2 3_(11.18)余政储出(2013)47号地块（安装北区）" xfId="1694"/>
    <cellStyle name="差_（1）主线清单模板09.6.8_Book1_3措施费清单(二标)_(北标段)余政储出(2013)47号地块（修3）(2013.11.20) 2" xfId="1695"/>
    <cellStyle name="60% - 强调文字颜色 2 2 4" xfId="1696"/>
    <cellStyle name="60% - 强调文字颜色 2 2_(11.18)余政储出(2013)47号地块（安装北区）" xfId="1697"/>
    <cellStyle name="差_复件 监理2012.4报表_(11.18)余政储出(2013)47号地块（安装北区、含价） 3" xfId="1698"/>
    <cellStyle name="60% - 强调文字颜色 2 3 2" xfId="1699"/>
    <cellStyle name="差_3措施费清单(二标)_(北标段)余政储出(2013)47号地块（修3）(2013.11.20) 3" xfId="1700"/>
    <cellStyle name="60% - 强调文字颜色 2 4" xfId="1701"/>
    <cellStyle name="60% - 强调文字颜色 2 4 2" xfId="1702"/>
    <cellStyle name="好_（审核第二版）奉贤扩初阶段目标成本101103_(11.18)余政储出(2013)47号地块（土建修）" xfId="1703"/>
    <cellStyle name="常规 2 7 5" xfId="1704"/>
    <cellStyle name="60% - 强调文字颜色 2 4_(11.18)余政储出(2013)47号地块（安装北区）" xfId="1705"/>
    <cellStyle name="差_3措施费清单(二标)_(北标段)余政储出(2013)47号地块（修3）(2013.11.20) 4" xfId="1706"/>
    <cellStyle name="60% - 强调文字颜色 2 5" xfId="1707"/>
    <cellStyle name="差_鞍山万科惠斯勒小镇一期5#楼电气工程量清单组价 10" xfId="1708"/>
    <cellStyle name="60% - 强调文字颜色 2 5_(11.18)余政储出(2013)47号地块（安装北区）" xfId="1709"/>
    <cellStyle name="差_Book1_2_Book1_3措施费清单(二标)_(北标段)余政储出(2013)47号地块（表修6）(2013.11.30)(1)" xfId="1710"/>
    <cellStyle name="差_3措施费清单(二标)_(北标段)余政储出(2013)47号地块（修3）(2013.11.20) 5" xfId="1711"/>
    <cellStyle name="60% - 强调文字颜色 2 6" xfId="1712"/>
    <cellStyle name="60% - 强调文字颜色 2 6_(11.18)余政储出(2013)47号地块（安装北区）" xfId="1713"/>
    <cellStyle name="差_长宁临空施工图阶段目标成本(下发版）_(11.18)余政储出(2013)47号地块（安装南区、含价）" xfId="1714"/>
    <cellStyle name="差_3措施费清单(二标)_(北标段)余政储出(2013)47号地块（修3）(2013.11.20) 6" xfId="1715"/>
    <cellStyle name="60% - 强调文字颜色 2 7" xfId="1716"/>
    <cellStyle name="60% - 强调文字颜色 2 8" xfId="1717"/>
    <cellStyle name="60% - 强调文字颜色 2 9" xfId="1718"/>
    <cellStyle name="60% - 强调文字颜色 3 2" xfId="1719"/>
    <cellStyle name="差_（已锁）长沙开福万达酒店客房区清单0920-_复件 监理2012.4报表_3措施费清单(二标)_(北标段)余政储出(2013)47号地块（修3）(2013.11.20) 6" xfId="1720"/>
    <cellStyle name="60% - 强调文字颜色 3 2 2" xfId="1721"/>
    <cellStyle name="差_关健指标_(11.18)余政储出(2013)47号地块（安装南区、含价） 5" xfId="1722"/>
    <cellStyle name="t_HVAC Equipment (3)_3措施费清单(二标)_(11.19北标段)余政储出(2013)47号地块（修） (version 2111)_(北标段)余政储出(2013)47号地块(2013.11.23)" xfId="1723"/>
    <cellStyle name="60% - 强调文字颜色 3 2 2 2" xfId="1724"/>
    <cellStyle name="60% - 强调文字颜色 3 2 2_(11.18)余政储出(2013)47号地块（安装北区）" xfId="1725"/>
    <cellStyle name="差_8号线北段（清单模板）7.24_Book1_3措施费清单(二标)_(南标段)余政储出(2013)47号地块（修3）2013.11.20" xfId="1726"/>
    <cellStyle name="60% - 强调文字颜色 3 2 3" xfId="1727"/>
    <cellStyle name="60% - 强调文字颜色 3 2 3 2" xfId="1728"/>
    <cellStyle name="60% - 强调文字颜色 3 2 3_(11.18)余政储出(2013)47号地块（安装北区）" xfId="1729"/>
    <cellStyle name="好_（已锁）长沙开福万达酒店客房区清单0920_复件 监理2012.4报表_(11.18)余政储出(2013)47号地块（土建修）" xfId="1730"/>
    <cellStyle name="差_车站及区间模板_Book1_(11.18)余政储出(2013)47号地块（安装北区、含价）" xfId="1731"/>
    <cellStyle name="60% - 强调文字颜色 3 2_(11.18)余政储出(2013)47号地块（安装北区）" xfId="1732"/>
    <cellStyle name="60% - 强调文字颜色 3 3" xfId="1733"/>
    <cellStyle name="差_（已锁）长沙开福万达酒店客房区清单0920-_Book1_3措施费清单(二标)_(北标段)余政储出(2013)47号地块(2013.11.23) 4" xfId="1734"/>
    <cellStyle name="60% - 强调文字颜色 3 3 2" xfId="1735"/>
    <cellStyle name="差_Book1_Book1_3措施费清单(二标)" xfId="1736"/>
    <cellStyle name="60% - 强调文字颜色 3 4" xfId="1737"/>
    <cellStyle name="60% - 强调文字颜色 3 4_(11.18)余政储出(2013)47号地块（安装北区）" xfId="1738"/>
    <cellStyle name="60% - 强调文字颜色 3 5" xfId="1739"/>
    <cellStyle name="差_附件A-主材明细表-长沙开福酒店110920_复件 监理2012.4报表_(11.18)余政储出(2013)47号地块（安装北区、含价） 6" xfId="1740"/>
    <cellStyle name="差_安装清单模板09.3.20（讨论后修改版）_复件 监理2012.4报表_3措施费清单(二标)_(北标段)余政储出(2013)47号地块(2013.11.23)" xfId="1741"/>
    <cellStyle name="60% - 强调文字颜色 3 5 2" xfId="1742"/>
    <cellStyle name="60% - 强调文字颜色 3 5_(11.18)余政储出(2013)47号地块（安装北区）" xfId="1743"/>
    <cellStyle name="60% - 强调文字颜色 3 6" xfId="1744"/>
    <cellStyle name="好_目标成本－青埔（扩初设计）第2版_(11.18)余政储出(2013)47号地块（安装南区、含价） 6" xfId="1745"/>
    <cellStyle name="差_Book1_2_复件 监理2012.4报表_3措施费清单(二标)_(北标段)余政储出(2013)47号地块（表修6）(2013.11.30)(1) 5" xfId="1746"/>
    <cellStyle name="60% - 强调文字颜色 3 6 2" xfId="1747"/>
    <cellStyle name="S0" xfId="1748"/>
    <cellStyle name="60% - 强调文字颜色 3 7" xfId="1749"/>
    <cellStyle name="S2" xfId="1750"/>
    <cellStyle name="60% - 强调文字颜色 3 9" xfId="1751"/>
    <cellStyle name="好_8号线北段（清单模板）7.24_Book1_3措施费清单(二标) 3" xfId="1752"/>
    <cellStyle name="差_鞍山万科惠斯勒小镇一期5号楼水暖工程清单20100306 10" xfId="1753"/>
    <cellStyle name="差_8号线调价_Book1_3措施费清单(二标)_(北标段)余政储出(2013)47号地块（表修6）(2013.11.30)(1) 6" xfId="1754"/>
    <cellStyle name="60% - 强调文字颜色 4 10" xfId="1755"/>
    <cellStyle name="强调文字颜色 5 6_(11.18)余政储出(2013)47号地块（安装北区）" xfId="1756"/>
    <cellStyle name="好_电气模板_Book1_(11.18)余政储出(2013)47号地块（安装南区）" xfId="1757"/>
    <cellStyle name="好_地下车库对比分析_3措施费清单(二标) 4" xfId="1758"/>
    <cellStyle name="差_鞍山万科惠斯勒小镇一期5号楼水暖工程清单20100306 2" xfId="1759"/>
    <cellStyle name="差_Book1_复件 监理2012.4报表_(11.18)余政储出(2013)47号地块（安装南区、含价） 3" xfId="1760"/>
    <cellStyle name="60% - 强调文字颜色 4 2" xfId="1761"/>
    <cellStyle name="好_地下车库对比分析_3措施费清单(二标) 5" xfId="1762"/>
    <cellStyle name="差_鞍山万科惠斯勒小镇一期5号楼水暖工程清单20100306 3" xfId="1763"/>
    <cellStyle name="差_Book1_复件 监理2012.4报表_(11.18)余政储出(2013)47号地块（安装南区、含价） 4" xfId="1764"/>
    <cellStyle name="60% - 强调文字颜色 4 3" xfId="1765"/>
    <cellStyle name="差_Book1_复件 监理2012.4报表_3措施费清单(二标)_(北标段)余政储出(2013)47号地块（表修6）(2013.11.30)(1)" xfId="1766"/>
    <cellStyle name="60% - 强调文字颜色 4 3 2" xfId="1767"/>
    <cellStyle name="差_多方案比较" xfId="1768"/>
    <cellStyle name="60% - 强调文字颜色 4 3_(11.18)余政储出(2013)47号地块（安装北区）" xfId="1769"/>
    <cellStyle name="好_地下车库对比分析_3措施费清单(二标) 6" xfId="1770"/>
    <cellStyle name="差_鞍山万科惠斯勒小镇一期5号楼水暖工程清单20100306 4" xfId="1771"/>
    <cellStyle name="差_Book1_复件 监理2012.4报表_(11.18)余政储出(2013)47号地块（安装南区、含价） 5" xfId="1772"/>
    <cellStyle name="差_8号线北段（清单模板）7.24_复件 监理2012.4报表_(11.18)余政储出(2013)47号地块（安装南区）" xfId="1773"/>
    <cellStyle name="60% - 强调文字颜色 4 4" xfId="1774"/>
    <cellStyle name="差_鞍山万科惠斯勒小镇一期5#楼电气工程量清单组价（户内部分含甲供材价格）" xfId="1775"/>
    <cellStyle name="差_2008清单地铁清单模板（逸群）_Book1_3措施费清单(二标)_(北标段)余政储出(2013)47号地块(2013.11.23) 5" xfId="1776"/>
    <cellStyle name="args.style" xfId="1777"/>
    <cellStyle name="60% - 强调文字颜色 4 4_(11.18)余政储出(2013)47号地块（安装北区）" xfId="1778"/>
    <cellStyle name="差_鞍山万科惠斯勒小镇一期5号楼水暖工程清单20100306 5" xfId="1779"/>
    <cellStyle name="差_Book1_复件 监理2012.4报表_(11.18)余政储出(2013)47号地块（安装南区、含价） 6" xfId="1780"/>
    <cellStyle name="60% - 强调文字颜色 4 5" xfId="1781"/>
    <cellStyle name="60% - 强调文字颜色 4 6_(11.18)余政储出(2013)47号地块（安装北区）" xfId="1782"/>
    <cellStyle name="差_鞍山万科惠斯勒小镇一期5号楼水暖工程清单20100306 7" xfId="1783"/>
    <cellStyle name="差_8号线调价_Book1_3措施费清单(二标)" xfId="1784"/>
    <cellStyle name="60% - 强调文字颜色 4 7" xfId="1785"/>
    <cellStyle name="差_鞍山万科惠斯勒小镇一期5号楼水暖工程清单20100306 8" xfId="1786"/>
    <cellStyle name="60% - 强调文字颜色 4 8" xfId="1787"/>
    <cellStyle name="差_鞍山万科惠斯勒小镇一期5号楼水暖工程清单20100306 9" xfId="1788"/>
    <cellStyle name="差_Book1_Book1_3措施费清单(二标)_(北标段)余政储出(2013)47号地块（表修6）(2013.11.30)(1) 2" xfId="1789"/>
    <cellStyle name="Accent4 - 40% 2" xfId="1790"/>
    <cellStyle name="60% - 强调文字颜色 4 9" xfId="1791"/>
    <cellStyle name="差_安装清单模板09.3.20（讨论后修改版）_复件 监理2012.4报表_3措施费清单(二标)_(北标段)余政储出(2013)47号地块（表修6）(2013.11.30)(1) 4" xfId="1792"/>
    <cellStyle name="差_Book1_2_复件 监理2012.4报表_3措施费清单(二标)_(北标段)余政储出(2013)47号地块（表修6）(2013.11.30) 3" xfId="1793"/>
    <cellStyle name="差_3措施费清单(二标)_(北标段)余政储出(2013)47号地块(2013.11.23) 3" xfId="1794"/>
    <cellStyle name="差_1 投标汇总表（一标段）_(11.18)余政储出(2013)47号地块（安装北区、含价） 5" xfId="1795"/>
    <cellStyle name="60% - 强调文字颜色 5 2" xfId="1796"/>
    <cellStyle name="60% - 强调文字颜色 5 2 2" xfId="1797"/>
    <cellStyle name="60% - 强调文字颜色 5 2 2 2" xfId="1798"/>
    <cellStyle name="差_昆明地铁清单模板09.12.28_复件 监理2012.4报表_3措施费清单(二标) 2" xfId="1799"/>
    <cellStyle name="Accent6 5" xfId="1800"/>
    <cellStyle name="差_车站及区间模板_复件 监理2012.4报表_3措施费清单(二标)" xfId="1801"/>
    <cellStyle name="差_8号线调价_Book1_(11.18)余政储出(2013)47号地块（安装南区）_(北标段)余政储出(2013)47号地块（修3）(2013.11.20)" xfId="1802"/>
    <cellStyle name="60% - 强调文字颜色 5 2 2_(11.18)余政储出(2013)47号地块（安装北区）" xfId="1803"/>
    <cellStyle name="差_3 措施费清单(08)弄弄_(11.18)余政储出(2013)47号地块（安装南区、含价） 2" xfId="1804"/>
    <cellStyle name="60% - 强调文字颜色 5 2 3" xfId="1805"/>
    <cellStyle name="60% - 强调文字颜色 5 2 3 2" xfId="1806"/>
    <cellStyle name="好_8号线调价_Book1_(11.18)余政储出(2013)47号地块（安装南区）" xfId="1807"/>
    <cellStyle name="差_8号线调价_复件 监理2012.4报表" xfId="1808"/>
    <cellStyle name="差_（已锁）长沙开福万达酒店客房区清单0920_Book1_3措施费清单(二标)_(北标段)余政储出(2013)47号地块（表修6）(2013.11.20) 4" xfId="1809"/>
    <cellStyle name="Accent2 - 60% 6" xfId="1810"/>
    <cellStyle name="60% - 强调文字颜色 5 2 3_(11.18)余政储出(2013)47号地块（安装北区）" xfId="1811"/>
    <cellStyle name="差_3 措施费清单(08)弄弄_(11.18)余政储出(2013)47号地块（安装南区、含价） 3" xfId="1812"/>
    <cellStyle name="60% - 强调文字颜色 5 2 4" xfId="1813"/>
    <cellStyle name="60% - 强调文字颜色 5 2_(11.18)余政储出(2013)47号地块（安装北区）" xfId="1814"/>
    <cellStyle name="差_安装清单模板09.3.20（讨论后修改版）_复件 监理2012.4报表_3措施费清单(二标)_(北标段)余政储出(2013)47号地块（表修6）(2013.11.30)(1) 5" xfId="1815"/>
    <cellStyle name="差_Book1_2_复件 监理2012.4报表_3措施费清单(二标)_(北标段)余政储出(2013)47号地块（表修6）(2013.11.30) 4" xfId="1816"/>
    <cellStyle name="差_3措施费清单(二标)_(北标段)余政储出(2013)47号地块(2013.11.23) 4" xfId="1817"/>
    <cellStyle name="差_1 投标汇总表（一标段）_(11.18)余政储出(2013)47号地块（安装北区、含价） 6" xfId="1818"/>
    <cellStyle name="差_（1）主线清单模板09.6.8_复件 监理2012.4报表_(11.18)余政储出(2013)47号地块（安装南区、含价）" xfId="1819"/>
    <cellStyle name="60% - 强调文字颜色 5 3" xfId="1820"/>
    <cellStyle name="差_目标成本－方案阶段（调整后上报）20100324_(11.18)余政储出(2013)47号地块（安装南区）" xfId="1821"/>
    <cellStyle name="差_（1）主线清单模板09.6.8_复件 监理2012.4报表_(11.18)余政储出(2013)47号地块（安装南区、含价） 2" xfId="1822"/>
    <cellStyle name="60% - 强调文字颜色 5 3 2" xfId="1823"/>
    <cellStyle name="差_（已锁）长沙开福万达酒店客房区清单0920_复件 监理2012.4报表_3措施费清单(二标)_(北标段)余政储出(2013)47号地块（修3）(2013.11.20) 3" xfId="1824"/>
    <cellStyle name="60% - 强调文字颜色 5 3_(11.18)余政储出(2013)47号地块（安装北区）" xfId="1825"/>
    <cellStyle name="差_安装清单模板09.3.20（讨论后修改版）_复件 监理2012.4报表_3措施费清单(二标)_(北标段)余政储出(2013)47号地块（表修6）(2013.11.30)(1) 6" xfId="1826"/>
    <cellStyle name="差_Book1_2_复件 监理2012.4报表_3措施费清单(二标)_(北标段)余政储出(2013)47号地块（表修6）(2013.11.30) 5" xfId="1827"/>
    <cellStyle name="差_3措施费清单(二标)_(北标段)余政储出(2013)47号地块(2013.11.23) 5" xfId="1828"/>
    <cellStyle name="60% - 强调文字颜色 5 4" xfId="1829"/>
    <cellStyle name="60% - 强调文字颜色 5 4 2" xfId="1830"/>
    <cellStyle name="差_（已锁）长沙开福万达酒店客房区清单0920-_复件 监理2012.4报表_3措施费清单(二标)_(北标段)余政储出(2013)47号地块（修3）(2013.11.20) 3" xfId="1831"/>
    <cellStyle name="60% - 强调文字颜色 5 4_(11.18)余政储出(2013)47号地块（安装北区）" xfId="1832"/>
    <cellStyle name="差_Book1_2_复件 监理2012.4报表_3措施费清单(二标)_(北标段)余政储出(2013)47号地块（表修6）(2013.11.30) 6" xfId="1833"/>
    <cellStyle name="差_3措施费清单(二标)_(北标段)余政储出(2013)47号地块(2013.11.23) 6" xfId="1834"/>
    <cellStyle name="60% - 强调文字颜色 5 5" xfId="1835"/>
    <cellStyle name="60% - 强调文字颜色 5 5 2" xfId="1836"/>
    <cellStyle name="60% - 强调文字颜色 5 6" xfId="1837"/>
    <cellStyle name="S3" xfId="1838"/>
    <cellStyle name="60% - 强调文字颜色 5 6 2" xfId="1839"/>
    <cellStyle name="差_Book1_复件 监理2012.4报表_3措施费清单(二标)_(南标段)余政储出(2013)47号地块（修3）2013.11.20" xfId="1840"/>
    <cellStyle name="差_（已锁）长沙开福万达酒店客房区清单0920-_复件 监理2012.4报表_3措施费清单(二标)_(北标段)余政储出(2013)47号地块(2013.11.23) 4" xfId="1841"/>
    <cellStyle name="60% - 强调文字颜色 5 6_(11.18)余政储出(2013)47号地块（安装北区）" xfId="1842"/>
    <cellStyle name="60% - 强调文字颜色 5 7" xfId="1843"/>
    <cellStyle name="60% - 强调文字颜色 5 8" xfId="1844"/>
    <cellStyle name="差_（已锁）长沙开福万达酒店客房区清单0920_复件 监理2012.4报表_3措施费清单(二标)_(北标段)余政储出(2013)47号地块（表修6）(2013.11.30) 2" xfId="1845"/>
    <cellStyle name="60% - 强调文字颜色 5 9" xfId="1846"/>
    <cellStyle name="差_目标成本－方案阶段（调整后上报）20100324_(11.18)余政储出(2013)47号地块（安装南区、含价） 2" xfId="1847"/>
    <cellStyle name="差_8号线北段（清单模板）7.24_Book1_3措施费清单(二标)_(北标段)余政储出(2013)47号地块（表修6）(2013.11.30)(1) 4" xfId="1848"/>
    <cellStyle name="差_2008清单地铁清单模板（逸群）_Book1_3措施费清单(二标)_(北标段)余政储出(2013)47号地块（修3）(2013.11.20) 6" xfId="1849"/>
    <cellStyle name="60% - 强调文字颜色 6 10" xfId="1850"/>
    <cellStyle name="60% - 强调文字颜色 6 2" xfId="1851"/>
    <cellStyle name="差_Book1_2_Book1_3措施费清单(二标)_(南标段)余政储出(2013)47号地块（修3）2013.11.20 5" xfId="1852"/>
    <cellStyle name="差_8号线北段（清单模板）7.24_Book1_(11.18)余政储出(2013)47号地块（安装北区、含价） 5" xfId="1853"/>
    <cellStyle name="差_2 总价汇总表(一标段)_(11.18)余政储出(2013)47号地块（安装南区）" xfId="1854"/>
    <cellStyle name="60% - 强调文字颜色 6 2 2" xfId="1855"/>
    <cellStyle name="差_（1）主线清单模板09.6.8_Book1_3措施费清单(二标)_(北标段)余政储出(2013)47号地块(2013.11.23) 5" xfId="1856"/>
    <cellStyle name="60% - 强调文字颜色 6 2 2 2" xfId="1857"/>
    <cellStyle name="差_中昌标底汇报_Book1_(11.18)余政储出(2013)47号地块（安装南区）" xfId="1858"/>
    <cellStyle name="差_Book1_2_Book1_3措施费清单(二标)_(南标段)余政储出(2013)47号地块（修3）2013.11.20 6" xfId="1859"/>
    <cellStyle name="差_8号线北段（清单模板）7.24_Book1_(11.18)余政储出(2013)47号地块（安装北区、含价） 6" xfId="1860"/>
    <cellStyle name="60% - 强调文字颜色 6 2 3" xfId="1861"/>
    <cellStyle name="差_Book1_2_复件 监理2012.4报表_(11.18)余政储出(2013)47号地块（安装南区）_(北标段)余政储出(2013)47号地块（修3）(2013.11.20) 3" xfId="1862"/>
    <cellStyle name="60% - 强调文字颜色 6 2 3_(11.18)余政储出(2013)47号地块（安装北区）" xfId="1863"/>
    <cellStyle name="Accent2 - 40% 6" xfId="1864"/>
    <cellStyle name="60% - 强调文字颜色 6 2_(11.18)余政储出(2013)47号地块（安装北区）" xfId="1865"/>
    <cellStyle name="好_（1）主线清单模板09.6.8_复件 监理2012.4报表" xfId="1866"/>
    <cellStyle name="60% - 强调文字颜色 6 3" xfId="1867"/>
    <cellStyle name="差_（1）主线清单模板09.6.8_Book1_(11.18)余政储出(2013)47号地块（安装北区）" xfId="1868"/>
    <cellStyle name="Accent2 - 60%" xfId="1869"/>
    <cellStyle name="差_3 措施费清单（一标段）_(11.18)余政储出(2013)47号地块（安装北区、含价） 3" xfId="1870"/>
    <cellStyle name="60% - 强调文字颜色 6 3 2" xfId="1871"/>
    <cellStyle name="好_（1）主线清单模板09.6.8_复件 监理2012.4报表_(11.18)余政储出(2013)47号地块（安装北区）" xfId="1872"/>
    <cellStyle name="60% - 强调文字颜色 6 3_(11.18)余政储出(2013)47号地块（安装北区）" xfId="1873"/>
    <cellStyle name="差_（已锁）长沙开福万达酒店客房区清单0920-_复件 监理2012.4报表_(11.18)余政储出(2013)47号地块（安装南区）" xfId="1874"/>
    <cellStyle name="60% - 强调文字颜色 6 4" xfId="1875"/>
    <cellStyle name="60% - 强调文字颜色 6 4_(11.18)余政储出(2013)47号地块（安装北区）" xfId="1876"/>
    <cellStyle name="60% - 强调文字颜色 6 5" xfId="1877"/>
    <cellStyle name="60% - 强调文字颜色 6 5_(11.18)余政储出(2013)47号地块（安装北区）" xfId="1878"/>
    <cellStyle name="60% - 强调文字颜色 6 6" xfId="1879"/>
    <cellStyle name="差_目标成本－宝山罗泾（定位阶段）20110323（修）集团审核_(11.18)余政储出(2013)47号地块（安装南区、含价） 4" xfId="1880"/>
    <cellStyle name="60% - 强调文字颜色 6 6 2" xfId="1881"/>
    <cellStyle name="60% - 强调文字颜色 6 6_(11.18)余政储出(2013)47号地块（安装北区）" xfId="1882"/>
    <cellStyle name="60% - 强调文字颜色 6 7" xfId="1883"/>
    <cellStyle name="6mal 4" xfId="1884"/>
    <cellStyle name="差_多方案比较_Book1_(11.18)余政储出(2013)47号地块（安装北区）" xfId="1885"/>
    <cellStyle name="6mal 5" xfId="1886"/>
    <cellStyle name="6mal 6" xfId="1887"/>
    <cellStyle name="Accent1" xfId="1888"/>
    <cellStyle name="Accent1 - 20%" xfId="1889"/>
    <cellStyle name="差_(11.18)余政储出(2013)47号地块（土建修）" xfId="1890"/>
    <cellStyle name="Accent1 - 40%" xfId="1891"/>
    <cellStyle name="Accent1 - 40% 2" xfId="1892"/>
    <cellStyle name="好_附件A-主材明细表-长沙开福酒店110920_Book1_(11.18)余政储出(2013)47号地块（安装南区、含价） 2" xfId="1893"/>
    <cellStyle name="Accent1 - 40% 3" xfId="1894"/>
    <cellStyle name="好_附件A-主材明细表-长沙开福酒店110920_Book1_(11.18)余政储出(2013)47号地块（安装南区、含价） 3" xfId="1895"/>
    <cellStyle name="Accent1 - 40% 4" xfId="1896"/>
    <cellStyle name="好_昆明地铁清单模板09.12.28_Book1_(11.18)余政储出(2013)47号地块（安装北区、含价） 4" xfId="1897"/>
    <cellStyle name="好_附件A-主材明细表-长沙开福酒店110920_Book1_(11.18)余政储出(2013)47号地块（安装南区、含价） 4" xfId="1898"/>
    <cellStyle name="标题1 2" xfId="1899"/>
    <cellStyle name="Accent1 - 40% 5" xfId="1900"/>
    <cellStyle name="好_昆明地铁清单模板09.12.28_Book1_(11.18)余政储出(2013)47号地块（安装北区、含价） 5" xfId="1901"/>
    <cellStyle name="好_附件A-主材明细表-长沙开福酒店110920_Book1_(11.18)余政储出(2013)47号地块（安装南区、含价） 5" xfId="1902"/>
    <cellStyle name="标题1 3" xfId="1903"/>
    <cellStyle name="Accent1 - 40% 6" xfId="1904"/>
    <cellStyle name="Accent1 - 60%" xfId="1905"/>
    <cellStyle name="Accent1 - 60% 2" xfId="1906"/>
    <cellStyle name="Accent1 - 60% 3" xfId="1907"/>
    <cellStyle name="Accent1 - 60% 4" xfId="1908"/>
    <cellStyle name="Accent1 - 60% 5" xfId="1909"/>
    <cellStyle name="Accent1 - 60% 6" xfId="1910"/>
    <cellStyle name="Date 3" xfId="1911"/>
    <cellStyle name="Accent1 2" xfId="1912"/>
    <cellStyle name="Date 4" xfId="1913"/>
    <cellStyle name="Accent1 3" xfId="1914"/>
    <cellStyle name="差_Book1_复件 监理2012.4报表_(11.18)余政储出(2013)47号地块（安装南区）_(北标段)余政储出(2013)47号地块（修3）(2013.11.20)" xfId="1915"/>
    <cellStyle name="Date 5" xfId="1916"/>
    <cellStyle name="Accent1 4" xfId="1917"/>
    <cellStyle name="差_龙吴路施工图阶段目标成本20101111下发版_3措施费清单(二标)" xfId="1918"/>
    <cellStyle name="Date 6" xfId="1919"/>
    <cellStyle name="Accent1 5" xfId="1920"/>
    <cellStyle name="Accent2" xfId="1921"/>
    <cellStyle name="差_附件A-主材明细表-长沙开福酒店110920_Book1_(11.18)余政储出(2013)47号地块（安装南区）" xfId="1922"/>
    <cellStyle name="Accent2 - 20%" xfId="1923"/>
    <cellStyle name="Accent2 - 20% 2" xfId="1924"/>
    <cellStyle name="Accent2 - 20% 3" xfId="1925"/>
    <cellStyle name="Accent2 - 20% 4" xfId="1926"/>
    <cellStyle name="Accent2 - 20% 5" xfId="1927"/>
    <cellStyle name="Accent2 - 20% 6" xfId="1928"/>
    <cellStyle name="S16 2" xfId="1929"/>
    <cellStyle name="Accent2 - 40% 2" xfId="1930"/>
    <cellStyle name="Accent2 - 40% 3" xfId="1931"/>
    <cellStyle name="Accent2 - 40% 4" xfId="1932"/>
    <cellStyle name="Accent2 - 40% 5" xfId="1933"/>
    <cellStyle name="Accent2 - 60% 2" xfId="1934"/>
    <cellStyle name="Accent2 - 60% 3" xfId="1935"/>
    <cellStyle name="差_（已锁）长沙开福万达酒店客房区清单0920_Book1_3措施费清单(二标)_(北标段)余政储出(2013)47号地块（表修6）(2013.11.20) 3" xfId="1936"/>
    <cellStyle name="Accent2 - 60% 5" xfId="1937"/>
    <cellStyle name="Accent2 2" xfId="1938"/>
    <cellStyle name="差_目标成本编制表青埔定位11.11_(11.18)余政储出(2013)47号地块（安装北区、含价）" xfId="1939"/>
    <cellStyle name="Accent2 3" xfId="1940"/>
    <cellStyle name="Accent2 4" xfId="1941"/>
    <cellStyle name="Accent2 6" xfId="1942"/>
    <cellStyle name="差_地下车库对比分析_3措施费清单(二标) 5" xfId="1943"/>
    <cellStyle name="Accent3 - 20%" xfId="1944"/>
    <cellStyle name="Accent3 - 20% 2" xfId="1945"/>
    <cellStyle name="Accent3 - 20% 3" xfId="1946"/>
    <cellStyle name="Accent3 - 20% 4" xfId="1947"/>
    <cellStyle name="Accent3 - 20% 5" xfId="1948"/>
    <cellStyle name="Accent3 - 40% 3" xfId="1949"/>
    <cellStyle name="差_车站及区间模板_复件 监理2012.4报表_(11.18)余政储出(2013)47号地块（安装北区）" xfId="1950"/>
    <cellStyle name="Accent3 - 40% 5" xfId="1951"/>
    <cellStyle name="Accent3 - 60% 2" xfId="1952"/>
    <cellStyle name="Accent3 - 60% 3" xfId="1953"/>
    <cellStyle name="Accent3 - 60% 4" xfId="1954"/>
    <cellStyle name="Accent3 - 60% 5" xfId="1955"/>
    <cellStyle name="差_8号线北段（清单模板）7.24_Book1_3措施费清单(二标)_(北标段)余政储出(2013)47号地块（表修6）(2013.11.30) 6" xfId="1956"/>
    <cellStyle name="Accent3_Book1" xfId="1957"/>
    <cellStyle name="Accent4" xfId="1958"/>
    <cellStyle name="差_8号线调价_复件 监理2012.4报表_3措施费清单(二标)_(北标段)余政储出(2013)47号地块（表修6）(2013.11.30)(1) 4" xfId="1959"/>
    <cellStyle name="Accent4 - 20%" xfId="1960"/>
    <cellStyle name="Accent4 - 20% 2" xfId="1961"/>
    <cellStyle name="Accent4 - 20% 3" xfId="1962"/>
    <cellStyle name="Accent4 - 20% 4" xfId="1963"/>
    <cellStyle name="Accent4 - 20% 6" xfId="1964"/>
    <cellStyle name="差_Book1_Book1_3措施费清单(二标)_(北标段)余政储出(2013)47号地块（表修6）(2013.11.30)(1)" xfId="1965"/>
    <cellStyle name="差_（已锁）长沙开福万达酒店客房区清单0920-_Book1_3措施费清单(二标)_(北标段)余政储出(2013)47号地块（表修6）(2013.11.20) 5" xfId="1966"/>
    <cellStyle name="Accent4 - 40%" xfId="1967"/>
    <cellStyle name="常规_复件 5.1 工程量清单 L" xfId="1968"/>
    <cellStyle name="差_Book1_Book1_3措施费清单(二标)_(北标段)余政储出(2013)47号地块（表修6）(2013.11.30)(1) 3" xfId="1969"/>
    <cellStyle name="Accent4 - 40% 3" xfId="1970"/>
    <cellStyle name="好_安装清单模板09.3.20（讨论后修改版）_Book1_(11.18)余政储出(2013)47号地块（安装北区）" xfId="1971"/>
    <cellStyle name="差_Book1_Book1_3措施费清单(二标)_(北标段)余政储出(2013)47号地块（表修6）(2013.11.30)(1) 4" xfId="1972"/>
    <cellStyle name="Accent4 - 40% 4" xfId="1973"/>
    <cellStyle name="差_廊坊三期方案目标成本汇总101115_(11.18)余政储出(2013)47号地块（土建修）" xfId="1974"/>
    <cellStyle name="差_Book1_Book1_3措施费清单(二标)_(北标段)余政储出(2013)47号地块（表修6）(2013.11.30)(1) 5" xfId="1975"/>
    <cellStyle name="Accent4 - 40% 5" xfId="1976"/>
    <cellStyle name="差_Book1_Book1_3措施费清单(二标)_(北标段)余政储出(2013)47号地块（表修6）(2013.11.30)(1) 6" xfId="1977"/>
    <cellStyle name="Accent4 - 40% 6" xfId="1978"/>
    <cellStyle name="Accent4 - 60%" xfId="1979"/>
    <cellStyle name="Accent4 2" xfId="1980"/>
    <cellStyle name="差_Book1_2_复件 监理2012.4报表_3措施费清单(二标) 2" xfId="1981"/>
    <cellStyle name="Accent4 3" xfId="1982"/>
    <cellStyle name="差_主线清单模板09.3.20（讨论后修改版）_复件 监理2012.4报表_(11.18)余政储出(2013)47号地块（安装北区、含价）" xfId="1983"/>
    <cellStyle name="差_Book1_2_复件 监理2012.4报表_3措施费清单(二标) 3" xfId="1984"/>
    <cellStyle name="Accent4 4" xfId="1985"/>
    <cellStyle name="差_Book1_2_复件 监理2012.4报表_3措施费清单(二标) 4" xfId="1986"/>
    <cellStyle name="Accent4 5" xfId="1987"/>
    <cellStyle name="差_Book1_2_复件 监理2012.4报表_3措施费清单(二标) 5" xfId="1988"/>
    <cellStyle name="Accent4 6" xfId="1989"/>
    <cellStyle name="Accent4_Book1" xfId="1990"/>
    <cellStyle name="差_七号线清单模板09.06.08_复件 监理2012.4报表_(11.18)余政储出(2013)47号地块（安装南区）" xfId="1991"/>
    <cellStyle name="差_安装清单模板09.3.20（讨论后修改版）_复件 监理2012.4报表_(11.18)余政储出(2013)47号地块（土建修）" xfId="1992"/>
    <cellStyle name="Accent5" xfId="1993"/>
    <cellStyle name="Accent5 - 20%" xfId="1994"/>
    <cellStyle name="好_（1）主线清单模板09.6.8_Book1_(11.18)余政储出(2013)47号地块（安装北区、含价） 3" xfId="1995"/>
    <cellStyle name="差_5 土建清单（一标段）_(11.18)余政储出(2013)47号地块（安装南区）" xfId="1996"/>
    <cellStyle name="Accent5 - 20% 2" xfId="1997"/>
    <cellStyle name="Accent5 - 20% 3" xfId="1998"/>
    <cellStyle name="Accent5 - 20% 4" xfId="1999"/>
    <cellStyle name="Accent5 - 20% 6" xfId="2000"/>
    <cellStyle name="差_Book1_2_复件 监理2012.4报表_3措施费清单(二标)_(北标段)余政储出(2013)47号地块（修3）(2013.11.20)" xfId="2001"/>
    <cellStyle name="Yellow 5" xfId="2002"/>
    <cellStyle name="Accent5 - 40%" xfId="2003"/>
    <cellStyle name="差_Book1_2_复件 监理2012.4报表_3措施费清单(二标)_(北标段)余政储出(2013)47号地块（修3）(2013.11.20) 2" xfId="2004"/>
    <cellStyle name="Accent5 - 40% 2" xfId="2005"/>
    <cellStyle name="差_Book1_2_复件 监理2012.4报表_3措施费清单(二标)_(北标段)余政储出(2013)47号地块（修3）(2013.11.20) 3" xfId="2006"/>
    <cellStyle name="t_HVAC Equipment (3)_3措施费清单(二标)_(11.19北标段)余政储出(2013)47号地块（修） (version 2111)_北北" xfId="2007"/>
    <cellStyle name="Accent5 - 40% 3" xfId="2008"/>
    <cellStyle name="差_Book1_2_复件 监理2012.4报表_3措施费清单(二标)_(北标段)余政储出(2013)47号地块（修3）(2013.11.20) 4" xfId="2009"/>
    <cellStyle name="差_8号线调价_复件 监理2012.4报表_3措施费清单(二标)_(北标段)余政储出(2013)47号地块（表修6）(2013.11.20) 2" xfId="2010"/>
    <cellStyle name="Accent5 - 40% 4" xfId="2011"/>
    <cellStyle name="差_Book1_2_复件 监理2012.4报表_3措施费清单(二标)_(北标段)余政储出(2013)47号地块（修3）(2013.11.20) 5" xfId="2012"/>
    <cellStyle name="差_8号线调价_复件 监理2012.4报表_3措施费清单(二标)_(北标段)余政储出(2013)47号地块（表修6）(2013.11.20) 3" xfId="2013"/>
    <cellStyle name="Accent5 - 40% 5" xfId="2014"/>
    <cellStyle name="差_Book1_2_复件 监理2012.4报表_3措施费清单(二标)_(北标段)余政储出(2013)47号地块（修3）(2013.11.20) 6" xfId="2015"/>
    <cellStyle name="差_8号线调价_复件 监理2012.4报表_3措施费清单(二标)_(北标段)余政储出(2013)47号地块（表修6）(2013.11.20) 4" xfId="2016"/>
    <cellStyle name="Accent5 - 40% 6" xfId="2017"/>
    <cellStyle name="好_多方案比较_复件 监理2012.4报表_(11.18)余政储出(2013)47号地块（安装南区、含价） 2" xfId="2018"/>
    <cellStyle name="Accent5 - 60%" xfId="2019"/>
    <cellStyle name="差_（1）主线清单模板09.6.8_复件 监理2012.4报表_3措施费清单(二标)_(北标段)余政储出(2013)47号地块（表修6）(2013.11.20) 5" xfId="2020"/>
    <cellStyle name="Accent5 - 60% 2" xfId="2021"/>
    <cellStyle name="Accent6" xfId="2022"/>
    <cellStyle name="Accent6 - 20%" xfId="2023"/>
    <cellStyle name="Accent6 - 20% 2" xfId="2024"/>
    <cellStyle name="差_面积及经济控制指标表(发咨询)_3措施费清单(二标) 2" xfId="2025"/>
    <cellStyle name="Accent6 - 20% 6" xfId="2026"/>
    <cellStyle name="差_Book1_2_Book1_(11.18)余政储出(2013)47号地块（安装北区） 2" xfId="2027"/>
    <cellStyle name="Accent6 - 40%" xfId="2028"/>
    <cellStyle name="Accent6 - 40% 2" xfId="2029"/>
    <cellStyle name="Accent6 - 40% 3" xfId="2030"/>
    <cellStyle name="Accent6 - 40% 4" xfId="2031"/>
    <cellStyle name="Accent6 - 40% 5" xfId="2032"/>
    <cellStyle name="差_长白山威斯汀公共及客房2011.5.9_复件 监理2012.4报表_(11.18)余政储出(2013)47号地块（安装北区）" xfId="2033"/>
    <cellStyle name="差_控制－指标表_(11.18)余政储出(2013)47号地块（安装北区）" xfId="2034"/>
    <cellStyle name="Accent6 - 40% 6" xfId="2035"/>
    <cellStyle name="Accent6 - 60%" xfId="2036"/>
    <cellStyle name="差_车站及区间模板_Book1_3措施费清单(二标)_(北标段)余政储出(2013)47号地块(2013.11.23) 4" xfId="2037"/>
    <cellStyle name="Accent6 - 60% 2" xfId="2038"/>
    <cellStyle name="差_车站及区间模板_Book1_3措施费清单(二标)_(北标段)余政储出(2013)47号地块(2013.11.23) 5" xfId="2039"/>
    <cellStyle name="Accent6 - 60% 3" xfId="2040"/>
    <cellStyle name="差_地下车库对比分析" xfId="2041"/>
    <cellStyle name="差_车站及区间模板_Book1_3措施费清单(二标)_(北标段)余政储出(2013)47号地块(2013.11.23) 6" xfId="2042"/>
    <cellStyle name="Accent6 - 60% 4" xfId="2043"/>
    <cellStyle name="Accent6 2" xfId="2044"/>
    <cellStyle name="Accent6 3" xfId="2045"/>
    <cellStyle name="Accent6 4" xfId="2046"/>
    <cellStyle name="Accent6 6" xfId="2047"/>
    <cellStyle name="差_昆明地铁清单模板09.12.28_复件 监理2012.4报表_3措施费清单(二标) 3" xfId="2048"/>
    <cellStyle name="Accent6_Book1" xfId="2049"/>
    <cellStyle name="args.style 2" xfId="2050"/>
    <cellStyle name="差_鞍山万科惠斯勒小镇一期5#楼电气工程量清单组价（户内部分含甲供材价格） 2" xfId="2051"/>
    <cellStyle name="好_主线清单模板09.3.20（讨论后修改版）_复件 监理2012.4报表_3措施费清单(二标) 3" xfId="2052"/>
    <cellStyle name="Comma [0]_!!!GO" xfId="2053"/>
    <cellStyle name="comma zerodec" xfId="2054"/>
    <cellStyle name="comma zerodec 2" xfId="2055"/>
    <cellStyle name="差_5宁临空项目成本测算表格20101117(第二版）_3措施费清单(二标)_(北标段)余政储出(2013)47号地块(2013.11.23)" xfId="2056"/>
    <cellStyle name="好_控制－指标表_(11.18)余政储出(2013)47号地块（安装南区）" xfId="2057"/>
    <cellStyle name="comma zerodec 3" xfId="2058"/>
    <cellStyle name="差_鞍山万科惠斯勒小镇一期5#楼电气工程量清单组价（含甲供材价格） 2" xfId="2059"/>
    <cellStyle name="Comma_!!!GO" xfId="2060"/>
    <cellStyle name="差_Book1_2_Book1_(11.18)余政储出(2013)47号地块（安装北区、含价） 2" xfId="2061"/>
    <cellStyle name="好_（已锁）长沙开福万达酒店客房区清单0920_复件 监理2012.4报表_3措施费清单(二标) 3" xfId="2062"/>
    <cellStyle name="Currency [0]_!!!GO" xfId="2063"/>
    <cellStyle name="差_8号线调价_Book1_(11.18)余政储出(2013)47号地块（安装南区、含价） 5" xfId="2064"/>
    <cellStyle name="差_复件 监理2012.4报表_3措施费清单(二标) 4" xfId="2065"/>
    <cellStyle name="Currency_!!!GO" xfId="2066"/>
    <cellStyle name="差_中昌标底汇报_Book1_(11.18)余政储出(2013)47号地块（安装南区、含价） 4" xfId="2067"/>
    <cellStyle name="Currency1" xfId="2068"/>
    <cellStyle name="差_3。 措施费清单(08) - 修1_(11.18)余政储出(2013)47号地块（安装北区）" xfId="2069"/>
    <cellStyle name="Currency1 2" xfId="2070"/>
    <cellStyle name="差_面积及经济控制指标表(发咨询)_(11.18)余政储出(2013)47号地块（安装南区、含价） 4" xfId="2071"/>
    <cellStyle name="Currency1 3" xfId="2072"/>
    <cellStyle name="差_（已锁）长沙开福万达酒店客房区清单0920_Book1_(11.18)余政储出(2013)47号地块（安装北区、含价）" xfId="2073"/>
    <cellStyle name="差_Book1_3_3措施费清单(二标)_(北标段)余政储出(2013)47号地块（表修6）(2013.11.30)(1)" xfId="2074"/>
    <cellStyle name="差_面积及经济控制指标表(发咨询)_(11.18)余政储出(2013)47号地块（安装南区、含价） 5" xfId="2075"/>
    <cellStyle name="Currency1 4" xfId="2076"/>
    <cellStyle name="差_面积及经济控制指标表(发咨询)_(11.18)余政储出(2013)47号地块（安装南区、含价） 6" xfId="2077"/>
    <cellStyle name="Date" xfId="2078"/>
    <cellStyle name="差_2008清单地铁清单模板（逸群）_Book1_3措施费清单(二标)_(北标段)余政储出(2013)47号地块（表修6）(2013.11.30) 4" xfId="2079"/>
    <cellStyle name="Date 2" xfId="2080"/>
    <cellStyle name="Dollar (zero dec)" xfId="2081"/>
    <cellStyle name="差_目标成本－方案阶段（审核）20100324_(11.18)余政储出(2013)47号地块（安装南区、含价）" xfId="2082"/>
    <cellStyle name="Dollar (zero dec) 2" xfId="2083"/>
    <cellStyle name="差_目标成本－方案阶段（审核）20100324_(11.18)余政储出(2013)47号地块（安装南区、含价） 2" xfId="2084"/>
    <cellStyle name="Dollar (zero dec) 3" xfId="2085"/>
    <cellStyle name="差_目标成本－方案阶段（审核）20100324_(11.18)余政储出(2013)47号地块（安装南区、含价） 3" xfId="2086"/>
    <cellStyle name="Dollar (zero dec) 4" xfId="2087"/>
    <cellStyle name="差_目标成本－方案阶段（审核）20100324_(11.18)余政储出(2013)47号地块（安装南区、含价） 4" xfId="2088"/>
    <cellStyle name="Dollar (zero dec) 5" xfId="2089"/>
    <cellStyle name="差_目标成本－方案阶段（审核）20100324_(11.18)余政储出(2013)47号地块（安装南区、含价） 5" xfId="2090"/>
    <cellStyle name="Dollar (zero dec) 6" xfId="2091"/>
    <cellStyle name="差_目标成本－方案阶段（审核）20100324_(11.18)余政储出(2013)47号地块（安装南区、含价） 6" xfId="2092"/>
    <cellStyle name="Grey" xfId="2093"/>
    <cellStyle name="Grey 2" xfId="2094"/>
    <cellStyle name="Grey 4" xfId="2095"/>
    <cellStyle name="Grey 5" xfId="2096"/>
    <cellStyle name="差_附件A-主材明细表-长沙开福酒店110920_Book1_(11.18)余政储出(2013)47号地块（土建修）" xfId="2097"/>
    <cellStyle name="Grey 6" xfId="2098"/>
    <cellStyle name="差_Book1" xfId="2099"/>
    <cellStyle name="GreyOrWhite" xfId="2100"/>
    <cellStyle name="差_1 投标汇总表_(北标段)余政储出(2013)47号地块(2013.11.23) 2" xfId="2101"/>
    <cellStyle name="差_副本2 1期清单多层定稿价格(终稿)-补充说明" xfId="2102"/>
    <cellStyle name="好_面积及经济控制指标表(发咨询)_3措施费清单(二标) 6" xfId="2103"/>
    <cellStyle name="GreyOrWhite 2" xfId="2104"/>
    <cellStyle name="差_副本2 1期清单多层定稿价格(终稿)-补充说明 2" xfId="2105"/>
    <cellStyle name="差_重庆四期扩初目标成本测算2010.8.24_(11.18)余政储出(2013)47号地块（安装北区）" xfId="2106"/>
    <cellStyle name="GreyOrWhite 3" xfId="2107"/>
    <cellStyle name="差_副本2 1期清单多层定稿价格(终稿)-补充说明 3" xfId="2108"/>
    <cellStyle name="Header1" xfId="2109"/>
    <cellStyle name="差_（已锁）长沙开福万达酒店客房区清单0920-_Book1_3措施费清单(二标)_(北标段)余政储出(2013)47号地块（修3）(2013.11.20) 6" xfId="2110"/>
    <cellStyle name="Header2" xfId="2111"/>
    <cellStyle name="Input [yellow]" xfId="2112"/>
    <cellStyle name="差_Book1_2 2" xfId="2113"/>
    <cellStyle name="Input [yellow] 2" xfId="2114"/>
    <cellStyle name="Input Cells" xfId="2115"/>
    <cellStyle name="Linked Cells" xfId="2116"/>
    <cellStyle name="差_昆明地铁清单模板09.12.28_复件 监理2012.4报表_(11.18)余政储出(2013)47号地块（土建修）" xfId="2117"/>
    <cellStyle name="Linked Cells 2" xfId="2118"/>
    <cellStyle name="差_Book1_2_复件 监理2012.4报表_(11.18)余政储出(2013)47号地块（土建修） 6" xfId="2119"/>
    <cellStyle name="差_Book1_复件 监理2012.4报表_3措施费清单(二标)_(北标段)余政储出(2013)47号地块（表修6）(2013.11.20) 5" xfId="2120"/>
    <cellStyle name="差_安装清单模板09.3.20（讨论后修改版）_复件 监理2012.4报表" xfId="2121"/>
    <cellStyle name="差_电气模板_复件 监理2012.4报表_(11.18)余政储出(2013)47号地块（安装南区、含价） 3" xfId="2122"/>
    <cellStyle name="好_地下车库对比分析_(11.18)余政储出(2013)47号地块（安装北区、含价） 3" xfId="2123"/>
    <cellStyle name="Linked Cells 3" xfId="2124"/>
    <cellStyle name="差_Book1_复件 监理2012.4报表_3措施费清单(二标)_(北标段)余政储出(2013)47号地块（表修6）(2013.11.20) 6" xfId="2125"/>
    <cellStyle name="差_电气模板_复件 监理2012.4报表_(11.18)余政储出(2013)47号地块（安装南区、含价） 4" xfId="2126"/>
    <cellStyle name="Linked Cells 4" xfId="2127"/>
    <cellStyle name="差_电气模板_复件 监理2012.4报表_(11.18)余政储出(2013)47号地块（安装南区、含价） 5" xfId="2128"/>
    <cellStyle name="Linked Cells 5" xfId="2129"/>
    <cellStyle name="差_电气模板_复件 监理2012.4报表_(11.18)余政储出(2013)47号地块（安装南区、含价） 6" xfId="2130"/>
    <cellStyle name="Linked Cells 6" xfId="2131"/>
    <cellStyle name="Millares [0]_96 Risk" xfId="2132"/>
    <cellStyle name="Millares_96 Risk" xfId="2133"/>
    <cellStyle name="差_Book1_2_复件 监理2012.4报表_3措施费清单(二标)_(北标段)余政储出(2013)47号地块(2013.11.23) 2" xfId="2134"/>
    <cellStyle name="Milliers [0]_!!!GO" xfId="2135"/>
    <cellStyle name="Moneda [0]_96 Risk" xfId="2136"/>
    <cellStyle name="好_控江路方案阶段目标成本审核版(终版）_(11.18)余政储出(2013)47号地块（安装南区、含价） 5" xfId="2137"/>
    <cellStyle name="Moneda_96 Risk" xfId="2138"/>
    <cellStyle name="Mon閠aire_!!!GO" xfId="2139"/>
    <cellStyle name="差_复件 建安费用对比分析_(11.18)余政储出(2013)47号地块（安装北区、含价） 6" xfId="2140"/>
    <cellStyle name="New Times Roman" xfId="2141"/>
    <cellStyle name="差_（1）主线清单模板09.6.8_Book1_3措施费清单(二标)" xfId="2142"/>
    <cellStyle name="差_（已锁）长沙开福万达酒店客房区清单0920_Book1_(11.18)余政储出(2013)47号地块（安装南区、含价） 6" xfId="2143"/>
    <cellStyle name="好_多方案比较_复件 监理2012.4报表_3措施费清单(二标) 6" xfId="2144"/>
    <cellStyle name="New Times Roman 3" xfId="2145"/>
    <cellStyle name="差_面积及经济控制指标表(发咨询)_3措施费清单(二标) 4" xfId="2146"/>
    <cellStyle name="New Times Roman 4" xfId="2147"/>
    <cellStyle name="差_Book1_3_(11.18)余政储出(2013)47号地块（安装北区、含价）" xfId="2148"/>
    <cellStyle name="差_控制－指标表_(11.18)余政储出(2013)47号地块（安装南区、含价） 2" xfId="2149"/>
    <cellStyle name="差_面积及经济控制指标表(发咨询)_3措施费清单(二标) 5" xfId="2150"/>
    <cellStyle name="差_长白山威斯汀公共及客房2011.5.9_复件 监理2012.4报表_(11.18)余政储出(2013)47号地块（安装南区、含价） 2" xfId="2151"/>
    <cellStyle name="强调文字颜色 2 11" xfId="2152"/>
    <cellStyle name="New Times Roman 5" xfId="2153"/>
    <cellStyle name="差_2008清单地铁清单模板（逸群）_Book1_3措施费清单(二标)_(北标段)余政储出(2013)47号地块（表修6）(2013.11.30)" xfId="2154"/>
    <cellStyle name="差_控制－指标表_(11.18)余政储出(2013)47号地块（安装南区、含价） 3" xfId="2155"/>
    <cellStyle name="差_面积及经济控制指标表(发咨询)_3措施费清单(二标) 6" xfId="2156"/>
    <cellStyle name="差_长白山威斯汀公共及客房2011.5.9_复件 监理2012.4报表_(11.18)余政储出(2013)47号地块（安装南区、含价） 3" xfId="2157"/>
    <cellStyle name="no dec" xfId="2158"/>
    <cellStyle name="差_1 投标汇总表_(北标段)余政储出(2013)47号地块（修3）(2013.11.20) 3" xfId="2159"/>
    <cellStyle name="no dec 2" xfId="2160"/>
    <cellStyle name="no dec 3" xfId="2161"/>
    <cellStyle name="no dec 4" xfId="2162"/>
    <cellStyle name="no dec 5" xfId="2163"/>
    <cellStyle name="no dec 6" xfId="2164"/>
    <cellStyle name="差_（已锁）长沙开福万达酒店客房区清单0920_复件 监理2012.4报表_3措施费清单(二标)_(北标段)余政储出(2013)47号地块（修3）(2013.11.20) 2" xfId="2165"/>
    <cellStyle name="Normal - Style1" xfId="2166"/>
    <cellStyle name="差_其他材料选价_Book1_(11.18)余政储出(2013)47号地块（安装北区、含价） 5" xfId="2167"/>
    <cellStyle name="好_廊坊三期方案目标成本汇总101115_3措施费清单(二标) 3" xfId="2168"/>
    <cellStyle name="好_主线清单模板09.4.10_复件 监理2012.4报表_3措施费清单(二标) 5" xfId="2169"/>
    <cellStyle name="Normal - Style1 2" xfId="2170"/>
    <cellStyle name="差_面积及经济控制指标表(发咨询)_(11.18)余政储出(2013)47号地块（安装北区、含价）" xfId="2171"/>
    <cellStyle name="Normal - Style1 3" xfId="2172"/>
    <cellStyle name="Normal - Style1 4" xfId="2173"/>
    <cellStyle name="Normal - Style1 6" xfId="2174"/>
    <cellStyle name="Normal_!!!GO" xfId="2175"/>
    <cellStyle name="常规 10 3 5" xfId="2176"/>
    <cellStyle name="好_（审核第二版）奉贤扩初阶段目标成本101103_(11.18)余政储出(2013)47号地块（安装北区、含价）" xfId="2177"/>
    <cellStyle name="per.style" xfId="2178"/>
    <cellStyle name="差_甲供材料_Book1_3措施费清单(二标)" xfId="2179"/>
    <cellStyle name="per.style 2" xfId="2180"/>
    <cellStyle name="差_甲供材料_Book1_3措施费清单(二标) 2" xfId="2181"/>
    <cellStyle name="per.style 4" xfId="2182"/>
    <cellStyle name="差_3 措施费清单(08)_(11.18)余政储出(2013)47号地块（安装北区）" xfId="2183"/>
    <cellStyle name="差_甲供材料_Book1_3措施费清单(二标) 4" xfId="2184"/>
    <cellStyle name="per.style 5" xfId="2185"/>
    <cellStyle name="差_甲供材料_Book1_3措施费清单(二标) 5" xfId="2186"/>
    <cellStyle name="per.style 6" xfId="2187"/>
    <cellStyle name="差_甲供材料_Book1_3措施费清单(二标) 6" xfId="2188"/>
    <cellStyle name="Percent [2]" xfId="2189"/>
    <cellStyle name="差_龙吴路施工图阶段目标成本20101111下发版_(11.18)余政储出(2013)47号地块（土建修）" xfId="2190"/>
    <cellStyle name="Percent [2] 2" xfId="2191"/>
    <cellStyle name="Percent [2] 3" xfId="2192"/>
    <cellStyle name="Percent [2] 4" xfId="2193"/>
    <cellStyle name="Percent [2] 5" xfId="2194"/>
    <cellStyle name="差_长白山威斯汀公共及客房2011.5.31（未锁-修订）_（已锁）长沙开福万达酒店客房区清单0920_复件 监理2012.4报表_(11.18)余政储出(2013)47号地块（土建修）" xfId="2195"/>
    <cellStyle name="好_控江路方案目标11.1 可售49846_3措施费清单(二标)" xfId="2196"/>
    <cellStyle name="Percent [2] 6" xfId="2197"/>
    <cellStyle name="Percent_!!!GO" xfId="2198"/>
    <cellStyle name="标题 1 6_(11.18)余政储出(2013)47号地块（安装北区）" xfId="2199"/>
    <cellStyle name="Pourcentage_pldt" xfId="2200"/>
    <cellStyle name="常规 5 2 5" xfId="2201"/>
    <cellStyle name="PSChar" xfId="2202"/>
    <cellStyle name="差_主线清单模板09.3.20（讨论后修改版）_复件 监理2012.4报表_(11.18)余政储出(2013)47号地块（安装南区、含价） 3" xfId="2203"/>
    <cellStyle name="PSChar 2" xfId="2204"/>
    <cellStyle name="PSChar 3" xfId="2205"/>
    <cellStyle name="t" xfId="2206"/>
    <cellStyle name="PSChar 4" xfId="2207"/>
    <cellStyle name="PSChar 5" xfId="2208"/>
    <cellStyle name="PSChar 6" xfId="2209"/>
    <cellStyle name="PSDate" xfId="2210"/>
    <cellStyle name="PSDate 2" xfId="2211"/>
    <cellStyle name="PSDate 3" xfId="2212"/>
    <cellStyle name="好_控江路方案阶段目标成本审核版1217_(11.18)余政储出(2013)47号地块（安装南区、含价）" xfId="2213"/>
    <cellStyle name="PSDate 4" xfId="2214"/>
    <cellStyle name="PSDate 5" xfId="2215"/>
    <cellStyle name="PSDate 6" xfId="2216"/>
    <cellStyle name="PSDec" xfId="2217"/>
    <cellStyle name="差_龙吴路施工图阶段目标成本20101111下发版_(11.18)余政储出(2013)47号地块（安装北区）" xfId="2218"/>
    <cellStyle name="PSDec 2" xfId="2219"/>
    <cellStyle name="PSDec 3" xfId="2220"/>
    <cellStyle name="常规 11" xfId="2221"/>
    <cellStyle name="PSDec 4" xfId="2222"/>
    <cellStyle name="PSDec 5" xfId="2223"/>
    <cellStyle name="PSDec 6" xfId="2224"/>
    <cellStyle name="PSHeading 2" xfId="2225"/>
    <cellStyle name="差_3 措施费清单(08)弄弄_(11.18)余政储出(2013)47号地块（安装北区、含价）" xfId="2226"/>
    <cellStyle name="PSHeading 3" xfId="2227"/>
    <cellStyle name="PSHeading 4" xfId="2228"/>
    <cellStyle name="PSHeading 5" xfId="2229"/>
    <cellStyle name="PSHeading 6" xfId="2230"/>
    <cellStyle name="PSInt" xfId="2231"/>
    <cellStyle name="PSInt 2" xfId="2232"/>
    <cellStyle name="PSSpacer 2" xfId="2233"/>
    <cellStyle name="PSSpacer 4" xfId="2234"/>
    <cellStyle name="好_隆晟项目施工图阶段目标成本(03集团审核）_(11.18)余政储出(2013)47号地块（安装北区、含价） 2" xfId="2235"/>
    <cellStyle name="PSSpacer 5" xfId="2236"/>
    <cellStyle name="好_隆晟项目施工图阶段目标成本(03集团审核）_(11.18)余政储出(2013)47号地块（安装北区、含价） 3" xfId="2237"/>
    <cellStyle name="RowLevel_0" xfId="2238"/>
    <cellStyle name="差_车站及区间模板_Book1_3措施费清单(二标)_(北标段)余政储出(2013)47号地块（表修6）(2013.11.30) 6" xfId="2239"/>
    <cellStyle name="好_多方案比较_Book1_(11.18)余政储出(2013)47号地块（安装北区、含价） 4" xfId="2240"/>
    <cellStyle name="S10" xfId="2241"/>
    <cellStyle name="标题 3 3_(11.18)余政储出(2013)47号地块（安装北区）" xfId="2242"/>
    <cellStyle name="S10 2" xfId="2243"/>
    <cellStyle name="S10 2 2" xfId="2244"/>
    <cellStyle name="差_车站及区间模板_Book1_3措施费清单(二标)_(北标段)余政储出(2013)47号地块（表修6）(2013.11.20) 4" xfId="2245"/>
    <cellStyle name="S10 3" xfId="2246"/>
    <cellStyle name="S10_(11.18)余政储出(2013)47号地块（安装北区）" xfId="2247"/>
    <cellStyle name="S11" xfId="2248"/>
    <cellStyle name="S11 2" xfId="2249"/>
    <cellStyle name="S11 2 2" xfId="2250"/>
    <cellStyle name="差_车站及区间模板_Book1_3措施费清单(二标)_(北标段)余政储出(2013)47号地块（表修6）(2013.11.30) 4" xfId="2251"/>
    <cellStyle name="差_附件A-主材明细表-长沙开福酒店110920_复件 监理2012.4报表_3措施费清单(二标) 6" xfId="2252"/>
    <cellStyle name="好_中昌标底汇报_Book1_(11.18)余政储出(2013)47号地块（安装北区、含价） 3" xfId="2253"/>
    <cellStyle name="S11 3" xfId="2254"/>
    <cellStyle name="S12" xfId="2255"/>
    <cellStyle name="差_目标成本编制表青埔定位(下发版）_(11.18)余政储出(2013)47号地块（安装南区、含价）" xfId="2256"/>
    <cellStyle name="S12 2" xfId="2257"/>
    <cellStyle name="差_Book1_2_Book1_3措施费清单(二标)_(北标段)余政储出(2013)47号地块(2013.11.23)" xfId="2258"/>
    <cellStyle name="差_目标成本编制表青埔定位(下发版）_(11.18)余政储出(2013)47号地块（安装南区、含价） 2" xfId="2259"/>
    <cellStyle name="S12 2 2" xfId="2260"/>
    <cellStyle name="差_Book1_2_Book1_3措施费清单(二标)_(北标段)余政储出(2013)47号地块(2013.11.23) 2" xfId="2261"/>
    <cellStyle name="差_安装清单模板09.3.20（讨论后修改版）_Book1_3措施费清单(二标)" xfId="2262"/>
    <cellStyle name="差_目标成本－青埔（扩初设计）_3措施费清单(二标) 3" xfId="2263"/>
    <cellStyle name="千位分隔 4 4" xfId="2264"/>
    <cellStyle name="S12 3" xfId="2265"/>
    <cellStyle name="差_目标成本编制表青埔定位(下发版）_(11.18)余政储出(2013)47号地块（安装南区、含价） 3" xfId="2266"/>
    <cellStyle name="S12_(11.18)余政储出(2013)47号地块（安装北区）" xfId="2267"/>
    <cellStyle name="S13" xfId="2268"/>
    <cellStyle name="S13 2" xfId="2269"/>
    <cellStyle name="差_（已锁）长沙开福万达酒店客房区清单0920-_Book1_3措施费清单(二标)_(北标段)余政储出(2013)47号地块（修3）(2013.11.20) 5" xfId="2270"/>
    <cellStyle name="千位分隔 12" xfId="2271"/>
    <cellStyle name="S13_(11.18)余政储出(2013)47号地块（安装北区）" xfId="2272"/>
    <cellStyle name="差_3 措施费清单(08)_(11.18)余政储出(2013)47号地块（安装北区、含价） 5" xfId="2273"/>
    <cellStyle name="S14" xfId="2274"/>
    <cellStyle name="S14 2" xfId="2275"/>
    <cellStyle name="差_（已锁）长沙开福万达酒店客房区清单0920_复件 监理2012.4报表_(11.18)余政储出(2013)47号地块（安装北区）" xfId="2276"/>
    <cellStyle name="S14_(11.18)余政储出(2013)47号地块（安装北区）" xfId="2277"/>
    <cellStyle name="S15" xfId="2278"/>
    <cellStyle name="S9 3 2" xfId="2279"/>
    <cellStyle name="S15 2" xfId="2280"/>
    <cellStyle name="S16_(11.18)余政储出(2013)47号地块（安装北区）" xfId="2281"/>
    <cellStyle name="差_目标成本编制表青埔定位11.11_(11.18)余政储出(2013)47号地块（安装北区、含价） 6" xfId="2282"/>
    <cellStyle name="S17" xfId="2283"/>
    <cellStyle name="S17 2" xfId="2284"/>
    <cellStyle name="S17_(11.18)余政储出(2013)47号地块（安装北区）" xfId="2285"/>
    <cellStyle name="S3 2" xfId="2286"/>
    <cellStyle name="差_Book1_3_(11.18)余政储出(2013)47号地块（安装南区）_(北标段)余政储出(2013)47号地块（修3）(2013.11.20)" xfId="2287"/>
    <cellStyle name="S3 2 2" xfId="2288"/>
    <cellStyle name="差_Book1_2_Book1_(11.18)余政储出(2013)47号地块（土建修） 6" xfId="2289"/>
    <cellStyle name="S4" xfId="2290"/>
    <cellStyle name="S5" xfId="2291"/>
    <cellStyle name="差_目标成本－方案阶段（调整后上报）20100324_(11.18)余政储出(2013)47号地块（安装北区、含价） 2" xfId="2292"/>
    <cellStyle name="常规 9 3 2 2" xfId="2293"/>
    <cellStyle name="S6" xfId="2294"/>
    <cellStyle name="差_目标成本－方案阶段（调整后上报）20100324_(11.18)余政储出(2013)47号地块（安装北区、含价） 3" xfId="2295"/>
    <cellStyle name="常规 9 3 2 3" xfId="2296"/>
    <cellStyle name="S6 2" xfId="2297"/>
    <cellStyle name="差_2 总价汇总表(一标段)_(11.18)余政储出(2013)47号地块（安装北区）" xfId="2298"/>
    <cellStyle name="差_目标成本－方案阶段（上报）20100324_3措施费清单(二标) 4" xfId="2299"/>
    <cellStyle name="S6 3" xfId="2300"/>
    <cellStyle name="差_目标成本－方案阶段（上报）20100324_3措施费清单(二标) 5" xfId="2301"/>
    <cellStyle name="差_中昌标底汇报_Book1_(11.18)余政储出(2013)47号地块（安装北区）" xfId="2302"/>
    <cellStyle name="S6 3 2" xfId="2303"/>
    <cellStyle name="标题 1 19" xfId="2304"/>
    <cellStyle name="S7" xfId="2305"/>
    <cellStyle name="差_3 措施费清单(08)弄弄_(11.18)余政储出(2013)47号地块（安装南区）" xfId="2306"/>
    <cellStyle name="差_目标成本－方案阶段（调整后上报）20100324_(11.18)余政储出(2013)47号地块（安装北区、含价） 4" xfId="2307"/>
    <cellStyle name="常规 9 3 2 4" xfId="2308"/>
    <cellStyle name="S7 2" xfId="2309"/>
    <cellStyle name="差_控江路方案阶段目标成本审核版(终版）_(11.18)余政储出(2013)47号地块（土建修）" xfId="2310"/>
    <cellStyle name="S7 3" xfId="2311"/>
    <cellStyle name="差_（1）主线清单模板09.6.8_Book1_(11.18)余政储出(2013)47号地块（安装南区、含价） 2" xfId="2312"/>
    <cellStyle name="S8 2" xfId="2313"/>
    <cellStyle name="S8 3" xfId="2314"/>
    <cellStyle name="S8 3 2" xfId="2315"/>
    <cellStyle name="S9" xfId="2316"/>
    <cellStyle name="差_目标成本－方案阶段（调整后上报）20100324_(11.18)余政储出(2013)47号地块（安装北区、含价） 6" xfId="2317"/>
    <cellStyle name="差_中昌标底汇报_Book1_(11.18)余政储出(2013)47号地块（土建修）" xfId="2318"/>
    <cellStyle name="常规 9 3 2 6" xfId="2319"/>
    <cellStyle name="好_8号线北段（清单模板）7.24_复件 监理2012.4报表_(11.18)余政储出(2013)47号地块（安装北区）" xfId="2320"/>
    <cellStyle name="S9 2" xfId="2321"/>
    <cellStyle name="S9 2 2" xfId="2322"/>
    <cellStyle name="S9 2_(11.18)余政储出(2013)47号地块（安装北区）" xfId="2323"/>
    <cellStyle name="差_2008清单地铁清单模板（逸群）_Book1_3措施费清单(二标)_(北标段)余政储出(2013)47号地块（表修6）(2013.11.20) 4" xfId="2324"/>
    <cellStyle name="差_3措施费清单(二标)_(北标段)余政储出(2013)47号地块（表修6）(2013.11.30)(1) 3" xfId="2325"/>
    <cellStyle name="差_龙吴路施工图阶段目标成本20101111下发版_(11.18)余政储出(2013)47号地块（安装北区、含价） 3" xfId="2326"/>
    <cellStyle name="S9 3" xfId="2327"/>
    <cellStyle name="常规 3 4" xfId="2328"/>
    <cellStyle name="S9 4" xfId="2329"/>
    <cellStyle name="差_目标成本－方案阶段（调整后上报）20100324_3措施费清单(二标)" xfId="2330"/>
    <cellStyle name="sstot" xfId="2331"/>
    <cellStyle name="差_电气模板_Book1" xfId="2332"/>
    <cellStyle name="差_关健指标_(11.18)余政储出(2013)47号地块（安装北区、含价） 4" xfId="2333"/>
    <cellStyle name="sstot 2" xfId="2334"/>
    <cellStyle name="sstot 3" xfId="2335"/>
    <cellStyle name="标题 2 4_(11.18)余政储出(2013)47号地块（安装北区）" xfId="2336"/>
    <cellStyle name="差_（已锁）长沙开福万达酒店客房区清单0920-_复件 监理2012.4报表_3措施费清单(二标)_(北标段)余政储出(2013)47号地块（表修6）(2013.11.30)(1)" xfId="2337"/>
    <cellStyle name="sstot 4" xfId="2338"/>
    <cellStyle name="sstot 5" xfId="2339"/>
    <cellStyle name="sstot 6" xfId="2340"/>
    <cellStyle name="Standard_AREAS" xfId="2341"/>
    <cellStyle name="差_Book1_2_复件 监理2012.4报表_3措施费清单(二标)_(南标段)余政储出(2013)47号地块（修3）2013.11.20 4" xfId="2342"/>
    <cellStyle name="差_目标成本编制表青埔定位11.11_(11.18)余政储出(2013)47号地块（安装南区）" xfId="2343"/>
    <cellStyle name="t 2" xfId="2344"/>
    <cellStyle name="样式 4" xfId="2345"/>
    <cellStyle name="t 3" xfId="2346"/>
    <cellStyle name="样式 5" xfId="2347"/>
    <cellStyle name="t 4" xfId="2348"/>
    <cellStyle name="样式 6" xfId="2349"/>
    <cellStyle name="t 5" xfId="2350"/>
    <cellStyle name="样式 7" xfId="2351"/>
    <cellStyle name="t 6" xfId="2352"/>
    <cellStyle name="样式 8" xfId="2353"/>
    <cellStyle name="t_3措施费清单(二标)" xfId="2354"/>
    <cellStyle name="t_3措施费清单(二标) 2" xfId="2355"/>
    <cellStyle name="t_3措施费清单(二标) 3" xfId="2356"/>
    <cellStyle name="t_3措施费清单(二标) 4" xfId="2357"/>
    <cellStyle name="好_长白山威斯汀公共及客房2011.5.31（未锁-修订）_Book1_3措施费清单(二标) 2" xfId="2358"/>
    <cellStyle name="t_3措施费清单(二标) 5" xfId="2359"/>
    <cellStyle name="好_长白山威斯汀公共及客房2011.5.31（未锁-修订）_Book1_3措施费清单(二标) 3" xfId="2360"/>
    <cellStyle name="t_3措施费清单(二标) 6" xfId="2361"/>
    <cellStyle name="差_（审核第2版）隆晟项目方案阶段目标成本100902_3措施费清单(二标)_(北标段)余政储出(2013)47号地块（表修6）(2013.11.30)(1)" xfId="2362"/>
    <cellStyle name="好_长白山威斯汀公共及客房2011.5.31（未锁-修订）_Book1_3措施费清单(二标) 4" xfId="2363"/>
    <cellStyle name="t_3措施费清单(二标)_(11.19北标段)余政储出(2013)47号地块（修） (version 2111) 2" xfId="2364"/>
    <cellStyle name="t_3措施费清单(二标)_(11.19北标段)余政储出(2013)47号地块（修） (version 2111) 3" xfId="2365"/>
    <cellStyle name="差_目标成本－方案阶段（审核）20100324" xfId="2366"/>
    <cellStyle name="t_3措施费清单(二标)_(11.19北标段)余政储出(2013)47号地块（修） (version 2111) 4" xfId="2367"/>
    <cellStyle name="t_3措施费清单(二标)_(11.19北标段)余政储出(2013)47号地块（修） (version 2111) 5" xfId="2368"/>
    <cellStyle name="t_3措施费清单(二标)_(11.19北标段)余政储出(2013)47号地块（修） (version 2111) 6" xfId="2369"/>
    <cellStyle name="t_3措施费清单(二标)_(11.19北标段)余政储出(2013)47号地块（修） (version 2111)_(北标段)余政储出(2013)47号地块(2013.11.23) 2" xfId="2370"/>
    <cellStyle name="标题 2 2" xfId="2371"/>
    <cellStyle name="差_目标成本－青埔（扩初设计）审核版_(11.18)余政储出(2013)47号地块（安装北区）" xfId="2372"/>
    <cellStyle name="t_3措施费清单(二标)_(11.19北标段)余政储出(2013)47号地块（修） (version 2111)_(北标段)余政储出(2013)47号地块(2013.11.23) 3" xfId="2373"/>
    <cellStyle name="标题 2 3" xfId="2374"/>
    <cellStyle name="差_车站及区间模板_Book1_3措施费清单(二标)_(北标段)余政储出(2013)47号地块（表修6）(2013.11.20)" xfId="2375"/>
    <cellStyle name="t_3措施费清单(二标)_(11.19北标段)余政储出(2013)47号地块（修） (version 2111)_(北标段)余政储出(2013)47号地块(2013.11.23) 4" xfId="2376"/>
    <cellStyle name="标题 2 4" xfId="2377"/>
    <cellStyle name="强调文字颜色 4 5_(11.18)余政储出(2013)47号地块（安装北区）" xfId="2378"/>
    <cellStyle name="t_3措施费清单(二标)_(11.19北标段)余政储出(2013)47号地块（修） (version 2111)_(北标段)余政储出(2013)47号地块(2013.11.23) 5" xfId="2379"/>
    <cellStyle name="标题 2 5" xfId="2380"/>
    <cellStyle name="好_甲供材料_复件 监理2012.4报表_(11.18)余政储出(2013)47号地块（安装北区）" xfId="2381"/>
    <cellStyle name="t_3措施费清单(二标)_(11.19北标段)余政储出(2013)47号地块（修） (version 2111)_(北标段)余政储出(2013)47号地块(2013.11.23) 6" xfId="2382"/>
    <cellStyle name="标题 2 6" xfId="2383"/>
    <cellStyle name="t_3措施费清单(二标)_(11.19北标段)余政储出(2013)47号地块（修） (version 2111)_北北" xfId="2384"/>
    <cellStyle name="t_3措施费清单(二标)_(11.19北标段)余政储出(2013)47号地块（修） (version 2111)_北北 2" xfId="2385"/>
    <cellStyle name="t_3措施费清单(二标)_(11.19北标段)余政储出(2013)47号地块（修） (version 2111)_北北 3" xfId="2386"/>
    <cellStyle name="t_3措施费清单(二标)_(11.19北标段)余政储出(2013)47号地块（修） (version 2111)_北北 4" xfId="2387"/>
    <cellStyle name="t_3措施费清单(二标)_(11.19北标段)余政储出(2013)47号地块（修） (version 2111)_北北 5" xfId="2388"/>
    <cellStyle name="t_3措施费清单(二标)_(11.19北标段)余政储出(2013)47号地块（修） (version 2111)_北北 6" xfId="2389"/>
    <cellStyle name="t_HVAC Equipment (3)" xfId="2390"/>
    <cellStyle name="常规 2 3 4" xfId="2391"/>
    <cellStyle name="t_HVAC Equipment (3) 2" xfId="2392"/>
    <cellStyle name="常规 2 3 4 2" xfId="2393"/>
    <cellStyle name="t_HVAC Equipment (3) 3" xfId="2394"/>
    <cellStyle name="常规 2 3 4 3" xfId="2395"/>
    <cellStyle name="t_HVAC Equipment (3) 4" xfId="2396"/>
    <cellStyle name="常规 2 3 4 4" xfId="2397"/>
    <cellStyle name="t_HVAC Equipment (3) 5" xfId="2398"/>
    <cellStyle name="常规 2 3 4 5" xfId="2399"/>
    <cellStyle name="t_HVAC Equipment (3) 6" xfId="2400"/>
    <cellStyle name="常规 2 3 4 6" xfId="2401"/>
    <cellStyle name="t_HVAC Equipment (3)_3措施费清单(二标)" xfId="2402"/>
    <cellStyle name="t_HVAC Equipment (3)_3措施费清单(二标) 2" xfId="2403"/>
    <cellStyle name="t_HVAC Equipment (3)_3措施费清单(二标) 3" xfId="2404"/>
    <cellStyle name="标题 5 2 2" xfId="2405"/>
    <cellStyle name="差_车站及区间模板_复件 监理2012.4报表_(11.18)余政储出(2013)47号地块（安装南区）" xfId="2406"/>
    <cellStyle name="t_HVAC Equipment (3)_3措施费清单(二标) 4" xfId="2407"/>
    <cellStyle name="t_HVAC Equipment (3)_3措施费清单(二标) 6" xfId="2408"/>
    <cellStyle name="差_8号线调价_复件 监理2012.4报表_(11.18)余政储出(2013)47号地块（安装南区、含价） 3" xfId="2409"/>
    <cellStyle name="千位分隔 11 3" xfId="2410"/>
    <cellStyle name="t_HVAC Equipment (3)_3措施费清单(二标)_(11.19北标段)余政储出(2013)47号地块（修） (version 2111)" xfId="2411"/>
    <cellStyle name="t_HVAC Equipment (3)_3措施费清单(二标)_(11.19北标段)余政储出(2013)47号地块（修） (version 2111) 2" xfId="2412"/>
    <cellStyle name="t_HVAC Equipment (3)_3措施费清单(二标)_(11.19北标段)余政储出(2013)47号地块（修） (version 2111) 3" xfId="2413"/>
    <cellStyle name="t_HVAC Equipment (3)_3措施费清单(二标)_(11.19北标段)余政储出(2013)47号地块（修） (version 2111) 4" xfId="2414"/>
    <cellStyle name="t_HVAC Equipment (3)_3措施费清单(二标)_(11.19北标段)余政储出(2013)47号地块（修） (version 2111) 5" xfId="2415"/>
    <cellStyle name="差_2008清单地铁清单模板（逸群）_Book1_3措施费清单(二标)_(北标段)余政储出(2013)47号地块（表修6）(2013.11.30) 2" xfId="2416"/>
    <cellStyle name="差_Book1_复件 监理2012.4报表_3措施费清单(二标)_(北标段)余政储出(2013)47号地块（修3）(2013.11.20)" xfId="2417"/>
    <cellStyle name="t_HVAC Equipment (3)_3措施费清单(二标)_(11.19北标段)余政储出(2013)47号地块（修） (version 2111) 6" xfId="2418"/>
    <cellStyle name="差_2008清单地铁清单模板（逸群）_Book1_3措施费清单(二标)_(北标段)余政储出(2013)47号地块（表修6）(2013.11.30) 3" xfId="2419"/>
    <cellStyle name="t_HVAC Equipment (3)_3措施费清单(二标)_(11.19北标段)余政储出(2013)47号地块（修） (version 2111)_(北标段)余政储出(2013)47号地块(2013.11.23) 2" xfId="2420"/>
    <cellStyle name="t_HVAC Equipment (3)_3措施费清单(二标)_(11.19北标段)余政储出(2013)47号地块（修） (version 2111)_(北标段)余政储出(2013)47号地块(2013.11.23) 3" xfId="2421"/>
    <cellStyle name="t_HVAC Equipment (3)_3措施费清单(二标)_(11.19北标段)余政储出(2013)47号地块（修） (version 2111)_北北 2" xfId="2422"/>
    <cellStyle name="t_HVAC Equipment (3)_3措施费清单(二标)_(11.19北标段)余政储出(2013)47号地块（修） (version 2111)_北北 3" xfId="2423"/>
    <cellStyle name="t_HVAC Equipment (3)_3措施费清单(二标)_(11.19北标段)余政储出(2013)47号地块（修） (version 2111)_北北 4" xfId="2424"/>
    <cellStyle name="差_8号线北段（清单模板）7.24_Book1_3措施费清单(二标)_(北标段)余政储出(2013)47号地块（修3）(2013.11.20) 2" xfId="2425"/>
    <cellStyle name="好_其他材料选价_Book1" xfId="2426"/>
    <cellStyle name="t_HVAC Equipment (3)_3措施费清单(二标)_(11.19北标段)余政储出(2013)47号地块（修） (version 2111)_北北 5" xfId="2427"/>
    <cellStyle name="差_8号线北段（清单模板）7.24_Book1_3措施费清单(二标)_(北标段)余政储出(2013)47号地块（修3）(2013.11.20) 3" xfId="2428"/>
    <cellStyle name="t_HVAC Equipment (3)_3措施费清单(二标)_(11.19北标段)余政储出(2013)47号地块（修） (version 2111)_北北 6" xfId="2429"/>
    <cellStyle name="差_8号线北段（清单模板）7.24_Book1_3措施费清单(二标)_(北标段)余政储出(2013)47号地块（修3）(2013.11.20) 4" xfId="2430"/>
    <cellStyle name="Yellow" xfId="2431"/>
    <cellStyle name="Yellow 2" xfId="2432"/>
    <cellStyle name="Yellow 3" xfId="2433"/>
    <cellStyle name="Yellow 4" xfId="2434"/>
    <cellStyle name="Yellow 6" xfId="2435"/>
    <cellStyle name="百分比 2 2" xfId="2436"/>
    <cellStyle name="差_（审核第二版）奉贤扩初阶段目标成本101103" xfId="2437"/>
    <cellStyle name="百分比 2 2 2" xfId="2438"/>
    <cellStyle name="差_（已锁）长沙开福万达酒店客房区清单0920-_复件 监理2012.4报表_(11.18)余政储出(2013)47号地块（安装北区、含价） 4" xfId="2439"/>
    <cellStyle name="百分比 2 2 3" xfId="2440"/>
    <cellStyle name="差_（已锁）长沙开福万达酒店客房区清单0920-_复件 监理2012.4报表_(11.18)余政储出(2013)47号地块（安装北区、含价） 5" xfId="2441"/>
    <cellStyle name="百分比 2 2 4" xfId="2442"/>
    <cellStyle name="差_（已锁）长沙开福万达酒店客房区清单0920-_复件 监理2012.4报表_(11.18)余政储出(2013)47号地块（安装北区、含价） 6" xfId="2443"/>
    <cellStyle name="百分比 2 2 5" xfId="2444"/>
    <cellStyle name="百分比 2 2 6" xfId="2445"/>
    <cellStyle name="百分比 2 3" xfId="2446"/>
    <cellStyle name="百分比 2 3 2" xfId="2447"/>
    <cellStyle name="百分比 2 3 3" xfId="2448"/>
    <cellStyle name="百分比 2 3 4" xfId="2449"/>
    <cellStyle name="差_安装清单模板09.3.20（讨论后修改版）_Book1_(11.18)余政储出(2013)47号地块（安装北区）" xfId="2450"/>
    <cellStyle name="百分比 2 3 5" xfId="2451"/>
    <cellStyle name="百分比 2 3 6" xfId="2452"/>
    <cellStyle name="百分比 2 4" xfId="2453"/>
    <cellStyle name="百分比 2 4 2" xfId="2454"/>
    <cellStyle name="百分比 2 4 3" xfId="2455"/>
    <cellStyle name="百分比 2 4 4" xfId="2456"/>
    <cellStyle name="百分比 2 4 5" xfId="2457"/>
    <cellStyle name="标题 4 2 2" xfId="2458"/>
    <cellStyle name="百分比 2 4 6" xfId="2459"/>
    <cellStyle name="标题 4 2 3" xfId="2460"/>
    <cellStyle name="百分比 2 6" xfId="2461"/>
    <cellStyle name="差_Book1_复件 监理2012.4报表_3措施费清单(二标)_(北标段)余政储出(2013)47号地块（表修6）(2013.11.30)(1) 2" xfId="2462"/>
    <cellStyle name="常规 20 2" xfId="2463"/>
    <cellStyle name="百分比 2 7" xfId="2464"/>
    <cellStyle name="差_Book1_复件 监理2012.4报表_3措施费清单(二标)_(北标段)余政储出(2013)47号地块（表修6）(2013.11.30)(1) 3" xfId="2465"/>
    <cellStyle name="常规 20 3" xfId="2466"/>
    <cellStyle name="百分比 2 8" xfId="2467"/>
    <cellStyle name="差_Book1_复件 监理2012.4报表_3措施费清单(二标)_(北标段)余政储出(2013)47号地块（表修6）(2013.11.30)(1) 4" xfId="2468"/>
    <cellStyle name="常规 20 4" xfId="2469"/>
    <cellStyle name="好_镇江时代城目标成本（方案版上报集团110213）01_3措施费清单(二标) 2" xfId="2470"/>
    <cellStyle name="百分比 2 9" xfId="2471"/>
    <cellStyle name="差_Book1_复件 监理2012.4报表_3措施费清单(二标)_(北标段)余政储出(2013)47号地块（表修6）(2013.11.30)(1) 5" xfId="2472"/>
    <cellStyle name="常规 20 5" xfId="2473"/>
    <cellStyle name="好_镇江时代城目标成本（方案版上报集团110213）01_3措施费清单(二标) 3" xfId="2474"/>
    <cellStyle name="适中 2 2" xfId="2475"/>
    <cellStyle name="百分比 3" xfId="2476"/>
    <cellStyle name="百分比 3 2" xfId="2477"/>
    <cellStyle name="差_（审核第二版）奉贤扩初阶段目标成本101103_3措施费清单(二标)_(北标段)余政储出(2013)47号地块（表修6）(2013.11.30) 3" xfId="2478"/>
    <cellStyle name="百分比 3 3" xfId="2479"/>
    <cellStyle name="差_（审核第二版）奉贤扩初阶段目标成本101103_3措施费清单(二标)_(北标段)余政储出(2013)47号地块（表修6）(2013.11.30) 4" xfId="2480"/>
    <cellStyle name="百分比 3 4" xfId="2481"/>
    <cellStyle name="差_（审核第二版）奉贤扩初阶段目标成本101103_3措施费清单(二标)_(北标段)余政储出(2013)47号地块（表修6）(2013.11.30) 5" xfId="2482"/>
    <cellStyle name="百分比 3 5" xfId="2483"/>
    <cellStyle name="差_（审核第二版）奉贤扩初阶段目标成本101103_3措施费清单(二标)_(北标段)余政储出(2013)47号地块（表修6）(2013.11.30) 6" xfId="2484"/>
    <cellStyle name="百分比 3 6" xfId="2485"/>
    <cellStyle name="常规 16 2" xfId="2486"/>
    <cellStyle name="百分比 4" xfId="2487"/>
    <cellStyle name="百分比 4 2" xfId="2488"/>
    <cellStyle name="差_5宁临空项目成本测算表格20101117(第二版）_3措施费清单(二标)_(北标段)余政储出(2013)47号地块（表修6）(2013.11.30) 4" xfId="2489"/>
    <cellStyle name="百分比 4 3" xfId="2490"/>
    <cellStyle name="差_5宁临空项目成本测算表格20101117(第二版）_3措施费清单(二标)_(北标段)余政储出(2013)47号地块（表修6）(2013.11.30) 5" xfId="2491"/>
    <cellStyle name="百分比 4 4" xfId="2492"/>
    <cellStyle name="差_5宁临空项目成本测算表格20101117(第二版）_3措施费清单(二标)_(北标段)余政储出(2013)47号地块（表修6）(2013.11.30) 6" xfId="2493"/>
    <cellStyle name="百分比 4 5" xfId="2494"/>
    <cellStyle name="百分比 4 6" xfId="2495"/>
    <cellStyle name="常规 17 2" xfId="2496"/>
    <cellStyle name="常规 22 2" xfId="2497"/>
    <cellStyle name="百分比 6" xfId="2498"/>
    <cellStyle name="百分比 7" xfId="2499"/>
    <cellStyle name="百分比 8" xfId="2500"/>
    <cellStyle name="捠壿 [0.00]_PRODUCT DETAIL Q1" xfId="2501"/>
    <cellStyle name="差_3措施费清单(二标)" xfId="2502"/>
    <cellStyle name="差_多方案比较_复件 监理2012.4报表_(11.18)余政储出(2013)47号地块（安装北区、含价） 4" xfId="2503"/>
    <cellStyle name="捠壿_PRODUCT DETAIL Q1" xfId="2504"/>
    <cellStyle name="编号" xfId="2505"/>
    <cellStyle name="差_Book1_Book1_3措施费清单(二标)_(北标段)余政储出(2013)47号地块(2013.11.23) 6" xfId="2506"/>
    <cellStyle name="差_面积及经济控制指标表(发咨询)_(11.18)余政储出(2013)47号地块（安装南区、含价） 3" xfId="2507"/>
    <cellStyle name="编号 2" xfId="2508"/>
    <cellStyle name="差_（已锁）长沙开福万达酒店客房区清单0920-_Book1_(11.18)余政储出(2013)47号地块（安装南区）_(北标段)余政储出(2013)47号地块（修3）(2013.11.20)" xfId="2509"/>
    <cellStyle name="差_3措施费清单(二标)_(北标段)余政储出(2013)47号地块（表修6）(2013.11.20) 4" xfId="2510"/>
    <cellStyle name="编号 3" xfId="2511"/>
    <cellStyle name="差_2008清单地铁清单模板（逸群）_Book1_3措施费清单(二标)_(北标段)余政储出(2013)47号地块（表修6）(2013.11.30)(1)" xfId="2512"/>
    <cellStyle name="差_3措施费清单(二标)_(北标段)余政储出(2013)47号地块（表修6）(2013.11.20) 5" xfId="2513"/>
    <cellStyle name="好 4_(11.18)余政储出(2013)47号地块（安装北区）" xfId="2514"/>
    <cellStyle name="编号 4" xfId="2515"/>
    <cellStyle name="差_3措施费清单(二标)_(北标段)余政储出(2013)47号地块（表修6）(2013.11.20) 6" xfId="2516"/>
    <cellStyle name="输出 5_(11.18)余政储出(2013)47号地块（安装北区）" xfId="2517"/>
    <cellStyle name="编号 5" xfId="2518"/>
    <cellStyle name="编号 6" xfId="2519"/>
    <cellStyle name="标题 1 10" xfId="2520"/>
    <cellStyle name="标题 1 11" xfId="2521"/>
    <cellStyle name="标题 1 17" xfId="2522"/>
    <cellStyle name="标题 1 18" xfId="2523"/>
    <cellStyle name="差_Book1_复件 监理2012.4报表_(11.18)余政储出(2013)47号地块（土建修）" xfId="2524"/>
    <cellStyle name="标题 1 2 2" xfId="2525"/>
    <cellStyle name="标题 1 2 2 2" xfId="2526"/>
    <cellStyle name="好_8号线北段（清单模板）7.24_复件 监理2012.4报表_(11.18)余政储出(2013)47号地块（安装南区、含价） 3" xfId="2527"/>
    <cellStyle name="标题 1 2 2_(11.18)余政储出(2013)47号地块（安装北区）" xfId="2528"/>
    <cellStyle name="差_20110315隆晟项目施工图阶段目标成本(03集团审核终版）_(11.18)余政储出(2013)47号地块（安装北区、含价） 2" xfId="2529"/>
    <cellStyle name="差_8号线北段（清单模板）7.24_复件 监理2012.4报表_3措施费清单(二标)_(南标段)余政储出(2013)47号地块（修3）2013.11.20" xfId="2530"/>
    <cellStyle name="千位分隔 2 2 6 3" xfId="2531"/>
    <cellStyle name="标题 1 2 3" xfId="2532"/>
    <cellStyle name="标题 1 2 3 2" xfId="2533"/>
    <cellStyle name="差_车站及区间模板_Book1_3措施费清单(二标)" xfId="2534"/>
    <cellStyle name="标题 1 2 3_(11.18)余政储出(2013)47号地块（安装北区）" xfId="2535"/>
    <cellStyle name="差_（已锁）长沙开福万达酒店客房区清单0920_复件 监理2012.4报表_3措施费清单(二标)_(南标段)余政储出(2013)47号地块（修3）2013.11.20" xfId="2536"/>
    <cellStyle name="好_隆晟项目施工图阶段目标成本(03集团审核）_(11.18)余政储出(2013)47号地块（土建修）" xfId="2537"/>
    <cellStyle name="标题 1 2 4" xfId="2538"/>
    <cellStyle name="差_8号线北段（清单模板）7.24_复件 监理2012.4报表_(11.18)余政储出(2013)47号地块（安装南区、含价） 2" xfId="2539"/>
    <cellStyle name="差_甲供材料_复件 监理2012.4报表_3措施费清单(二标) 2" xfId="2540"/>
    <cellStyle name="好_主线清单模板09.3.19（讨论后修改版）_复件 监理2012.4报表_(11.18)余政储出(2013)47号地块（安装南区）" xfId="2541"/>
    <cellStyle name="标题 1 2_(11.18)余政储出(2013)47号地块（安装北区）" xfId="2542"/>
    <cellStyle name="差_安装清单模板09.3.20（讨论后修改版）_复件 监理2012.4报表_3措施费清单(二标)_(北标段)余政储出(2013)47号地块(2013.11.23) 2" xfId="2543"/>
    <cellStyle name="解释性文本 15" xfId="2544"/>
    <cellStyle name="标题 1 3" xfId="2545"/>
    <cellStyle name="标题 1 3 2" xfId="2546"/>
    <cellStyle name="差_（已锁）长沙开福万达酒店客房区清单0920-_Book1_(11.18)余政储出(2013)47号地块（安装北区）" xfId="2547"/>
    <cellStyle name="标题 1 3_(11.18)余政储出(2013)47号地块（安装北区）" xfId="2548"/>
    <cellStyle name="差_Book1_复件 监理2012.4报表_3措施费清单(二标)_(北标段)余政储出(2013)47号地块（表修6）(2013.11.30) 6" xfId="2549"/>
    <cellStyle name="好_目标成本－方案阶段（审核）20100324_3措施费清单(二标) 2" xfId="2550"/>
    <cellStyle name="标题 1 4" xfId="2551"/>
    <cellStyle name="标题 1 4 2" xfId="2552"/>
    <cellStyle name="差_（已锁）长沙开福万达酒店客房区清单0920-_Book1_(11.18)余政储出(2013)47号地块（安装南区、含价） 6" xfId="2553"/>
    <cellStyle name="标题 1 4_(11.18)余政储出(2013)47号地块（安装北区）" xfId="2554"/>
    <cellStyle name="差_（已锁）长沙开福万达酒店客房区清单0920_复件 监理2012.4报表_3措施费清单(二标)_(北标段)余政储出(2013)47号地块（表修6）(2013.11.30)(1)" xfId="2555"/>
    <cellStyle name="标题 1 5" xfId="2556"/>
    <cellStyle name="标题 1 5_(11.18)余政储出(2013)47号地块（安装北区）" xfId="2557"/>
    <cellStyle name="好_七号线清单模板09.06.08_复件 监理2012.4报表_(11.18)余政储出(2013)47号地块（安装南区、含价） 3" xfId="2558"/>
    <cellStyle name="标题 1 6" xfId="2559"/>
    <cellStyle name="标题 1 6 2" xfId="2560"/>
    <cellStyle name="标题 1 7" xfId="2561"/>
    <cellStyle name="标题 1 8" xfId="2562"/>
    <cellStyle name="标题 1 9" xfId="2563"/>
    <cellStyle name="标题 10" xfId="2564"/>
    <cellStyle name="标题 11" xfId="2565"/>
    <cellStyle name="差_2008清单地铁清单模板（逸群）_复件 监理2012.4报表_(11.18)余政储出(2013)47号地块（安装南区）" xfId="2566"/>
    <cellStyle name="标题 2 10" xfId="2567"/>
    <cellStyle name="标题 2 11" xfId="2568"/>
    <cellStyle name="标题 2 12" xfId="2569"/>
    <cellStyle name="标题 2 13" xfId="2570"/>
    <cellStyle name="标题 2 14" xfId="2571"/>
    <cellStyle name="标题 2 15" xfId="2572"/>
    <cellStyle name="标题 2 16" xfId="2573"/>
    <cellStyle name="标题 2 17" xfId="2574"/>
    <cellStyle name="标题 2 18" xfId="2575"/>
    <cellStyle name="标题 2 19" xfId="2576"/>
    <cellStyle name="差_控江目标成本调整101202_3措施费清单(二标) 2" xfId="2577"/>
    <cellStyle name="标题 2 2 2" xfId="2578"/>
    <cellStyle name="差_1 投标汇总表_(北标段)余政储出(2013)47号地块（表修6）(2013.11.30)(1) 5" xfId="2579"/>
    <cellStyle name="差_Book1_3_3措施费清单(二标)_(北标段)余政储出(2013)47号地块(2013.11.23) 3" xfId="2580"/>
    <cellStyle name="差_隆晟项目施工图阶段目标成本(03集团审核）_(11.18)余政储出(2013)47号地块（土建修）" xfId="2581"/>
    <cellStyle name="标题 2 2 2 2" xfId="2582"/>
    <cellStyle name="标题 2 2 2_(11.18)余政储出(2013)47号地块（安装北区）" xfId="2583"/>
    <cellStyle name="差_车站及区间模板_复件 监理2012.4报表_(11.18)余政储出(2013)47号地块（安装南区、含价） 5" xfId="2584"/>
    <cellStyle name="标题 2 2 3" xfId="2585"/>
    <cellStyle name="差_1 投标汇总表_(北标段)余政储出(2013)47号地块（表修6）(2013.11.30)(1) 6" xfId="2586"/>
    <cellStyle name="差_Book1_3_3措施费清单(二标)_(北标段)余政储出(2013)47号地块(2013.11.23) 4" xfId="2587"/>
    <cellStyle name="标题 2 2 3 2" xfId="2588"/>
    <cellStyle name="标题 2 2 3_(11.18)余政储出(2013)47号地块（安装北区）" xfId="2589"/>
    <cellStyle name="标题 2 2_(11.18)余政储出(2013)47号地块（安装北区）" xfId="2590"/>
    <cellStyle name="标题 2 3 2" xfId="2591"/>
    <cellStyle name="差_车站及区间模板_Book1_3措施费清单(二标)_(北标段)余政储出(2013)47号地块（表修6）(2013.11.20) 2" xfId="2592"/>
    <cellStyle name="标题 2 3_(11.18)余政储出(2013)47号地块（安装北区）" xfId="2593"/>
    <cellStyle name="差_复件 监理2012.4报表_(11.18)余政储出(2013)47号地块（安装南区、含价） 2" xfId="2594"/>
    <cellStyle name="标题 2 4 2" xfId="2595"/>
    <cellStyle name="常规 9 15" xfId="2596"/>
    <cellStyle name="标题 2 5 2" xfId="2597"/>
    <cellStyle name="差_工作表 在 集团目标成本审核报告（长沙隆晟）_(11.18)余政储出(2013)47号地块（安装北区、含价） 5" xfId="2598"/>
    <cellStyle name="标题 2 5_(11.18)余政储出(2013)47号地块（安装北区）" xfId="2599"/>
    <cellStyle name="差_8号线调价_Book1_3措施费清单(二标)_(北标段)余政储出(2013)47号地块（表修6）(2013.11.20)" xfId="2600"/>
    <cellStyle name="标题 2 6 2" xfId="2601"/>
    <cellStyle name="差_安装清单模板09.3.20（讨论后修改版）_复件 监理2012.4报表_3措施费清单(二标)_(北标段)余政储出(2013)47号地块（表修6）(2013.11.20) 4" xfId="2602"/>
    <cellStyle name="差_隆晟项目施工图阶段目标成本(03集团审核）_3措施费清单(二标) 3" xfId="2603"/>
    <cellStyle name="标题 2 6_(11.18)余政储出(2013)47号地块（安装北区）" xfId="2604"/>
    <cellStyle name="差_复件 建安费用对比分析_(11.18)余政储出(2013)47号地块（土建修）" xfId="2605"/>
    <cellStyle name="计算 11" xfId="2606"/>
    <cellStyle name="标题 2 7" xfId="2607"/>
    <cellStyle name="标题 2 8" xfId="2608"/>
    <cellStyle name="差_Book1_复件 监理2012.4报表_3措施费清单(二标)_(北标段)余政储出(2013)47号地块(2013.11.23)" xfId="2609"/>
    <cellStyle name="标题 2 9" xfId="2610"/>
    <cellStyle name="差_目标成本－方案阶段（上报）20100324_(11.18)余政储出(2013)47号地块（安装北区）" xfId="2611"/>
    <cellStyle name="标题 3 10" xfId="2612"/>
    <cellStyle name="标题 3 11" xfId="2613"/>
    <cellStyle name="标题 3 12" xfId="2614"/>
    <cellStyle name="标题 3 13" xfId="2615"/>
    <cellStyle name="标题 3 14" xfId="2616"/>
    <cellStyle name="标题 3 15" xfId="2617"/>
    <cellStyle name="标题 3 16" xfId="2618"/>
    <cellStyle name="标题 3 18" xfId="2619"/>
    <cellStyle name="差_昆明地铁清单模板09.12.28_复件 监理2012.4报表_(11.18)余政储出(2013)47号地块（安装北区、含价） 2" xfId="2620"/>
    <cellStyle name="标题 3 19" xfId="2621"/>
    <cellStyle name="差_昆明地铁清单模板09.12.28_复件 监理2012.4报表_(11.18)余政储出(2013)47号地块（安装北区、含价） 3" xfId="2622"/>
    <cellStyle name="差_目标成本－青埔（扩初设计）审核版_(11.18)余政储出(2013)47号地块（安装南区、含价） 2" xfId="2623"/>
    <cellStyle name="差_主线清单模板09.3.19（讨论后修改版）_复件 监理2012.4报表_(11.18)余政储出(2013)47号地块（安装北区、含价） 2" xfId="2624"/>
    <cellStyle name="标题 3 2" xfId="2625"/>
    <cellStyle name="标题 3 2 2" xfId="2626"/>
    <cellStyle name="标题 3 2 2_(11.18)余政储出(2013)47号地块（安装北区）" xfId="2627"/>
    <cellStyle name="差_20110315隆晟项目施工图阶段目标成本(03集团审核终版）_3措施费清单(二标)_(北标段)余政储出(2013)47号地块（表修6）(2013.11.30)(1) 6" xfId="2628"/>
    <cellStyle name="常规 9 2 2 4" xfId="2629"/>
    <cellStyle name="标题 3 2 3" xfId="2630"/>
    <cellStyle name="标题 3 2_(11.18)余政储出(2013)47号地块（安装北区）" xfId="2631"/>
    <cellStyle name="标题 3 2 3 2" xfId="2632"/>
    <cellStyle name="标题 3 2 3_(11.18)余政储出(2013)47号地块（安装北区）" xfId="2633"/>
    <cellStyle name="差_（1）主线清单模板09.6.8_Book1_(11.18)余政储出(2013)47号地块（安装南区、含价） 3" xfId="2634"/>
    <cellStyle name="好 6_(11.18)余政储出(2013)47号地块（安装北区）" xfId="2635"/>
    <cellStyle name="标题 3 2 4" xfId="2636"/>
    <cellStyle name="差_2008清单地铁清单模板（逸群）_Book1_(11.18)余政储出(2013)47号地块（安装南区、含价） 2" xfId="2637"/>
    <cellStyle name="标题 3 3" xfId="2638"/>
    <cellStyle name="差_车站及区间模板_Book1_3措施费清单(二标)_(北标段)余政储出(2013)47号地块（表修6）(2013.11.30)" xfId="2639"/>
    <cellStyle name="标题 3 3 2" xfId="2640"/>
    <cellStyle name="差_车站及区间模板_Book1_3措施费清单(二标)_(北标段)余政储出(2013)47号地块（表修6）(2013.11.30) 2" xfId="2641"/>
    <cellStyle name="差_附件A-主材明细表-长沙开福酒店110920_复件 监理2012.4报表_3措施费清单(二标) 4" xfId="2642"/>
    <cellStyle name="标题 3 4" xfId="2643"/>
    <cellStyle name="标题 3 4_(11.18)余政储出(2013)47号地块（安装北区）" xfId="2644"/>
    <cellStyle name="差_Book1_3_3措施费清单(二标)_(北标段)余政储出(2013)47号地块（表修6）(2013.11.30)" xfId="2645"/>
    <cellStyle name="差_控江路方案目标11.1 可售49846_(11.18)余政储出(2013)47号地块（安装南区、含价） 6" xfId="2646"/>
    <cellStyle name="差_主线清单模板09.3.20（讨论后修改版）_Book1_(11.18)余政储出(2013)47号地块（安装南区）" xfId="2647"/>
    <cellStyle name="标题 3 5" xfId="2648"/>
    <cellStyle name="标题 3 5 2" xfId="2649"/>
    <cellStyle name="标题 3 5_(11.18)余政储出(2013)47号地块（安装北区）" xfId="2650"/>
    <cellStyle name="差_2008清单地铁清单模板（逸群）_Book1_(11.18)余政储出(2013)47号地块（安装北区、含价）" xfId="2651"/>
    <cellStyle name="标题 3 6" xfId="2652"/>
    <cellStyle name="标题 3 6 2" xfId="2653"/>
    <cellStyle name="差_安装清单模板09.3.20（讨论后修改版）_复件 监理2012.4报表_3措施费清单(二标)_(北标段)余政储出(2013)47号地块（表修6）(2013.11.30) 4" xfId="2654"/>
    <cellStyle name="标题 3 6_(11.18)余政储出(2013)47号地块（安装北区）" xfId="2655"/>
    <cellStyle name="标题 3 7" xfId="2656"/>
    <cellStyle name="差_3。 措施费清单(08) - 修1" xfId="2657"/>
    <cellStyle name="标题 3 8" xfId="2658"/>
    <cellStyle name="标题 3 9" xfId="2659"/>
    <cellStyle name="标题 4 10" xfId="2660"/>
    <cellStyle name="标题 4 11" xfId="2661"/>
    <cellStyle name="标题 4 12" xfId="2662"/>
    <cellStyle name="标题 4 14" xfId="2663"/>
    <cellStyle name="标题 4 15" xfId="2664"/>
    <cellStyle name="标题 4 16" xfId="2665"/>
    <cellStyle name="标题 4 17" xfId="2666"/>
    <cellStyle name="差_安装清单模板09.3.20（讨论后修改版）_Book1_3措施费清单(二标)_(南标段)余政储出(2013)47号地块（修3）2013.11.20" xfId="2667"/>
    <cellStyle name="差_镇江时代城目标成本（方案版上报集团110213）01_(11.18)余政储出(2013)47号地块（安装南区、含价） 4" xfId="2668"/>
    <cellStyle name="标题 4 18" xfId="2669"/>
    <cellStyle name="差_控江路方案目标11.1 可售49846_(11.18)余政储出(2013)47号地块（土建修）" xfId="2670"/>
    <cellStyle name="标题 4 19" xfId="2671"/>
    <cellStyle name="标题 4 2" xfId="2672"/>
    <cellStyle name="标题 4 2 3 2" xfId="2673"/>
    <cellStyle name="标题 4 2 4" xfId="2674"/>
    <cellStyle name="好_5 土建清单（一标段）" xfId="2675"/>
    <cellStyle name="标题 4 3" xfId="2676"/>
    <cellStyle name="标题 4 3 2" xfId="2677"/>
    <cellStyle name="标题 4 4" xfId="2678"/>
    <cellStyle name="标题 4 5 2" xfId="2679"/>
    <cellStyle name="标题 4 6 2" xfId="2680"/>
    <cellStyle name="标题 5" xfId="2681"/>
    <cellStyle name="标题 5 2" xfId="2682"/>
    <cellStyle name="差_2008清单地铁清单模板（逸群）_复件 监理2012.4报表_3措施费清单(二标)_(北标段)余政储出(2013)47号地块（表修6）(2013.11.20) 3" xfId="2683"/>
    <cellStyle name="标题 5 3" xfId="2684"/>
    <cellStyle name="差_2008清单地铁清单模板（逸群）_复件 监理2012.4报表_3措施费清单(二标)_(北标段)余政储出(2013)47号地块（表修6）(2013.11.20) 4" xfId="2685"/>
    <cellStyle name="标题 5 4" xfId="2686"/>
    <cellStyle name="差_2008清单地铁清单模板（逸群）_复件 监理2012.4报表_3措施费清单(二标)_(北标段)余政储出(2013)47号地块（表修6）(2013.11.20) 5" xfId="2687"/>
    <cellStyle name="标题 6" xfId="2688"/>
    <cellStyle name="差_（1）主线清单模板09.6.8_Book1_(11.18)余政储出(2013)47号地块（安装北区、含价） 2" xfId="2689"/>
    <cellStyle name="标题 6 2" xfId="2690"/>
    <cellStyle name="标题 7" xfId="2691"/>
    <cellStyle name="差_（1）主线清单模板09.6.8_Book1_(11.18)余政储出(2013)47号地块（安装北区、含价） 3" xfId="2692"/>
    <cellStyle name="标题 8" xfId="2693"/>
    <cellStyle name="差_（1）主线清单模板09.6.8_Book1_(11.18)余政储出(2013)47号地块（安装北区、含价） 4" xfId="2694"/>
    <cellStyle name="标题 8 2" xfId="2695"/>
    <cellStyle name="标题 9" xfId="2696"/>
    <cellStyle name="差_（1）主线清单模板09.6.8_Book1_(11.18)余政储出(2013)47号地块（安装北区、含价） 5" xfId="2697"/>
    <cellStyle name="标题 9 2" xfId="2698"/>
    <cellStyle name="标题1" xfId="2699"/>
    <cellStyle name="好_鞍山万科惠斯勒小镇一期5#楼电气工程量清单组价（户内部分含甲供材价格） 5" xfId="2700"/>
    <cellStyle name="标题1 4" xfId="2701"/>
    <cellStyle name="差_廊坊三期方案目标成本汇总101115_(11.18)余政储出(2013)47号地块（安装南区、含价）" xfId="2702"/>
    <cellStyle name="好_昆明地铁清单模板09.12.28_Book1_(11.18)余政储出(2013)47号地块（安装北区、含价） 6" xfId="2703"/>
    <cellStyle name="标题1 5" xfId="2704"/>
    <cellStyle name="标题1 6" xfId="2705"/>
    <cellStyle name="表标题" xfId="2706"/>
    <cellStyle name="差_七号线清单模板09.06.08_复件 监理2012.4报表_(11.18)余政储出(2013)47号地块（安装北区）" xfId="2707"/>
    <cellStyle name="好_龙吴路施工图阶段目标成本20101111下发版" xfId="2708"/>
    <cellStyle name="表标题 2" xfId="2709"/>
    <cellStyle name="差_控江目标成本调整101202_(11.18)余政储出(2013)47号地块（安装南区、含价） 6" xfId="2710"/>
    <cellStyle name="表标题 3" xfId="2711"/>
    <cellStyle name="表标题 4" xfId="2712"/>
    <cellStyle name="表标题 5" xfId="2713"/>
    <cellStyle name="表标题 6" xfId="2714"/>
    <cellStyle name="部门" xfId="2715"/>
    <cellStyle name="部门 2" xfId="2716"/>
    <cellStyle name="差_控江路方案阶段目标成本审核版(终版）_(11.18)余政储出(2013)47号地块（安装北区、含价） 3" xfId="2717"/>
    <cellStyle name="部门 3" xfId="2718"/>
    <cellStyle name="差_控江路方案阶段目标成本审核版(终版）_(11.18)余政储出(2013)47号地块（安装北区、含价） 4" xfId="2719"/>
    <cellStyle name="部门 4" xfId="2720"/>
    <cellStyle name="差_控江路方案阶段目标成本审核版(终版）_(11.18)余政储出(2013)47号地块（安装北区、含价） 5" xfId="2721"/>
    <cellStyle name="差_龙吴路施工图阶段目标成本20101111下发版_(11.18)余政储出(2013)47号地块（安装南区、含价） 2" xfId="2722"/>
    <cellStyle name="部门 5" xfId="2723"/>
    <cellStyle name="差_控江路方案阶段目标成本审核版(终版）_(11.18)余政储出(2013)47号地块（安装北区、含价） 6" xfId="2724"/>
    <cellStyle name="差_龙吴路施工图阶段目标成本20101111下发版_(11.18)余政储出(2013)47号地块（安装南区、含价） 3" xfId="2725"/>
    <cellStyle name="部门 6" xfId="2726"/>
    <cellStyle name="差_龙吴路施工图阶段目标成本20101111下发版_(11.18)余政储出(2013)47号地块（安装南区、含价） 4" xfId="2727"/>
    <cellStyle name="差 10" xfId="2728"/>
    <cellStyle name="差_七号线清单模板09.06.08" xfId="2729"/>
    <cellStyle name="差 11" xfId="2730"/>
    <cellStyle name="差 12" xfId="2731"/>
    <cellStyle name="差_Book1_复件 监理2012.4报表_(11.18)余政储出(2013)47号地块（安装南区）" xfId="2732"/>
    <cellStyle name="差 18" xfId="2733"/>
    <cellStyle name="差 23" xfId="2734"/>
    <cellStyle name="差 19" xfId="2735"/>
    <cellStyle name="差 2" xfId="2736"/>
    <cellStyle name="差 2 2" xfId="2737"/>
    <cellStyle name="差_8号线北段（清单模板）7.24_Book1_3措施费清单(二标)_(北标段)余政储出(2013)47号地块（表修6）(2013.11.30)" xfId="2738"/>
    <cellStyle name="差 2 2 2" xfId="2739"/>
    <cellStyle name="差_1 投标汇总表_(北标段)余政储出(2013)47号地块（表修6）(2013.11.30)(1)" xfId="2740"/>
    <cellStyle name="差_8号线北段（清单模板）7.24_Book1_3措施费清单(二标)_(北标段)余政储出(2013)47号地块（表修6）(2013.11.30) 2" xfId="2741"/>
    <cellStyle name="差 2 2_(11.18)余政储出(2013)47号地块（安装北区）" xfId="2742"/>
    <cellStyle name="差 2 3" xfId="2743"/>
    <cellStyle name="差 2 3_(11.18)余政储出(2013)47号地块（安装北区）" xfId="2744"/>
    <cellStyle name="差 2 4" xfId="2745"/>
    <cellStyle name="差 2_(11.18)余政储出(2013)47号地块（安装北区）" xfId="2746"/>
    <cellStyle name="差_控江路方案阶段目标成本审核版(终版）_(11.18)余政储出(2013)47号地块（安装南区、含价） 4" xfId="2747"/>
    <cellStyle name="差 4" xfId="2748"/>
    <cellStyle name="差 4 2" xfId="2749"/>
    <cellStyle name="差 4_(11.18)余政储出(2013)47号地块（安装北区）" xfId="2750"/>
    <cellStyle name="差 5" xfId="2751"/>
    <cellStyle name="差 5 2" xfId="2752"/>
    <cellStyle name="差 5_(11.18)余政储出(2013)47号地块（安装北区）" xfId="2753"/>
    <cellStyle name="差 6" xfId="2754"/>
    <cellStyle name="差 6_(11.18)余政储出(2013)47号地块（安装北区）" xfId="2755"/>
    <cellStyle name="差_（审核第2版）隆晟项目方案阶段目标成本100902_3措施费清单(二标)_(北标段)余政储出(2013)47号地块（表修6）(2013.11.30)(1) 5" xfId="2756"/>
    <cellStyle name="差 8" xfId="2757"/>
    <cellStyle name="差_Book1_2_Book1_3措施费清单(二标)_(北标段)余政储出(2013)47号地块（表修6）(2013.11.30) 3" xfId="2758"/>
    <cellStyle name="差 9" xfId="2759"/>
    <cellStyle name="差_Book1_2_Book1_3措施费清单(二标)_(北标段)余政储出(2013)47号地块（表修6）(2013.11.30) 4" xfId="2760"/>
    <cellStyle name="差_（1）主线清单模板09.6.8" xfId="2761"/>
    <cellStyle name="差_（1）主线清单模板09.6.8_Book1" xfId="2762"/>
    <cellStyle name="差_（1）主线清单模板09.6.8_Book1_(11.18)余政储出(2013)47号地块（安装北区、含价）" xfId="2763"/>
    <cellStyle name="差_（1）主线清单模板09.6.8_Book1_(11.18)余政储出(2013)47号地块（安装北区、含价） 6" xfId="2764"/>
    <cellStyle name="差_（1）主线清单模板09.6.8_Book1_(11.18)余政储出(2013)47号地块（安装南区）" xfId="2765"/>
    <cellStyle name="差_（1）主线清单模板09.6.8_Book1_(11.18)余政储出(2013)47号地块（安装南区）_(北标段)余政储出(2013)47号地块（修3）(2013.11.20)" xfId="2766"/>
    <cellStyle name="差_（1）主线清单模板09.6.8_Book1_(11.18)余政储出(2013)47号地块（安装南区、含价）" xfId="2767"/>
    <cellStyle name="差_（1）主线清单模板09.6.8_Book1_(11.18)余政储出(2013)47号地块（安装南区、含价） 4" xfId="2768"/>
    <cellStyle name="差_（1）主线清单模板09.6.8_Book1_(11.18)余政储出(2013)47号地块（安装南区、含价） 6" xfId="2769"/>
    <cellStyle name="差_（1）主线清单模板09.6.8_Book1_(11.18)余政储出(2013)47号地块（土建修）" xfId="2770"/>
    <cellStyle name="差_Book1_2_复件 监理2012.4报表_(11.18)余政储出(2013)47号地块（安装北区） 2" xfId="2771"/>
    <cellStyle name="差_（1）主线清单模板09.6.8_Book1_3措施费清单(二标)_(北标段)余政储出(2013)47号地块(2013.11.23)" xfId="2772"/>
    <cellStyle name="差_20110315隆晟项目施工图阶段目标成本(03集团审核终版）_3措施费清单(二标)_(北标段)余政储出(2013)47号地块（表修6）(2013.11.30)(1) 5" xfId="2773"/>
    <cellStyle name="差_（1）主线清单模板09.6.8_Book1_3措施费清单(二标)_(北标段)余政储出(2013)47号地块(2013.11.23) 2" xfId="2774"/>
    <cellStyle name="差_七号线清单模板09.06.08_Book1_(11.18)余政储出(2013)47号地块（安装南区、含价） 6" xfId="2775"/>
    <cellStyle name="好_主线清单模板09.3.20（讨论后修改版）_复件 监理2012.4报表_(11.18)余政储出(2013)47号地块（土建修）" xfId="2776"/>
    <cellStyle name="差_（1）主线清单模板09.6.8_Book1_3措施费清单(二标)_(北标段)余政储出(2013)47号地块(2013.11.23) 3" xfId="2777"/>
    <cellStyle name="差_3 措施费清单(08)" xfId="2778"/>
    <cellStyle name="差_（1）主线清单模板09.6.8_Book1_3措施费清单(二标)_(北标段)余政储出(2013)47号地块(2013.11.23) 4" xfId="2779"/>
    <cellStyle name="差_（1）主线清单模板09.6.8_Book1_3措施费清单(二标)_(北标段)余政储出(2013)47号地块(2013.11.23) 6" xfId="2780"/>
    <cellStyle name="差_（1）主线清单模板09.6.8_Book1_3措施费清单(二标)_(北标段)余政储出(2013)47号地块（表修6）(2013.11.20)" xfId="2781"/>
    <cellStyle name="差_（审核第2版）隆晟项目方案阶段目标成本100902_(11.18)余政储出(2013)47号地块（安装北区、含价） 6" xfId="2782"/>
    <cellStyle name="差_多方案比较_Book1_(11.18)余政储出(2013)47号地块（安装南区、含价） 6" xfId="2783"/>
    <cellStyle name="差_（1）主线清单模板09.6.8_Book1_3措施费清单(二标)_(北标段)余政储出(2013)47号地块（表修6）(2013.11.30)" xfId="2784"/>
    <cellStyle name="差_（1）主线清单模板09.6.8_Book1_3措施费清单(二标)_(北标段)余政储出(2013)47号地块（表修6）(2013.11.30)(1)" xfId="2785"/>
    <cellStyle name="差_（1）主线清单模板09.6.8_Book1_3措施费清单(二标)_(北标段)余政储出(2013)47号地块（表修6）(2013.11.30)(1) 2" xfId="2786"/>
    <cellStyle name="差_（1）主线清单模板09.6.8_Book1_3措施费清单(二标)_(北标段)余政储出(2013)47号地块（表修6）(2013.11.30)(1) 3" xfId="2787"/>
    <cellStyle name="差_（1）主线清单模板09.6.8_Book1_3措施费清单(二标)_(北标段)余政储出(2013)47号地块（表修6）(2013.11.30)(1) 4" xfId="2788"/>
    <cellStyle name="差_（1）主线清单模板09.6.8_Book1_3措施费清单(二标)_(北标段)余政储出(2013)47号地块（表修6）(2013.11.30)(1) 5" xfId="2789"/>
    <cellStyle name="强调 3 2" xfId="2790"/>
    <cellStyle name="差_（1）主线清单模板09.6.8_Book1_3措施费清单(二标)_(北标段)余政储出(2013)47号地块（表修6）(2013.11.30)(1) 6" xfId="2791"/>
    <cellStyle name="强调 3 3" xfId="2792"/>
    <cellStyle name="差_（1）主线清单模板09.6.8_Book1_3措施费清单(二标)_(北标段)余政储出(2013)47号地块（修3）(2013.11.20)" xfId="2793"/>
    <cellStyle name="差_廊坊三期方案目标成本汇总101110_(11.18)余政储出(2013)47号地块（安装北区、含价） 4" xfId="2794"/>
    <cellStyle name="差_（1）主线清单模板09.6.8_Book1_3措施费清单(二标)_(北标段)余政储出(2013)47号地块（修3）(2013.11.20) 3" xfId="2795"/>
    <cellStyle name="差_（1）主线清单模板09.6.8_Book1_3措施费清单(二标)_(北标段)余政储出(2013)47号地块（修3）(2013.11.20) 4" xfId="2796"/>
    <cellStyle name="差_（1）主线清单模板09.6.8_Book1_3措施费清单(二标)_(南标段)余政储出(2013)47号地块（修3）2013.11.20" xfId="2797"/>
    <cellStyle name="差_（1）主线清单模板09.6.8_复件 监理2012.4报表" xfId="2798"/>
    <cellStyle name="差_（1）主线清单模板09.6.8_复件 监理2012.4报表_(11.18)余政储出(2013)47号地块（安装北区）" xfId="2799"/>
    <cellStyle name="差_（1）主线清单模板09.6.8_复件 监理2012.4报表_(11.18)余政储出(2013)47号地块（安装北区、含价）" xfId="2800"/>
    <cellStyle name="差_昆明地铁清单模板09.12.28_复件 监理2012.4报表_3措施费清单(二标) 6" xfId="2801"/>
    <cellStyle name="好_控江路方案阶段目标成本审核版(终版）_(11.18)余政储出(2013)47号地块（安装南区、含价） 3" xfId="2802"/>
    <cellStyle name="差_（1）主线清单模板09.6.8_复件 监理2012.4报表_(11.18)余政储出(2013)47号地块（安装北区、含价） 2" xfId="2803"/>
    <cellStyle name="差_（1）主线清单模板09.6.8_复件 监理2012.4报表_(11.18)余政储出(2013)47号地块（安装北区、含价） 3" xfId="2804"/>
    <cellStyle name="差_2008清单地铁清单模板（逸群）_复件 监理2012.4报表_(11.18)余政储出(2013)47号地块（安装南区、含价）" xfId="2805"/>
    <cellStyle name="差_（1）主线清单模板09.6.8_复件 监理2012.4报表_(11.18)余政储出(2013)47号地块（安装北区、含价） 4" xfId="2806"/>
    <cellStyle name="差_（1）主线清单模板09.6.8_复件 监理2012.4报表_(11.18)余政储出(2013)47号地块（安装北区、含价） 5" xfId="2807"/>
    <cellStyle name="差_（1）主线清单模板09.6.8_复件 监理2012.4报表_(11.18)余政储出(2013)47号地块（安装北区、含价） 6" xfId="2808"/>
    <cellStyle name="差_（1）主线清单模板09.6.8_复件 监理2012.4报表_(11.18)余政储出(2013)47号地块（安装南区）" xfId="2809"/>
    <cellStyle name="差_电气模板" xfId="2810"/>
    <cellStyle name="好_其他材料选价_Book1_(11.18)余政储出(2013)47号地块（安装南区、含价）" xfId="2811"/>
    <cellStyle name="好_其他材料选价_Book1_3措施费清单(二标) 6" xfId="2812"/>
    <cellStyle name="差_（1）主线清单模板09.6.8_复件 监理2012.4报表_(11.18)余政储出(2013)47号地块（安装南区）_(北标段)余政储出(2013)47号地块（修3）(2013.11.20)" xfId="2813"/>
    <cellStyle name="差_（1）主线清单模板09.6.8_复件 监理2012.4报表_(11.18)余政储出(2013)47号地块（安装南区、含价） 3" xfId="2814"/>
    <cellStyle name="差_（1）主线清单模板09.6.8_复件 监理2012.4报表_(11.18)余政储出(2013)47号地块（安装南区、含价） 4" xfId="2815"/>
    <cellStyle name="差_（1）主线清单模板09.6.8_复件 监理2012.4报表_(11.18)余政储出(2013)47号地块（安装南区、含价） 5" xfId="2816"/>
    <cellStyle name="差_（1）主线清单模板09.6.8_复件 监理2012.4报表_(11.18)余政储出(2013)47号地块（安装南区、含价） 6" xfId="2817"/>
    <cellStyle name="差_电气模板_Book1_(11.18)余政储出(2013)47号地块（安装南区、含价）" xfId="2818"/>
    <cellStyle name="差_（1）主线清单模板09.6.8_复件 监理2012.4报表_(11.18)余政储出(2013)47号地块（土建修）" xfId="2819"/>
    <cellStyle name="差_（1）主线清单模板09.6.8_复件 监理2012.4报表_3措施费清单(二标)" xfId="2820"/>
    <cellStyle name="差_（1）主线清单模板09.6.8_复件 监理2012.4报表_3措施费清单(二标)_(北标段)余政储出(2013)47号地块(2013.11.23)" xfId="2821"/>
    <cellStyle name="差_Book1_Book1_3措施费清单(二标)_(北标段)余政储出(2013)47号地块(2013.11.23) 3" xfId="2822"/>
    <cellStyle name="差_（1）主线清单模板09.6.8_复件 监理2012.4报表_3措施费清单(二标)_(北标段)余政储出(2013)47号地块(2013.11.23) 2" xfId="2823"/>
    <cellStyle name="差_（1）主线清单模板09.6.8_复件 监理2012.4报表_3措施费清单(二标)_(北标段)余政储出(2013)47号地块(2013.11.23) 3" xfId="2824"/>
    <cellStyle name="差_（1）主线清单模板09.6.8_复件 监理2012.4报表_3措施费清单(二标)_(北标段)余政储出(2013)47号地块(2013.11.23) 4" xfId="2825"/>
    <cellStyle name="差_（1）主线清单模板09.6.8_复件 监理2012.4报表_3措施费清单(二标)_(北标段)余政储出(2013)47号地块(2013.11.23) 5" xfId="2826"/>
    <cellStyle name="差_（1）主线清单模板09.6.8_复件 监理2012.4报表_3措施费清单(二标)_(北标段)余政储出(2013)47号地块(2013.11.23) 6" xfId="2827"/>
    <cellStyle name="差_（1）主线清单模板09.6.8_复件 监理2012.4报表_3措施费清单(二标)_(北标段)余政储出(2013)47号地块（表修6）(2013.11.20) 3" xfId="2828"/>
    <cellStyle name="差_主线清单模板09.4.10_复件 监理2012.4报表_(11.18)余政储出(2013)47号地块（安装北区）" xfId="2829"/>
    <cellStyle name="差_（1）主线清单模板09.6.8_复件 监理2012.4报表_3措施费清单(二标)_(北标段)余政储出(2013)47号地块（表修6）(2013.11.20) 4" xfId="2830"/>
    <cellStyle name="好_长白山威斯汀公共及客房2011.5.31（未锁-修订）_复件 监理2012.4报表" xfId="2831"/>
    <cellStyle name="差_（1）主线清单模板09.6.8_复件 监理2012.4报表_3措施费清单(二标)_(北标段)余政储出(2013)47号地块（表修6）(2013.11.30) 3" xfId="2832"/>
    <cellStyle name="差_8号线北段（清单模板）7.24_Book1_(11.18)余政储出(2013)47号地块（安装南区、含价） 2" xfId="2833"/>
    <cellStyle name="差_Book1_2_Book1_(11.18)余政储出(2013)47号地块（安装南区、含价） 5" xfId="2834"/>
    <cellStyle name="好_工作表 在 集团目标成本审核报告（长沙隆晟）" xfId="2835"/>
    <cellStyle name="差_（1）主线清单模板09.6.8_复件 监理2012.4报表_3措施费清单(二标)_(北标段)余政储出(2013)47号地块（表修6）(2013.11.30) 4" xfId="2836"/>
    <cellStyle name="差_8号线北段（清单模板）7.24_Book1_(11.18)余政储出(2013)47号地块（安装南区、含价） 3" xfId="2837"/>
    <cellStyle name="差_Book1_2_Book1_(11.18)余政储出(2013)47号地块（安装南区、含价） 6" xfId="2838"/>
    <cellStyle name="常规 27" xfId="2839"/>
    <cellStyle name="差_（1）主线清单模板09.6.8_复件 监理2012.4报表_3措施费清单(二标)_(北标段)余政储出(2013)47号地块（表修6）(2013.11.30) 5" xfId="2840"/>
    <cellStyle name="差_8号线北段（清单模板）7.24_Book1_(11.18)余政储出(2013)47号地块（安装南区、含价） 4" xfId="2841"/>
    <cellStyle name="差_地下车库对比分析_(11.18)余政储出(2013)47号地块（安装北区、含价）" xfId="2842"/>
    <cellStyle name="常规 28" xfId="2843"/>
    <cellStyle name="差_（1）主线清单模板09.6.8_复件 监理2012.4报表_3措施费清单(二标)_(北标段)余政储出(2013)47号地块（表修6）(2013.11.30) 6" xfId="2844"/>
    <cellStyle name="差_8号线北段（清单模板）7.24_Book1_(11.18)余政储出(2013)47号地块（安装南区、含价） 5" xfId="2845"/>
    <cellStyle name="好_隆晟项目施工图阶段目标成本(03集团审核）_(11.18)余政储出(2013)47号地块（安装北区、含价）" xfId="2846"/>
    <cellStyle name="差_（1）主线清单模板09.6.8_复件 监理2012.4报表_3措施费清单(二标)_(北标段)余政储出(2013)47号地块（表修6）(2013.11.30)(1)" xfId="2847"/>
    <cellStyle name="差_（1）主线清单模板09.6.8_复件 监理2012.4报表_3措施费清单(二标)_(北标段)余政储出(2013)47号地块（表修6）(2013.11.30)(1) 2" xfId="2848"/>
    <cellStyle name="差_（1）主线清单模板09.6.8_复件 监理2012.4报表_3措施费清单(二标)_(北标段)余政储出(2013)47号地块（表修6）(2013.11.30)(1) 3" xfId="2849"/>
    <cellStyle name="差_（1）主线清单模板09.6.8_复件 监理2012.4报表_3措施费清单(二标)_(北标段)余政储出(2013)47号地块（表修6）(2013.11.30)(1) 4" xfId="2850"/>
    <cellStyle name="差_（1）主线清单模板09.6.8_复件 监理2012.4报表_3措施费清单(二标)_(北标段)余政储出(2013)47号地块（表修6）(2013.11.30)(1) 5" xfId="2851"/>
    <cellStyle name="差_（1）主线清单模板09.6.8_复件 监理2012.4报表_3措施费清单(二标)_(北标段)余政储出(2013)47号地块（修3）(2013.11.20) 3" xfId="2852"/>
    <cellStyle name="差_（1）主线清单模板09.6.8_复件 监理2012.4报表_3措施费清单(二标)_(北标段)余政储出(2013)47号地块（修3）(2013.11.20) 4" xfId="2853"/>
    <cellStyle name="差_中昌标底汇报_Book1_3措施费清单(二标)" xfId="2854"/>
    <cellStyle name="差_（1）主线清单模板09.6.8_复件 监理2012.4报表_3措施费清单(二标)_(北标段)余政储出(2013)47号地块（修3）(2013.11.20) 5" xfId="2855"/>
    <cellStyle name="差_（1）主线清单模板09.6.8_复件 监理2012.4报表_3措施费清单(二标)_(北标段)余政储出(2013)47号地块（修3）(2013.11.20) 6" xfId="2856"/>
    <cellStyle name="差_（1）主线清单模板09.6.8_复件 监理2012.4报表_3措施费清单(二标)_(南标段)余政储出(2013)47号地块（修3）2013.11.20" xfId="2857"/>
    <cellStyle name="差_(11.18)余政储出(2013)47号地块（安装北区、含价） 2" xfId="2858"/>
    <cellStyle name="差_(11.18)余政储出(2013)47号地块（安装北区、含价） 3" xfId="2859"/>
    <cellStyle name="差_(11.18)余政储出(2013)47号地块（安装北区、含价） 4" xfId="2860"/>
    <cellStyle name="差_(11.18)余政储出(2013)47号地块（安装北区、含价） 5" xfId="2861"/>
    <cellStyle name="差_(11.18)余政储出(2013)47号地块（安装南区）" xfId="2862"/>
    <cellStyle name="千位分隔 2 11 3" xfId="2863"/>
    <cellStyle name="差_(11.18)余政储出(2013)47号地块（安装南区）_(北标段)余政储出(2013)47号地块（修3）(2013.11.20)" xfId="2864"/>
    <cellStyle name="差_（已锁）长沙开福万达酒店客房区清单0920_Book1_3措施费清单(二标)_(北标段)余政储出(2013)47号地块（修3）(2013.11.20) 4" xfId="2865"/>
    <cellStyle name="差_Book1_2_复件 监理2012.4报表_(11.18)余政储出(2013)47号地块（安装南区、含价） 2" xfId="2866"/>
    <cellStyle name="差_(11.18)余政储出(2013)47号地块（安装南区、含价）" xfId="2867"/>
    <cellStyle name="差_(11.18)余政储出(2013)47号地块（安装南区、含价） 2" xfId="2868"/>
    <cellStyle name="差_(11.18)余政储出(2013)47号地块（安装南区、含价） 3" xfId="2869"/>
    <cellStyle name="差_(11.18)余政储出(2013)47号地块（安装南区、含价） 4" xfId="2870"/>
    <cellStyle name="差_Book1_2_复件 监理2012.4报表_(11.18)余政储出(2013)47号地块（安装南区） 2" xfId="2871"/>
    <cellStyle name="差_（审核第2版）隆晟项目方案阶段目标成本100902_(11.18)余政储出(2013)47号地块（安装北区）" xfId="2872"/>
    <cellStyle name="差_2008清单地铁清单模板（逸群）_复件 监理2012.4报表_(11.18)余政储出(2013)47号地块（土建修）" xfId="2873"/>
    <cellStyle name="差_多方案比较_Book1_(11.18)余政储出(2013)47号地块（安装南区）" xfId="2874"/>
    <cellStyle name="差_（审核第2版）隆晟项目方案阶段目标成本100902_(11.18)余政储出(2013)47号地块（安装北区、含价） 2" xfId="2875"/>
    <cellStyle name="差_多方案比较_Book1_(11.18)余政储出(2013)47号地块（安装南区、含价） 2" xfId="2876"/>
    <cellStyle name="差_（审核第2版）隆晟项目方案阶段目标成本100902_(11.18)余政储出(2013)47号地块（安装北区、含价） 3" xfId="2877"/>
    <cellStyle name="差_多方案比较_Book1_(11.18)余政储出(2013)47号地块（安装南区、含价） 3" xfId="2878"/>
    <cellStyle name="差_（审核第2版）隆晟项目方案阶段目标成本100902_(11.18)余政储出(2013)47号地块（安装北区、含价） 4" xfId="2879"/>
    <cellStyle name="差_多方案比较_Book1_(11.18)余政储出(2013)47号地块（安装南区、含价） 4" xfId="2880"/>
    <cellStyle name="差_（审核第2版）隆晟项目方案阶段目标成本100902_(11.18)余政储出(2013)47号地块（安装北区、含价） 5" xfId="2881"/>
    <cellStyle name="差_多方案比较_Book1_(11.18)余政储出(2013)47号地块（安装南区、含价） 5" xfId="2882"/>
    <cellStyle name="差_（审核第2版）隆晟项目方案阶段目标成本100902_(11.18)余政储出(2013)47号地块（安装南区）_(北标段)余政储出(2013)47号地块（修3）(2013.11.20)" xfId="2883"/>
    <cellStyle name="差_（审核第2版）隆晟项目方案阶段目标成本100902_(11.18)余政储出(2013)47号地块（安装南区、含价）" xfId="2884"/>
    <cellStyle name="差_（审核第2版）隆晟项目方案阶段目标成本100902_(11.18)余政储出(2013)47号地块（安装南区、含价） 2" xfId="2885"/>
    <cellStyle name="差_七号线清单模板09.06.08_复件 监理2012.4报表_(11.18)余政储出(2013)47号地块（安装北区、含价）" xfId="2886"/>
    <cellStyle name="差_（审核第2版）隆晟项目方案阶段目标成本100902_(11.18)余政储出(2013)47号地块（安装南区、含价） 3" xfId="2887"/>
    <cellStyle name="差_8号线调价_复件 监理2012.4报表_3措施费清单(二标)_(南标段)余政储出(2013)47号地块（修3）2013.11.20" xfId="2888"/>
    <cellStyle name="差_Book1_3_3措施费清单(二标)_(北标段)余政储出(2013)47号地块（修3）(2013.11.20) 2" xfId="2889"/>
    <cellStyle name="差_（审核第2版）隆晟项目方案阶段目标成本100902_(11.18)余政储出(2013)47号地块（安装南区、含价） 4" xfId="2890"/>
    <cellStyle name="差_Book1_3_3措施费清单(二标)_(北标段)余政储出(2013)47号地块（修3）(2013.11.20) 3" xfId="2891"/>
    <cellStyle name="差_（审核第2版）隆晟项目方案阶段目标成本100902_(11.18)余政储出(2013)47号地块（安装南区、含价） 5" xfId="2892"/>
    <cellStyle name="差_Book1_3_3措施费清单(二标)_(北标段)余政储出(2013)47号地块（修3）(2013.11.20) 4" xfId="2893"/>
    <cellStyle name="差_（审核第2版）隆晟项目方案阶段目标成本100902_(11.18)余政储出(2013)47号地块（安装南区、含价） 6" xfId="2894"/>
    <cellStyle name="差_Book1_3_3措施费清单(二标)_(北标段)余政储出(2013)47号地块（修3）(2013.11.20) 5" xfId="2895"/>
    <cellStyle name="差_（审核第2版）隆晟项目方案阶段目标成本100902_(11.18)余政储出(2013)47号地块（土建修）" xfId="2896"/>
    <cellStyle name="差_（已锁）长沙开福万达酒店客房区清单0920_复件 监理2012.4报表_3措施费清单(二标)_(北标段)余政储出(2013)47号地块(2013.11.23) 3" xfId="2897"/>
    <cellStyle name="差_（审核第2版）隆晟项目方案阶段目标成本100902_3措施费清单(二标)" xfId="2898"/>
    <cellStyle name="差_（审核第2版）隆晟项目方案阶段目标成本100902_3措施费清单(二标)_(北标段)余政储出(2013)47号地块（表修6）(2013.11.20)" xfId="2899"/>
    <cellStyle name="差_（审核第2版）隆晟项目方案阶段目标成本100902_3措施费清单(二标)_(北标段)余政储出(2013)47号地块（表修6）(2013.11.20) 2" xfId="2900"/>
    <cellStyle name="差_（审核第2版）隆晟项目方案阶段目标成本100902_3措施费清单(二标)_(北标段)余政储出(2013)47号地块（表修6）(2013.11.20) 3" xfId="2901"/>
    <cellStyle name="差_（审核第2版）隆晟项目方案阶段目标成本100902_3措施费清单(二标)_(北标段)余政储出(2013)47号地块（表修6）(2013.11.20) 4" xfId="2902"/>
    <cellStyle name="差_Book1_2_Book1_(11.18)余政储出(2013)47号地块（安装北区、含价）" xfId="2903"/>
    <cellStyle name="差_（审核第2版）隆晟项目方案阶段目标成本100902_3措施费清单(二标)_(北标段)余政储出(2013)47号地块（表修6）(2013.11.20) 5" xfId="2904"/>
    <cellStyle name="差_（审核第2版）隆晟项目方案阶段目标成本100902_3措施费清单(二标)_(北标段)余政储出(2013)47号地块（表修6）(2013.11.20) 6" xfId="2905"/>
    <cellStyle name="差_（审核第2版）隆晟项目方案阶段目标成本100902_3措施费清单(二标)_(北标段)余政储出(2013)47号地块（表修6）(2013.11.30)" xfId="2906"/>
    <cellStyle name="差_Book1_Book1_3措施费清单(二标)_(北标段)余政储出(2013)47号地块（修3）(2013.11.20) 6" xfId="2907"/>
    <cellStyle name="差_安装清单模板09.3.20（讨论后修改版）_复件 监理2012.4报表_3措施费清单(二标)" xfId="2908"/>
    <cellStyle name="差_（审核第2版）隆晟项目方案阶段目标成本100902_3措施费清单(二标)_(北标段)余政储出(2013)47号地块（表修6）(2013.11.30) 2" xfId="2909"/>
    <cellStyle name="差_（审核第2版）隆晟项目方案阶段目标成本100902_3措施费清单(二标)_(北标段)余政储出(2013)47号地块（表修6）(2013.11.30) 3" xfId="2910"/>
    <cellStyle name="差_Book1_复件 监理2012.4报表_3措施费清单(二标)_(北标段)余政储出(2013)47号地块(2013.11.23) 2" xfId="2911"/>
    <cellStyle name="差_（审核第2版）隆晟项目方案阶段目标成本100902_3措施费清单(二标)_(北标段)余政储出(2013)47号地块（表修6）(2013.11.30) 4" xfId="2912"/>
    <cellStyle name="差_Book1_复件 监理2012.4报表_3措施费清单(二标)_(北标段)余政储出(2013)47号地块(2013.11.23) 3" xfId="2913"/>
    <cellStyle name="差_（审核第2版）隆晟项目方案阶段目标成本100902_3措施费清单(二标)_(北标段)余政储出(2013)47号地块（表修6）(2013.11.30) 5" xfId="2914"/>
    <cellStyle name="差_Book1_复件 监理2012.4报表_3措施费清单(二标)_(北标段)余政储出(2013)47号地块(2013.11.23) 4" xfId="2915"/>
    <cellStyle name="差_（审核第2版）隆晟项目方案阶段目标成本100902_3措施费清单(二标)_(北标段)余政储出(2013)47号地块（表修6）(2013.11.30)(1) 2" xfId="2916"/>
    <cellStyle name="差_（审核第2版）隆晟项目方案阶段目标成本100902_3措施费清单(二标)_(北标段)余政储出(2013)47号地块（表修6）(2013.11.30)(1) 3" xfId="2917"/>
    <cellStyle name="差_（审核第2版）隆晟项目方案阶段目标成本100902_3措施费清单(二标)_(北标段)余政储出(2013)47号地块（表修6）(2013.11.30)(1) 4" xfId="2918"/>
    <cellStyle name="差_（审核第2版）隆晟项目方案阶段目标成本100902_3措施费清单(二标)_(北标段)余政储出(2013)47号地块（表修6）(2013.11.30)(1) 6" xfId="2919"/>
    <cellStyle name="差_（审核第2版）隆晟项目方案阶段目标成本100902_3措施费清单(二标)_(北标段)余政储出(2013)47号地块（修3）(2013.11.20)" xfId="2920"/>
    <cellStyle name="差_2008清单地铁清单模板（逸群）_Book1_(11.18)余政储出(2013)47号地块（安装北区、含价） 6" xfId="2921"/>
    <cellStyle name="差_（审核第2版）隆晟项目方案阶段目标成本100902_3措施费清单(二标)_(北标段)余政储出(2013)47号地块（修3）(2013.11.20) 2" xfId="2922"/>
    <cellStyle name="差_工作表 在 集团目标成本审核报告（长沙隆晟）_(11.18)余政储出(2013)47号地块（安装南区、含价） 3" xfId="2923"/>
    <cellStyle name="差_（审核第2版）隆晟项目方案阶段目标成本100902_3措施费清单(二标)_(北标段)余政储出(2013)47号地块（修3）(2013.11.20) 3" xfId="2924"/>
    <cellStyle name="差_工作表 在 集团目标成本审核报告（长沙隆晟）_(11.18)余政储出(2013)47号地块（安装南区、含价） 4" xfId="2925"/>
    <cellStyle name="差_（审核第2版）隆晟项目方案阶段目标成本100902_3措施费清单(二标)_(北标段)余政储出(2013)47号地块（修3）(2013.11.20) 4" xfId="2926"/>
    <cellStyle name="差_工作表 在 集团目标成本审核报告（长沙隆晟）_(11.18)余政储出(2013)47号地块（安装南区、含价） 5" xfId="2927"/>
    <cellStyle name="差_（审核第2版）隆晟项目方案阶段目标成本100902_3措施费清单(二标)_(北标段)余政储出(2013)47号地块（修3）(2013.11.20) 5" xfId="2928"/>
    <cellStyle name="差_工作表 在 集团目标成本审核报告（长沙隆晟）_(11.18)余政储出(2013)47号地块（安装南区、含价） 6" xfId="2929"/>
    <cellStyle name="差_（审核第2版）隆晟项目方案阶段目标成本100902_3措施费清单(二标)_(北标段)余政储出(2013)47号地块（修3）(2013.11.20) 6" xfId="2930"/>
    <cellStyle name="差_（审核第2版）隆晟项目方案阶段目标成本100902_3措施费清单(二标)_(南标段)余政储出(2013)47号地块（修3）2013.11.20" xfId="2931"/>
    <cellStyle name="差_Book1_3_3措施费清单(二标)_(北标段)余政储出(2013)47号地块（表修6）(2013.11.20) 3" xfId="2932"/>
    <cellStyle name="差_（审核第二版）奉贤扩初阶段目标成本101103_(11.18)余政储出(2013)47号地块（安装北区）" xfId="2933"/>
    <cellStyle name="差_目标成本－宝山罗泾（定位阶段）20110323（修）集团审核_3措施费清单(二标) 2" xfId="2934"/>
    <cellStyle name="差_（审核第二版）奉贤扩初阶段目标成本101103_(11.18)余政储出(2013)47号地块（安装北区、含价）" xfId="2935"/>
    <cellStyle name="差_20110315隆晟项目施工图阶段目标成本(03集团审核终版）_3措施费清单(二标)_(北标段)余政储出(2013)47号地块（修3）(2013.11.20) 5" xfId="2936"/>
    <cellStyle name="差_3措施费清单(二标)_(北标段)余政储出(2013)47号地块（表修6）(2013.11.30) 6" xfId="2937"/>
    <cellStyle name="差_控江路方案阶段目标成本审核版1217_(11.18)余政储出(2013)47号地块（安装北区）" xfId="2938"/>
    <cellStyle name="差_（审核第二版）奉贤扩初阶段目标成本101103_(11.18)余政储出(2013)47号地块（安装北区、含价） 2" xfId="2939"/>
    <cellStyle name="差_（审核第二版）奉贤扩初阶段目标成本101103_(11.18)余政储出(2013)47号地块（安装北区、含价） 3" xfId="2940"/>
    <cellStyle name="好_七号线清单模板09.06.08_复件 监理2012.4报表_(11.18)余政储出(2013)47号地块（安装南区、含价）" xfId="2941"/>
    <cellStyle name="差_（审核第二版）奉贤扩初阶段目标成本101103_(11.18)余政储出(2013)47号地块（安装北区、含价） 4" xfId="2942"/>
    <cellStyle name="差_（审核第二版）奉贤扩初阶段目标成本101103_(11.18)余政储出(2013)47号地块（安装北区、含价） 5" xfId="2943"/>
    <cellStyle name="差_（审核第二版）奉贤扩初阶段目标成本101103_(11.18)余政储出(2013)47号地块（安装北区、含价） 6" xfId="2944"/>
    <cellStyle name="差_（审核第二版）奉贤扩初阶段目标成本101103_(11.18)余政储出(2013)47号地块（安装南区）" xfId="2945"/>
    <cellStyle name="差_（审核第二版）奉贤扩初阶段目标成本101103_(11.18)余政储出(2013)47号地块（安装南区）_(北标段)余政储出(2013)47号地块（修3）(2013.11.20)" xfId="2946"/>
    <cellStyle name="差_（审核第二版）奉贤扩初阶段目标成本101103_(11.18)余政储出(2013)47号地块（安装南区、含价）" xfId="2947"/>
    <cellStyle name="差_（审核第二版）奉贤扩初阶段目标成本101103_(11.18)余政储出(2013)47号地块（安装南区、含价） 2" xfId="2948"/>
    <cellStyle name="差_8号线北段（清单模板）7.24_Book1_3措施费清单(二标)_(北标段)余政储出(2013)47号地块（修3）(2013.11.20) 6" xfId="2949"/>
    <cellStyle name="差_（审核第二版）奉贤扩初阶段目标成本101103_(11.18)余政储出(2013)47号地块（安装南区、含价） 3" xfId="2950"/>
    <cellStyle name="差_（审核第二版）奉贤扩初阶段目标成本101103_(11.18)余政储出(2013)47号地块（安装南区、含价） 4" xfId="2951"/>
    <cellStyle name="差_（审核第二版）奉贤扩初阶段目标成本101103_(11.18)余政储出(2013)47号地块（安装南区、含价） 5" xfId="2952"/>
    <cellStyle name="差_廊坊三期方案目标成本汇总101110_(11.18)余政储出(2013)47号地块（安装南区、含价）" xfId="2953"/>
    <cellStyle name="差_目标成本－方案阶段（上报）20100324" xfId="2954"/>
    <cellStyle name="差_（审核第二版）奉贤扩初阶段目标成本101103_(11.18)余政储出(2013)47号地块（安装南区、含价） 6" xfId="2955"/>
    <cellStyle name="差_（审核第二版）奉贤扩初阶段目标成本101103_(11.18)余政储出(2013)47号地块（土建修）" xfId="2956"/>
    <cellStyle name="差_（审核第二版）奉贤扩初阶段目标成本101103_3措施费清单(二标)" xfId="2957"/>
    <cellStyle name="差_20110315隆晟项目施工图阶段目标成本(03集团审核终版）_(11.18)余政储出(2013)47号地块（安装北区、含价） 3" xfId="2958"/>
    <cellStyle name="差_（审核第二版）奉贤扩初阶段目标成本101103_3措施费清单(二标)_(北标段)余政储出(2013)47号地块(2013.11.23) 2" xfId="2959"/>
    <cellStyle name="差_8号线调价_复件 监理2012.4报表_(11.18)余政储出(2013)47号地块（安装北区、含价） 5" xfId="2960"/>
    <cellStyle name="差_（审核第二版）奉贤扩初阶段目标成本101103_3措施费清单(二标)_(北标段)余政储出(2013)47号地块(2013.11.23) 3" xfId="2961"/>
    <cellStyle name="差_8号线调价_复件 监理2012.4报表_(11.18)余政储出(2013)47号地块（安装北区、含价） 6" xfId="2962"/>
    <cellStyle name="差_（审核第二版）奉贤扩初阶段目标成本101103_3措施费清单(二标)_(北标段)余政储出(2013)47号地块(2013.11.23) 4" xfId="2963"/>
    <cellStyle name="差_（审核第二版）奉贤扩初阶段目标成本101103_3措施费清单(二标)_(北标段)余政储出(2013)47号地块(2013.11.23) 5" xfId="2964"/>
    <cellStyle name="差_8号线北段（清单模板）7.24_Book1_3措施费清单(二标)" xfId="2965"/>
    <cellStyle name="差_（审核第二版）奉贤扩初阶段目标成本101103_3措施费清单(二标)_(北标段)余政储出(2013)47号地块（表修6）(2013.11.20)" xfId="2966"/>
    <cellStyle name="差_长白山威斯汀公共及客房2011.5.31（未锁-修订）_（已锁）长沙开福万达酒店客房区清单0920_Book1_(11.18)余政储出(2013)47号地块（安装南区、含价）" xfId="2967"/>
    <cellStyle name="差_（审核第二版）奉贤扩初阶段目标成本101103_3措施费清单(二标)_(北标段)余政储出(2013)47号地块（表修6）(2013.11.20) 2" xfId="2968"/>
    <cellStyle name="差_长白山威斯汀公共及客房2011.5.31（未锁-修订）_（已锁）长沙开福万达酒店客房区清单0920_Book1_(11.18)余政储出(2013)47号地块（安装南区、含价） 2" xfId="2969"/>
    <cellStyle name="差_（审核第二版）奉贤扩初阶段目标成本101103_3措施费清单(二标)_(北标段)余政储出(2013)47号地块（表修6）(2013.11.30)" xfId="2970"/>
    <cellStyle name="差_（审核第二版）奉贤扩初阶段目标成本101103_3措施费清单(二标)_(北标段)余政储出(2013)47号地块（表修6）(2013.11.30) 2" xfId="2971"/>
    <cellStyle name="差_（审核第二版）奉贤扩初阶段目标成本101103_3措施费清单(二标)_(北标段)余政储出(2013)47号地块（表修6）(2013.11.30)(1)" xfId="2972"/>
    <cellStyle name="差_（审核第二版）奉贤扩初阶段目标成本101103_3措施费清单(二标)_(北标段)余政储出(2013)47号地块（表修6）(2013.11.30)(1) 2" xfId="2973"/>
    <cellStyle name="差_目标成本－宝山罗泾（定位阶段）20110323（修）集团审核_3措施费清单(二标) 5" xfId="2974"/>
    <cellStyle name="差_（审核第二版）奉贤扩初阶段目标成本101103_3措施费清单(二标)_(北标段)余政储出(2013)47号地块（表修6）(2013.11.30)(1) 3" xfId="2975"/>
    <cellStyle name="差_目标成本－宝山罗泾（定位阶段）20110323（修）集团审核_3措施费清单(二标) 6" xfId="2976"/>
    <cellStyle name="差_（审核第二版）奉贤扩初阶段目标成本101103_3措施费清单(二标)_(北标段)余政储出(2013)47号地块（表修6）(2013.11.30)(1) 5" xfId="2977"/>
    <cellStyle name="差_（审核第二版）奉贤扩初阶段目标成本101103_3措施费清单(二标)_(北标段)余政储出(2013)47号地块（表修6）(2013.11.30)(1) 6" xfId="2978"/>
    <cellStyle name="差_（审核第二版）奉贤扩初阶段目标成本101103_3措施费清单(二标)_(北标段)余政储出(2013)47号地块（修3）(2013.11.20) 2" xfId="2979"/>
    <cellStyle name="千位分隔 3 4 3" xfId="2980"/>
    <cellStyle name="输出 7" xfId="2981"/>
    <cellStyle name="差_（审核第二版）奉贤扩初阶段目标成本101103_3措施费清单(二标)_(北标段)余政储出(2013)47号地块（修3）(2013.11.20) 3" xfId="2982"/>
    <cellStyle name="千位分隔 3 4 4" xfId="2983"/>
    <cellStyle name="输出 8" xfId="2984"/>
    <cellStyle name="差_（审核第二版）奉贤扩初阶段目标成本101103_3措施费清单(二标)_(北标段)余政储出(2013)47号地块（修3）(2013.11.20) 4" xfId="2985"/>
    <cellStyle name="千位分隔 3 4 5" xfId="2986"/>
    <cellStyle name="输出 9" xfId="2987"/>
    <cellStyle name="差_（审核第二版）奉贤扩初阶段目标成本101103_3措施费清单(二标)_(南标段)余政储出(2013)47号地块（修3）2013.11.20" xfId="2988"/>
    <cellStyle name="差_（已锁）长沙开福万达酒店客房区清单0920-" xfId="2989"/>
    <cellStyle name="差_Book1_3_(11.18)余政储出(2013)47号地块（安装南区、含价） 6" xfId="2990"/>
    <cellStyle name="差_主线清单模板09.3.19（讨论后修改版）_Book1_(11.18)余政储出(2013)47号地块（安装南区、含价） 3" xfId="2991"/>
    <cellStyle name="差_（已锁）长沙开福万达酒店客房区清单0920-_Book1" xfId="2992"/>
    <cellStyle name="差_（已锁）长沙开福万达酒店客房区清单0920_Book1_(11.18)余政储出(2013)47号地块（安装北区）" xfId="2993"/>
    <cellStyle name="差_（已锁）长沙开福万达酒店客房区清单0920_Book1_(11.18)余政储出(2013)47号地块（安装北区、含价） 3" xfId="2994"/>
    <cellStyle name="差_Book1_3_3措施费清单(二标)_(北标段)余政储出(2013)47号地块（表修6）(2013.11.30)(1) 3" xfId="2995"/>
    <cellStyle name="差_（已锁）长沙开福万达酒店客房区清单0920_Book1_(11.18)余政储出(2013)47号地块（安装北区、含价） 4" xfId="2996"/>
    <cellStyle name="差_Book1_3_3措施费清单(二标)_(北标段)余政储出(2013)47号地块（表修6）(2013.11.30)(1) 4" xfId="2997"/>
    <cellStyle name="差_（已锁）长沙开福万达酒店客房区清单0920_Book1_(11.18)余政储出(2013)47号地块（安装北区、含价） 5" xfId="2998"/>
    <cellStyle name="差_Book1_3_3措施费清单(二标)_(北标段)余政储出(2013)47号地块（表修6）(2013.11.30)(1) 5" xfId="2999"/>
    <cellStyle name="差_（已锁）长沙开福万达酒店客房区清单0920-_Book1_(11.18)余政储出(2013)47号地块（安装北区、含价） 5" xfId="3000"/>
    <cellStyle name="差_廊坊三期方案目标成本汇总101110" xfId="3001"/>
    <cellStyle name="差_（已锁）长沙开福万达酒店客房区清单0920_Book1_(11.18)余政储出(2013)47号地块（安装北区、含价） 6" xfId="3002"/>
    <cellStyle name="差_Book1_3_3措施费清单(二标)_(北标段)余政储出(2013)47号地块（表修6）(2013.11.30)(1) 6" xfId="3003"/>
    <cellStyle name="差_（已锁）长沙开福万达酒店客房区清单0920-_Book1_(11.18)余政储出(2013)47号地块（安装北区、含价） 6" xfId="3004"/>
    <cellStyle name="差_（已锁）长沙开福万达酒店客房区清单0920_Book1_(11.18)余政储出(2013)47号地块（安装南区）" xfId="3005"/>
    <cellStyle name="差_（已锁）长沙开福万达酒店客房区清单0920-_Book1_(11.18)余政储出(2013)47号地块（安装南区）" xfId="3006"/>
    <cellStyle name="差_（已锁）长沙开福万达酒店客房区清单0920_Book1_(11.18)余政储出(2013)47号地块（安装南区）_(北标段)余政储出(2013)47号地块（修3）(2013.11.20)" xfId="3007"/>
    <cellStyle name="差_（已锁）长沙开福万达酒店客房区清单0920-_Book1_(11.18)余政储出(2013)47号地块（安装南区、含价）" xfId="3008"/>
    <cellStyle name="差_（已锁）长沙开福万达酒店客房区清单0920_Book1_(11.18)余政储出(2013)47号地块（安装南区、含价） 5" xfId="3009"/>
    <cellStyle name="好_多方案比较_复件 监理2012.4报表_3措施费清单(二标) 5" xfId="3010"/>
    <cellStyle name="差_（已锁）长沙开福万达酒店客房区清单0920_Book1_(11.18)余政储出(2013)47号地块（安装南区、含价） 2" xfId="3011"/>
    <cellStyle name="差_20110315隆晟项目施工图阶段目标成本(03集团审核终版）_3措施费清单(二标)_(北标段)余政储出(2013)47号地块（表修6）(2013.11.30) 4" xfId="3012"/>
    <cellStyle name="好_多方案比较_复件 监理2012.4报表_3措施费清单(二标) 2" xfId="3013"/>
    <cellStyle name="差_（已锁）长沙开福万达酒店客房区清单0920-_Book1_(11.18)余政储出(2013)47号地块（安装南区、含价） 2" xfId="3014"/>
    <cellStyle name="差_（已锁）长沙开福万达酒店客房区清单0920_Book1_(11.18)余政储出(2013)47号地块（安装南区、含价） 3" xfId="3015"/>
    <cellStyle name="差_20110315隆晟项目施工图阶段目标成本(03集团审核终版）_3措施费清单(二标)_(北标段)余政储出(2013)47号地块（表修6）(2013.11.30) 5" xfId="3016"/>
    <cellStyle name="差_Book1_3_(11.18)余政储出(2013)47号地块（土建修）" xfId="3017"/>
    <cellStyle name="好_多方案比较_复件 监理2012.4报表_3措施费清单(二标) 3" xfId="3018"/>
    <cellStyle name="差_（已锁）长沙开福万达酒店客房区清单0920-_Book1_(11.18)余政储出(2013)47号地块（安装南区、含价） 3" xfId="3019"/>
    <cellStyle name="差_（已锁）长沙开福万达酒店客房区清单0920_复件 监理2012.4报表" xfId="3020"/>
    <cellStyle name="差_（已锁）长沙开福万达酒店客房区清单0920_Book1_(11.18)余政储出(2013)47号地块（安装南区、含价） 4" xfId="3021"/>
    <cellStyle name="差_20110315隆晟项目施工图阶段目标成本(03集团审核终版）_3措施费清单(二标)_(北标段)余政储出(2013)47号地块（表修6）(2013.11.30) 6" xfId="3022"/>
    <cellStyle name="好_多方案比较_复件 监理2012.4报表_3措施费清单(二标) 4" xfId="3023"/>
    <cellStyle name="差_（已锁）长沙开福万达酒店客房区清单0920-_Book1_(11.18)余政储出(2013)47号地块（安装南区、含价） 4" xfId="3024"/>
    <cellStyle name="差_（已锁）长沙开福万达酒店客房区清单0920-_Book1_(11.18)余政储出(2013)47号地块（安装南区、含价） 5" xfId="3025"/>
    <cellStyle name="差_2008清单地铁清单模板（逸群）_Book1_3措施费清单(二标)_(北标段)余政储出(2013)47号地块（表修6）(2013.11.20)" xfId="3026"/>
    <cellStyle name="差_（已锁）长沙开福万达酒店客房区清单0920_Book1_(11.18)余政储出(2013)47号地块（土建修）" xfId="3027"/>
    <cellStyle name="差_（已锁）长沙开福万达酒店客房区清单0920_复件 监理2012.4报表_3措施费清单(二标)_(北标段)余政储出(2013)47号地块（表修6）(2013.11.30)(1) 5" xfId="3028"/>
    <cellStyle name="差_（已锁）长沙开福万达酒店客房区清单0920-_Book1_(11.18)余政储出(2013)47号地块（土建修）" xfId="3029"/>
    <cellStyle name="差_控江目标成本调整101202_3措施费清单(二标)" xfId="3030"/>
    <cellStyle name="差_（已锁）长沙开福万达酒店客房区清单0920_Book1_3措施费清单(二标)" xfId="3031"/>
    <cellStyle name="差_2008清单地铁清单模板（逸群）_Book1_(11.18)余政储出(2013)47号地块（安装南区、含价） 3" xfId="3032"/>
    <cellStyle name="差_（已锁）长沙开福万达酒店客房区清单0920-_Book1_3措施费清单(二标)" xfId="3033"/>
    <cellStyle name="差_目标成本－方案阶段（审核）20100324_3措施费清单(二标) 5" xfId="3034"/>
    <cellStyle name="差_（已锁）长沙开福万达酒店客房区清单0920_Book1_3措施费清单(二标)_(北标段)余政储出(2013)47号地块(2013.11.23)" xfId="3035"/>
    <cellStyle name="差_Book1_2_Book1_(11.18)余政储出(2013)47号地块（安装北区） 4" xfId="3036"/>
    <cellStyle name="差_（已锁）长沙开福万达酒店客房区清单0920-_Book1_3措施费清单(二标)_(北标段)余政储出(2013)47号地块(2013.11.23)" xfId="3037"/>
    <cellStyle name="差_（已锁）长沙开福万达酒店客房区清单0920_Book1_3措施费清单(二标)_(北标段)余政储出(2013)47号地块(2013.11.23) 2" xfId="3038"/>
    <cellStyle name="差_鞍山万科惠斯勒小镇一期5#楼电气工程量清单组价 4" xfId="3039"/>
    <cellStyle name="好_其他材料选价_复件 监理2012.4报表" xfId="3040"/>
    <cellStyle name="差_（已锁）长沙开福万达酒店客房区清单0920-_Book1_3措施费清单(二标)_(北标段)余政储出(2013)47号地块(2013.11.23) 2" xfId="3041"/>
    <cellStyle name="差_（已锁）长沙开福万达酒店客房区清单0920_Book1_3措施费清单(二标)_(北标段)余政储出(2013)47号地块(2013.11.23) 3" xfId="3042"/>
    <cellStyle name="差_鞍山万科惠斯勒小镇一期5#楼电气工程量清单组价 5" xfId="3043"/>
    <cellStyle name="差_（已锁）长沙开福万达酒店客房区清单0920-_Book1_3措施费清单(二标)_(北标段)余政储出(2013)47号地块(2013.11.23) 3" xfId="3044"/>
    <cellStyle name="差_目标成本－青埔（扩初设计）审核版_3措施费清单(二标)" xfId="3045"/>
    <cellStyle name="差_（已锁）长沙开福万达酒店客房区清单0920_Book1_3措施费清单(二标)_(北标段)余政储出(2013)47号地块(2013.11.23) 4" xfId="3046"/>
    <cellStyle name="差_鞍山万科惠斯勒小镇一期5#楼电气工程量清单组价 6" xfId="3047"/>
    <cellStyle name="差_（已锁）长沙开福万达酒店客房区清单0920_Book1_3措施费清单(二标)_(北标段)余政储出(2013)47号地块(2013.11.23) 5" xfId="3048"/>
    <cellStyle name="差_鞍山万科惠斯勒小镇一期5#楼电气工程量清单组价 7" xfId="3049"/>
    <cellStyle name="差_（已锁）长沙开福万达酒店客房区清单0920-_Book1_3措施费清单(二标)_(北标段)余政储出(2013)47号地块(2013.11.23) 5" xfId="3050"/>
    <cellStyle name="差_（已锁）长沙开福万达酒店客房区清单0920_Book1_3措施费清单(二标)_(北标段)余政储出(2013)47号地块(2013.11.23) 6" xfId="3051"/>
    <cellStyle name="差_（已锁）长沙开福万达酒店客房区清单0920-_复件 监理2012.4报表_(11.18)余政储出(2013)47号地块（安装南区、含价）" xfId="3052"/>
    <cellStyle name="差_鞍山万科惠斯勒小镇一期5#楼电气工程量清单组价 8" xfId="3053"/>
    <cellStyle name="差_（已锁）长沙开福万达酒店客房区清单0920-_Book1_3措施费清单(二标)_(北标段)余政储出(2013)47号地块(2013.11.23) 6" xfId="3054"/>
    <cellStyle name="差_（已锁）长沙开福万达酒店客房区清单0920_Book1_3措施费清单(二标)_(北标段)余政储出(2013)47号地块（表修6）(2013.11.20)" xfId="3055"/>
    <cellStyle name="差_（已锁）长沙开福万达酒店客房区清单0920-_Book1_3措施费清单(二标)_(北标段)余政储出(2013)47号地块（表修6）(2013.11.20)" xfId="3056"/>
    <cellStyle name="差_（已锁）长沙开福万达酒店客房区清单0920-_Book1_3措施费清单(二标)_(北标段)余政储出(2013)47号地块（表修6）(2013.11.20) 2" xfId="3057"/>
    <cellStyle name="差_（已锁）长沙开福万达酒店客房区清单0920-_Book1_3措施费清单(二标)_(北标段)余政储出(2013)47号地块（表修6）(2013.11.20) 3" xfId="3058"/>
    <cellStyle name="差_（已锁）长沙开福万达酒店客房区清单0920-_Book1_3措施费清单(二标)_(北标段)余政储出(2013)47号地块（表修6）(2013.11.20) 4" xfId="3059"/>
    <cellStyle name="差_（已锁）长沙开福万达酒店客房区清单0920_Book1_3措施费清单(二标)_(北标段)余政储出(2013)47号地块（表修6）(2013.11.20) 5" xfId="3060"/>
    <cellStyle name="差_（已锁）长沙开福万达酒店客房区清单0920_Book1_3措施费清单(二标)_(北标段)余政储出(2013)47号地块（表修6）(2013.11.20) 6" xfId="3061"/>
    <cellStyle name="差_（已锁）长沙开福万达酒店客房区清单0920-_Book1_3措施费清单(二标)_(北标段)余政储出(2013)47号地块（表修6）(2013.11.20) 6" xfId="3062"/>
    <cellStyle name="差_（已锁）长沙开福万达酒店客房区清单0920_复件 监理2012.4报表_3措施费清单(二标)_(北标段)余政储出(2013)47号地块（表修6）(2013.11.30)" xfId="3063"/>
    <cellStyle name="差_长白山威斯汀公共及客房2011.5.31（未锁-修订）_复件 监理2012.4报表_3措施费清单(二标)" xfId="3064"/>
    <cellStyle name="差_（已锁）长沙开福万达酒店客房区清单0920_Book1_3措施费清单(二标)_(北标段)余政储出(2013)47号地块（表修6）(2013.11.30)" xfId="3065"/>
    <cellStyle name="差_副本2 1期清单多层定稿价格(终稿)-补充说明 15" xfId="3066"/>
    <cellStyle name="差_（已锁）长沙开福万达酒店客房区清单0920-_Book1_3措施费清单(二标)_(北标段)余政储出(2013)47号地块（表修6）(2013.11.30)" xfId="3067"/>
    <cellStyle name="差_Book1_2_复件 监理2012.4报表_(11.18)余政储出(2013)47号地块（安装南区） 6" xfId="3068"/>
    <cellStyle name="差_（已锁）长沙开福万达酒店客房区清单0920_Book1_3措施费清单(二标)_(北标段)余政储出(2013)47号地块（表修6）(2013.11.30) 2" xfId="3069"/>
    <cellStyle name="差_（已锁）长沙开福万达酒店客房区清单0920-_Book1_3措施费清单(二标)_(北标段)余政储出(2013)47号地块（表修6）(2013.11.30) 2" xfId="3070"/>
    <cellStyle name="差_安装清单模板09.3.20（讨论后修改版）_Book1_3措施费清单(二标)_(北标段)余政储出(2013)47号地块(2013.11.23) 5" xfId="3071"/>
    <cellStyle name="差_（已锁）长沙开福万达酒店客房区清单0920_Book1_3措施费清单(二标)_(北标段)余政储出(2013)47号地块（表修6）(2013.11.30) 3" xfId="3072"/>
    <cellStyle name="差_廊坊三期方案目标成本汇总101115" xfId="3073"/>
    <cellStyle name="差_（已锁）长沙开福万达酒店客房区清单0920-_Book1_3措施费清单(二标)_(北标段)余政储出(2013)47号地块（表修6）(2013.11.30) 3" xfId="3074"/>
    <cellStyle name="差_Book1_Book1_3措施费清单(二标)_(北标段)余政储出(2013)47号地块(2013.11.23)" xfId="3075"/>
    <cellStyle name="差_安装清单模板09.3.20（讨论后修改版）_Book1_3措施费清单(二标)_(北标段)余政储出(2013)47号地块(2013.11.23) 6" xfId="3076"/>
    <cellStyle name="差_（已锁）长沙开福万达酒店客房区清单0920_Book1_3措施费清单(二标)_(北标段)余政储出(2013)47号地块（表修6）(2013.11.30) 4" xfId="3077"/>
    <cellStyle name="差_8号线调价_Book1_(11.18)余政储出(2013)47号地块（土建修）" xfId="3078"/>
    <cellStyle name="差_长白山威斯汀公共及客房2011.5.31（未锁-修订）_（已锁）长沙开福万达酒店客房区清单0920_复件 监理2012.4报表_3措施费清单(二标) 2" xfId="3079"/>
    <cellStyle name="差_（已锁）长沙开福万达酒店客房区清单0920-_Book1_3措施费清单(二标)_(北标段)余政储出(2013)47号地块（表修6）(2013.11.30) 4" xfId="3080"/>
    <cellStyle name="差_（已锁）长沙开福万达酒店客房区清单0920_Book1_3措施费清单(二标)_(北标段)余政储出(2013)47号地块（表修6）(2013.11.30) 5" xfId="3081"/>
    <cellStyle name="差_（已锁）长沙开福万达酒店客房区清单0920-_Book1_3措施费清单(二标)_(北标段)余政储出(2013)47号地块（表修6）(2013.11.30) 5" xfId="3082"/>
    <cellStyle name="差_关健指标_3措施费清单(二标) 2" xfId="3083"/>
    <cellStyle name="差_（已锁）长沙开福万达酒店客房区清单0920_Book1_3措施费清单(二标)_(北标段)余政储出(2013)47号地块（表修6）(2013.11.30) 6" xfId="3084"/>
    <cellStyle name="差_附件A-主材明细表-长沙开福酒店110920_复件 监理2012.4报表_3措施费清单(二标) 2" xfId="3085"/>
    <cellStyle name="差_（已锁）长沙开福万达酒店客房区清单0920-_Book1_3措施费清单(二标)_(北标段)余政储出(2013)47号地块（表修6）(2013.11.30) 6" xfId="3086"/>
    <cellStyle name="差_关健指标_3措施费清单(二标) 3" xfId="3087"/>
    <cellStyle name="差_（已锁）长沙开福万达酒店客房区清单0920-_Book1_3措施费清单(二标)_(北标段)余政储出(2013)47号地块（表修6）(2013.11.30)(1)" xfId="3088"/>
    <cellStyle name="差_控江路方案目标11.1 可售49846_3措施费清单(二标) 5" xfId="3089"/>
    <cellStyle name="差_（已锁）长沙开福万达酒店客房区清单0920-_Book1_3措施费清单(二标)_(北标段)余政储出(2013)47号地块（表修6）(2013.11.30)(1) 2" xfId="3090"/>
    <cellStyle name="差_Book1_2_复件 监理2012.4报表_3措施费清单(二标)_(北标段)余政储出(2013)47号地块（表修6）(2013.11.20) 4" xfId="3091"/>
    <cellStyle name="差_（已锁）长沙开福万达酒店客房区清单0920-_Book1_3措施费清单(二标)_(北标段)余政储出(2013)47号地块（表修6）(2013.11.30)(1) 3" xfId="3092"/>
    <cellStyle name="差_Book1_2_复件 监理2012.4报表_3措施费清单(二标)_(北标段)余政储出(2013)47号地块（表修6）(2013.11.20) 5" xfId="3093"/>
    <cellStyle name="差_（已锁）长沙开福万达酒店客房区清单0920-_Book1_3措施费清单(二标)_(北标段)余政储出(2013)47号地块（表修6）(2013.11.30)(1) 4" xfId="3094"/>
    <cellStyle name="差_Book1_2_复件 监理2012.4报表_3措施费清单(二标)_(北标段)余政储出(2013)47号地块（表修6）(2013.11.20) 6" xfId="3095"/>
    <cellStyle name="差_（已锁）长沙开福万达酒店客房区清单0920-_Book1_3措施费清单(二标)_(北标段)余政储出(2013)47号地块（表修6）(2013.11.30)(1) 5" xfId="3096"/>
    <cellStyle name="差_（已锁）长沙开福万达酒店客房区清单0920-_Book1_3措施费清单(二标)_(北标段)余政储出(2013)47号地块（表修6）(2013.11.30)(1) 6" xfId="3097"/>
    <cellStyle name="差_（已锁）长沙开福万达酒店客房区清单0920_Book1_3措施费清单(二标)_(北标段)余政储出(2013)47号地块（修3）(2013.11.20)" xfId="3098"/>
    <cellStyle name="差_（已锁）长沙开福万达酒店客房区清单0920_Book1_3措施费清单(二标)_(北标段)余政储出(2013)47号地块（修3）(2013.11.20) 2" xfId="3099"/>
    <cellStyle name="差_3 措施费清单(08)_(11.18)余政储出(2013)47号地块（安装南区、含价）" xfId="3100"/>
    <cellStyle name="差_（已锁）长沙开福万达酒店客房区清单0920-_Book1_3措施费清单(二标)_(北标段)余政储出(2013)47号地块（修3）(2013.11.20) 2" xfId="3101"/>
    <cellStyle name="差_（已锁）长沙开福万达酒店客房区清单0920_Book1_3措施费清单(二标)_(北标段)余政储出(2013)47号地块（修3）(2013.11.20) 3" xfId="3102"/>
    <cellStyle name="差_（已锁）长沙开福万达酒店客房区清单0920-_Book1_3措施费清单(二标)_(北标段)余政储出(2013)47号地块（修3）(2013.11.20) 3" xfId="3103"/>
    <cellStyle name="差_（已锁）长沙开福万达酒店客房区清单0920-_Book1_3措施费清单(二标)_(北标段)余政储出(2013)47号地块（修3）(2013.11.20) 4" xfId="3104"/>
    <cellStyle name="差_8号线调价_复件 监理2012.4报表_(11.18)余政储出(2013)47号地块（安装南区、含价）" xfId="3105"/>
    <cellStyle name="差_（已锁）长沙开福万达酒店客房区清单0920_Book1_3措施费清单(二标)_(北标段)余政储出(2013)47号地块（修3）(2013.11.20) 5" xfId="3106"/>
    <cellStyle name="差_Book1_2_复件 监理2012.4报表_(11.18)余政储出(2013)47号地块（安装南区、含价） 3" xfId="3107"/>
    <cellStyle name="差_（已锁）长沙开福万达酒店客房区清单0920_Book1_3措施费清单(二标)_(北标段)余政储出(2013)47号地块（修3）(2013.11.20) 6" xfId="3108"/>
    <cellStyle name="差_Book1_2_复件 监理2012.4报表_(11.18)余政储出(2013)47号地块（安装南区、含价） 4" xfId="3109"/>
    <cellStyle name="差_（已锁）长沙开福万达酒店客房区清单0920-_Book1_3措施费清单(二标)_(南标段)余政储出(2013)47号地块（修3）2013.11.20" xfId="3110"/>
    <cellStyle name="千位分隔 2 2 5 3 5" xfId="3111"/>
    <cellStyle name="差_（已锁）长沙开福万达酒店客房区清单0920-_复件 监理2012.4报表" xfId="3112"/>
    <cellStyle name="差_（已锁）长沙开福万达酒店客房区清单0920-_复件 监理2012.4报表_(11.18)余政储出(2013)47号地块（安装北区）" xfId="3113"/>
    <cellStyle name="差_目标成本－青埔（扩初设计）审核版_3措施费清单(二标) 3" xfId="3114"/>
    <cellStyle name="差_（已锁）长沙开福万达酒店客房区清单0920_复件 监理2012.4报表_(11.18)余政储出(2013)47号地块（安装北区、含价）" xfId="3115"/>
    <cellStyle name="差_（已锁）长沙开福万达酒店客房区清单0920-_复件 监理2012.4报表_(11.18)余政储出(2013)47号地块（安装北区、含价）" xfId="3116"/>
    <cellStyle name="差_（已锁）长沙开福万达酒店客房区清单0920_复件 监理2012.4报表_(11.18)余政储出(2013)47号地块（安装北区、含价） 2" xfId="3117"/>
    <cellStyle name="差_（已锁）长沙开福万达酒店客房区清单0920-_复件 监理2012.4报表_(11.18)余政储出(2013)47号地块（安装北区、含价） 2" xfId="3118"/>
    <cellStyle name="差_5宁临空项目成本测算表格20101117(第二版）_3措施费清单(二标)_(北标段)余政储出(2013)47号地块（修3）(2013.11.20) 6" xfId="3119"/>
    <cellStyle name="差_（已锁）长沙开福万达酒店客房区清单0920_复件 监理2012.4报表_(11.18)余政储出(2013)47号地块（安装北区、含价） 3" xfId="3120"/>
    <cellStyle name="差_（已锁）长沙开福万达酒店客房区清单0920-_复件 监理2012.4报表_(11.18)余政储出(2013)47号地块（安装北区、含价） 3" xfId="3121"/>
    <cellStyle name="差_（已锁）长沙开福万达酒店客房区清单0920_复件 监理2012.4报表_(11.18)余政储出(2013)47号地块（安装北区、含价） 5" xfId="3122"/>
    <cellStyle name="差_（已锁）长沙开福万达酒店客房区清单0920_复件 监理2012.4报表_(11.18)余政储出(2013)47号地块（安装北区、含价） 6" xfId="3123"/>
    <cellStyle name="差_（已锁）长沙开福万达酒店客房区清单0920_复件 监理2012.4报表_(11.18)余政储出(2013)47号地块（安装南区）_(北标段)余政储出(2013)47号地块（修3）(2013.11.20)" xfId="3124"/>
    <cellStyle name="差_（已锁）长沙开福万达酒店客房区清单0920_复件 监理2012.4报表_(11.18)余政储出(2013)47号地块（安装南区、含价）" xfId="3125"/>
    <cellStyle name="差_长白山威斯汀公共及客房2011.5.9_Book1_(11.18)余政储出(2013)47号地块（安装北区、含价） 4" xfId="3126"/>
    <cellStyle name="差_（已锁）长沙开福万达酒店客房区清单0920_复件 监理2012.4报表_(11.18)余政储出(2013)47号地块（安装南区、含价） 2" xfId="3127"/>
    <cellStyle name="差_（已锁）长沙开福万达酒店客房区清单0920-_复件 监理2012.4报表_(11.18)余政储出(2013)47号地块（安装南区、含价） 2" xfId="3128"/>
    <cellStyle name="差_（已锁）长沙开福万达酒店客房区清单0920_复件 监理2012.4报表_(11.18)余政储出(2013)47号地块（安装南区、含价） 3" xfId="3129"/>
    <cellStyle name="差_Book1_复件 监理2012.4报表_(11.18)余政储出(2013)47号地块（安装北区、含价）" xfId="3130"/>
    <cellStyle name="差_（已锁）长沙开福万达酒店客房区清单0920-_复件 监理2012.4报表_(11.18)余政储出(2013)47号地块（安装南区、含价） 3" xfId="3131"/>
    <cellStyle name="差_（已锁）长沙开福万达酒店客房区清单0920_复件 监理2012.4报表_(11.18)余政储出(2013)47号地块（安装南区、含价） 4" xfId="3132"/>
    <cellStyle name="差_（已锁）长沙开福万达酒店客房区清单0920-_复件 监理2012.4报表_(11.18)余政储出(2013)47号地块（安装南区、含价） 4" xfId="3133"/>
    <cellStyle name="差_（已锁）长沙开福万达酒店客房区清单0920_复件 监理2012.4报表_(11.18)余政储出(2013)47号地块（安装南区、含价） 5" xfId="3134"/>
    <cellStyle name="好_Book1_Book1_(11.18)余政储出(2013)47号地块（安装南区）" xfId="3135"/>
    <cellStyle name="差_（已锁）长沙开福万达酒店客房区清单0920-_复件 监理2012.4报表_(11.18)余政储出(2013)47号地块（安装南区、含价） 5" xfId="3136"/>
    <cellStyle name="差_控江路方案阶段目标成本审核版(终版）_(11.18)余政储出(2013)47号地块（安装南区、含价）" xfId="3137"/>
    <cellStyle name="差_（已锁）长沙开福万达酒店客房区清单0920_复件 监理2012.4报表_(11.18)余政储出(2013)47号地块（安装南区、含价） 6" xfId="3138"/>
    <cellStyle name="差_（已锁）长沙开福万达酒店客房区清单0920-_复件 监理2012.4报表_(11.18)余政储出(2013)47号地块（安装南区、含价） 6" xfId="3139"/>
    <cellStyle name="差_（已锁）长沙开福万达酒店客房区清单0920_复件 监理2012.4报表_(11.18)余政储出(2013)47号地块（土建修）" xfId="3140"/>
    <cellStyle name="差_5宁临空项目成本测算表格20101117(第二版）_3措施费清单(二标)_(北标段)余政储出(2013)47号地块（表修6）(2013.11.20) 5" xfId="3141"/>
    <cellStyle name="差_（已锁）长沙开福万达酒店客房区清单0920-_复件 监理2012.4报表_(11.18)余政储出(2013)47号地块（土建修）" xfId="3142"/>
    <cellStyle name="差_8号线调价_Book1_(11.18)余政储出(2013)47号地块（安装北区）" xfId="3143"/>
    <cellStyle name="差_（已锁）长沙开福万达酒店客房区清单0920_复件 监理2012.4报表_3措施费清单(二标)" xfId="3144"/>
    <cellStyle name="差_（已锁）长沙开福万达酒店客房区清单0920-_复件 监理2012.4报表_3措施费清单(二标)" xfId="3145"/>
    <cellStyle name="差_Book1_复件 监理2012.4报表_3措施费清单(二标)_(北标段)余政储出(2013)47号地块（表修6）(2013.11.30)(1) 6" xfId="3146"/>
    <cellStyle name="适中 2 3" xfId="3147"/>
    <cellStyle name="差_（已锁）长沙开福万达酒店客房区清单0920_复件 监理2012.4报表_3措施费清单(二标)_(北标段)余政储出(2013)47号地块(2013.11.23)" xfId="3148"/>
    <cellStyle name="差_复件 监理2012.4报表_(11.18)余政储出(2013)47号地块（安装南区）" xfId="3149"/>
    <cellStyle name="差_（已锁）长沙开福万达酒店客房区清单0920-_复件 监理2012.4报表_3措施费清单(二标)_(北标段)余政储出(2013)47号地块(2013.11.23)" xfId="3150"/>
    <cellStyle name="差_（已锁）长沙开福万达酒店客房区清单0920_复件 监理2012.4报表_3措施费清单(二标)_(北标段)余政储出(2013)47号地块(2013.11.23) 2" xfId="3151"/>
    <cellStyle name="好_附件A-主材明细表-长沙开福酒店110920_Book1_(11.18)余政储出(2013)47号地块（安装北区、含价） 6" xfId="3152"/>
    <cellStyle name="差_（已锁）长沙开福万达酒店客房区清单0920-_复件 监理2012.4报表_3措施费清单(二标)_(北标段)余政储出(2013)47号地块(2013.11.23) 2" xfId="3153"/>
    <cellStyle name="差_（已锁）长沙开福万达酒店客房区清单0920-_复件 监理2012.4报表_3措施费清单(二标)_(北标段)余政储出(2013)47号地块(2013.11.23) 3" xfId="3154"/>
    <cellStyle name="差_Book1_3_(11.18)余政储出(2013)47号地块（安装南区）" xfId="3155"/>
    <cellStyle name="差_（已锁）长沙开福万达酒店客房区清单0920_复件 监理2012.4报表_3措施费清单(二标)_(北标段)余政储出(2013)47号地块(2013.11.23) 4" xfId="3156"/>
    <cellStyle name="差_（已锁）长沙开福万达酒店客房区清单0920_复件 监理2012.4报表_3措施费清单(二标)_(北标段)余政储出(2013)47号地块(2013.11.23) 5" xfId="3157"/>
    <cellStyle name="差_Book1_3_3措施费清单(二标)" xfId="3158"/>
    <cellStyle name="差_中昌标底汇报_复件 监理2012.4报表_(11.18)余政储出(2013)47号地块（安装北区、含价） 2" xfId="3159"/>
    <cellStyle name="差_（已锁）长沙开福万达酒店客房区清单0920-_复件 监理2012.4报表_3措施费清单(二标)_(北标段)余政储出(2013)47号地块(2013.11.23) 5" xfId="3160"/>
    <cellStyle name="差_（已锁）长沙开福万达酒店客房区清单0920_复件 监理2012.4报表_3措施费清单(二标)_(北标段)余政储出(2013)47号地块(2013.11.23) 6" xfId="3161"/>
    <cellStyle name="差_中昌标底汇报_复件 监理2012.4报表_(11.18)余政储出(2013)47号地块（安装北区、含价） 3" xfId="3162"/>
    <cellStyle name="差_（已锁）长沙开福万达酒店客房区清单0920-_复件 监理2012.4报表_3措施费清单(二标)_(北标段)余政储出(2013)47号地块(2013.11.23) 6" xfId="3163"/>
    <cellStyle name="差_（已锁）长沙开福万达酒店客房区清单0920_复件 监理2012.4报表_3措施费清单(二标)_(北标段)余政储出(2013)47号地块（表修6）(2013.11.20)" xfId="3164"/>
    <cellStyle name="差_（已锁）长沙开福万达酒店客房区清单0920-_复件 监理2012.4报表_3措施费清单(二标)_(北标段)余政储出(2013)47号地块（表修6）(2013.11.20)" xfId="3165"/>
    <cellStyle name="差_（已锁）长沙开福万达酒店客房区清单0920_复件 监理2012.4报表_3措施费清单(二标)_(北标段)余政储出(2013)47号地块（表修6）(2013.11.20) 2" xfId="3166"/>
    <cellStyle name="差_（已锁）长沙开福万达酒店客房区清单0920-_复件 监理2012.4报表_3措施费清单(二标)_(北标段)余政储出(2013)47号地块（表修6）(2013.11.20) 2" xfId="3167"/>
    <cellStyle name="千位分隔 2 2 10 4" xfId="3168"/>
    <cellStyle name="差_（已锁）长沙开福万达酒店客房区清单0920_复件 监理2012.4报表_3措施费清单(二标)_(北标段)余政储出(2013)47号地块（表修6）(2013.11.20) 3" xfId="3169"/>
    <cellStyle name="差_（已锁）长沙开福万达酒店客房区清单0920_复件 监理2012.4报表_3措施费清单(二标)_(北标段)余政储出(2013)47号地块（表修6）(2013.11.20) 4" xfId="3170"/>
    <cellStyle name="差_（已锁）长沙开福万达酒店客房区清单0920-_复件 监理2012.4报表_3措施费清单(二标)_(北标段)余政储出(2013)47号地块（表修6）(2013.11.20) 4" xfId="3171"/>
    <cellStyle name="千位分隔 2 2 10 6" xfId="3172"/>
    <cellStyle name="差_（已锁）长沙开福万达酒店客房区清单0920_复件 监理2012.4报表_3措施费清单(二标)_(北标段)余政储出(2013)47号地块（表修6）(2013.11.20) 5" xfId="3173"/>
    <cellStyle name="差_（已锁）长沙开福万达酒店客房区清单0920-_复件 监理2012.4报表_3措施费清单(二标)_(北标段)余政储出(2013)47号地块（表修6）(2013.11.20) 5" xfId="3174"/>
    <cellStyle name="差_廊坊三期方案目标成本汇总101115_(11.18)余政储出(2013)47号地块（安装南区、含价） 2" xfId="3175"/>
    <cellStyle name="差_（已锁）长沙开福万达酒店客房区清单0920_复件 监理2012.4报表_3措施费清单(二标)_(北标段)余政储出(2013)47号地块（表修6）(2013.11.20) 6" xfId="3176"/>
    <cellStyle name="差_（已锁）长沙开福万达酒店客房区清单0920-_复件 监理2012.4报表_3措施费清单(二标)_(北标段)余政储出(2013)47号地块（表修6）(2013.11.20) 6" xfId="3177"/>
    <cellStyle name="差_廊坊三期方案目标成本汇总101115_(11.18)余政储出(2013)47号地块（安装南区、含价） 3" xfId="3178"/>
    <cellStyle name="差_（已锁）长沙开福万达酒店客房区清单0920-_复件 监理2012.4报表_3措施费清单(二标)_(北标段)余政储出(2013)47号地块（表修6）(2013.11.30)" xfId="3179"/>
    <cellStyle name="差_（已锁）长沙开福万达酒店客房区清单0920-_复件 监理2012.4报表_3措施费清单(二标)_(北标段)余政储出(2013)47号地块（表修6）(2013.11.30) 2" xfId="3180"/>
    <cellStyle name="差_（已锁）长沙开福万达酒店客房区清单0920_复件 监理2012.4报表_3措施费清单(二标)_(北标段)余政储出(2013)47号地块（表修6）(2013.11.30) 3" xfId="3181"/>
    <cellStyle name="差_（已锁）长沙开福万达酒店客房区清单0920-_复件 监理2012.4报表_3措施费清单(二标)_(北标段)余政储出(2013)47号地块（表修6）(2013.11.30) 3" xfId="3182"/>
    <cellStyle name="差_（已锁）长沙开福万达酒店客房区清单0920_复件 监理2012.4报表_3措施费清单(二标)_(北标段)余政储出(2013)47号地块（表修6）(2013.11.30) 4" xfId="3183"/>
    <cellStyle name="差_（已锁）长沙开福万达酒店客房区清单0920-_复件 监理2012.4报表_3措施费清单(二标)_(北标段)余政储出(2013)47号地块（表修6）(2013.11.30) 4" xfId="3184"/>
    <cellStyle name="差_龙吴路施工图阶段目标成本20101111下发版_3措施费清单(二标) 2" xfId="3185"/>
    <cellStyle name="差_（已锁）长沙开福万达酒店客房区清单0920_复件 监理2012.4报表_3措施费清单(二标)_(北标段)余政储出(2013)47号地块（表修6）(2013.11.30) 5" xfId="3186"/>
    <cellStyle name="差_（已锁）长沙开福万达酒店客房区清单0920-_复件 监理2012.4报表_3措施费清单(二标)_(北标段)余政储出(2013)47号地块（表修6）(2013.11.30) 5" xfId="3187"/>
    <cellStyle name="差_20110315隆晟项目施工图阶段目标成本(03集团审核终版）_3措施费清单(二标)" xfId="3188"/>
    <cellStyle name="差_龙吴路施工图阶段目标成本20101111下发版_3措施费清单(二标) 3" xfId="3189"/>
    <cellStyle name="差_（已锁）长沙开福万达酒店客房区清单0920_复件 监理2012.4报表_3措施费清单(二标)_(北标段)余政储出(2013)47号地块（表修6）(2013.11.30) 6" xfId="3190"/>
    <cellStyle name="差_（已锁）长沙开福万达酒店客房区清单0920-_复件 监理2012.4报表_3措施费清单(二标)_(北标段)余政储出(2013)47号地块（表修6）(2013.11.30) 6" xfId="3191"/>
    <cellStyle name="差_龙吴路施工图阶段目标成本20101111下发版_3措施费清单(二标) 4" xfId="3192"/>
    <cellStyle name="差_（已锁）长沙开福万达酒店客房区清单0920_复件 监理2012.4报表_3措施费清单(二标)_(北标段)余政储出(2013)47号地块（表修6）(2013.11.30)(1) 2" xfId="3193"/>
    <cellStyle name="差_安装清单模板09.3.20（讨论后修改版）_复件 监理2012.4报表_3措施费清单(二标)_(北标段)余政储出(2013)47号地块(2013.11.23) 6" xfId="3194"/>
    <cellStyle name="解释性文本 19" xfId="3195"/>
    <cellStyle name="差_（已锁）长沙开福万达酒店客房区清单0920_复件 监理2012.4报表_3措施费清单(二标)_(北标段)余政储出(2013)47号地块（表修6）(2013.11.30)(1) 3" xfId="3196"/>
    <cellStyle name="差_（已锁）长沙开福万达酒店客房区清单0920-_复件 监理2012.4报表_3措施费清单(二标)_(北标段)余政储出(2013)47号地块（表修6）(2013.11.30)(1) 3" xfId="3197"/>
    <cellStyle name="差_（已锁）长沙开福万达酒店客房区清单0920_复件 监理2012.4报表_3措施费清单(二标)_(北标段)余政储出(2013)47号地块（表修6）(2013.11.30)(1) 4" xfId="3198"/>
    <cellStyle name="差_（已锁）长沙开福万达酒店客房区清单0920-_复件 监理2012.4报表_3措施费清单(二标)_(北标段)余政储出(2013)47号地块（表修6）(2013.11.30)(1) 4" xfId="3199"/>
    <cellStyle name="好_廊坊三期方案目标成本汇总101110_(11.18)余政储出(2013)47号地块（安装北区、含价） 2" xfId="3200"/>
    <cellStyle name="强调文字颜色 1 2 2 2" xfId="3201"/>
    <cellStyle name="差_（已锁）长沙开福万达酒店客房区清单0920-_复件 监理2012.4报表_3措施费清单(二标)_(北标段)余政储出(2013)47号地块（表修6）(2013.11.30)(1) 5" xfId="3202"/>
    <cellStyle name="差_Book1_2_复件 监理2012.4报表_(11.18)余政储出(2013)47号地块（安装南区、含价）" xfId="3203"/>
    <cellStyle name="好_廊坊三期方案目标成本汇总101110_(11.18)余政储出(2013)47号地块（安装北区、含价） 3" xfId="3204"/>
    <cellStyle name="差_（已锁）长沙开福万达酒店客房区清单0920_复件 监理2012.4报表_3措施费清单(二标)_(北标段)余政储出(2013)47号地块（表修6）(2013.11.30)(1) 6" xfId="3205"/>
    <cellStyle name="差_（已锁）长沙开福万达酒店客房区清单0920-_复件 监理2012.4报表_3措施费清单(二标)_(北标段)余政储出(2013)47号地块（表修6）(2013.11.30)(1) 6" xfId="3206"/>
    <cellStyle name="差_5 土建清单（一标段）_(11.18)余政储出(2013)47号地块（安装南区、含价） 2" xfId="3207"/>
    <cellStyle name="好_廊坊三期方案目标成本汇总101110_(11.18)余政储出(2013)47号地块（安装北区、含价） 4" xfId="3208"/>
    <cellStyle name="好_其他材料选价_复件 监理2012.4报表_3措施费清单(二标)" xfId="3209"/>
    <cellStyle name="差_（已锁）长沙开福万达酒店客房区清单0920_复件 监理2012.4报表_3措施费清单(二标)_(北标段)余政储出(2013)47号地块（修3）(2013.11.20)" xfId="3210"/>
    <cellStyle name="差_（已锁）长沙开福万达酒店客房区清单0920-_复件 监理2012.4报表_3措施费清单(二标)_(北标段)余政储出(2013)47号地块（修3）(2013.11.20)" xfId="3211"/>
    <cellStyle name="差_（已锁）长沙开福万达酒店客房区清单0920-_复件 监理2012.4报表_3措施费清单(二标)_(北标段)余政储出(2013)47号地块（修3）(2013.11.20) 2" xfId="3212"/>
    <cellStyle name="差_（已锁）长沙开福万达酒店客房区清单0920_复件 监理2012.4报表_3措施费清单(二标)_(北标段)余政储出(2013)47号地块（修3）(2013.11.20) 4" xfId="3213"/>
    <cellStyle name="差_（已锁）长沙开福万达酒店客房区清单0920-_复件 监理2012.4报表_3措施费清单(二标)_(北标段)余政储出(2013)47号地块（修3）(2013.11.20) 4" xfId="3214"/>
    <cellStyle name="差_2 总价汇总表(一标段)_(11.18)余政储出(2013)47号地块（安装南区、含价）" xfId="3215"/>
    <cellStyle name="差_（已锁）长沙开福万达酒店客房区清单0920_复件 监理2012.4报表_3措施费清单(二标)_(北标段)余政储出(2013)47号地块（修3）(2013.11.20) 5" xfId="3216"/>
    <cellStyle name="差_（已锁）长沙开福万达酒店客房区清单0920-_复件 监理2012.4报表_3措施费清单(二标)_(北标段)余政储出(2013)47号地块（修3）(2013.11.20) 5" xfId="3217"/>
    <cellStyle name="差_（已锁）长沙开福万达酒店客房区清单0920-_复件 监理2012.4报表_3措施费清单(二标)_(南标段)余政储出(2013)47号地块（修3）2013.11.20" xfId="3218"/>
    <cellStyle name="差_1 投标汇总表" xfId="3219"/>
    <cellStyle name="差_1 投标汇总表（一标段）" xfId="3220"/>
    <cellStyle name="好_（1）主线清单模板09.6.8" xfId="3221"/>
    <cellStyle name="差_1 投标汇总表（一标段）_(11.18)余政储出(2013)47号地块（安装北区、含价）" xfId="3222"/>
    <cellStyle name="差_Book1_3_(11.18)余政储出(2013)47号地块（安装北区、含价） 6" xfId="3223"/>
    <cellStyle name="样式 10" xfId="3224"/>
    <cellStyle name="差_1 投标汇总表（一标段）_(11.18)余政储出(2013)47号地块（安装北区、含价） 2" xfId="3225"/>
    <cellStyle name="差_1 投标汇总表（一标段）_(11.18)余政储出(2013)47号地块（安装北区、含价） 3" xfId="3226"/>
    <cellStyle name="差_安装清单模板09.3.20（讨论后修改版）_复件 监理2012.4报表_3措施费清单(二标)_(北标段)余政储出(2013)47号地块（表修6）(2013.11.30)(1) 2" xfId="3227"/>
    <cellStyle name="差_1 投标汇总表（一标段）_(11.18)余政储出(2013)47号地块（安装南区）" xfId="3228"/>
    <cellStyle name="差_1 投标汇总表（一标段）_(11.18)余政储出(2013)47号地块（安装南区）_(北标段)余政储出(2013)47号地块（修3）(2013.11.20)" xfId="3229"/>
    <cellStyle name="千位分隔 2 2 3 5" xfId="3230"/>
    <cellStyle name="差_1 投标汇总表（一标段）_(11.18)余政储出(2013)47号地块（安装南区、含价）" xfId="3231"/>
    <cellStyle name="差_关健指标_(11.18)余政储出(2013)47号地块（安装南区、含价） 6" xfId="3232"/>
    <cellStyle name="差_1 投标汇总表（一标段）_(11.18)余政储出(2013)47号地块（安装南区、含价） 2" xfId="3233"/>
    <cellStyle name="差_廊坊三期方案目标成本汇总101110_3措施费清单(二标) 4" xfId="3234"/>
    <cellStyle name="好_Book1_2_复件 监理2012.4报表 3" xfId="3235"/>
    <cellStyle name="差_1 投标汇总表（一标段）_(11.18)余政储出(2013)47号地块（安装南区、含价） 3" xfId="3236"/>
    <cellStyle name="差_廊坊三期方案目标成本汇总101110_3措施费清单(二标) 5" xfId="3237"/>
    <cellStyle name="好_Book1_2_复件 监理2012.4报表 4" xfId="3238"/>
    <cellStyle name="差_1 投标汇总表（一标段）_(11.18)余政储出(2013)47号地块（安装南区、含价） 4" xfId="3239"/>
    <cellStyle name="差_廊坊三期方案目标成本汇总101110_3措施费清单(二标) 6" xfId="3240"/>
    <cellStyle name="好_Book1_2_复件 监理2012.4报表 5" xfId="3241"/>
    <cellStyle name="差_1 投标汇总表（一标段）_(11.18)余政储出(2013)47号地块（安装南区、含价） 5" xfId="3242"/>
    <cellStyle name="好_Book1_2_复件 监理2012.4报表 6" xfId="3243"/>
    <cellStyle name="差_1 投标汇总表_(北标段)余政储出(2013)47号地块(2013.11.23) 3" xfId="3244"/>
    <cellStyle name="差_1 投标汇总表_(北标段)余政储出(2013)47号地块(2013.11.23) 4" xfId="3245"/>
    <cellStyle name="常规 2 4 10" xfId="3246"/>
    <cellStyle name="差_1 投标汇总表_(北标段)余政储出(2013)47号地块(2013.11.23) 5" xfId="3247"/>
    <cellStyle name="常规 2 4 11" xfId="3248"/>
    <cellStyle name="差_1 投标汇总表_(北标段)余政储出(2013)47号地块(2013.11.23) 6" xfId="3249"/>
    <cellStyle name="差_1 投标汇总表_(北标段)余政储出(2013)47号地块（表修6）(2013.11.20)" xfId="3250"/>
    <cellStyle name="千位分隔 2 18" xfId="3251"/>
    <cellStyle name="差_1 投标汇总表_(北标段)余政储出(2013)47号地块（表修6）(2013.11.20) 2" xfId="3252"/>
    <cellStyle name="差_附件A-主材明细表-长沙开福酒店110920_复件 监理2012.4报表_3措施费清单(二标)" xfId="3253"/>
    <cellStyle name="差_1 投标汇总表_(北标段)余政储出(2013)47号地块（表修6）(2013.11.20) 3" xfId="3254"/>
    <cellStyle name="差_1 投标汇总表_(北标段)余政储出(2013)47号地块（表修6）(2013.11.20) 4" xfId="3255"/>
    <cellStyle name="差_1 投标汇总表_(北标段)余政储出(2013)47号地块（表修6）(2013.11.20) 5" xfId="3256"/>
    <cellStyle name="差_安装清单模板09.3.20（讨论后修改版）_复件 监理2012.4报表_3措施费清单(二标)_(北标段)余政储出(2013)47号地块（表修6）(2013.11.30)" xfId="3257"/>
    <cellStyle name="差_1 投标汇总表_(北标段)余政储出(2013)47号地块（表修6）(2013.11.20) 6" xfId="3258"/>
    <cellStyle name="差_2 总价汇总表(一标段)_(11.18)余政储出(2013)47号地块（土建修）" xfId="3259"/>
    <cellStyle name="好_附件A-主材明细表-长沙开福酒店110920_Book1_(11.18)余政储出(2013)47号地块（安装北区、含价） 5" xfId="3260"/>
    <cellStyle name="差_1 投标汇总表_(北标段)余政储出(2013)47号地块（表修6）(2013.11.30)" xfId="3261"/>
    <cellStyle name="差_其他材料选价" xfId="3262"/>
    <cellStyle name="差_1 投标汇总表_(北标段)余政储出(2013)47号地块（表修6）(2013.11.30) 2" xfId="3263"/>
    <cellStyle name="差_1 投标汇总表_(北标段)余政储出(2013)47号地块（表修6）(2013.11.30) 3" xfId="3264"/>
    <cellStyle name="差_1 投标汇总表_(北标段)余政储出(2013)47号地块（表修6）(2013.11.30) 4" xfId="3265"/>
    <cellStyle name="差_安装清单模板09.3.20（讨论后修改版）_Book1_3措施费清单(二标)_(北标段)余政储出(2013)47号地块（修3）(2013.11.20) 2" xfId="3266"/>
    <cellStyle name="差_1 投标汇总表_(北标段)余政储出(2013)47号地块（表修6）(2013.11.30) 5" xfId="3267"/>
    <cellStyle name="差_Book1_3_(11.18)余政储出(2013)47号地块（安装南区、含价） 2" xfId="3268"/>
    <cellStyle name="差_安装清单模板09.3.20（讨论后修改版）_Book1_3措施费清单(二标)_(北标段)余政储出(2013)47号地块（修3）(2013.11.20) 3" xfId="3269"/>
    <cellStyle name="差_1 投标汇总表_(北标段)余政储出(2013)47号地块（表修6）(2013.11.30) 6" xfId="3270"/>
    <cellStyle name="差_Book1_3_(11.18)余政储出(2013)47号地块（安装南区、含价） 3" xfId="3271"/>
    <cellStyle name="差_安装清单模板09.3.20（讨论后修改版）_Book1_3措施费清单(二标)_(北标段)余政储出(2013)47号地块（修3）(2013.11.20) 4" xfId="3272"/>
    <cellStyle name="差_1 投标汇总表_(北标段)余政储出(2013)47号地块（表修6）(2013.11.30)(1) 2" xfId="3273"/>
    <cellStyle name="差_1 投标汇总表_(北标段)余政储出(2013)47号地块（表修6）(2013.11.30)(1) 3" xfId="3274"/>
    <cellStyle name="差_1 投标汇总表_(北标段)余政储出(2013)47号地块（表修6）(2013.11.30)(1) 4" xfId="3275"/>
    <cellStyle name="差_Book1_3_3措施费清单(二标)_(北标段)余政储出(2013)47号地块(2013.11.23) 2" xfId="3276"/>
    <cellStyle name="差_1 投标汇总表_(北标段)余政储出(2013)47号地块（修3）(2013.11.20) 4" xfId="3277"/>
    <cellStyle name="差_1 投标汇总表_(北标段)余政储出(2013)47号地块（修3）(2013.11.20) 6" xfId="3278"/>
    <cellStyle name="差_1 投标汇总表_(南标段)余政储出(2013)47号地块（修3）2013.11.20" xfId="3279"/>
    <cellStyle name="差_13.1泉州万达酒店后勤清单(中铁)" xfId="3280"/>
    <cellStyle name="差_2 总价汇总表(一标段)" xfId="3281"/>
    <cellStyle name="差_5宁临空项目成本测算表格20101117(第二版）_(11.18)余政储出(2013)47号地块（安装北区、含价） 2" xfId="3282"/>
    <cellStyle name="差_2 总价汇总表(一标段)_(11.18)余政储出(2013)47号地块（安装北区、含价）" xfId="3283"/>
    <cellStyle name="注释 6 2" xfId="3284"/>
    <cellStyle name="差_2 总价汇总表(一标段)_(11.18)余政储出(2013)47号地块（安装北区、含价） 2" xfId="3285"/>
    <cellStyle name="差_Book1_Book1_3措施费清单(二标)_(北标段)余政储出(2013)47号地块（表修6）(2013.11.20) 3" xfId="3286"/>
    <cellStyle name="差_2 总价汇总表(一标段)_(11.18)余政储出(2013)47号地块（安装北区、含价） 3" xfId="3287"/>
    <cellStyle name="差_Book1_Book1_3措施费清单(二标)_(北标段)余政储出(2013)47号地块（表修6）(2013.11.20) 4" xfId="3288"/>
    <cellStyle name="差_2 总价汇总表(一标段)_(11.18)余政储出(2013)47号地块（安装北区、含价） 4" xfId="3289"/>
    <cellStyle name="差_Book1_Book1_3措施费清单(二标)_(北标段)余政储出(2013)47号地块（表修6）(2013.11.20) 5" xfId="3290"/>
    <cellStyle name="差_2 总价汇总表(一标段)_(11.18)余政储出(2013)47号地块（安装北区、含价） 5" xfId="3291"/>
    <cellStyle name="差_Book1_Book1_3措施费清单(二标)_(北标段)余政储出(2013)47号地块（表修6）(2013.11.20) 6" xfId="3292"/>
    <cellStyle name="差_2 总价汇总表(一标段)_(11.18)余政储出(2013)47号地块（安装南区、含价） 2" xfId="3293"/>
    <cellStyle name="差_2 总价汇总表(一标段)_(11.18)余政储出(2013)47号地块（安装南区、含价） 3" xfId="3294"/>
    <cellStyle name="差_2 总价汇总表(一标段)_(11.18)余政储出(2013)47号地块（安装南区、含价） 4" xfId="3295"/>
    <cellStyle name="差_2 总价汇总表(一标段)_(11.18)余政储出(2013)47号地块（安装南区、含价） 5" xfId="3296"/>
    <cellStyle name="差_2 总价汇总表(一标段)_(11.18)余政储出(2013)47号地块（安装南区、含价） 6" xfId="3297"/>
    <cellStyle name="差_2008清单地铁清单模板（逸群）" xfId="3298"/>
    <cellStyle name="差_2008清单地铁清单模板（逸群）_Book1_(11.18)余政储出(2013)47号地块（安装北区）" xfId="3299"/>
    <cellStyle name="差_2008清单地铁清单模板（逸群）_Book1_(11.18)余政储出(2013)47号地块（安装北区、含价） 2" xfId="3300"/>
    <cellStyle name="差_2008清单地铁清单模板（逸群）_Book1_(11.18)余政储出(2013)47号地块（安装北区、含价） 3" xfId="3301"/>
    <cellStyle name="差_2008清单地铁清单模板（逸群）_Book1_(11.18)余政储出(2013)47号地块（安装北区、含价） 4" xfId="3302"/>
    <cellStyle name="差_2008清单地铁清单模板（逸群）_Book1_(11.18)余政储出(2013)47号地块（安装北区、含价） 5" xfId="3303"/>
    <cellStyle name="差_2008清单地铁清单模板（逸群）_Book1_(11.18)余政储出(2013)47号地块（安装南区）_(北标段)余政储出(2013)47号地块（修3）(2013.11.20)" xfId="3304"/>
    <cellStyle name="差_2008清单地铁清单模板（逸群）_Book1_(11.18)余政储出(2013)47号地块（安装南区、含价）" xfId="3305"/>
    <cellStyle name="差_2008清单地铁清单模板（逸群）_Book1_(11.18)余政储出(2013)47号地块（安装南区、含价） 4" xfId="3306"/>
    <cellStyle name="差_2008清单地铁清单模板（逸群）_Book1_(11.18)余政储出(2013)47号地块（安装南区、含价） 5" xfId="3307"/>
    <cellStyle name="差_2008清单地铁清单模板（逸群）_Book1_(11.18)余政储出(2013)47号地块（安装南区、含价） 6" xfId="3308"/>
    <cellStyle name="差_2008清单地铁清单模板（逸群）_Book1_(11.18)余政储出(2013)47号地块（土建修）" xfId="3309"/>
    <cellStyle name="差_2008清单地铁清单模板（逸群）_Book1_3措施费清单(二标)" xfId="3310"/>
    <cellStyle name="差_2008清单地铁清单模板（逸群）_Book1_3措施费清单(二标)_(北标段)余政储出(2013)47号地块(2013.11.23) 3" xfId="3311"/>
    <cellStyle name="差_2008清单地铁清单模板（逸群）_Book1_3措施费清单(二标)_(北标段)余政储出(2013)47号地块(2013.11.23) 4" xfId="3312"/>
    <cellStyle name="差_5宁临空项目成本测算表格20101117(第二版）_(11.18)余政储出(2013)47号地块（土建修）" xfId="3313"/>
    <cellStyle name="差_2008清单地铁清单模板（逸群）_Book1_3措施费清单(二标)_(北标段)余政储出(2013)47号地块(2013.11.23) 6" xfId="3314"/>
    <cellStyle name="差_2008清单地铁清单模板（逸群）_Book1_3措施费清单(二标)_(北标段)余政储出(2013)47号地块（表修6）(2013.11.20) 2" xfId="3315"/>
    <cellStyle name="差_2008清单地铁清单模板（逸群）_Book1_3措施费清单(二标)_(北标段)余政储出(2013)47号地块（表修6）(2013.11.20) 3" xfId="3316"/>
    <cellStyle name="差_3措施费清单(二标)_(北标段)余政储出(2013)47号地块（表修6）(2013.11.30)(1) 2" xfId="3317"/>
    <cellStyle name="差_安装清单模板09.3.20（讨论后修改版）_Book1_(11.18)余政储出(2013)47号地块（安装北区、含价）" xfId="3318"/>
    <cellStyle name="差_龙吴路施工图阶段目标成本20101111下发版_(11.18)余政储出(2013)47号地块（安装北区、含价） 2" xfId="3319"/>
    <cellStyle name="差_2008清单地铁清单模板（逸群）_Book1_3措施费清单(二标)_(北标段)余政储出(2013)47号地块（表修6）(2013.11.20) 5" xfId="3320"/>
    <cellStyle name="差_3措施费清单(二标)_(北标段)余政储出(2013)47号地块（表修6）(2013.11.30)(1) 4" xfId="3321"/>
    <cellStyle name="差_龙吴路施工图阶段目标成本20101111下发版_(11.18)余政储出(2013)47号地块（安装北区、含价） 4" xfId="3322"/>
    <cellStyle name="好_目标成本－青埔（扩初设计）" xfId="3323"/>
    <cellStyle name="差_2008清单地铁清单模板（逸群）_Book1_3措施费清单(二标)_(北标段)余政储出(2013)47号地块（表修6）(2013.11.30) 5" xfId="3324"/>
    <cellStyle name="差_2008清单地铁清单模板（逸群）_Book1_3措施费清单(二标)_(北标段)余政储出(2013)47号地块（表修6）(2013.11.30) 6" xfId="3325"/>
    <cellStyle name="差_目标成本－青埔（扩初设计）第2版_(11.18)余政储出(2013)47号地块（安装南区）" xfId="3326"/>
    <cellStyle name="差_2008清单地铁清单模板（逸群）_Book1_3措施费清单(二标)_(北标段)余政储出(2013)47号地块（表修6）(2013.11.30)(1) 2" xfId="3327"/>
    <cellStyle name="差_2008清单地铁清单模板（逸群）_Book1_3措施费清单(二标)_(北标段)余政储出(2013)47号地块（表修6）(2013.11.30)(1) 3" xfId="3328"/>
    <cellStyle name="差_Book1_2_Book1_3措施费清单(二标)_(北标段)余政储出(2013)47号地块（修3）(2013.11.20)" xfId="3329"/>
    <cellStyle name="差_2008清单地铁清单模板（逸群）_Book1_3措施费清单(二标)_(北标段)余政储出(2013)47号地块（表修6）(2013.11.30)(1) 4" xfId="3330"/>
    <cellStyle name="差_2008清单地铁清单模板（逸群）_Book1_3措施费清单(二标)_(北标段)余政储出(2013)47号地块（表修6）(2013.11.30)(1) 5" xfId="3331"/>
    <cellStyle name="差_2008清单地铁清单模板（逸群）_Book1_3措施费清单(二标)_(北标段)余政储出(2013)47号地块（修3）(2013.11.20)" xfId="3332"/>
    <cellStyle name="差_2008清单地铁清单模板（逸群）_Book1_3措施费清单(二标)_(北标段)余政储出(2013)47号地块（修3）(2013.11.20) 2" xfId="3333"/>
    <cellStyle name="差_2008清单地铁清单模板（逸群）_Book1_3措施费清单(二标)_(北标段)余政储出(2013)47号地块（修3）(2013.11.20) 3" xfId="3334"/>
    <cellStyle name="差_Book1_2_Book1" xfId="3335"/>
    <cellStyle name="差_2008清单地铁清单模板（逸群）_Book1_3措施费清单(二标)_(北标段)余政储出(2013)47号地块（修3）(2013.11.20) 4" xfId="3336"/>
    <cellStyle name="差_8号线北段（清单模板）7.24_Book1_3措施费清单(二标)_(北标段)余政储出(2013)47号地块（表修6）(2013.11.30)(1) 2" xfId="3337"/>
    <cellStyle name="常规 10 10" xfId="3338"/>
    <cellStyle name="差_2008清单地铁清单模板（逸群）_Book1_3措施费清单(二标)_(北标段)余政储出(2013)47号地块（修3）(2013.11.20) 5" xfId="3339"/>
    <cellStyle name="差_8号线北段（清单模板）7.24_Book1_3措施费清单(二标)_(北标段)余政储出(2013)47号地块（表修6）(2013.11.30)(1) 3" xfId="3340"/>
    <cellStyle name="差_2008清单地铁清单模板（逸群）_Book1_3措施费清单(二标)_(南标段)余政储出(2013)47号地块（修3）2013.11.20" xfId="3341"/>
    <cellStyle name="差_8号线北段（清单模板）7.24_Book1_(11.18)余政储出(2013)47号地块（安装北区、含价） 3" xfId="3342"/>
    <cellStyle name="差_Book1_2_Book1_(11.18)余政储出(2013)47号地块（安装北区、含价） 6" xfId="3343"/>
    <cellStyle name="差_Book1_2_Book1_3措施费清单(二标)_(南标段)余政储出(2013)47号地块（修3）2013.11.20 3" xfId="3344"/>
    <cellStyle name="差_2008清单地铁清单模板（逸群）_复件 监理2012.4报表_(11.18)余政储出(2013)47号地块（安装北区）" xfId="3345"/>
    <cellStyle name="差_2008清单地铁清单模板（逸群）_复件 监理2012.4报表_(11.18)余政储出(2013)47号地块（安装北区、含价）" xfId="3346"/>
    <cellStyle name="差_2008清单地铁清单模板（逸群）_复件 监理2012.4报表_(11.18)余政储出(2013)47号地块（安装南区）_(北标段)余政储出(2013)47号地块（修3）(2013.11.20)" xfId="3347"/>
    <cellStyle name="差_甲供材料_复件 监理2012.4报表_(11.18)余政储出(2013)47号地块（安装南区）" xfId="3348"/>
    <cellStyle name="差_2008清单地铁清单模板（逸群）_复件 监理2012.4报表_(11.18)余政储出(2013)47号地块（安装南区、含价） 2" xfId="3349"/>
    <cellStyle name="差_2008清单地铁清单模板（逸群）_复件 监理2012.4报表_(11.18)余政储出(2013)47号地块（安装南区、含价） 5" xfId="3350"/>
    <cellStyle name="差_2008清单地铁清单模板（逸群）_复件 监理2012.4报表_(11.18)余政储出(2013)47号地块（安装南区、含价） 6" xfId="3351"/>
    <cellStyle name="差_多方案比较_Book1_(11.18)余政储出(2013)47号地块（安装北区、含价） 2" xfId="3352"/>
    <cellStyle name="差_2008清单地铁清单模板（逸群）_复件 监理2012.4报表_3措施费清单(二标)" xfId="3353"/>
    <cellStyle name="差_2008清单地铁清单模板（逸群）_复件 监理2012.4报表_3措施费清单(二标)_(北标段)余政储出(2013)47号地块(2013.11.23) 5" xfId="3354"/>
    <cellStyle name="差_Book1_复件 监理2012.4报表_3措施费清单(二标)_(北标段)余政储出(2013)47号地块（修3）(2013.11.20) 6" xfId="3355"/>
    <cellStyle name="差_2008清单地铁清单模板（逸群）_复件 监理2012.4报表_3措施费清单(二标)_(北标段)余政储出(2013)47号地块(2013.11.23)" xfId="3356"/>
    <cellStyle name="差_8号线调价_复件 监理2012.4报表_(11.18)余政储出(2013)47号地块（土建修）" xfId="3357"/>
    <cellStyle name="差_其他材料选价_复件 监理2012.4报表_(11.18)余政储出(2013)47号地块（安装北区、含价） 4" xfId="3358"/>
    <cellStyle name="差_2008清单地铁清单模板（逸群）_复件 监理2012.4报表_3措施费清单(二标)_(北标段)余政储出(2013)47号地块(2013.11.23) 2" xfId="3359"/>
    <cellStyle name="差_Book1_复件 监理2012.4报表_3措施费清单(二标)_(北标段)余政储出(2013)47号地块（修3）(2013.11.20) 3" xfId="3360"/>
    <cellStyle name="差_2008清单地铁清单模板（逸群）_复件 监理2012.4报表_3措施费清单(二标)_(北标段)余政储出(2013)47号地块(2013.11.23) 3" xfId="3361"/>
    <cellStyle name="差_Book1_复件 监理2012.4报表_3措施费清单(二标)_(北标段)余政储出(2013)47号地块（修3）(2013.11.20) 4" xfId="3362"/>
    <cellStyle name="差_2008清单地铁清单模板（逸群）_复件 监理2012.4报表_3措施费清单(二标)_(北标段)余政储出(2013)47号地块(2013.11.23) 6" xfId="3363"/>
    <cellStyle name="差_2008清单地铁清单模板（逸群）_复件 监理2012.4报表_3措施费清单(二标)_(北标段)余政储出(2013)47号地块（表修6）(2013.11.20)" xfId="3364"/>
    <cellStyle name="差_2008清单地铁清单模板（逸群）_复件 监理2012.4报表_3措施费清单(二标)_(北标段)余政储出(2013)47号地块（表修6）(2013.11.20) 6" xfId="3365"/>
    <cellStyle name="差_2008清单地铁清单模板（逸群）_复件 监理2012.4报表_3措施费清单(二标)_(北标段)余政储出(2013)47号地块（表修6）(2013.11.30)" xfId="3366"/>
    <cellStyle name="差_电气模板_Book1_(11.18)余政储出(2013)47号地块（安装南区、含价） 5" xfId="3367"/>
    <cellStyle name="差_2008清单地铁清单模板（逸群）_复件 监理2012.4报表_3措施费清单(二标)_(北标段)余政储出(2013)47号地块（表修6）(2013.11.30) 2" xfId="3368"/>
    <cellStyle name="差_Book1_2_Book1_3措施费清单(二标)_(北标段)余政储出(2013)47号地块(2013.11.23) 6" xfId="3369"/>
    <cellStyle name="好_（已锁）长沙开福万达酒店客房区清单0920-_Book1_(11.18)余政储出(2013)47号地块（安装北区、含价） 3" xfId="3370"/>
    <cellStyle name="差_2008清单地铁清单模板（逸群）_复件 监理2012.4报表_3措施费清单(二标)_(北标段)余政储出(2013)47号地块（表修6）(2013.11.30) 3" xfId="3371"/>
    <cellStyle name="差_2008清单地铁清单模板（逸群）_复件 监理2012.4报表_3措施费清单(二标)_(北标段)余政储出(2013)47号地块（表修6）(2013.11.30) 4" xfId="3372"/>
    <cellStyle name="差_2008清单地铁清单模板（逸群）_复件 监理2012.4报表_3措施费清单(二标)_(北标段)余政储出(2013)47号地块（表修6）(2013.11.30) 5" xfId="3373"/>
    <cellStyle name="差_2008清单地铁清单模板（逸群）_复件 监理2012.4报表_3措施费清单(二标)_(北标段)余政储出(2013)47号地块（表修6）(2013.11.30) 6" xfId="3374"/>
    <cellStyle name="差_5宁临空项目成本测算表格20101117(第二版）_3措施费清单(二标)_(北标段)余政储出(2013)47号地块（修3）(2013.11.20)" xfId="3375"/>
    <cellStyle name="差_2008清单地铁清单模板（逸群）_复件 监理2012.4报表_3措施费清单(二标)_(北标段)余政储出(2013)47号地块（表修6）(2013.11.30)(1)" xfId="3376"/>
    <cellStyle name="差_2008清单地铁清单模板（逸群）_复件 监理2012.4报表_3措施费清单(二标)_(北标段)余政储出(2013)47号地块（表修6）(2013.11.30)(1) 2" xfId="3377"/>
    <cellStyle name="差_2008清单地铁清单模板（逸群）_复件 监理2012.4报表_3措施费清单(二标)_(北标段)余政储出(2013)47号地块（表修6）(2013.11.30)(1) 3" xfId="3378"/>
    <cellStyle name="常规 26 10" xfId="3379"/>
    <cellStyle name="差_2008清单地铁清单模板（逸群）_复件 监理2012.4报表_3措施费清单(二标)_(北标段)余政储出(2013)47号地块（表修6）(2013.11.30)(1) 4" xfId="3380"/>
    <cellStyle name="常规 26 11" xfId="3381"/>
    <cellStyle name="差_2008清单地铁清单模板（逸群）_复件 监理2012.4报表_3措施费清单(二标)_(北标段)余政储出(2013)47号地块（表修6）(2013.11.30)(1) 5" xfId="3382"/>
    <cellStyle name="常规 26 12" xfId="3383"/>
    <cellStyle name="差_2008清单地铁清单模板（逸群）_复件 监理2012.4报表_3措施费清单(二标)_(北标段)余政储出(2013)47号地块（修3）(2013.11.20) 2" xfId="3384"/>
    <cellStyle name="差_2008清单地铁清单模板（逸群）_复件 监理2012.4报表_3措施费清单(二标)_(北标段)余政储出(2013)47号地块（修3）(2013.11.20) 3" xfId="3385"/>
    <cellStyle name="差_2008清单地铁清单模板（逸群）_复件 监理2012.4报表_3措施费清单(二标)_(北标段)余政储出(2013)47号地块（修3）(2013.11.20) 4" xfId="3386"/>
    <cellStyle name="差_2008清单地铁清单模板（逸群）_复件 监理2012.4报表_3措施费清单(二标)_(北标段)余政储出(2013)47号地块（修3）(2013.11.20) 6" xfId="3387"/>
    <cellStyle name="差_2008清单地铁清单模板（逸群）_复件 监理2012.4报表_3措施费清单(二标)_(南标段)余政储出(2013)47号地块（修3）2013.11.20" xfId="3388"/>
    <cellStyle name="差_20110315隆晟项目施工图阶段目标成本(03集团审核终版）" xfId="3389"/>
    <cellStyle name="差_20110315隆晟项目施工图阶段目标成本(03集团审核终版）_(11.18)余政储出(2013)47号地块（安装北区）" xfId="3390"/>
    <cellStyle name="差_多层模拟清单20100201 5" xfId="3391"/>
    <cellStyle name="差_20110315隆晟项目施工图阶段目标成本(03集团审核终版）_(11.18)余政储出(2013)47号地块（安装北区、含价）" xfId="3392"/>
    <cellStyle name="差_20110315隆晟项目施工图阶段目标成本(03集团审核终版）_(11.18)余政储出(2013)47号地块（安装北区、含价） 4" xfId="3393"/>
    <cellStyle name="差_20110315隆晟项目施工图阶段目标成本(03集团审核终版）_(11.18)余政储出(2013)47号地块（安装北区、含价） 5" xfId="3394"/>
    <cellStyle name="差_副本2 1期清单多层定稿价格(终稿)-补充说明 10" xfId="3395"/>
    <cellStyle name="差_20110315隆晟项目施工图阶段目标成本(03集团审核终版）_(11.18)余政储出(2013)47号地块（安装北区、含价） 6" xfId="3396"/>
    <cellStyle name="差_副本2 1期清单多层定稿价格(终稿)-补充说明 11" xfId="3397"/>
    <cellStyle name="差_控江目标成本调整101202_(11.18)余政储出(2013)47号地块（安装北区、含价）" xfId="3398"/>
    <cellStyle name="差_20110315隆晟项目施工图阶段目标成本(03集团审核终版）_(11.18)余政储出(2013)47号地块（安装南区）" xfId="3399"/>
    <cellStyle name="差_20110315隆晟项目施工图阶段目标成本(03集团审核终版）_(11.18)余政储出(2013)47号地块（安装南区）_(北标段)余政储出(2013)47号地块（修3）(2013.11.20)" xfId="3400"/>
    <cellStyle name="差_复件 监理2012.4报表_(11.18)余政储出(2013)47号地块（安装南区、含价） 3" xfId="3401"/>
    <cellStyle name="差_20110315隆晟项目施工图阶段目标成本(03集团审核终版）_(11.18)余政储出(2013)47号地块（安装南区、含价）" xfId="3402"/>
    <cellStyle name="差_其他材料选价_Book1_(11.18)余政储出(2013)47号地块（安装北区、含价） 6" xfId="3403"/>
    <cellStyle name="好_主线清单模板09.4.10_复件 监理2012.4报表_3措施费清单(二标) 6" xfId="3404"/>
    <cellStyle name="警告文本 2" xfId="3405"/>
    <cellStyle name="差_20110315隆晟项目施工图阶段目标成本(03集团审核终版）_(11.18)余政储出(2013)47号地块（安装南区、含价） 2" xfId="3406"/>
    <cellStyle name="警告文本 2 2" xfId="3407"/>
    <cellStyle name="差_20110315隆晟项目施工图阶段目标成本(03集团审核终版）_(11.18)余政储出(2013)47号地块（安装南区、含价） 3" xfId="3408"/>
    <cellStyle name="警告文本 2 3" xfId="3409"/>
    <cellStyle name="差_20110315隆晟项目施工图阶段目标成本(03集团审核终版）_(11.18)余政储出(2013)47号地块（安装南区、含价） 4" xfId="3410"/>
    <cellStyle name="警告文本 2 4" xfId="3411"/>
    <cellStyle name="差_20110315隆晟项目施工图阶段目标成本(03集团审核终版）_(11.18)余政储出(2013)47号地块（安装南区、含价） 5" xfId="3412"/>
    <cellStyle name="差_20110315隆晟项目施工图阶段目标成本(03集团审核终版）_(11.18)余政储出(2013)47号地块（安装南区、含价） 6" xfId="3413"/>
    <cellStyle name="差_3措施费清单(二标)_(南标段)余政储出(2013)47号地块（修3）2013.11.20" xfId="3414"/>
    <cellStyle name="差_目标成本－方案阶段（上报）20100324_(11.18)余政储出(2013)47号地块（安装北区、含价） 2" xfId="3415"/>
    <cellStyle name="差_目标成本－青埔（扩初设计）第2版_(11.18)余政储出(2013)47号地块（安装南区、含价）" xfId="3416"/>
    <cellStyle name="样式 1 4" xfId="3417"/>
    <cellStyle name="差_20110315隆晟项目施工图阶段目标成本(03集团审核终版）_3措施费清单(二标)_(北标段)余政储出(2013)47号地块（表修6）(2013.11.20)" xfId="3418"/>
    <cellStyle name="差_20110315隆晟项目施工图阶段目标成本(03集团审核终版）_3措施费清单(二标)_(北标段)余政储出(2013)47号地块（表修6）(2013.11.20) 2" xfId="3419"/>
    <cellStyle name="差_控江路方案阶段目标成本审核版1217_(11.18)余政储出(2013)47号地块（安装北区、含价） 5" xfId="3420"/>
    <cellStyle name="好_甲供材料_复件 监理2012.4报表_(11.18)余政储出(2013)47号地块（安装南区、含价） 5" xfId="3421"/>
    <cellStyle name="差_20110315隆晟项目施工图阶段目标成本(03集团审核终版）_3措施费清单(二标)_(北标段)余政储出(2013)47号地块（表修6）(2013.11.20) 4" xfId="3422"/>
    <cellStyle name="差_长沙客房SU1 SU2_（已锁）长沙开福万达酒店客房区清单0920_Book1_(11.18)余政储出(2013)47号地块（安装南区、含价） 2" xfId="3423"/>
    <cellStyle name="差_20110315隆晟项目施工图阶段目标成本(03集团审核终版）_3措施费清单(二标)_(北标段)余政储出(2013)47号地块（表修6）(2013.11.20) 5" xfId="3424"/>
    <cellStyle name="差_控江路方案目标11.1 可售49846_(11.18)余政储出(2013)47号地块（安装南区、含价） 2" xfId="3425"/>
    <cellStyle name="差_长沙客房SU1 SU2_（已锁）长沙开福万达酒店客房区清单0920_Book1_(11.18)余政储出(2013)47号地块（安装南区、含价） 3" xfId="3426"/>
    <cellStyle name="差_20110315隆晟项目施工图阶段目标成本(03集团审核终版）_3措施费清单(二标)_(北标段)余政储出(2013)47号地块（表修6）(2013.11.20) 6" xfId="3427"/>
    <cellStyle name="差_控江路方案目标11.1 可售49846_(11.18)余政储出(2013)47号地块（安装南区、含价） 3" xfId="3428"/>
    <cellStyle name="差_长沙客房SU1 SU2_（已锁）长沙开福万达酒店客房区清单0920_Book1_(11.18)余政储出(2013)47号地块（安装南区、含价） 4" xfId="3429"/>
    <cellStyle name="差_20110315隆晟项目施工图阶段目标成本(03集团审核终版）_3措施费清单(二标)_(北标段)余政储出(2013)47号地块（表修6）(2013.11.30)" xfId="3430"/>
    <cellStyle name="差_车站及区间模板_Book1_3措施费清单(二标)_(北标段)余政储出(2013)47号地块（修3）(2013.11.20) 4" xfId="3431"/>
    <cellStyle name="差_20110315隆晟项目施工图阶段目标成本(03集团审核终版）_3措施费清单(二标)_(北标段)余政储出(2013)47号地块（表修6）(2013.11.30) 2" xfId="3432"/>
    <cellStyle name="差_20110315隆晟项目施工图阶段目标成本(03集团审核终版）_3措施费清单(二标)_(北标段)余政储出(2013)47号地块（表修6）(2013.11.30) 3" xfId="3433"/>
    <cellStyle name="差_20110315隆晟项目施工图阶段目标成本(03集团审核终版）_3措施费清单(二标)_(北标段)余政储出(2013)47号地块（表修6）(2013.11.30)(1) 3" xfId="3434"/>
    <cellStyle name="差_20110315隆晟项目施工图阶段目标成本(03集团审核终版）_3措施费清单(二标)_(北标段)余政储出(2013)47号地块（表修6）(2013.11.30)(1) 4" xfId="3435"/>
    <cellStyle name="差_20110315隆晟项目施工图阶段目标成本(03集团审核终版）_3措施费清单(二标)_(北标段)余政储出(2013)47号地块（修3）(2013.11.20)" xfId="3436"/>
    <cellStyle name="差_20110315隆晟项目施工图阶段目标成本(03集团审核终版）_3措施费清单(二标)_(北标段)余政储出(2013)47号地块（修3）(2013.11.20) 2" xfId="3437"/>
    <cellStyle name="差_3措施费清单(二标)_(北标段)余政储出(2013)47号地块（表修6）(2013.11.30) 3" xfId="3438"/>
    <cellStyle name="差_Book1_2_Book1_3措施费清单(二标)_(北标段)余政储出(2013)47号地块（修3）(2013.11.20) 4" xfId="3439"/>
    <cellStyle name="差_目标成本－青埔（扩初设计）审核版_(11.18)余政储出(2013)47号地块（安装南区）" xfId="3440"/>
    <cellStyle name="好_甲供材料_Book1_(11.18)余政储出(2013)47号地块（安装北区、含价） 4" xfId="3441"/>
    <cellStyle name="差_20110315隆晟项目施工图阶段目标成本(03集团审核终版）_3措施费清单(二标)_(北标段)余政储出(2013)47号地块（修3）(2013.11.20) 3" xfId="3442"/>
    <cellStyle name="差_3措施费清单(二标)_(北标段)余政储出(2013)47号地块（表修6）(2013.11.30) 4" xfId="3443"/>
    <cellStyle name="差_Book1_2_Book1_3措施费清单(二标)_(北标段)余政储出(2013)47号地块（修3）(2013.11.20) 5" xfId="3444"/>
    <cellStyle name="好_甲供材料_Book1_(11.18)余政储出(2013)47号地块（安装北区、含价） 5" xfId="3445"/>
    <cellStyle name="差_20110315隆晟项目施工图阶段目标成本(03集团审核终版）_3措施费清单(二标)_(北标段)余政储出(2013)47号地块（修3）(2013.11.20) 4" xfId="3446"/>
    <cellStyle name="差_3措施费清单(二标)_(北标段)余政储出(2013)47号地块（表修6）(2013.11.30) 5" xfId="3447"/>
    <cellStyle name="差_Book1_2_Book1_3措施费清单(二标)_(北标段)余政储出(2013)47号地块（修3）(2013.11.20) 6" xfId="3448"/>
    <cellStyle name="好_甲供材料_Book1_(11.18)余政储出(2013)47号地块（安装北区、含价） 6" xfId="3449"/>
    <cellStyle name="差_20110315隆晟项目施工图阶段目标成本(03集团审核终版）_3措施费清单(二标)_(北标段)余政储出(2013)47号地块（修3）(2013.11.20) 6" xfId="3450"/>
    <cellStyle name="差_20110315隆晟项目施工图阶段目标成本(03集团审核终版）_3措施费清单(二标)_(南标段)余政储出(2013)47号地块（修3）2013.11.20" xfId="3451"/>
    <cellStyle name="差_3 措施费清单(08)_(11.18)余政储出(2013)47号地块（安装北区、含价）" xfId="3452"/>
    <cellStyle name="差_3 措施费清单(08)_(11.18)余政储出(2013)47号地块（安装北区、含价） 3" xfId="3453"/>
    <cellStyle name="差_3 措施费清单(08)_(11.18)余政储出(2013)47号地块（安装北区、含价） 4" xfId="3454"/>
    <cellStyle name="差_3 措施费清单(08)_(11.18)余政储出(2013)47号地块（安装北区、含价） 6" xfId="3455"/>
    <cellStyle name="差_3 措施费清单(08)_(11.18)余政储出(2013)47号地块（安装南区）" xfId="3456"/>
    <cellStyle name="差_3 措施费清单(08)_(11.18)余政储出(2013)47号地块（安装南区）_(北标段)余政储出(2013)47号地块（修3）(2013.11.20)" xfId="3457"/>
    <cellStyle name="差_地下车库对比分析_3措施费清单(二标)" xfId="3458"/>
    <cellStyle name="差_3 措施费清单(08)_(11.18)余政储出(2013)47号地块（安装南区、含价） 2" xfId="3459"/>
    <cellStyle name="差_3 措施费清单(08)_(11.18)余政储出(2013)47号地块（安装南区、含价） 3" xfId="3460"/>
    <cellStyle name="差_3 措施费清单(08)_(11.18)余政储出(2013)47号地块（安装南区、含价） 4" xfId="3461"/>
    <cellStyle name="差_3 措施费清单(08)_(11.18)余政储出(2013)47号地块（安装南区、含价） 5" xfId="3462"/>
    <cellStyle name="差_Book1_复件 监理2012.4报表_3措施费清单(二标)" xfId="3463"/>
    <cellStyle name="差_3 措施费清单(08)_(11.18)余政储出(2013)47号地块（安装南区、含价） 6" xfId="3464"/>
    <cellStyle name="差_3 措施费清单(08)弄弄" xfId="3465"/>
    <cellStyle name="差_控江路方案阶段目标成本审核版(终版）_3措施费清单(二标) 2" xfId="3466"/>
    <cellStyle name="差_3 措施费清单(08)弄弄_(11.18)余政储出(2013)47号地块（安装北区、含价） 2" xfId="3467"/>
    <cellStyle name="差_8号线北段（清单模板）7.24_Book1_(11.18)余政储出(2013)47号地块（安装北区）" xfId="3468"/>
    <cellStyle name="差_3 措施费清单(08)弄弄_(11.18)余政储出(2013)47号地块（安装北区、含价） 3" xfId="3469"/>
    <cellStyle name="差_3 措施费清单(08)弄弄_(11.18)余政储出(2013)47号地块（安装北区、含价） 4" xfId="3470"/>
    <cellStyle name="差_3 措施费清单(08)弄弄_(11.18)余政储出(2013)47号地块（安装北区、含价） 5" xfId="3471"/>
    <cellStyle name="差_3 措施费清单(08)弄弄_(11.18)余政储出(2013)47号地块（安装北区、含价） 6" xfId="3472"/>
    <cellStyle name="差_3 措施费清单(08)弄弄_(11.18)余政储出(2013)47号地块（安装南区、含价）" xfId="3473"/>
    <cellStyle name="差_3 措施费清单(08)弄弄_(11.18)余政储出(2013)47号地块（安装南区、含价） 4" xfId="3474"/>
    <cellStyle name="解释性文本 2 2 2" xfId="3475"/>
    <cellStyle name="差_3 措施费清单(08)弄弄_(11.18)余政储出(2013)47号地块（安装南区、含价） 5" xfId="3476"/>
    <cellStyle name="差_3 措施费清单(08)弄弄_(11.18)余政储出(2013)47号地块（土建修）" xfId="3477"/>
    <cellStyle name="差_3 措施费清单（一标段）_(11.18)余政储出(2013)47号地块（安装北区）" xfId="3478"/>
    <cellStyle name="差_3 措施费清单（一标段）_(11.18)余政储出(2013)47号地块（安装北区、含价） 2" xfId="3479"/>
    <cellStyle name="差_3 措施费清单（一标段）_(11.18)余政储出(2013)47号地块（安装北区、含价） 4" xfId="3480"/>
    <cellStyle name="差_3 措施费清单（一标段）_(11.18)余政储出(2013)47号地块（安装北区、含价） 5" xfId="3481"/>
    <cellStyle name="差_3 措施费清单（一标段）_(11.18)余政储出(2013)47号地块（安装北区、含价） 6" xfId="3482"/>
    <cellStyle name="差_3 措施费清单（一标段）_(11.18)余政储出(2013)47号地块（安装南区）" xfId="3483"/>
    <cellStyle name="差_3 措施费清单（一标段）_(11.18)余政储出(2013)47号地块（安装南区）_(北标段)余政储出(2013)47号地块（修3）(2013.11.20)" xfId="3484"/>
    <cellStyle name="差_8号线调价_复件 监理2012.4报表_(11.18)余政储出(2013)47号地块（安装北区、含价） 4" xfId="3485"/>
    <cellStyle name="差_3 措施费清单（一标段）_(11.18)余政储出(2013)47号地块（安装南区、含价）" xfId="3486"/>
    <cellStyle name="差_其他材料选价_Book1_(11.18)余政储出(2013)47号地块（安装北区、含价） 2" xfId="3487"/>
    <cellStyle name="好_主线清单模板09.4.10_复件 监理2012.4报表_3措施费清单(二标) 2" xfId="3488"/>
    <cellStyle name="差_3 措施费清单（一标段）_(11.18)余政储出(2013)47号地块（安装南区、含价） 2" xfId="3489"/>
    <cellStyle name="差_3 措施费清单（一标段）_(11.18)余政储出(2013)47号地块（安装南区、含价） 3" xfId="3490"/>
    <cellStyle name="差_3 措施费清单（一标段）_(11.18)余政储出(2013)47号地块（安装南区、含价） 5" xfId="3491"/>
    <cellStyle name="好_地下车库对比分析_(11.18)余政储出(2013)47号地块（土建修）" xfId="3492"/>
    <cellStyle name="差_3 措施费清单（一标段）_(11.18)余政储出(2013)47号地块（安装南区、含价） 6" xfId="3493"/>
    <cellStyle name="差_3。 措施费清单(08) - 修1_(11.18)余政储出(2013)47号地块（安装北区、含价）" xfId="3494"/>
    <cellStyle name="差_3。 措施费清单(08) - 修1_(11.18)余政储出(2013)47号地块（安装北区、含价） 3" xfId="3495"/>
    <cellStyle name="差_安装清单模板09.3.20（讨论后修改版）_复件 监理2012.4报表_(11.18)余政储出(2013)47号地块（安装北区、含价） 4" xfId="3496"/>
    <cellStyle name="差_3。 措施费清单(08) - 修1_(11.18)余政储出(2013)47号地块（安装北区、含价） 4" xfId="3497"/>
    <cellStyle name="差_安装清单模板09.3.20（讨论后修改版）_复件 监理2012.4报表_(11.18)余政储出(2013)47号地块（安装北区、含价） 5" xfId="3498"/>
    <cellStyle name="差_3。 措施费清单(08) - 修1_(11.18)余政储出(2013)47号地块（安装北区、含价） 5" xfId="3499"/>
    <cellStyle name="差_安装清单模板09.3.20（讨论后修改版）_复件 监理2012.4报表_(11.18)余政储出(2013)47号地块（安装北区、含价） 6" xfId="3500"/>
    <cellStyle name="差_3。 措施费清单(08) - 修1_(11.18)余政储出(2013)47号地块（安装北区、含价） 6" xfId="3501"/>
    <cellStyle name="差_Book1_2_复件 监理2012.4报表 2" xfId="3502"/>
    <cellStyle name="差_3。 措施费清单(08) - 修1_(11.18)余政储出(2013)47号地块（安装南区）" xfId="3503"/>
    <cellStyle name="差_3。 措施费清单(08) - 修1_(11.18)余政储出(2013)47号地块（安装南区、含价）" xfId="3504"/>
    <cellStyle name="差_昆明地铁清单模板09.12.28_复件 监理2012.4报表_(11.18)余政储出(2013)47号地块（安装南区、含价） 2" xfId="3505"/>
    <cellStyle name="差_3。 措施费清单(08) - 修1_(11.18)余政储出(2013)47号地块（安装南区、含价） 2" xfId="3506"/>
    <cellStyle name="差_安装清单模板09.3.20（讨论后修改版）_复件 监理2012.4报表_(11.18)余政储出(2013)47号地块（安装南区、含价） 3" xfId="3507"/>
    <cellStyle name="差_车站及区间模板_Book1_(11.18)余政储出(2013)47号地块（安装南区、含价）" xfId="3508"/>
    <cellStyle name="差_3。 措施费清单(08) - 修1_(11.18)余政储出(2013)47号地块（安装南区、含价） 3" xfId="3509"/>
    <cellStyle name="差_安装清单模板09.3.20（讨论后修改版）_复件 监理2012.4报表_(11.18)余政储出(2013)47号地块（安装南区、含价） 4" xfId="3510"/>
    <cellStyle name="差_3。 措施费清单(08) - 修1_(11.18)余政储出(2013)47号地块（安装南区、含价） 5" xfId="3511"/>
    <cellStyle name="差_安装清单模板09.3.20（讨论后修改版）_复件 监理2012.4报表_(11.18)余政储出(2013)47号地块（安装南区、含价） 6" xfId="3512"/>
    <cellStyle name="差_3。 措施费清单(08) - 修1_(11.18)余政储出(2013)47号地块（安装南区、含价） 6" xfId="3513"/>
    <cellStyle name="差_3。 措施费清单(08) - 修1_(11.18)余政储出(2013)47号地块（土建修）" xfId="3514"/>
    <cellStyle name="差_3措施费清单(二标)_(北标段)余政储出(2013)47号地块（表修6）(2013.11.20) 2" xfId="3515"/>
    <cellStyle name="差_3措施费清单(二标)_(北标段)余政储出(2013)47号地块（表修6）(2013.11.20) 3" xfId="3516"/>
    <cellStyle name="差_3措施费清单(二标)_(北标段)余政储出(2013)47号地块（表修6）(2013.11.30) 2" xfId="3517"/>
    <cellStyle name="差_Book1_2_Book1_3措施费清单(二标)_(北标段)余政储出(2013)47号地块（修3）(2013.11.20) 3" xfId="3518"/>
    <cellStyle name="差_3措施费清单(二标)_(北标段)余政储出(2013)47号地块（表修6）(2013.11.30)(1)" xfId="3519"/>
    <cellStyle name="差_龙吴路施工图阶段目标成本20101111下发版_(11.18)余政储出(2013)47号地块（安装北区、含价）" xfId="3520"/>
    <cellStyle name="计算 4 2" xfId="3521"/>
    <cellStyle name="差_3措施费清单(二标)_(北标段)余政储出(2013)47号地块（表修6）(2013.11.30)(1) 6" xfId="3522"/>
    <cellStyle name="差_安装清单模板09.3.20（讨论后修改版）_Book1_3措施费清单(二标)_(北标段)余政储出(2013)47号地块（修3）(2013.11.20)" xfId="3523"/>
    <cellStyle name="差_龙吴路施工图阶段目标成本20101111下发版_(11.18)余政储出(2013)47号地块（安装北区、含价） 6" xfId="3524"/>
    <cellStyle name="好_长沙客房SU1 SU2_复件 监理2012.4报表_(11.18)余政储出(2013)47号地块（安装南区）" xfId="3525"/>
    <cellStyle name="差_3措施费清单(二标)_(北标段)余政储出(2013)47号地块（修3）(2013.11.20)" xfId="3526"/>
    <cellStyle name="差_多方案比较_Book1_(11.18)余政储出(2013)47号地块（安装北区、含价） 4" xfId="3527"/>
    <cellStyle name="差_5 土建清单（一标段）_(11.18)余政储出(2013)47号地块（安装北区）" xfId="3528"/>
    <cellStyle name="差_5 土建清单（一标段）_(11.18)余政储出(2013)47号地块（安装北区、含价）" xfId="3529"/>
    <cellStyle name="差_安装清单模板09.3.20（讨论后修改版）_Book1_3措施费清单(二标)_(北标段)余政储出(2013)47号地块（表修6）(2013.11.30)(1) 2" xfId="3530"/>
    <cellStyle name="差_5 土建清单（一标段）_(11.18)余政储出(2013)47号地块（安装北区、含价） 2" xfId="3531"/>
    <cellStyle name="差_5 土建清单（一标段）_(11.18)余政储出(2013)47号地块（安装北区、含价） 3" xfId="3532"/>
    <cellStyle name="差_5 土建清单（一标段）_(11.18)余政储出(2013)47号地块（安装北区、含价） 4" xfId="3533"/>
    <cellStyle name="差_5 土建清单（一标段）_(11.18)余政储出(2013)47号地块（安装北区、含价） 5" xfId="3534"/>
    <cellStyle name="差_Book1_Book1_3措施费清单(二标)_(北标段)余政储出(2013)47号地块（表修6）(2013.11.20)" xfId="3535"/>
    <cellStyle name="差_5 土建清单（一标段）_(11.18)余政储出(2013)47号地块（安装北区、含价） 6" xfId="3536"/>
    <cellStyle name="差_5 土建清单（一标段）_(11.18)余政储出(2013)47号地块（安装南区、含价） 3" xfId="3537"/>
    <cellStyle name="差_5 土建清单（一标段）_(11.18)余政储出(2013)47号地块（安装南区、含价） 4" xfId="3538"/>
    <cellStyle name="差_5 土建清单（一标段）_(11.18)余政储出(2013)47号地块（安装南区、含价） 5" xfId="3539"/>
    <cellStyle name="链接单元格 2" xfId="3540"/>
    <cellStyle name="差_5 土建清单（一标段）_(11.18)余政储出(2013)47号地块（安装南区、含价） 6" xfId="3541"/>
    <cellStyle name="链接单元格 3" xfId="3542"/>
    <cellStyle name="差_5 土建清单（一标段）_(11.18)余政储出(2013)47号地块（土建修）" xfId="3543"/>
    <cellStyle name="差_目标成本－青埔（扩初设计）_(11.18)余政储出(2013)47号地块（安装南区、含价）" xfId="3544"/>
    <cellStyle name="差_5宁临空项目成本测算表格20101117(第二版）" xfId="3545"/>
    <cellStyle name="差_多方案比较_Book1_(11.18)余政储出(2013)47号地块（安装北区、含价）" xfId="3546"/>
    <cellStyle name="好_控江路方案阶段目标成本审核版1217_3措施费清单(二标) 6" xfId="3547"/>
    <cellStyle name="差_5宁临空项目成本测算表格20101117(第二版）_(11.18)余政储出(2013)47号地块（安装北区）" xfId="3548"/>
    <cellStyle name="差_5宁临空项目成本测算表格20101117(第二版）_(11.18)余政储出(2013)47号地块（安装北区、含价）" xfId="3549"/>
    <cellStyle name="差_5宁临空项目成本测算表格20101117(第二版）_(11.18)余政储出(2013)47号地块（安装北区、含价） 3" xfId="3550"/>
    <cellStyle name="差_5宁临空项目成本测算表格20101117(第二版）_(11.18)余政储出(2013)47号地块（安装北区、含价） 4" xfId="3551"/>
    <cellStyle name="差_5宁临空项目成本测算表格20101117(第二版）_(11.18)余政储出(2013)47号地块（安装北区、含价） 5" xfId="3552"/>
    <cellStyle name="差_5宁临空项目成本测算表格20101117(第二版）_(11.18)余政储出(2013)47号地块（安装北区、含价） 6" xfId="3553"/>
    <cellStyle name="差_5宁临空项目成本测算表格20101117(第二版）_(11.18)余政储出(2013)47号地块（安装南区）" xfId="3554"/>
    <cellStyle name="差_5宁临空项目成本测算表格20101117(第二版）_(11.18)余政储出(2013)47号地块（安装南区）_(北标段)余政储出(2013)47号地块（修3）(2013.11.20)" xfId="3555"/>
    <cellStyle name="常规 2 4 3" xfId="3556"/>
    <cellStyle name="差_5宁临空项目成本测算表格20101117(第二版）_(11.18)余政储出(2013)47号地块（安装南区、含价）" xfId="3557"/>
    <cellStyle name="差_5宁临空项目成本测算表格20101117(第二版）_(11.18)余政储出(2013)47号地块（安装南区、含价） 2" xfId="3558"/>
    <cellStyle name="差_5宁临空项目成本测算表格20101117(第二版）_3措施费清单(二标)" xfId="3559"/>
    <cellStyle name="差_Book1_Book1_(11.18)余政储出(2013)47号地块（安装南区、含价） 2" xfId="3560"/>
    <cellStyle name="差_5宁临空项目成本测算表格20101117(第二版）_3措施费清单(二标)_(北标段)余政储出(2013)47号地块(2013.11.23) 2" xfId="3561"/>
    <cellStyle name="差_5宁临空项目成本测算表格20101117(第二版）_3措施费清单(二标)_(北标段)余政储出(2013)47号地块(2013.11.23) 3" xfId="3562"/>
    <cellStyle name="差_隆晟项目施工图阶段目标成本(03集团审核）" xfId="3563"/>
    <cellStyle name="千位分隔 2 2 8" xfId="3564"/>
    <cellStyle name="差_5宁临空项目成本测算表格20101117(第二版）_3措施费清单(二标)_(北标段)余政储出(2013)47号地块(2013.11.23) 4" xfId="3565"/>
    <cellStyle name="汇总 10" xfId="3566"/>
    <cellStyle name="差_5宁临空项目成本测算表格20101117(第二版）_3措施费清单(二标)_(北标段)余政储出(2013)47号地块(2013.11.23) 5" xfId="3567"/>
    <cellStyle name="汇总 11" xfId="3568"/>
    <cellStyle name="差_5宁临空项目成本测算表格20101117(第二版）_3措施费清单(二标)_(北标段)余政储出(2013)47号地块(2013.11.23) 6" xfId="3569"/>
    <cellStyle name="好_主线清单模板09.3.20（讨论后修改版）_Book1_3措施费清单(二标)" xfId="3570"/>
    <cellStyle name="汇总 12" xfId="3571"/>
    <cellStyle name="差_5宁临空项目成本测算表格20101117(第二版）_3措施费清单(二标)_(北标段)余政储出(2013)47号地块（表修6）(2013.11.20)" xfId="3572"/>
    <cellStyle name="差_5宁临空项目成本测算表格20101117(第二版）_3措施费清单(二标)_(北标段)余政储出(2013)47号地块（表修6）(2013.11.20) 2" xfId="3573"/>
    <cellStyle name="好_8号线北段（清单模板）7.24_复件 监理2012.4报表_3措施费清单(二标) 6" xfId="3574"/>
    <cellStyle name="差_5宁临空项目成本测算表格20101117(第二版）_3措施费清单(二标)_(北标段)余政储出(2013)47号地块（表修6）(2013.11.20) 4" xfId="3575"/>
    <cellStyle name="差_5宁临空项目成本测算表格20101117(第二版）_3措施费清单(二标)_(北标段)余政储出(2013)47号地块（表修6）(2013.11.20) 6" xfId="3576"/>
    <cellStyle name="差_8号线北段（清单模板）7.24_复件 监理2012.4报表_3措施费清单(二标)_(北标段)余政储出(2013)47号地块(2013.11.23) 2" xfId="3577"/>
    <cellStyle name="差_5宁临空项目成本测算表格20101117(第二版）_3措施费清单(二标)_(北标段)余政储出(2013)47号地块（表修6）(2013.11.30)" xfId="3578"/>
    <cellStyle name="差_5宁临空项目成本测算表格20101117(第二版）_3措施费清单(二标)_(北标段)余政储出(2013)47号地块（表修6）(2013.11.30) 2" xfId="3579"/>
    <cellStyle name="差_5宁临空项目成本测算表格20101117(第二版）_3措施费清单(二标)_(北标段)余政储出(2013)47号地块（表修6）(2013.11.30) 3" xfId="3580"/>
    <cellStyle name="差_5宁临空项目成本测算表格20101117(第二版）_3措施费清单(二标)_(北标段)余政储出(2013)47号地块（表修6）(2013.11.30)(1)" xfId="3581"/>
    <cellStyle name="差_5宁临空项目成本测算表格20101117(第二版）_3措施费清单(二标)_(北标段)余政储出(2013)47号地块（表修6）(2013.11.30)(1) 2" xfId="3582"/>
    <cellStyle name="检查单元格 18" xfId="3583"/>
    <cellStyle name="检查单元格 23" xfId="3584"/>
    <cellStyle name="差_5宁临空项目成本测算表格20101117(第二版）_3措施费清单(二标)_(北标段)余政储出(2013)47号地块（表修6）(2013.11.30)(1) 3" xfId="3585"/>
    <cellStyle name="差_目标成本编制表青埔定位11.11_3措施费清单(二标) 2" xfId="3586"/>
    <cellStyle name="检查单元格 19" xfId="3587"/>
    <cellStyle name="差_5宁临空项目成本测算表格20101117(第二版）_3措施费清单(二标)_(北标段)余政储出(2013)47号地块（表修6）(2013.11.30)(1) 4" xfId="3588"/>
    <cellStyle name="差_目标成本编制表青埔定位11.11_3措施费清单(二标) 3" xfId="3589"/>
    <cellStyle name="差_5宁临空项目成本测算表格20101117(第二版）_3措施费清单(二标)_(北标段)余政储出(2013)47号地块（表修6）(2013.11.30)(1) 5" xfId="3590"/>
    <cellStyle name="差_目标成本编制表青埔定位11.11_3措施费清单(二标) 4" xfId="3591"/>
    <cellStyle name="差_主线清单模板09.4.10_Book1_(11.18)余政储出(2013)47号地块（安装北区）" xfId="3592"/>
    <cellStyle name="差_5宁临空项目成本测算表格20101117(第二版）_3措施费清单(二标)_(北标段)余政储出(2013)47号地块（表修6）(2013.11.30)(1) 6" xfId="3593"/>
    <cellStyle name="差_目标成本编制表青埔定位11.11_3措施费清单(二标) 5" xfId="3594"/>
    <cellStyle name="差_5宁临空项目成本测算表格20101117(第二版）_3措施费清单(二标)_(北标段)余政储出(2013)47号地块（修3）(2013.11.20) 2" xfId="3595"/>
    <cellStyle name="差_目标成本－宝山罗泾（定位阶段）20110323（修）集团审核_(11.18)余政储出(2013)47号地块（安装南区）" xfId="3596"/>
    <cellStyle name="差_目标成本－方案阶段（上报）20100324_(11.18)余政储出(2013)47号地块（安装北区、含价） 3" xfId="3597"/>
    <cellStyle name="样式 1 5" xfId="3598"/>
    <cellStyle name="差_5宁临空项目成本测算表格20101117(第二版）_3措施费清单(二标)_(北标段)余政储出(2013)47号地块（修3）(2013.11.20) 3" xfId="3599"/>
    <cellStyle name="差_目标成本－方案阶段（上报）20100324_(11.18)余政储出(2013)47号地块（安装北区、含价） 4" xfId="3600"/>
    <cellStyle name="样式 1 6" xfId="3601"/>
    <cellStyle name="差_5宁临空项目成本测算表格20101117(第二版）_3措施费清单(二标)_(北标段)余政储出(2013)47号地块（修3）(2013.11.20) 4" xfId="3602"/>
    <cellStyle name="差_目标成本－方案阶段（上报）20100324_(11.18)余政储出(2013)47号地块（安装北区、含价） 5" xfId="3603"/>
    <cellStyle name="差_七号线清单模板09.06.08_Book1_3措施费清单(二标)" xfId="3604"/>
    <cellStyle name="差_5宁临空项目成本测算表格20101117(第二版）_3措施费清单(二标)_(南标段)余政储出(2013)47号地块（修3）2013.11.20" xfId="3605"/>
    <cellStyle name="差_8号线北段（清单模板）7.24_Book1" xfId="3606"/>
    <cellStyle name="差_8号线北段（清单模板）7.24_Book1_(11.18)余政储出(2013)47号地块（安装北区、含价） 2" xfId="3607"/>
    <cellStyle name="差_Book1_2_Book1_(11.18)余政储出(2013)47号地块（安装北区、含价） 5" xfId="3608"/>
    <cellStyle name="差_Book1_2_Book1_3措施费清单(二标)_(南标段)余政储出(2013)47号地块（修3）2013.11.20 2" xfId="3609"/>
    <cellStyle name="差_8号线北段（清单模板）7.24_Book1_(11.18)余政储出(2013)47号地块（安装北区、含价） 4" xfId="3610"/>
    <cellStyle name="差_Book1_2_Book1_3措施费清单(二标)_(南标段)余政储出(2013)47号地块（修3）2013.11.20 4" xfId="3611"/>
    <cellStyle name="差_多方案比较_Book1_3措施费清单(二标)" xfId="3612"/>
    <cellStyle name="好_关健指标_(11.18)余政储出(2013)47号地块（安装北区、含价） 2" xfId="3613"/>
    <cellStyle name="差_8号线北段（清单模板）7.24_Book1_(11.18)余政储出(2013)47号地块（安装南区）_(北标段)余政储出(2013)47号地块（修3）(2013.11.20)" xfId="3614"/>
    <cellStyle name="差_Book1_2_Book1_(11.18)余政储出(2013)47号地块（安装南区）_(北标段)余政储出(2013)47号地块（修3）(2013.11.20) 3" xfId="3615"/>
    <cellStyle name="千位分隔 2 12 6" xfId="3616"/>
    <cellStyle name="差_8号线北段（清单模板）7.24_Book1_3措施费清单(二标)_(北标段)余政储出(2013)47号地块(2013.11.23)" xfId="3617"/>
    <cellStyle name="差_8号线北段（清单模板）7.24_Book1_3措施费清单(二标)_(北标段)余政储出(2013)47号地块(2013.11.23) 3" xfId="3618"/>
    <cellStyle name="差_8号线北段（清单模板）7.24_Book1_3措施费清单(二标)_(北标段)余政储出(2013)47号地块(2013.11.23) 4" xfId="3619"/>
    <cellStyle name="差_8号线北段（清单模板）7.24_Book1_3措施费清单(二标)_(北标段)余政储出(2013)47号地块(2013.11.23) 5" xfId="3620"/>
    <cellStyle name="差_8号线北段（清单模板）7.24_Book1_3措施费清单(二标)_(北标段)余政储出(2013)47号地块(2013.11.23) 6" xfId="3621"/>
    <cellStyle name="差_8号线北段（清单模板）7.24_Book1_3措施费清单(二标)_(北标段)余政储出(2013)47号地块（表修6）(2013.11.20)" xfId="3622"/>
    <cellStyle name="差_8号线北段（清单模板）7.24_Book1_3措施费清单(二标)_(北标段)余政储出(2013)47号地块（表修6）(2013.11.20) 2" xfId="3623"/>
    <cellStyle name="差_8号线北段（清单模板）7.24_Book1_3措施费清单(二标)_(北标段)余政储出(2013)47号地块（表修6）(2013.11.30) 3" xfId="3624"/>
    <cellStyle name="差_8号线北段（清单模板）7.24_Book1_3措施费清单(二标)_(北标段)余政储出(2013)47号地块（表修6）(2013.11.30) 4" xfId="3625"/>
    <cellStyle name="差_8号线北段（清单模板）7.24_Book1_3措施费清单(二标)_(北标段)余政储出(2013)47号地块（表修6）(2013.11.30) 5" xfId="3626"/>
    <cellStyle name="差_工作表 在 集团目标成本审核报告（长沙隆晟）_(11.18)余政储出(2013)47号地块（安装北区、含价）" xfId="3627"/>
    <cellStyle name="差_8号线北段（清单模板）7.24_Book1_3措施费清单(二标)_(北标段)余政储出(2013)47号地块（表修6）(2013.11.30)(1)" xfId="3628"/>
    <cellStyle name="差_控江路方案阶段目标成本审核版(终版）_(11.18)余政储出(2013)47号地块（安装南区）" xfId="3629"/>
    <cellStyle name="差_七号线清单模板09.06.08_复件 监理2012.4报表_(11.18)余政储出(2013)47号地块（安装南区、含价） 2" xfId="3630"/>
    <cellStyle name="差_8号线北段（清单模板）7.24_Book1_3措施费清单(二标)_(北标段)余政储出(2013)47号地块（修3）(2013.11.20)" xfId="3631"/>
    <cellStyle name="差_8号线北段（清单模板）7.24_Book1_3措施费清单(二标)_(北标段)余政储出(2013)47号地块（修3）(2013.11.20) 5" xfId="3632"/>
    <cellStyle name="差_8号线北段（清单模板）7.24_复件 监理2012.4报表" xfId="3633"/>
    <cellStyle name="差_8号线北段（清单模板）7.24_复件 监理2012.4报表_(11.18)余政储出(2013)47号地块（安装南区、含价）" xfId="3634"/>
    <cellStyle name="差_甲供材料_复件 监理2012.4报表_3措施费清单(二标)" xfId="3635"/>
    <cellStyle name="差_8号线北段（清单模板）7.24_复件 监理2012.4报表_(11.18)余政储出(2013)47号地块（安装南区、含价） 3" xfId="3636"/>
    <cellStyle name="差_甲供材料_复件 监理2012.4报表_3措施费清单(二标) 3" xfId="3637"/>
    <cellStyle name="差_8号线北段（清单模板）7.24_复件 监理2012.4报表_(11.18)余政储出(2013)47号地块（安装南区、含价） 4" xfId="3638"/>
    <cellStyle name="差_甲供材料_复件 监理2012.4报表_3措施费清单(二标) 4" xfId="3639"/>
    <cellStyle name="差_8号线北段（清单模板）7.24_复件 监理2012.4报表_(11.18)余政储出(2013)47号地块（安装南区、含价） 5" xfId="3640"/>
    <cellStyle name="差_甲供材料_复件 监理2012.4报表_3措施费清单(二标) 5" xfId="3641"/>
    <cellStyle name="差_8号线北段（清单模板）7.24_复件 监理2012.4报表_(11.18)余政储出(2013)47号地块（安装南区、含价） 6" xfId="3642"/>
    <cellStyle name="差_甲供材料_复件 监理2012.4报表_(11.18)余政储出(2013)47号地块（安装南区、含价）" xfId="3643"/>
    <cellStyle name="差_甲供材料_复件 监理2012.4报表_3措施费清单(二标) 6" xfId="3644"/>
    <cellStyle name="差_8号线北段（清单模板）7.24_复件 监理2012.4报表_(11.18)余政储出(2013)47号地块（土建修）" xfId="3645"/>
    <cellStyle name="差_控江路方案阶段目标成本审核版(终版）_3措施费清单(二标) 4" xfId="3646"/>
    <cellStyle name="差_8号线北段（清单模板）7.24_复件 监理2012.4报表_3措施费清单(二标)" xfId="3647"/>
    <cellStyle name="差_8号线北段（清单模板）7.24_复件 监理2012.4报表_3措施费清单(二标)_(北标段)余政储出(2013)47号地块(2013.11.23)" xfId="3648"/>
    <cellStyle name="常规 3 2_复件 佳兆业集团总包工程模拟清单20100916 2" xfId="3649"/>
    <cellStyle name="差_8号线北段（清单模板）7.24_复件 监理2012.4报表_3措施费清单(二标)_(北标段)余政储出(2013)47号地块(2013.11.23) 3" xfId="3650"/>
    <cellStyle name="差_8号线北段（清单模板）7.24_复件 监理2012.4报表_3措施费清单(二标)_(北标段)余政储出(2013)47号地块(2013.11.23) 5" xfId="3651"/>
    <cellStyle name="差_8号线北段（清单模板）7.24_复件 监理2012.4报表_3措施费清单(二标)_(北标段)余政储出(2013)47号地块(2013.11.23) 6" xfId="3652"/>
    <cellStyle name="差_8号线北段（清单模板）7.24_复件 监理2012.4报表_3措施费清单(二标)_(北标段)余政储出(2013)47号地块（表修6）(2013.11.20)" xfId="3653"/>
    <cellStyle name="差_8号线北段（清单模板）7.24_复件 监理2012.4报表_3措施费清单(二标)_(北标段)余政储出(2013)47号地块（表修6）(2013.11.20) 2" xfId="3654"/>
    <cellStyle name="差_8号线北段（清单模板）7.24_复件 监理2012.4报表_3措施费清单(二标)_(北标段)余政储出(2013)47号地块（表修6）(2013.11.20) 3" xfId="3655"/>
    <cellStyle name="差_8号线北段（清单模板）7.24_复件 监理2012.4报表_3措施费清单(二标)_(北标段)余政储出(2013)47号地块（表修6）(2013.11.20) 4" xfId="3656"/>
    <cellStyle name="差_8号线北段（清单模板）7.24_复件 监理2012.4报表_3措施费清单(二标)_(北标段)余政储出(2013)47号地块（表修6）(2013.11.20) 5" xfId="3657"/>
    <cellStyle name="差_8号线北段（清单模板）7.24_复件 监理2012.4报表_3措施费清单(二标)_(北标段)余政储出(2013)47号地块（表修6）(2013.11.30) 2" xfId="3658"/>
    <cellStyle name="差_8号线北段（清单模板）7.24_复件 监理2012.4报表_3措施费清单(二标)_(北标段)余政储出(2013)47号地块（表修6）(2013.11.30) 3" xfId="3659"/>
    <cellStyle name="差_8号线北段（清单模板）7.24_复件 监理2012.4报表_3措施费清单(二标)_(北标段)余政储出(2013)47号地块（表修6）(2013.11.30) 4" xfId="3660"/>
    <cellStyle name="差_8号线北段（清单模板）7.24_复件 监理2012.4报表_3措施费清单(二标)_(北标段)余政储出(2013)47号地块（表修6）(2013.11.30) 5" xfId="3661"/>
    <cellStyle name="差_8号线北段（清单模板）7.24_复件 监理2012.4报表_3措施费清单(二标)_(北标段)余政储出(2013)47号地块（表修6）(2013.11.30)(1) 3" xfId="3662"/>
    <cellStyle name="差_控江路方案阶段目标成本审核版1217_(11.18)余政储出(2013)47号地块（安装北区、含价）" xfId="3663"/>
    <cellStyle name="差_廊坊三期方案目标成本汇总101115_3措施费清单(二标) 3" xfId="3664"/>
    <cellStyle name="差_8号线北段（清单模板）7.24_复件 监理2012.4报表_3措施费清单(二标)_(北标段)余政储出(2013)47号地块（表修6）(2013.11.30)(1) 4" xfId="3665"/>
    <cellStyle name="差_Book1_复件 监理2012.4报表_3措施费清单(二标)_(北标段)余政储出(2013)47号地块（表修6）(2013.11.30) 2" xfId="3666"/>
    <cellStyle name="差_廊坊三期方案目标成本汇总101115_3措施费清单(二标) 4" xfId="3667"/>
    <cellStyle name="差_8号线北段（清单模板）7.24_复件 监理2012.4报表_3措施费清单(二标)_(北标段)余政储出(2013)47号地块（修3）(2013.11.20)" xfId="3668"/>
    <cellStyle name="差_8号线北段（清单模板）7.24_复件 监理2012.4报表_3措施费清单(二标)_(北标段)余政储出(2013)47号地块（修3）(2013.11.20) 2" xfId="3669"/>
    <cellStyle name="差_昆明地铁清单模板09.12.28_复件 监理2012.4报表_(11.18)余政储出(2013)47号地块（安装南区、含价） 5" xfId="3670"/>
    <cellStyle name="差_主线清单模板09.3.19（讨论后修改版）_复件 监理2012.4报表_(11.18)余政储出(2013)47号地块（安装南区、含价） 4" xfId="3671"/>
    <cellStyle name="差_8号线北段（清单模板）7.24_复件 监理2012.4报表_3措施费清单(二标)_(北标段)余政储出(2013)47号地块（修3）(2013.11.20) 3" xfId="3672"/>
    <cellStyle name="差_昆明地铁清单模板09.12.28_复件 监理2012.4报表_(11.18)余政储出(2013)47号地块（安装南区、含价） 6" xfId="3673"/>
    <cellStyle name="差_主线清单模板09.3.19（讨论后修改版）_复件 监理2012.4报表_(11.18)余政储出(2013)47号地块（安装南区、含价） 5" xfId="3674"/>
    <cellStyle name="差_8号线北段（清单模板）7.24_复件 监理2012.4报表_3措施费清单(二标)_(北标段)余政储出(2013)47号地块（修3）(2013.11.20) 4" xfId="3675"/>
    <cellStyle name="差_8号线北段（清单模板）7.24_复件 监理2012.4报表_3措施费清单(二标)_(北标段)余政储出(2013)47号地块（修3）(2013.11.20) 5" xfId="3676"/>
    <cellStyle name="差_8号线调价" xfId="3677"/>
    <cellStyle name="差_附件A-主材明细表-长沙开福酒店110920_复件 监理2012.4报表_(11.18)余政储出(2013)47号地块（安装南区、含价）" xfId="3678"/>
    <cellStyle name="好_控江路方案阶段目标成本审核版1217_(11.18)余政储出(2013)47号地块（安装北区、含价） 5" xfId="3679"/>
    <cellStyle name="差_8号线调价_Book1_(11.18)余政储出(2013)47号地块（安装北区、含价）" xfId="3680"/>
    <cellStyle name="差_8号线调价_Book1_(11.18)余政储出(2013)47号地块（安装北区、含价） 2" xfId="3681"/>
    <cellStyle name="差_昆明地铁清单模板09.12.28_Book1_(11.18)余政储出(2013)47号地块（安装北区、含价） 5" xfId="3682"/>
    <cellStyle name="常规 202" xfId="3683"/>
    <cellStyle name="常规 5 7" xfId="3684"/>
    <cellStyle name="差_8号线调价_Book1_(11.18)余政储出(2013)47号地块（安装北区、含价） 3" xfId="3685"/>
    <cellStyle name="差_昆明地铁清单模板09.12.28_Book1_(11.18)余政储出(2013)47号地块（安装北区、含价） 6" xfId="3686"/>
    <cellStyle name="常规 5 8" xfId="3687"/>
    <cellStyle name="好_附件A-主材明细表-长沙开福酒店110920_复件 监理2012.4报表_(11.18)余政储出(2013)47号地块（安装北区）" xfId="3688"/>
    <cellStyle name="差_8号线调价_Book1_(11.18)余政储出(2013)47号地块（安装北区、含价） 4" xfId="3689"/>
    <cellStyle name="差_8号线调价_Book1_(11.18)余政储出(2013)47号地块（安装北区、含价） 5" xfId="3690"/>
    <cellStyle name="差_8号线调价_Book1_(11.18)余政储出(2013)47号地块（安装南区）" xfId="3691"/>
    <cellStyle name="差_8号线调价_Book1_(11.18)余政储出(2013)47号地块（安装北区、含价） 6" xfId="3692"/>
    <cellStyle name="差_重庆四期扩初目标成本测算2010.8.24_(11.18)余政储出(2013)47号地块（安装北区、含价） 2" xfId="3693"/>
    <cellStyle name="差_8号线调价_Book1_(11.18)余政储出(2013)47号地块（安装南区、含价）" xfId="3694"/>
    <cellStyle name="差_8号线调价_Book1_(11.18)余政储出(2013)47号地块（安装南区、含价） 2" xfId="3695"/>
    <cellStyle name="差_昆明地铁清单模板09.12.28_Book1_(11.18)余政储出(2013)47号地块（安装南区、含价） 5" xfId="3696"/>
    <cellStyle name="差_目标成本－宝山罗泾（定位阶段）20110323（修）集团审核_(11.18)余政储出(2013)47号地块（安装北区）" xfId="3697"/>
    <cellStyle name="差_8号线调价_Book1_(11.18)余政储出(2013)47号地块（安装南区、含价） 3" xfId="3698"/>
    <cellStyle name="差_复件 监理2012.4报表_3措施费清单(二标) 2" xfId="3699"/>
    <cellStyle name="差_昆明地铁清单模板09.12.28_Book1_(11.18)余政储出(2013)47号地块（安装南区、含价） 6" xfId="3700"/>
    <cellStyle name="差_8号线调价_Book1_(11.18)余政储出(2013)47号地块（安装南区、含价） 4" xfId="3701"/>
    <cellStyle name="差_复件 监理2012.4报表_3措施费清单(二标) 3" xfId="3702"/>
    <cellStyle name="差_8号线调价_Book1_(11.18)余政储出(2013)47号地块（安装南区、含价） 6" xfId="3703"/>
    <cellStyle name="差_复件 监理2012.4报表_3措施费清单(二标) 5" xfId="3704"/>
    <cellStyle name="差_重庆四期扩初目标成本测算2010.8.24_(11.18)余政储出(2013)47号地块（安装南区、含价） 2" xfId="3705"/>
    <cellStyle name="差_8号线调价_Book1_3措施费清单(二标)_(北标段)余政储出(2013)47号地块(2013.11.23)" xfId="3706"/>
    <cellStyle name="差_8号线调价_Book1_3措施费清单(二标)_(北标段)余政储出(2013)47号地块(2013.11.23) 2" xfId="3707"/>
    <cellStyle name="差_8号线调价_Book1_3措施费清单(二标)_(北标段)余政储出(2013)47号地块（表修6）(2013.11.20) 2" xfId="3708"/>
    <cellStyle name="差_8号线调价_Book1_3措施费清单(二标)_(北标段)余政储出(2013)47号地块（表修6）(2013.11.20) 3" xfId="3709"/>
    <cellStyle name="差_8号线调价_Book1_3措施费清单(二标)_(北标段)余政储出(2013)47号地块（表修6）(2013.11.20) 4" xfId="3710"/>
    <cellStyle name="差_8号线调价_Book1_3措施费清单(二标)_(北标段)余政储出(2013)47号地块（表修6）(2013.11.20) 5" xfId="3711"/>
    <cellStyle name="差_隆晟项目施工图阶段目标成本(03集团审核）_(11.18)余政储出(2013)47号地块（安装南区、含价） 2" xfId="3712"/>
    <cellStyle name="差_8号线调价_Book1_3措施费清单(二标)_(北标段)余政储出(2013)47号地块（表修6）(2013.11.20) 6" xfId="3713"/>
    <cellStyle name="差_Book1_2_复件 监理2012.4报表_3措施费清单(二标)" xfId="3714"/>
    <cellStyle name="差_隆晟项目施工图阶段目标成本(03集团审核）_(11.18)余政储出(2013)47号地块（安装南区、含价） 3" xfId="3715"/>
    <cellStyle name="差_8号线调价_Book1_3措施费清单(二标)_(北标段)余政储出(2013)47号地块（表修6）(2013.11.30)" xfId="3716"/>
    <cellStyle name="差_8号线调价_Book1_3措施费清单(二标)_(北标段)余政储出(2013)47号地块（表修6）(2013.11.30) 2" xfId="3717"/>
    <cellStyle name="差_安装清单模板09.3.20（讨论后修改版）_Book1_(11.18)余政储出(2013)47号地块（安装北区、含价） 4" xfId="3718"/>
    <cellStyle name="差_8号线调价_Book1_3措施费清单(二标)_(北标段)余政储出(2013)47号地块（表修6）(2013.11.30) 3" xfId="3719"/>
    <cellStyle name="差_安装清单模板09.3.20（讨论后修改版）_Book1_(11.18)余政储出(2013)47号地块（安装北区、含价） 5" xfId="3720"/>
    <cellStyle name="差_8号线调价_Book1_3措施费清单(二标)_(北标段)余政储出(2013)47号地块（表修6）(2013.11.30) 4" xfId="3721"/>
    <cellStyle name="差_安装清单模板09.3.20（讨论后修改版）_Book1_(11.18)余政储出(2013)47号地块（安装北区、含价） 6" xfId="3722"/>
    <cellStyle name="差_8号线调价_Book1_3措施费清单(二标)_(北标段)余政储出(2013)47号地块（表修6）(2013.11.30) 5" xfId="3723"/>
    <cellStyle name="差_8号线调价_Book1_3措施费清单(二标)_(北标段)余政储出(2013)47号地块（表修6）(2013.11.30) 6" xfId="3724"/>
    <cellStyle name="差_8号线调价_Book1_3措施费清单(二标)_(北标段)余政储出(2013)47号地块（表修6）(2013.11.30)(1) 2" xfId="3725"/>
    <cellStyle name="差_8号线调价_Book1_3措施费清单(二标)_(北标段)余政储出(2013)47号地块（表修6）(2013.11.30)(1) 3" xfId="3726"/>
    <cellStyle name="差_8号线调价_Book1_3措施费清单(二标)_(北标段)余政储出(2013)47号地块（表修6）(2013.11.30)(1) 4" xfId="3727"/>
    <cellStyle name="差_8号线调价_Book1_3措施费清单(二标)_(北标段)余政储出(2013)47号地块（表修6）(2013.11.30)(1) 5" xfId="3728"/>
    <cellStyle name="差_8号线调价_Book1_3措施费清单(二标)_(北标段)余政储出(2013)47号地块（修3）(2013.11.20)" xfId="3729"/>
    <cellStyle name="差_廊坊三期方案目标成本汇总101115_(11.18)余政储出(2013)47号地块（安装北区、含价） 6" xfId="3730"/>
    <cellStyle name="差_8号线调价_Book1_3措施费清单(二标)_(北标段)余政储出(2013)47号地块（修3）(2013.11.20) 2" xfId="3731"/>
    <cellStyle name="差_8号线调价_复件 监理2012.4报表_(11.18)余政储出(2013)47号地块（安装北区）" xfId="3732"/>
    <cellStyle name="差_8号线调价_复件 监理2012.4报表_(11.18)余政储出(2013)47号地块（安装北区、含价）" xfId="3733"/>
    <cellStyle name="差_Book1_3_3措施费清单(二标)_(南标段)余政储出(2013)47号地块（修3）2013.11.20" xfId="3734"/>
    <cellStyle name="差_地下车库对比分析_3措施费清单(二标) 4" xfId="3735"/>
    <cellStyle name="差_电气模板_Book1_(11.18)余政储出(2013)47号地块（土建修）" xfId="3736"/>
    <cellStyle name="差_8号线调价_复件 监理2012.4报表_(11.18)余政储出(2013)47号地块（安装北区、含价） 2" xfId="3737"/>
    <cellStyle name="差_8号线调价_复件 监理2012.4报表_(11.18)余政储出(2013)47号地块（安装北区、含价） 3" xfId="3738"/>
    <cellStyle name="差_8号线调价_复件 监理2012.4报表_(11.18)余政储出(2013)47号地块（安装南区）" xfId="3739"/>
    <cellStyle name="差_8号线调价_复件 监理2012.4报表_(11.18)余政储出(2013)47号地块（安装南区）_(北标段)余政储出(2013)47号地块（修3）(2013.11.20)" xfId="3740"/>
    <cellStyle name="好_控江目标成本调整101202_(11.18)余政储出(2013)47号地块（安装北区、含价） 5" xfId="3741"/>
    <cellStyle name="差_8号线调价_复件 监理2012.4报表_(11.18)余政储出(2013)47号地块（安装南区、含价） 4" xfId="3742"/>
    <cellStyle name="差_8号线调价_复件 监理2012.4报表_(11.18)余政储出(2013)47号地块（安装南区、含价） 5" xfId="3743"/>
    <cellStyle name="差_8号线调价_复件 监理2012.4报表_(11.18)余政储出(2013)47号地块（安装南区、含价） 6" xfId="3744"/>
    <cellStyle name="差_8号线调价_复件 监理2012.4报表_3措施费清单(二标)" xfId="3745"/>
    <cellStyle name="差_8号线调价_复件 监理2012.4报表_3措施费清单(二标)_(北标段)余政储出(2013)47号地块(2013.11.23)" xfId="3746"/>
    <cellStyle name="差_Book1_2_复件 监理2012.4报表_(11.18)余政储出(2013)47号地块（安装北区） 3" xfId="3747"/>
    <cellStyle name="差_8号线调价_复件 监理2012.4报表_3措施费清单(二标)_(北标段)余政储出(2013)47号地块(2013.11.23) 2" xfId="3748"/>
    <cellStyle name="差_8号线调价_复件 监理2012.4报表_3措施费清单(二标)_(北标段)余政储出(2013)47号地块(2013.11.23) 3" xfId="3749"/>
    <cellStyle name="差_8号线调价_复件 监理2012.4报表_3措施费清单(二标)_(北标段)余政储出(2013)47号地块(2013.11.23) 4" xfId="3750"/>
    <cellStyle name="差_8号线调价_复件 监理2012.4报表_3措施费清单(二标)_(北标段)余政储出(2013)47号地块(2013.11.23) 5" xfId="3751"/>
    <cellStyle name="差_8号线调价_复件 监理2012.4报表_3措施费清单(二标)_(北标段)余政储出(2013)47号地块(2013.11.23) 6" xfId="3752"/>
    <cellStyle name="差_目标成本－青埔（扩初设计）" xfId="3753"/>
    <cellStyle name="差_8号线调价_复件 监理2012.4报表_3措施费清单(二标)_(北标段)余政储出(2013)47号地块（表修6）(2013.11.20)" xfId="3754"/>
    <cellStyle name="差_8号线调价_复件 监理2012.4报表_3措施费清单(二标)_(北标段)余政储出(2013)47号地块（表修6）(2013.11.20) 5" xfId="3755"/>
    <cellStyle name="差_8号线调价_复件 监理2012.4报表_3措施费清单(二标)_(北标段)余政储出(2013)47号地块（表修6）(2013.11.20) 6" xfId="3756"/>
    <cellStyle name="差_8号线调价_复件 监理2012.4报表_3措施费清单(二标)_(北标段)余政储出(2013)47号地块（表修6）(2013.11.30) 6" xfId="3757"/>
    <cellStyle name="差_8号线调价_复件 监理2012.4报表_3措施费清单(二标)_(北标段)余政储出(2013)47号地块（表修6）(2013.11.30)(1)" xfId="3758"/>
    <cellStyle name="差_Book1_复件 监理2012.4报表_(11.18)余政储出(2013)47号地块（安装北区、含价） 2" xfId="3759"/>
    <cellStyle name="差_复件 建安费用对比分析_(11.18)余政储出(2013)47号地块（安装北区）" xfId="3760"/>
    <cellStyle name="常规 9 11 3" xfId="3761"/>
    <cellStyle name="差_8号线调价_复件 监理2012.4报表_3措施费清单(二标)_(北标段)余政储出(2013)47号地块（表修6）(2013.11.30)(1) 2" xfId="3762"/>
    <cellStyle name="差_8号线调价_复件 监理2012.4报表_3措施费清单(二标)_(北标段)余政储出(2013)47号地块（表修6）(2013.11.30)(1) 3" xfId="3763"/>
    <cellStyle name="差_8号线调价_复件 监理2012.4报表_3措施费清单(二标)_(北标段)余政储出(2013)47号地块（表修6）(2013.11.30)(1) 5" xfId="3764"/>
    <cellStyle name="差_8号线调价_复件 监理2012.4报表_3措施费清单(二标)_(北标段)余政储出(2013)47号地块（表修6）(2013.11.30)(1) 6" xfId="3765"/>
    <cellStyle name="差_8号线调价_复件 监理2012.4报表_3措施费清单(二标)_(北标段)余政储出(2013)47号地块（修3）(2013.11.20) 2" xfId="3766"/>
    <cellStyle name="差_Book1_3_3措施费清单(二标)_(北标段)余政储出(2013)47号地块（表修6）(2013.11.20) 6" xfId="3767"/>
    <cellStyle name="差_8号线调价_复件 监理2012.4报表_3措施费清单(二标)_(北标段)余政储出(2013)47号地块（修3）(2013.11.20) 3" xfId="3768"/>
    <cellStyle name="差_8号线调价_复件 监理2012.4报表_3措施费清单(二标)_(北标段)余政储出(2013)47号地块（修3）(2013.11.20) 4" xfId="3769"/>
    <cellStyle name="差_8号线调价_复件 监理2012.4报表_3措施费清单(二标)_(北标段)余政储出(2013)47号地块（修3）(2013.11.20) 5" xfId="3770"/>
    <cellStyle name="差_8号线调价_复件 监理2012.4报表_3措施费清单(二标)_(北标段)余政储出(2013)47号地块（修3）(2013.11.20) 6" xfId="3771"/>
    <cellStyle name="差_B72目标成本(方案阶段)2010818" xfId="3772"/>
    <cellStyle name="差_Book1_1" xfId="3773"/>
    <cellStyle name="差_复件 建安费用对比分析_(11.18)余政储出(2013)47号地块（安装北区、含价）" xfId="3774"/>
    <cellStyle name="差_Book1_2" xfId="3775"/>
    <cellStyle name="差_Book1_2 3" xfId="3776"/>
    <cellStyle name="差_Book1_2 4" xfId="3777"/>
    <cellStyle name="差_安装清单模板09.3.20（讨论后修改版）_复件 监理2012.4报表_3措施费清单(二标)_(北标段)余政储出(2013)47号地块（修3）(2013.11.20)" xfId="3778"/>
    <cellStyle name="差_Book1_2 5" xfId="3779"/>
    <cellStyle name="差_Book1_2 6" xfId="3780"/>
    <cellStyle name="差_Book1_2_Book1 2" xfId="3781"/>
    <cellStyle name="差_Book1_2_Book1 3" xfId="3782"/>
    <cellStyle name="差_Book1_2_Book1 4" xfId="3783"/>
    <cellStyle name="差_Book1_2_Book1 5" xfId="3784"/>
    <cellStyle name="差_Book1_2_Book1 6" xfId="3785"/>
    <cellStyle name="差_Book1_2_Book1_(11.18)余政储出(2013)47号地块（安装北区）" xfId="3786"/>
    <cellStyle name="差_Book1_2_Book1_(11.18)余政储出(2013)47号地块（安装北区） 3" xfId="3787"/>
    <cellStyle name="差_附件A-主材明细表-长沙开福酒店110920_Book1_(11.18)余政储出(2013)47号地块（安装南区、含价）" xfId="3788"/>
    <cellStyle name="差_Book1_2_Book1_(11.18)余政储出(2013)47号地块（安装北区） 5" xfId="3789"/>
    <cellStyle name="差_Book1_2_Book1_(11.18)余政储出(2013)47号地块（安装北区） 6" xfId="3790"/>
    <cellStyle name="差_Book1_2_Book1_(11.18)余政储出(2013)47号地块（安装北区、含价） 3" xfId="3791"/>
    <cellStyle name="差_Book1_2_Book1_(11.18)余政储出(2013)47号地块（安装北区、含价） 4" xfId="3792"/>
    <cellStyle name="差_Book1_2_Book1_(11.18)余政储出(2013)47号地块（安装南区）" xfId="3793"/>
    <cellStyle name="好_工作表 在 集团目标成本审核报告（长沙隆晟）_3措施费清单(二标) 4" xfId="3794"/>
    <cellStyle name="差_Book1_2_Book1_(11.18)余政储出(2013)47号地块（安装南区） 2" xfId="3795"/>
    <cellStyle name="差_Book1_2_Book1_(11.18)余政储出(2013)47号地块（安装南区） 3" xfId="3796"/>
    <cellStyle name="好_(11.18)余政储出(2013)47号地块（安装南区、含价）" xfId="3797"/>
    <cellStyle name="差_Book1_2_Book1_(11.18)余政储出(2013)47号地块（安装南区） 4" xfId="3798"/>
    <cellStyle name="差_Book1_2_Book1_(11.18)余政储出(2013)47号地块（安装南区） 5" xfId="3799"/>
    <cellStyle name="差_目标成本－宝山罗泾（定位阶段）20110323（修）集团审核_3措施费清单(二标)" xfId="3800"/>
    <cellStyle name="差_Book1_2_Book1_(11.18)余政储出(2013)47号地块（安装南区） 6" xfId="3801"/>
    <cellStyle name="差_Book1_2_Book1_(11.18)余政储出(2013)47号地块（安装南区）_(北标段)余政储出(2013)47号地块（修3）(2013.11.20)" xfId="3802"/>
    <cellStyle name="差_七号线清单模板09.06.08_Book1" xfId="3803"/>
    <cellStyle name="差_Book1_2_Book1_(11.18)余政储出(2013)47号地块（安装南区）_(北标段)余政储出(2013)47号地块（修3）(2013.11.20) 2" xfId="3804"/>
    <cellStyle name="差_Book1_2_Book1_(11.18)余政储出(2013)47号地块（安装南区）_(北标段)余政储出(2013)47号地块（修3）(2013.11.20) 4" xfId="3805"/>
    <cellStyle name="好_2 总价汇总表(一标段)_(11.18)余政储出(2013)47号地块（安装南区）" xfId="3806"/>
    <cellStyle name="差_Book1_2_Book1_(11.18)余政储出(2013)47号地块（安装南区）_(北标段)余政储出(2013)47号地块（修3）(2013.11.20) 5" xfId="3807"/>
    <cellStyle name="差_中昌标底汇报_Book1_3措施费清单(二标) 2" xfId="3808"/>
    <cellStyle name="差_Book1_2_Book1_(11.18)余政储出(2013)47号地块（安装南区）_(北标段)余政储出(2013)47号地块（修3）(2013.11.20) 6" xfId="3809"/>
    <cellStyle name="差_Book1_2_复件 监理2012.4报表_3措施费清单(二标)_(北标段)余政储出(2013)47号地块（表修6）(2013.11.20)" xfId="3810"/>
    <cellStyle name="差_中昌标底汇报_Book1_3措施费清单(二标) 3" xfId="3811"/>
    <cellStyle name="千位分隔 2 2 7 7" xfId="3812"/>
    <cellStyle name="差_Book1_2_Book1_(11.18)余政储出(2013)47号地块（安装南区、含价）" xfId="3813"/>
    <cellStyle name="差_Book1_2_Book1_(11.18)余政储出(2013)47号地块（安装南区、含价） 2" xfId="3814"/>
    <cellStyle name="差_Book1_2_Book1_(11.18)余政储出(2013)47号地块（安装南区、含价） 3" xfId="3815"/>
    <cellStyle name="差_Book1_2_Book1_(11.18)余政储出(2013)47号地块（土建修） 2" xfId="3816"/>
    <cellStyle name="差_Book1_2_Book1_(11.18)余政储出(2013)47号地块（土建修） 3" xfId="3817"/>
    <cellStyle name="差_Book1_2_Book1_(11.18)余政储出(2013)47号地块（土建修） 4" xfId="3818"/>
    <cellStyle name="差_Book1_2_Book1_(11.18)余政储出(2013)47号地块（土建修） 5" xfId="3819"/>
    <cellStyle name="差_Book1_2_Book1_3措施费清单(二标)_(北标段)余政储出(2013)47号地块(2013.11.23) 3" xfId="3820"/>
    <cellStyle name="差_目标成本－青埔（扩初设计）_3措施费清单(二标) 4" xfId="3821"/>
    <cellStyle name="好_2 总价汇总表(一标段)" xfId="3822"/>
    <cellStyle name="千位分隔 4 5" xfId="3823"/>
    <cellStyle name="差_Book1_2_Book1_3措施费清单(二标)_(北标段)余政储出(2013)47号地块(2013.11.23) 4" xfId="3824"/>
    <cellStyle name="差_目标成本－青埔（扩初设计）_3措施费清单(二标) 5" xfId="3825"/>
    <cellStyle name="千位分隔 4 6" xfId="3826"/>
    <cellStyle name="差_Book1_2_Book1_3措施费清单(二标)_(北标段)余政储出(2013)47号地块(2013.11.23) 5" xfId="3827"/>
    <cellStyle name="差_目标成本－青埔（扩初设计）_3措施费清单(二标) 6" xfId="3828"/>
    <cellStyle name="好_（已锁）长沙开福万达酒店客房区清单0920-_Book1_(11.18)余政储出(2013)47号地块（安装北区、含价） 2" xfId="3829"/>
    <cellStyle name="差_Book1_2_Book1_3措施费清单(二标)_(北标段)余政储出(2013)47号地块（表修6）(2013.11.20)" xfId="3830"/>
    <cellStyle name="差_廊坊三期方案目标成本汇总101110_(11.18)余政储出(2013)47号地块（安装北区、含价） 3" xfId="3831"/>
    <cellStyle name="差_Book1_2_Book1_3措施费清单(二标)_(北标段)余政储出(2013)47号地块（表修6）(2013.11.20) 2" xfId="3832"/>
    <cellStyle name="差_廊坊三期方案目标成本汇总101110_(11.18)余政储出(2013)47号地块（安装北区、含价） 5" xfId="3833"/>
    <cellStyle name="差_Book1_2_Book1_3措施费清单(二标)_(北标段)余政储出(2013)47号地块（表修6）(2013.11.20) 3" xfId="3834"/>
    <cellStyle name="差_廊坊三期方案目标成本汇总101110_(11.18)余政储出(2013)47号地块（安装北区、含价） 6" xfId="3835"/>
    <cellStyle name="差_Book1_2_Book1_3措施费清单(二标)_(北标段)余政储出(2013)47号地块（表修6）(2013.11.20) 4" xfId="3836"/>
    <cellStyle name="差_Book1_2_Book1_3措施费清单(二标)_(北标段)余政储出(2013)47号地块（表修6）(2013.11.20) 5" xfId="3837"/>
    <cellStyle name="差_Book1_2_Book1_3措施费清单(二标)_(北标段)余政储出(2013)47号地块（表修6）(2013.11.20) 6" xfId="3838"/>
    <cellStyle name="差_Book1_2_Book1_3措施费清单(二标)_(北标段)余政储出(2013)47号地块（表修6）(2013.11.30) 5" xfId="3839"/>
    <cellStyle name="差_Book1_2_Book1_3措施费清单(二标)_(北标段)余政储出(2013)47号地块（表修6）(2013.11.30) 6" xfId="3840"/>
    <cellStyle name="差_Book1_2_Book1_3措施费清单(二标)_(北标段)余政储出(2013)47号地块（表修6）(2013.11.30)(1) 3" xfId="3841"/>
    <cellStyle name="差_Book1_2_Book1_3措施费清单(二标)_(北标段)余政储出(2013)47号地块（表修6）(2013.11.30)(1) 4" xfId="3842"/>
    <cellStyle name="差_Book1_2_Book1_3措施费清单(二标)_(北标段)余政储出(2013)47号地块（表修6）(2013.11.30)(1) 5" xfId="3843"/>
    <cellStyle name="差_Book1_2_Book1_3措施费清单(二标)_(北标段)余政储出(2013)47号地块（表修6）(2013.11.30)(1) 6" xfId="3844"/>
    <cellStyle name="差_车站及区间模板_复件 监理2012.4报表_(11.18)余政储出(2013)47号地块（安装北区、含价）" xfId="3845"/>
    <cellStyle name="差_Book1_2_Book1_3措施费清单(二标)_(北标段)余政储出(2013)47号地块（修3）(2013.11.20) 2" xfId="3846"/>
    <cellStyle name="差_Book1_2_复件 监理2012.4报表" xfId="3847"/>
    <cellStyle name="差_Book1_2_复件 监理2012.4报表 3" xfId="3848"/>
    <cellStyle name="差_Book1_2_复件 监理2012.4报表 4" xfId="3849"/>
    <cellStyle name="差_控江路方案阶段目标成本审核版1217_(11.18)余政储出(2013)47号地块（安装南区、含价） 2" xfId="3850"/>
    <cellStyle name="差_Book1_2_复件 监理2012.4报表 5" xfId="3851"/>
    <cellStyle name="差_控江路方案阶段目标成本审核版1217_(11.18)余政储出(2013)47号地块（安装南区、含价） 3" xfId="3852"/>
    <cellStyle name="差_Book1_2_复件 监理2012.4报表 6" xfId="3853"/>
    <cellStyle name="差_控江路方案阶段目标成本审核版1217_(11.18)余政储出(2013)47号地块（安装南区、含价） 4" xfId="3854"/>
    <cellStyle name="差_目标成本－方案阶段（审核）20100324_(11.18)余政储出(2013)47号地块（安装北区、含价） 2" xfId="3855"/>
    <cellStyle name="差_Book1_2_复件 监理2012.4报表_(11.18)余政储出(2013)47号地块（安装北区）" xfId="3856"/>
    <cellStyle name="差_目标成本－青埔（扩初设计）审核版_(11.18)余政储出(2013)47号地块（安装北区、含价） 4" xfId="3857"/>
    <cellStyle name="差_Book1_2_复件 监理2012.4报表_(11.18)余政储出(2013)47号地块（安装北区） 4" xfId="3858"/>
    <cellStyle name="差_Book1_2_复件 监理2012.4报表_(11.18)余政储出(2013)47号地块（安装北区） 5" xfId="3859"/>
    <cellStyle name="差_Book1_2_复件 监理2012.4报表_(11.18)余政储出(2013)47号地块（安装北区） 6" xfId="3860"/>
    <cellStyle name="差_车站及区间模板_复件 监理2012.4报表_(11.18)余政储出(2013)47号地块（土建修）" xfId="3861"/>
    <cellStyle name="差_Book1_2_复件 监理2012.4报表_(11.18)余政储出(2013)47号地块（安装北区、含价）" xfId="3862"/>
    <cellStyle name="差_Book1_2_复件 监理2012.4报表_(11.18)余政储出(2013)47号地块（安装北区、含价） 4" xfId="3863"/>
    <cellStyle name="差_Book1_2_复件 监理2012.4报表_(11.18)余政储出(2013)47号地块（安装北区、含价） 5" xfId="3864"/>
    <cellStyle name="差_Book1_2_复件 监理2012.4报表_(11.18)余政储出(2013)47号地块（安装北区、含价） 6" xfId="3865"/>
    <cellStyle name="差_Book1_2_复件 监理2012.4报表_(11.18)余政储出(2013)47号地块（安装南区）" xfId="3866"/>
    <cellStyle name="差_Book1_2_复件 监理2012.4报表_(11.18)余政储出(2013)47号地块（安装南区） 5" xfId="3867"/>
    <cellStyle name="差_Book1_2_复件 监理2012.4报表_(11.18)余政储出(2013)47号地块（安装南区）_(北标段)余政储出(2013)47号地块（修3）(2013.11.20)" xfId="3868"/>
    <cellStyle name="差_甲供材料_复件 监理2012.4报表" xfId="3869"/>
    <cellStyle name="差_Book1_2_复件 监理2012.4报表_(11.18)余政储出(2013)47号地块（安装南区）_(北标段)余政储出(2013)47号地块（修3）(2013.11.20) 2" xfId="3870"/>
    <cellStyle name="差_Book1_2_复件 监理2012.4报表_(11.18)余政储出(2013)47号地块（安装南区）_(北标段)余政储出(2013)47号地块（修3）(2013.11.20) 4" xfId="3871"/>
    <cellStyle name="差_Book1_2_复件 监理2012.4报表_(11.18)余政储出(2013)47号地块（安装南区）_(北标段)余政储出(2013)47号地块（修3）(2013.11.20) 5" xfId="3872"/>
    <cellStyle name="差_Book1_2_复件 监理2012.4报表_(11.18)余政储出(2013)47号地块（安装南区）_(北标段)余政储出(2013)47号地块（修3）(2013.11.20) 6" xfId="3873"/>
    <cellStyle name="差_Book1_2_复件 监理2012.4报表_(11.18)余政储出(2013)47号地块（安装南区、含价） 5" xfId="3874"/>
    <cellStyle name="好_重庆四期扩初目标成本测算2010.8.24_(11.18)余政储出(2013)47号地块（安装北区）" xfId="3875"/>
    <cellStyle name="差_Book1_2_复件 监理2012.4报表_(11.18)余政储出(2013)47号地块（安装南区、含价） 6" xfId="3876"/>
    <cellStyle name="差_Book1_2_复件 监理2012.4报表_(11.18)余政储出(2013)47号地块（土建修）" xfId="3877"/>
    <cellStyle name="差_Book1_2_复件 监理2012.4报表_(11.18)余政储出(2013)47号地块（土建修） 5" xfId="3878"/>
    <cellStyle name="差_Book1_复件 监理2012.4报表_3措施费清单(二标)_(北标段)余政储出(2013)47号地块（表修6）(2013.11.20) 4" xfId="3879"/>
    <cellStyle name="差_电气模板_复件 监理2012.4报表_(11.18)余政储出(2013)47号地块（安装南区、含价） 2" xfId="3880"/>
    <cellStyle name="差_Book1_2_复件 监理2012.4报表_3措施费清单(二标) 6" xfId="3881"/>
    <cellStyle name="差_Book1_2_复件 监理2012.4报表_3措施费清单(二标)_(北标段)余政储出(2013)47号地块(2013.11.23)" xfId="3882"/>
    <cellStyle name="差_Book1_2_复件 监理2012.4报表_3措施费清单(二标)_(北标段)余政储出(2013)47号地块(2013.11.23) 3" xfId="3883"/>
    <cellStyle name="差_Book1_2_复件 监理2012.4报表_3措施费清单(二标)_(北标段)余政储出(2013)47号地块（表修6）(2013.11.20) 2" xfId="3884"/>
    <cellStyle name="差_Book1_2_复件 监理2012.4报表_3措施费清单(二标)_(北标段)余政储出(2013)47号地块（表修6）(2013.11.20) 3" xfId="3885"/>
    <cellStyle name="差_Book1_2_复件 监理2012.4报表_3措施费清单(二标)_(北标段)余政储出(2013)47号地块（表修6）(2013.11.30)(1)" xfId="3886"/>
    <cellStyle name="差_Book1_2_复件 监理2012.4报表_3措施费清单(二标)_(北标段)余政储出(2013)47号地块（表修6）(2013.11.30)(1) 2" xfId="3887"/>
    <cellStyle name="差_Book1_2_复件 监理2012.4报表_3措施费清单(二标)_(北标段)余政储出(2013)47号地块（表修6）(2013.11.30)(1) 3" xfId="3888"/>
    <cellStyle name="差_Book1_2_复件 监理2012.4报表_3措施费清单(二标)_(北标段)余政储出(2013)47号地块（表修6）(2013.11.30)(1) 4" xfId="3889"/>
    <cellStyle name="差_Book1_2_复件 监理2012.4报表_3措施费清单(二标)_(北标段)余政储出(2013)47号地块（表修6）(2013.11.30)(1) 6" xfId="3890"/>
    <cellStyle name="差_Book1_2_复件 监理2012.4报表_3措施费清单(二标)_(南标段)余政储出(2013)47号地块（修3）2013.11.20" xfId="3891"/>
    <cellStyle name="差_Book1_2_复件 监理2012.4报表_3措施费清单(二标)_(南标段)余政储出(2013)47号地块（修3）2013.11.20 2" xfId="3892"/>
    <cellStyle name="差_Book1_2_复件 监理2012.4报表_3措施费清单(二标)_(南标段)余政储出(2013)47号地块（修3）2013.11.20 3" xfId="3893"/>
    <cellStyle name="差_Book1_2_复件 监理2012.4报表_3措施费清单(二标)_(南标段)余政储出(2013)47号地块（修3）2013.11.20 6" xfId="3894"/>
    <cellStyle name="差_地下车库对比分析_(11.18)余政储出(2013)47号地块（安装南区、含价）" xfId="3895"/>
    <cellStyle name="差_Book1_3" xfId="3896"/>
    <cellStyle name="差_Book1_3_(11.18)余政储出(2013)47号地块（安装北区）" xfId="3897"/>
    <cellStyle name="差_Book1_3_(11.18)余政储出(2013)47号地块（安装北区、含价） 2" xfId="3898"/>
    <cellStyle name="差_Book1_3_(11.18)余政储出(2013)47号地块（安装北区、含价） 3" xfId="3899"/>
    <cellStyle name="差_目标成本－方案阶段（审核）20100324_(11.18)余政储出(2013)47号地块（安装南区）" xfId="3900"/>
    <cellStyle name="差_Book1_3_(11.18)余政储出(2013)47号地块（安装北区、含价） 5" xfId="3901"/>
    <cellStyle name="差_Book1_3_(11.18)余政储出(2013)47号地块（安装南区、含价）" xfId="3902"/>
    <cellStyle name="差_Book1_3_(11.18)余政储出(2013)47号地块（安装南区、含价） 4" xfId="3903"/>
    <cellStyle name="差_安装清单模板09.3.20（讨论后修改版）_Book1_3措施费清单(二标)_(北标段)余政储出(2013)47号地块（修3）(2013.11.20) 5" xfId="3904"/>
    <cellStyle name="链接单元格 4 2" xfId="3905"/>
    <cellStyle name="差_Book1_3_(11.18)余政储出(2013)47号地块（安装南区、含价） 5" xfId="3906"/>
    <cellStyle name="差_安装清单模板09.3.20（讨论后修改版）_Book1_3措施费清单(二标)_(北标段)余政储出(2013)47号地块（修3）(2013.11.20) 6" xfId="3907"/>
    <cellStyle name="差_Book1_3_3措施费清单(二标)_(北标段)余政储出(2013)47号地块（表修6）(2013.11.20)" xfId="3908"/>
    <cellStyle name="差_Book1_3_3措施费清单(二标)_(北标段)余政储出(2013)47号地块（表修6）(2013.11.20) 2" xfId="3909"/>
    <cellStyle name="差_隆晟项目施工图阶段目标成本(03集团审核）_(11.18)余政储出(2013)47号地块（安装北区、含价） 6" xfId="3910"/>
    <cellStyle name="常规 2 4 6 6" xfId="3911"/>
    <cellStyle name="差_Book1_3_3措施费清单(二标)_(北标段)余政储出(2013)47号地块（表修6）(2013.11.20) 4" xfId="3912"/>
    <cellStyle name="差_Book1_3_3措施费清单(二标)_(北标段)余政储出(2013)47号地块（表修6）(2013.11.20) 5" xfId="3913"/>
    <cellStyle name="差_Book1_3_3措施费清单(二标)_(北标段)余政储出(2013)47号地块（表修6）(2013.11.30) 2" xfId="3914"/>
    <cellStyle name="差_目标成本－方案阶段（调整后上报）20100324_3措施费清单(二标) 3" xfId="3915"/>
    <cellStyle name="常规 2 5 6 6" xfId="3916"/>
    <cellStyle name="差_Book1_3_3措施费清单(二标)_(北标段)余政储出(2013)47号地块（表修6）(2013.11.30) 3" xfId="3917"/>
    <cellStyle name="差_目标成本－方案阶段（调整后上报）20100324_3措施费清单(二标) 4" xfId="3918"/>
    <cellStyle name="差_Book1_3_3措施费清单(二标)_(北标段)余政储出(2013)47号地块（修3）(2013.11.20) 6" xfId="3919"/>
    <cellStyle name="差_Book1_Book1_(11.18)余政储出(2013)47号地块（安装南区）" xfId="3920"/>
    <cellStyle name="差_Book1_Book1_(11.18)余政储出(2013)47号地块（安装南区）_(北标段)余政储出(2013)47号地块（修3）(2013.11.20)" xfId="3921"/>
    <cellStyle name="差_Book1_Book1_(11.18)余政储出(2013)47号地块（安装南区、含价） 3" xfId="3922"/>
    <cellStyle name="差_Book1_Book1_(11.18)余政储出(2013)47号地块（安装南区、含价） 4" xfId="3923"/>
    <cellStyle name="差_Book1_Book1_(11.18)余政储出(2013)47号地块（安装南区、含价） 5" xfId="3924"/>
    <cellStyle name="差_Book1_Book1_(11.18)余政储出(2013)47号地块（安装南区、含价） 6" xfId="3925"/>
    <cellStyle name="差_Book1_Book1_(11.18)余政储出(2013)47号地块（土建修）" xfId="3926"/>
    <cellStyle name="差_Book1_Book1_3措施费清单(二标)_(北标段)余政储出(2013)47号地块(2013.11.23) 2" xfId="3927"/>
    <cellStyle name="差_昆明地铁清单模板09.12.28_复件 监理2012.4报表_(11.18)余政储出(2013)47号地块（安装南区、含价）" xfId="3928"/>
    <cellStyle name="好_甲供材料_Book1_(11.18)余政储出(2013)47号地块（安装南区、含价） 6" xfId="3929"/>
    <cellStyle name="差_Book1_Book1_3措施费清单(二标)_(北标段)余政储出(2013)47号地块(2013.11.23) 4" xfId="3930"/>
    <cellStyle name="差_Book1_Book1_3措施费清单(二标)_(北标段)余政储出(2013)47号地块(2013.11.23) 5" xfId="3931"/>
    <cellStyle name="差_面积及经济控制指标表(发咨询)_(11.18)余政储出(2013)47号地块（安装南区、含价） 2" xfId="3932"/>
    <cellStyle name="差_Book1_Book1_3措施费清单(二标)_(北标段)余政储出(2013)47号地块（表修6）(2013.11.20) 2" xfId="3933"/>
    <cellStyle name="差_Book1_Book1_3措施费清单(二标)_(北标段)余政储出(2013)47号地块（表修6）(2013.11.30)" xfId="3934"/>
    <cellStyle name="差_Book1_Book1_3措施费清单(二标)_(北标段)余政储出(2013)47号地块（表修6）(2013.11.30) 2" xfId="3935"/>
    <cellStyle name="差_Book1_Book1_3措施费清单(二标)_(北标段)余政储出(2013)47号地块（表修6）(2013.11.30) 3" xfId="3936"/>
    <cellStyle name="好_B72目标成本(方案阶段)2010818" xfId="3937"/>
    <cellStyle name="差_Book1_Book1_3措施费清单(二标)_(北标段)余政储出(2013)47号地块（表修6）(2013.11.30) 4" xfId="3938"/>
    <cellStyle name="差_Book1_Book1_3措施费清单(二标)_(北标段)余政储出(2013)47号地块（表修6）(2013.11.30) 5" xfId="3939"/>
    <cellStyle name="差_Book1_Book1_3措施费清单(二标)_(北标段)余政储出(2013)47号地块（表修6）(2013.11.30) 6" xfId="3940"/>
    <cellStyle name="差_多方案比较_Book1_3措施费清单(二标) 2" xfId="3941"/>
    <cellStyle name="差_Book1_Book1_3措施费清单(二标)_(北标段)余政储出(2013)47号地块（修3）(2013.11.20) 3" xfId="3942"/>
    <cellStyle name="好_目标成本编制表青埔定位(下发版）_(11.18)余政储出(2013)47号地块（安装北区、含价） 4" xfId="3943"/>
    <cellStyle name="差_Book1_Book1_3措施费清单(二标)_(北标段)余政储出(2013)47号地块（修3）(2013.11.20) 4" xfId="3944"/>
    <cellStyle name="差_隆晟项目施工图阶段目标成本(03集团审核）_3措施费清单(二标)" xfId="3945"/>
    <cellStyle name="好_目标成本编制表青埔定位(下发版）_(11.18)余政储出(2013)47号地块（安装北区、含价） 5" xfId="3946"/>
    <cellStyle name="差_Book1_Book1_3措施费清单(二标)_(北标段)余政储出(2013)47号地块（修3）(2013.11.20) 5" xfId="3947"/>
    <cellStyle name="好_目标成本编制表青埔定位(下发版）_(11.18)余政储出(2013)47号地块（安装北区、含价） 6" xfId="3948"/>
    <cellStyle name="差_Book1_Book1_3措施费清单(二标)_(南标段)余政储出(2013)47号地块（修3）2013.11.20" xfId="3949"/>
    <cellStyle name="强调文字颜色 1 5 2" xfId="3950"/>
    <cellStyle name="差_Book1_复件 监理2012.4报表_(11.18)余政储出(2013)47号地块（安装北区）" xfId="3951"/>
    <cellStyle name="常规 9 6 2" xfId="3952"/>
    <cellStyle name="差_Book1_复件 监理2012.4报表_(11.18)余政储出(2013)47号地块（安装北区、含价） 3" xfId="3953"/>
    <cellStyle name="差_Book1_复件 监理2012.4报表_(11.18)余政储出(2013)47号地块（安装北区、含价） 4" xfId="3954"/>
    <cellStyle name="差_七号线清单模板09.06.08_Book1_3措施费清单(二标) 2" xfId="3955"/>
    <cellStyle name="好_8号线调价_复件 监理2012.4报表_(11.18)余政储出(2013)47号地块（安装南区）" xfId="3956"/>
    <cellStyle name="差_Book1_复件 监理2012.4报表_(11.18)余政储出(2013)47号地块（安装北区、含价） 6" xfId="3957"/>
    <cellStyle name="差_七号线清单模板09.06.08_Book1_3措施费清单(二标) 4" xfId="3958"/>
    <cellStyle name="差_Book1_复件 监理2012.4报表_(11.18)余政储出(2013)47号地块（安装南区、含价）" xfId="3959"/>
    <cellStyle name="差_Book1_复件 监理2012.4报表_(11.18)余政储出(2013)47号地块（安装南区、含价） 2" xfId="3960"/>
    <cellStyle name="好_地下车库对比分析_3措施费清单(二标) 3" xfId="3961"/>
    <cellStyle name="差_Book1_复件 监理2012.4报表_3措施费清单(二标)_(北标段)余政储出(2013)47号地块(2013.11.23) 6" xfId="3962"/>
    <cellStyle name="好_复件 建安费用对比分析_(11.18)余政储出(2013)47号地块（安装南区、含价） 3" xfId="3963"/>
    <cellStyle name="差_Book1_复件 监理2012.4报表_3措施费清单(二标)_(北标段)余政储出(2013)47号地块（表修6）(2013.11.20)" xfId="3964"/>
    <cellStyle name="差_车站及区间模板_Book1_3措施费清单(二标)_(北标段)余政储出(2013)47号地块（修3）(2013.11.20) 6" xfId="3965"/>
    <cellStyle name="差_Book1_复件 监理2012.4报表_3措施费清单(二标)_(北标段)余政储出(2013)47号地块（表修6）(2013.11.30)" xfId="3966"/>
    <cellStyle name="差_目标成本编制表青埔定位(下发版）_3措施费清单(二标) 4" xfId="3967"/>
    <cellStyle name="差_Book1_复件 监理2012.4报表_3措施费清单(二标)_(北标段)余政储出(2013)47号地块（表修6）(2013.11.30) 5" xfId="3968"/>
    <cellStyle name="差_Book1_复件 监理2012.4报表_3措施费清单(二标)_(北标段)余政储出(2013)47号地块（修3）(2013.11.20) 2" xfId="3969"/>
    <cellStyle name="差_安装清单模板09.3.20（讨论后修改版）" xfId="3970"/>
    <cellStyle name="差_安装清单模板09.3.20（讨论后修改版）_Book1" xfId="3971"/>
    <cellStyle name="常规 2 2 11" xfId="3972"/>
    <cellStyle name="差_安装清单模板09.3.20（讨论后修改版）_Book1_(11.18)余政储出(2013)47号地块（安装北区、含价） 2" xfId="3973"/>
    <cellStyle name="差_安装清单模板09.3.20（讨论后修改版）_Book1_(11.18)余政储出(2013)47号地块（安装北区、含价） 3" xfId="3974"/>
    <cellStyle name="差_安装清单模板09.3.20（讨论后修改版）_Book1_(11.18)余政储出(2013)47号地块（安装南区）" xfId="3975"/>
    <cellStyle name="差_安装清单模板09.3.20（讨论后修改版）_Book1_(11.18)余政储出(2013)47号地块（安装南区）_(北标段)余政储出(2013)47号地块（修3）(2013.11.20)" xfId="3976"/>
    <cellStyle name="差_安装清单模板09.3.20（讨论后修改版）_Book1_(11.18)余政储出(2013)47号地块（安装南区、含价）" xfId="3977"/>
    <cellStyle name="差_安装清单模板09.3.20（讨论后修改版）_Book1_(11.18)余政储出(2013)47号地块（安装南区、含价） 2" xfId="3978"/>
    <cellStyle name="差_安装清单模板09.3.20（讨论后修改版）_Book1_(11.18)余政储出(2013)47号地块（安装南区、含价） 3" xfId="3979"/>
    <cellStyle name="差_安装清单模板09.3.20（讨论后修改版）_Book1_(11.18)余政储出(2013)47号地块（土建修）" xfId="3980"/>
    <cellStyle name="差_目标成本编制表青埔定位11.11" xfId="3981"/>
    <cellStyle name="差_安装清单模板09.3.20（讨论后修改版）_Book1_3措施费清单(二标)_(北标段)余政储出(2013)47号地块(2013.11.23)" xfId="3982"/>
    <cellStyle name="差_安装清单模板09.3.20（讨论后修改版）_Book1_3措施费清单(二标)_(北标段)余政储出(2013)47号地块（表修6）(2013.11.20)" xfId="3983"/>
    <cellStyle name="差_安装清单模板09.3.20（讨论后修改版）_Book1_3措施费清单(二标)_(北标段)余政储出(2013)47号地块（表修6）(2013.11.20) 2" xfId="3984"/>
    <cellStyle name="差_安装清单模板09.3.20（讨论后修改版）_Book1_3措施费清单(二标)_(北标段)余政储出(2013)47号地块（表修6）(2013.11.20) 3" xfId="3985"/>
    <cellStyle name="差_安装清单模板09.3.20（讨论后修改版）_Book1_3措施费清单(二标)_(北标段)余政储出(2013)47号地块（表修6）(2013.11.20) 4" xfId="3986"/>
    <cellStyle name="差_安装清单模板09.3.20（讨论后修改版）_Book1_3措施费清单(二标)_(北标段)余政储出(2013)47号地块（表修6）(2013.11.20) 6" xfId="3987"/>
    <cellStyle name="差_复件 建安费用对比分析_3措施费清单(二标) 2" xfId="3988"/>
    <cellStyle name="差_安装清单模板09.3.20（讨论后修改版）_Book1_3措施费清单(二标)_(北标段)余政储出(2013)47号地块（表修6）(2013.11.30)" xfId="3989"/>
    <cellStyle name="差_安装清单模板09.3.20（讨论后修改版）_Book1_3措施费清单(二标)_(北标段)余政储出(2013)47号地块（表修6）(2013.11.30) 2" xfId="3990"/>
    <cellStyle name="差_安装清单模板09.3.20（讨论后修改版）_Book1_3措施费清单(二标)_(北标段)余政储出(2013)47号地块（表修6）(2013.11.30) 3" xfId="3991"/>
    <cellStyle name="好_昆明地铁清单模板09.12.28_Book1_(11.18)余政储出(2013)47号地块（土建修）" xfId="3992"/>
    <cellStyle name="差_安装清单模板09.3.20（讨论后修改版）_Book1_3措施费清单(二标)_(北标段)余政储出(2013)47号地块（表修6）(2013.11.30) 4" xfId="3993"/>
    <cellStyle name="差_安装清单模板09.3.20（讨论后修改版）_Book1_3措施费清单(二标)_(北标段)余政储出(2013)47号地块（表修6）(2013.11.30) 5" xfId="3994"/>
    <cellStyle name="差_安装清单模板09.3.20（讨论后修改版）_Book1_3措施费清单(二标)_(北标段)余政储出(2013)47号地块（表修6）(2013.11.30) 6" xfId="3995"/>
    <cellStyle name="差_目标成本－青埔（扩初设计）审核版_(11.18)余政储出(2013)47号地块（安装北区、含价）" xfId="3996"/>
    <cellStyle name="差_安装清单模板09.3.20（讨论后修改版）_复件 监理2012.4报表_(11.18)余政储出(2013)47号地块（安装北区、含价）" xfId="3997"/>
    <cellStyle name="差_廊坊三期方案目标成本汇总101115_(11.18)余政储出(2013)47号地块（安装南区、含价） 6" xfId="3998"/>
    <cellStyle name="差_安装清单模板09.3.20（讨论后修改版）_复件 监理2012.4报表_(11.18)余政储出(2013)47号地块（安装北区、含价） 2" xfId="3999"/>
    <cellStyle name="差_廊坊三期方案目标成本汇总101110_(11.18)余政储出(2013)47号地块（安装南区、含价） 5" xfId="4000"/>
    <cellStyle name="差_安装清单模板09.3.20（讨论后修改版）_复件 监理2012.4报表_(11.18)余政储出(2013)47号地块（安装南区）" xfId="4001"/>
    <cellStyle name="差_安装清单模板09.3.20（讨论后修改版）_复件 监理2012.4报表_(11.18)余政储出(2013)47号地块（安装南区）_(北标段)余政储出(2013)47号地块（修3）(2013.11.20)" xfId="4002"/>
    <cellStyle name="差_车站及区间模板_复件 监理2012.4报表_(11.18)余政储出(2013)47号地块（安装南区、含价） 2" xfId="4003"/>
    <cellStyle name="差_七号线清单模板09.06.08_复件 监理2012.4报表_3措施费清单(二标) 5" xfId="4004"/>
    <cellStyle name="差_安装清单模板09.3.20（讨论后修改版）_复件 监理2012.4报表_(11.18)余政储出(2013)47号地块（安装南区、含价）" xfId="4005"/>
    <cellStyle name="差_安装清单模板09.3.20（讨论后修改版）_复件 监理2012.4报表_(11.18)余政储出(2013)47号地块（安装南区、含价） 2" xfId="4006"/>
    <cellStyle name="差_多方案比较_Book1_3措施费清单(二标) 6" xfId="4007"/>
    <cellStyle name="差_安装清单模板09.3.20（讨论后修改版）_复件 监理2012.4报表_3措施费清单(二标)_(北标段)余政储出(2013)47号地块(2013.11.23) 3" xfId="4008"/>
    <cellStyle name="解释性文本 16" xfId="4009"/>
    <cellStyle name="差_安装清单模板09.3.20（讨论后修改版）_复件 监理2012.4报表_3措施费清单(二标)_(北标段)余政储出(2013)47号地块(2013.11.23) 4" xfId="4010"/>
    <cellStyle name="解释性文本 17" xfId="4011"/>
    <cellStyle name="差_安装清单模板09.3.20（讨论后修改版）_复件 监理2012.4报表_3措施费清单(二标)_(北标段)余政储出(2013)47号地块(2013.11.23) 5" xfId="4012"/>
    <cellStyle name="解释性文本 18" xfId="4013"/>
    <cellStyle name="差_安装清单模板09.3.20（讨论后修改版）_复件 监理2012.4报表_3措施费清单(二标)_(北标段)余政储出(2013)47号地块（表修6）(2013.11.20)" xfId="4014"/>
    <cellStyle name="差_控江目标成本调整101202_3措施费清单(二标) 4" xfId="4015"/>
    <cellStyle name="差_安装清单模板09.3.20（讨论后修改版）_复件 监理2012.4报表_3措施费清单(二标)_(北标段)余政储出(2013)47号地块（表修6）(2013.11.20) 2" xfId="4016"/>
    <cellStyle name="差_安装清单模板09.3.20（讨论后修改版）_复件 监理2012.4报表_3措施费清单(二标)_(北标段)余政储出(2013)47号地块（表修6）(2013.11.20) 3" xfId="4017"/>
    <cellStyle name="差_隆晟项目施工图阶段目标成本(03集团审核）_3措施费清单(二标) 2" xfId="4018"/>
    <cellStyle name="差_安装清单模板09.3.20（讨论后修改版）_复件 监理2012.4报表_3措施费清单(二标)_(北标段)余政储出(2013)47号地块（表修6）(2013.11.20) 5" xfId="4019"/>
    <cellStyle name="差_隆晟项目施工图阶段目标成本(03集团审核）_3措施费清单(二标) 4" xfId="4020"/>
    <cellStyle name="差_安装清单模板09.3.20（讨论后修改版）_复件 监理2012.4报表_3措施费清单(二标)_(北标段)余政储出(2013)47号地块（表修6）(2013.11.20) 6" xfId="4021"/>
    <cellStyle name="差_隆晟项目施工图阶段目标成本(03集团审核）_3措施费清单(二标) 5" xfId="4022"/>
    <cellStyle name="差_安装清单模板09.3.20（讨论后修改版）_复件 监理2012.4报表_3措施费清单(二标)_(北标段)余政储出(2013)47号地块（表修6）(2013.11.30) 2" xfId="4023"/>
    <cellStyle name="差_安装清单模板09.3.20（讨论后修改版）_复件 监理2012.4报表_3措施费清单(二标)_(北标段)余政储出(2013)47号地块（表修6）(2013.11.30) 3" xfId="4024"/>
    <cellStyle name="差_安装清单模板09.3.20（讨论后修改版）_复件 监理2012.4报表_3措施费清单(二标)_(北标段)余政储出(2013)47号地块（表修6）(2013.11.30) 5" xfId="4025"/>
    <cellStyle name="差_安装清单模板09.3.20（讨论后修改版）_复件 监理2012.4报表_3措施费清单(二标)_(北标段)余政储出(2013)47号地块（表修6）(2013.11.30) 6" xfId="4026"/>
    <cellStyle name="差_安装清单模板09.3.20（讨论后修改版）_复件 监理2012.4报表_3措施费清单(二标)_(北标段)余政储出(2013)47号地块（表修6）(2013.11.30)(1)" xfId="4027"/>
    <cellStyle name="差_安装清单模板09.3.20（讨论后修改版）_复件 监理2012.4报表_3措施费清单(二标)_(北标段)余政储出(2013)47号地块（修3）(2013.11.20) 3" xfId="4028"/>
    <cellStyle name="差_安装清单模板09.3.20（讨论后修改版）_复件 监理2012.4报表_3措施费清单(二标)_(北标段)余政储出(2013)47号地块（修3）(2013.11.20) 4" xfId="4029"/>
    <cellStyle name="差_安装清单模板09.3.20（讨论后修改版）_复件 监理2012.4报表_3措施费清单(二标)_(北标段)余政储出(2013)47号地块（修3）(2013.11.20) 5" xfId="4030"/>
    <cellStyle name="差_安装清单模板09.3.20（讨论后修改版）_复件 监理2012.4报表_3措施费清单(二标)_(北标段)余政储出(2013)47号地块（修3）(2013.11.20) 6" xfId="4031"/>
    <cellStyle name="差_目标成本－青埔（扩初设计）审核版_(11.18)余政储出(2013)47号地块（安装北区、含价） 2" xfId="4032"/>
    <cellStyle name="差_鞍山万科惠斯勒小镇13#楼 清单" xfId="4033"/>
    <cellStyle name="差_鞍山万科惠斯勒小镇一期5#楼电气工程量清单组价 11" xfId="4034"/>
    <cellStyle name="差_鞍山万科惠斯勒小镇一期5#楼电气工程量清单组价 2" xfId="4035"/>
    <cellStyle name="差_鞍山万科惠斯勒小镇一期5#楼电气工程量清单组价 3" xfId="4036"/>
    <cellStyle name="差_鞍山万科惠斯勒小镇一期5#楼电气工程量清单组价 9" xfId="4037"/>
    <cellStyle name="差_车站及区间模板_复件 监理2012.4报表_3措施费清单(二标) 2" xfId="4038"/>
    <cellStyle name="差_鞍山万科惠斯勒小镇一期5#楼电气工程量清单组价（含甲供材价格）" xfId="4039"/>
    <cellStyle name="差_鞍山万科惠斯勒小镇一期5#楼电气工程量清单组价（含甲供材价格） 6" xfId="4040"/>
    <cellStyle name="差_车站及区间模板" xfId="4041"/>
    <cellStyle name="常规 2 4 4 2" xfId="4042"/>
    <cellStyle name="差_车站及区间模板_Book1" xfId="4043"/>
    <cellStyle name="差_复件 监理2012.4报表_(11.18)余政储出(2013)47号地块（安装北区、含价） 6" xfId="4044"/>
    <cellStyle name="差_车站及区间模板_Book1_(11.18)余政储出(2013)47号地块（安装北区）" xfId="4045"/>
    <cellStyle name="差_复件 监理2012.4报表_(11.18)余政储出(2013)47号地块（安装南区、含价） 5" xfId="4046"/>
    <cellStyle name="差_车站及区间模板_Book1_(11.18)余政储出(2013)47号地块（安装北区、含价） 2" xfId="4047"/>
    <cellStyle name="差_车站及区间模板_Book1_(11.18)余政储出(2013)47号地块（安装北区、含价） 3" xfId="4048"/>
    <cellStyle name="差_车站及区间模板_Book1_(11.18)余政储出(2013)47号地块（安装北区、含价） 5" xfId="4049"/>
    <cellStyle name="差_车站及区间模板_Book1_(11.18)余政储出(2013)47号地块（安装南区）_(北标段)余政储出(2013)47号地块（修3）(2013.11.20)" xfId="4050"/>
    <cellStyle name="差_车站及区间模板_Book1_(11.18)余政储出(2013)47号地块（安装南区、含价） 3" xfId="4051"/>
    <cellStyle name="差_车站及区间模板_Book1_(11.18)余政储出(2013)47号地块（安装南区、含价） 4" xfId="4052"/>
    <cellStyle name="差_车站及区间模板_Book1_(11.18)余政储出(2013)47号地块（安装南区、含价） 5" xfId="4053"/>
    <cellStyle name="差_车站及区间模板_Book1_(11.18)余政储出(2013)47号地块（安装南区、含价） 6" xfId="4054"/>
    <cellStyle name="差_附件A-主材明细表-长沙开福酒店110920_复件 监理2012.4报表_(11.18)余政储出(2013)47号地块（安装北区、含价） 2" xfId="4055"/>
    <cellStyle name="差_车站及区间模板_Book1_(11.18)余政储出(2013)47号地块（土建修）" xfId="4056"/>
    <cellStyle name="差_车站及区间模板_Book1_3措施费清单(二标)_(北标段)余政储出(2013)47号地块(2013.11.23)" xfId="4057"/>
    <cellStyle name="差_车站及区间模板_Book1_3措施费清单(二标)_(北标段)余政储出(2013)47号地块(2013.11.23) 2" xfId="4058"/>
    <cellStyle name="差_车站及区间模板_Book1_3措施费清单(二标)_(北标段)余政储出(2013)47号地块(2013.11.23) 3" xfId="4059"/>
    <cellStyle name="差_车站及区间模板_Book1_3措施费清单(二标)_(北标段)余政储出(2013)47号地块（表修6）(2013.11.20) 3" xfId="4060"/>
    <cellStyle name="差_车站及区间模板_Book1_3措施费清单(二标)_(北标段)余政储出(2013)47号地块（表修6）(2013.11.20) 5" xfId="4061"/>
    <cellStyle name="差_车站及区间模板_Book1_3措施费清单(二标)_(北标段)余政储出(2013)47号地块（表修6）(2013.11.20) 6" xfId="4062"/>
    <cellStyle name="差_车站及区间模板_Book1_3措施费清单(二标)_(北标段)余政储出(2013)47号地块（表修6）(2013.11.30) 3" xfId="4063"/>
    <cellStyle name="差_附件A-主材明细表-长沙开福酒店110920_复件 监理2012.4报表_3措施费清单(二标) 5" xfId="4064"/>
    <cellStyle name="好_中昌标底汇报_Book1_(11.18)余政储出(2013)47号地块（安装北区、含价） 2" xfId="4065"/>
    <cellStyle name="差_车站及区间模板_Book1_3措施费清单(二标)_(北标段)余政储出(2013)47号地块（表修6）(2013.11.30) 5" xfId="4066"/>
    <cellStyle name="差_车站及区间模板_Book1_3措施费清单(二标)_(北标段)余政储出(2013)47号地块（表修6）(2013.11.30)(1)" xfId="4067"/>
    <cellStyle name="差_车站及区间模板_Book1_3措施费清单(二标)_(北标段)余政储出(2013)47号地块（表修6）(2013.11.30)(1) 2" xfId="4068"/>
    <cellStyle name="差_车站及区间模板_Book1_3措施费清单(二标)_(北标段)余政储出(2013)47号地块（表修6）(2013.11.30)(1) 3" xfId="4069"/>
    <cellStyle name="差_车站及区间模板_Book1_3措施费清单(二标)_(北标段)余政储出(2013)47号地块（表修6）(2013.11.30)(1) 4" xfId="4070"/>
    <cellStyle name="差_车站及区间模板_Book1_3措施费清单(二标)_(北标段)余政储出(2013)47号地块（表修6）(2013.11.30)(1) 5" xfId="4071"/>
    <cellStyle name="差_车站及区间模板_Book1_3措施费清单(二标)_(北标段)余政储出(2013)47号地块（表修6）(2013.11.30)(1) 6" xfId="4072"/>
    <cellStyle name="好_长白山威斯汀公共及客房2011.5.31（未锁-修订）_Book1_(11.18)余政储出(2013)47号地块（安装南区）" xfId="4073"/>
    <cellStyle name="差_车站及区间模板_Book1_3措施费清单(二标)_(北标段)余政储出(2013)47号地块（修3）(2013.11.20)" xfId="4074"/>
    <cellStyle name="差_长沙客房SU1 SU2_（已锁）长沙开福万达酒店客房区清单0920_复件 监理2012.4报表_(11.18)余政储出(2013)47号地块（安装南区）" xfId="4075"/>
    <cellStyle name="差_车站及区间模板_Book1_3措施费清单(二标)_(北标段)余政储出(2013)47号地块（修3）(2013.11.20) 2" xfId="4076"/>
    <cellStyle name="差_车站及区间模板_Book1_3措施费清单(二标)_(北标段)余政储出(2013)47号地块（修3）(2013.11.20) 3" xfId="4077"/>
    <cellStyle name="差_车站及区间模板_Book1_3措施费清单(二标)_(北标段)余政储出(2013)47号地块（修3）(2013.11.20) 5" xfId="4078"/>
    <cellStyle name="差_廊坊三期方案目标成本汇总101115_(11.18)余政储出(2013)47号地块（安装南区、含价） 4" xfId="4079"/>
  </cellStyles>
  <dxfs count="1">
    <dxf>
      <font>
        <b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4.xml"/><Relationship Id="rId2" Type="http://schemas.openxmlformats.org/officeDocument/2006/relationships/worksheet" Target="worksheets/sheet2.xml"/><Relationship Id="rId19" Type="http://schemas.openxmlformats.org/officeDocument/2006/relationships/externalLink" Target="externalLinks/externalLink3.xml"/><Relationship Id="rId18" Type="http://schemas.openxmlformats.org/officeDocument/2006/relationships/externalLink" Target="externalLinks/externalLink2.xml"/><Relationship Id="rId17" Type="http://schemas.openxmlformats.org/officeDocument/2006/relationships/externalLink" Target="externalLinks/externalLink1.xml"/><Relationship Id="rId16" Type="http://schemas.openxmlformats.org/officeDocument/2006/relationships/customXml" Target="../customXml/item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52705</xdr:colOff>
      <xdr:row>0</xdr:row>
      <xdr:rowOff>635</xdr:rowOff>
    </xdr:from>
    <xdr:to>
      <xdr:col>10</xdr:col>
      <xdr:colOff>403225</xdr:colOff>
      <xdr:row>7</xdr:row>
      <xdr:rowOff>36195</xdr:rowOff>
    </xdr:to>
    <xdr:grpSp>
      <xdr:nvGrpSpPr>
        <xdr:cNvPr id="2" name="组合 1"/>
        <xdr:cNvGrpSpPr/>
      </xdr:nvGrpSpPr>
      <xdr:grpSpPr>
        <a:xfrm>
          <a:off x="8290560" y="635"/>
          <a:ext cx="1728470" cy="2447290"/>
          <a:chOff x="10908" y="-11"/>
          <a:chExt cx="2640" cy="3659"/>
        </a:xfrm>
      </xdr:grpSpPr>
      <xdr:pic>
        <xdr:nvPicPr>
          <xdr:cNvPr id="3" name="图片 2"/>
          <xdr:cNvPicPr>
            <a:picLocks noChangeAspect="1"/>
          </xdr:cNvPicPr>
        </xdr:nvPicPr>
        <xdr:blipFill>
          <a:blip r:embed="rId1" r:link="rId2">
            <a:biLevel thresh="50000"/>
          </a:blip>
          <a:stretch>
            <a:fillRect/>
          </a:stretch>
        </xdr:blipFill>
        <xdr:spPr>
          <a:xfrm>
            <a:off x="10964" y="2162"/>
            <a:ext cx="2562" cy="1486"/>
          </a:xfrm>
          <a:prstGeom prst="rect">
            <a:avLst/>
          </a:prstGeom>
          <a:noFill/>
          <a:ln w="9525">
            <a:noFill/>
          </a:ln>
        </xdr:spPr>
      </xdr:pic>
      <xdr:pic>
        <xdr:nvPicPr>
          <xdr:cNvPr id="4" name="图片 3"/>
          <xdr:cNvPicPr>
            <a:picLocks noChangeAspect="1"/>
          </xdr:cNvPicPr>
        </xdr:nvPicPr>
        <xdr:blipFill>
          <a:blip r:embed="rId3" r:link="rId2"/>
          <a:stretch>
            <a:fillRect/>
          </a:stretch>
        </xdr:blipFill>
        <xdr:spPr>
          <a:xfrm>
            <a:off x="10908" y="-11"/>
            <a:ext cx="2640" cy="2609"/>
          </a:xfrm>
          <a:prstGeom prst="rect">
            <a:avLst/>
          </a:prstGeom>
          <a:noFill/>
          <a:ln w="9525">
            <a:noFill/>
          </a:ln>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52705</xdr:colOff>
      <xdr:row>0</xdr:row>
      <xdr:rowOff>635</xdr:rowOff>
    </xdr:from>
    <xdr:to>
      <xdr:col>6</xdr:col>
      <xdr:colOff>403225</xdr:colOff>
      <xdr:row>7</xdr:row>
      <xdr:rowOff>36195</xdr:rowOff>
    </xdr:to>
    <xdr:grpSp>
      <xdr:nvGrpSpPr>
        <xdr:cNvPr id="2" name="组合 1"/>
        <xdr:cNvGrpSpPr/>
      </xdr:nvGrpSpPr>
      <xdr:grpSpPr>
        <a:xfrm>
          <a:off x="7008495" y="635"/>
          <a:ext cx="2039620" cy="2675890"/>
          <a:chOff x="10908" y="-11"/>
          <a:chExt cx="2640" cy="3659"/>
        </a:xfrm>
      </xdr:grpSpPr>
      <xdr:pic>
        <xdr:nvPicPr>
          <xdr:cNvPr id="3" name="图片 2"/>
          <xdr:cNvPicPr>
            <a:picLocks noChangeAspect="1"/>
          </xdr:cNvPicPr>
        </xdr:nvPicPr>
        <xdr:blipFill>
          <a:blip r:embed="rId1" r:link="rId2">
            <a:biLevel thresh="50000"/>
          </a:blip>
          <a:stretch>
            <a:fillRect/>
          </a:stretch>
        </xdr:blipFill>
        <xdr:spPr>
          <a:xfrm>
            <a:off x="10964" y="2162"/>
            <a:ext cx="2562" cy="1486"/>
          </a:xfrm>
          <a:prstGeom prst="rect">
            <a:avLst/>
          </a:prstGeom>
          <a:noFill/>
          <a:ln w="9525">
            <a:noFill/>
          </a:ln>
        </xdr:spPr>
      </xdr:pic>
      <xdr:pic>
        <xdr:nvPicPr>
          <xdr:cNvPr id="4" name="图片 3"/>
          <xdr:cNvPicPr>
            <a:picLocks noChangeAspect="1"/>
          </xdr:cNvPicPr>
        </xdr:nvPicPr>
        <xdr:blipFill>
          <a:blip r:embed="rId3" r:link="rId2"/>
          <a:stretch>
            <a:fillRect/>
          </a:stretch>
        </xdr:blipFill>
        <xdr:spPr>
          <a:xfrm>
            <a:off x="10908" y="-11"/>
            <a:ext cx="2640" cy="2609"/>
          </a:xfrm>
          <a:prstGeom prst="rect">
            <a:avLst/>
          </a:prstGeom>
          <a:noFill/>
          <a:ln w="9525">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ILY%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53;&#22836;&#25307;&#26631;\&#24425;&#25307;\&#26032;&#24314;&#25991;&#20214;&#22841;\&#27169;&#25311;&#28165;&#21333;&#35752;&#35770;&#20248;&#21270;2015.9.6\&#24037;&#31243;&#37327;&#28165;&#21333;&#25253;&#20215;&#34920;(&#23553;&#3875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hangt3\Desktop\&#27169;&#25311;&#28165;&#21333;&#35752;&#35770;&#20248;&#21270;2015.9.6\&#24037;&#31243;&#37327;&#28165;&#21333;&#25253;&#20215;&#34920;(&#23553;&#3875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307;&#26631;\&#28246;&#24030;&#25307;&#26631;\&#27169;&#25311;&#28165;&#21333;&#35752;&#35770;&#20248;&#21270;2015.9.6\&#24037;&#31243;&#37327;&#28165;&#21333;&#25253;&#20215;&#34920;(&#23553;&#3875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w"/>
      <sheetName val="before"/>
      <sheetName val="CHART"/>
      <sheetName val="13-成本（除建安）"/>
      <sheetName val="其他"/>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土建工程综合单价表"/>
      <sheetName val="土建工程综合单价组价明细表"/>
      <sheetName val="报价汇总表"/>
      <sheetName val="施工参考单价报价表"/>
      <sheetName val="其它工作项目报价清单"/>
      <sheetName val="甲指乙供材料报价表"/>
      <sheetName val="汇总表"/>
      <sheetName val="其他"/>
      <sheetName val="单位库"/>
      <sheetName val="安装工程计算式表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 val="土建工程综合单价表"/>
      <sheetName val="土建工程综合单价组价明细表"/>
      <sheetName val="报价汇总表"/>
      <sheetName val="施工参考单价报价表"/>
      <sheetName val="其它工作项目报价清单"/>
      <sheetName val="甲指乙供材料报价表"/>
      <sheetName val="汇总表"/>
      <sheetName val="单位库"/>
      <sheetName val="其他"/>
      <sheetName val="安装工程计算式表格"/>
      <sheetName val="供应商名录"/>
      <sheetName val="#REF!"/>
      <sheetName val="Combo"/>
      <sheetName val="Data2"/>
      <sheetName val="Data"/>
      <sheetName val="下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heet2"/>
      <sheetName val="Sheet3"/>
      <sheetName val="土建工程综合单价表"/>
      <sheetName val="土建工程综合单价组价明细表"/>
      <sheetName val="报价汇总表"/>
      <sheetName val="施工参考单价报价表"/>
      <sheetName val="其它工作项目报价清单"/>
      <sheetName val="甲指乙供材料报价表"/>
      <sheetName val="汇总表"/>
      <sheetName val="其他"/>
      <sheetName val="单位库"/>
      <sheetName val="安装工程计算式表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pageSetUpPr fitToPage="1"/>
  </sheetPr>
  <dimension ref="A1:O48"/>
  <sheetViews>
    <sheetView view="pageBreakPreview" zoomScale="85" zoomScaleNormal="85" workbookViewId="0">
      <selection activeCell="J14" sqref="J14"/>
    </sheetView>
  </sheetViews>
  <sheetFormatPr defaultColWidth="10.3333333333333" defaultRowHeight="24.9" customHeight="1"/>
  <cols>
    <col min="1" max="1" width="29.6666666666667" style="55" customWidth="1"/>
    <col min="2" max="2" width="17.8857142857143" style="55" customWidth="1"/>
    <col min="3" max="8" width="12.6666666666667" style="55" customWidth="1"/>
    <col min="9" max="16384" width="10.3333333333333" style="55"/>
  </cols>
  <sheetData>
    <row r="1" customHeight="1" spans="1:14">
      <c r="A1" s="439"/>
      <c r="B1" s="439"/>
      <c r="C1" s="439"/>
      <c r="D1" s="439"/>
      <c r="E1" s="439"/>
      <c r="F1" s="439"/>
      <c r="G1" s="439"/>
      <c r="H1" s="439"/>
      <c r="I1" s="412"/>
      <c r="J1" s="413"/>
      <c r="K1" s="414"/>
      <c r="L1" s="415" t="s">
        <v>0</v>
      </c>
      <c r="M1" s="415"/>
      <c r="N1" s="435"/>
    </row>
    <row r="2" customHeight="1" spans="1:14">
      <c r="A2" s="439"/>
      <c r="B2" s="439"/>
      <c r="C2" s="439"/>
      <c r="D2" s="439"/>
      <c r="E2" s="439"/>
      <c r="F2" s="439"/>
      <c r="G2" s="439"/>
      <c r="H2" s="439"/>
      <c r="I2" s="412"/>
      <c r="J2" s="413"/>
      <c r="K2" s="414"/>
      <c r="L2" s="415"/>
      <c r="M2" s="415"/>
      <c r="N2" s="435"/>
    </row>
    <row r="3" customHeight="1" spans="1:14">
      <c r="A3" s="439"/>
      <c r="B3" s="439"/>
      <c r="C3" s="439"/>
      <c r="D3" s="439"/>
      <c r="E3" s="439"/>
      <c r="F3" s="439"/>
      <c r="G3" s="439"/>
      <c r="H3" s="439"/>
      <c r="I3" s="412"/>
      <c r="J3" s="413"/>
      <c r="K3" s="414"/>
      <c r="L3" s="415"/>
      <c r="M3" s="415"/>
      <c r="N3" s="435"/>
    </row>
    <row r="4" customHeight="1" spans="1:14">
      <c r="A4" s="439"/>
      <c r="B4" s="439"/>
      <c r="C4" s="439"/>
      <c r="D4" s="439"/>
      <c r="E4" s="439"/>
      <c r="F4" s="439"/>
      <c r="G4" s="439"/>
      <c r="H4" s="439"/>
      <c r="I4" s="412"/>
      <c r="J4" s="412"/>
      <c r="K4" s="412"/>
      <c r="L4" s="415"/>
      <c r="M4" s="415"/>
      <c r="N4" s="435"/>
    </row>
    <row r="5" customHeight="1" spans="1:14">
      <c r="A5" s="439"/>
      <c r="B5" s="439"/>
      <c r="C5" s="439"/>
      <c r="D5" s="439"/>
      <c r="E5" s="439"/>
      <c r="F5" s="439"/>
      <c r="G5" s="439"/>
      <c r="H5" s="439"/>
      <c r="I5" s="412"/>
      <c r="J5" s="420"/>
      <c r="K5" s="421"/>
      <c r="L5" s="415"/>
      <c r="M5" s="415"/>
      <c r="N5" s="435"/>
    </row>
    <row r="6" customHeight="1" spans="1:14">
      <c r="A6" s="439"/>
      <c r="B6" s="439"/>
      <c r="C6" s="439"/>
      <c r="D6" s="439"/>
      <c r="E6" s="439"/>
      <c r="F6" s="439"/>
      <c r="G6" s="439"/>
      <c r="H6" s="439"/>
      <c r="I6" s="412"/>
      <c r="J6" s="423"/>
      <c r="K6" s="423"/>
      <c r="L6" s="415"/>
      <c r="M6" s="415"/>
      <c r="N6" s="424"/>
    </row>
    <row r="7" ht="40.5" customHeight="1" spans="1:14">
      <c r="A7" s="440" t="s">
        <v>1</v>
      </c>
      <c r="B7" s="440"/>
      <c r="C7" s="440"/>
      <c r="D7" s="440"/>
      <c r="E7" s="440"/>
      <c r="F7" s="440"/>
      <c r="G7" s="440"/>
      <c r="H7" s="440"/>
      <c r="I7" s="412"/>
      <c r="J7" s="423"/>
      <c r="K7" s="423"/>
      <c r="L7" s="424"/>
      <c r="M7" s="424"/>
      <c r="N7" s="424"/>
    </row>
    <row r="8" ht="13.95" customHeight="1" spans="9:15">
      <c r="I8" s="427" t="s">
        <v>2</v>
      </c>
      <c r="J8" s="428"/>
      <c r="K8" s="428"/>
      <c r="L8" s="428"/>
      <c r="M8" s="428"/>
      <c r="N8" s="428"/>
      <c r="O8" s="428"/>
    </row>
    <row r="9" ht="13.95" customHeight="1" spans="9:15">
      <c r="I9" s="428"/>
      <c r="J9" s="428"/>
      <c r="K9" s="428"/>
      <c r="L9" s="428"/>
      <c r="M9" s="428"/>
      <c r="N9" s="428"/>
      <c r="O9" s="428"/>
    </row>
    <row r="10" ht="13.95" customHeight="1"/>
    <row r="11" ht="13.95" customHeight="1" spans="9:15">
      <c r="I11" s="427" t="s">
        <v>3</v>
      </c>
      <c r="J11" s="454"/>
      <c r="K11" s="454"/>
      <c r="L11" s="454"/>
      <c r="M11" s="454"/>
      <c r="N11" s="454"/>
      <c r="O11" s="454"/>
    </row>
    <row r="12" ht="13.95" customHeight="1" spans="9:15">
      <c r="I12" s="454"/>
      <c r="J12" s="454"/>
      <c r="K12" s="454"/>
      <c r="L12" s="454"/>
      <c r="M12" s="454"/>
      <c r="N12" s="454"/>
      <c r="O12" s="454"/>
    </row>
    <row r="13" ht="13.95" customHeight="1"/>
    <row r="14" ht="13.95" customHeight="1"/>
    <row r="15" ht="13.95" customHeight="1"/>
    <row r="16" customHeight="1" spans="1:8">
      <c r="A16" s="441" t="s">
        <v>4</v>
      </c>
      <c r="B16" s="441"/>
      <c r="C16" s="441"/>
      <c r="D16" s="441"/>
      <c r="E16" s="441"/>
      <c r="F16" s="441"/>
      <c r="G16" s="441"/>
      <c r="H16" s="441"/>
    </row>
    <row r="17" customHeight="1" spans="1:8">
      <c r="A17" s="441"/>
      <c r="B17" s="441"/>
      <c r="C17" s="441"/>
      <c r="D17" s="441"/>
      <c r="E17" s="441"/>
      <c r="F17" s="441"/>
      <c r="G17" s="441"/>
      <c r="H17" s="441"/>
    </row>
    <row r="18" customHeight="1" spans="1:8">
      <c r="A18" s="441"/>
      <c r="B18" s="441"/>
      <c r="C18" s="441"/>
      <c r="D18" s="441"/>
      <c r="E18" s="441"/>
      <c r="F18" s="441"/>
      <c r="G18" s="441"/>
      <c r="H18" s="441"/>
    </row>
    <row r="19" customHeight="1" spans="1:8">
      <c r="A19" s="441"/>
      <c r="B19" s="441"/>
      <c r="C19" s="441"/>
      <c r="D19" s="441"/>
      <c r="E19" s="441"/>
      <c r="F19" s="441"/>
      <c r="G19" s="441"/>
      <c r="H19" s="441"/>
    </row>
    <row r="20" ht="16.95" customHeight="1" spans="1:8">
      <c r="A20" s="442" t="s">
        <v>5</v>
      </c>
      <c r="B20" s="442"/>
      <c r="C20" s="442"/>
      <c r="D20" s="442"/>
      <c r="E20" s="442"/>
      <c r="F20" s="442"/>
      <c r="G20" s="442"/>
      <c r="H20" s="442"/>
    </row>
    <row r="21" ht="16.95" customHeight="1" spans="1:8">
      <c r="A21" s="442"/>
      <c r="B21" s="442"/>
      <c r="C21" s="442"/>
      <c r="D21" s="442"/>
      <c r="E21" s="442"/>
      <c r="F21" s="442"/>
      <c r="G21" s="442"/>
      <c r="H21" s="442"/>
    </row>
    <row r="22" ht="16.95" customHeight="1" spans="1:8">
      <c r="A22" s="442"/>
      <c r="B22" s="442"/>
      <c r="C22" s="442"/>
      <c r="D22" s="442"/>
      <c r="E22" s="442"/>
      <c r="F22" s="442"/>
      <c r="G22" s="442"/>
      <c r="H22" s="442"/>
    </row>
    <row r="23" ht="16.95" customHeight="1" spans="1:8">
      <c r="A23" s="442"/>
      <c r="B23" s="442"/>
      <c r="C23" s="442"/>
      <c r="D23" s="442"/>
      <c r="E23" s="442"/>
      <c r="F23" s="442"/>
      <c r="G23" s="442"/>
      <c r="H23" s="442"/>
    </row>
    <row r="24" ht="16.95" customHeight="1" spans="1:8">
      <c r="A24" s="442"/>
      <c r="B24" s="442"/>
      <c r="C24" s="442"/>
      <c r="D24" s="442"/>
      <c r="E24" s="442"/>
      <c r="F24" s="442"/>
      <c r="G24" s="442"/>
      <c r="H24" s="442"/>
    </row>
    <row r="25" ht="16.95" customHeight="1" spans="1:8">
      <c r="A25" s="442"/>
      <c r="B25" s="442"/>
      <c r="C25" s="442"/>
      <c r="D25" s="442"/>
      <c r="E25" s="442"/>
      <c r="F25" s="442"/>
      <c r="G25" s="442"/>
      <c r="H25" s="442"/>
    </row>
    <row r="26" ht="16.95" customHeight="1" spans="1:8">
      <c r="A26" s="442"/>
      <c r="B26" s="442"/>
      <c r="C26" s="442"/>
      <c r="D26" s="442"/>
      <c r="E26" s="442"/>
      <c r="F26" s="442"/>
      <c r="G26" s="442"/>
      <c r="H26" s="442"/>
    </row>
    <row r="27" ht="16.95" customHeight="1" spans="1:8">
      <c r="A27" s="442"/>
      <c r="B27" s="442"/>
      <c r="C27" s="442"/>
      <c r="D27" s="442"/>
      <c r="E27" s="442"/>
      <c r="F27" s="442"/>
      <c r="G27" s="442"/>
      <c r="H27" s="442"/>
    </row>
    <row r="28" ht="16.95" customHeight="1" spans="1:8">
      <c r="A28" s="442"/>
      <c r="B28" s="442"/>
      <c r="C28" s="442"/>
      <c r="D28" s="442"/>
      <c r="E28" s="442"/>
      <c r="F28" s="442"/>
      <c r="G28" s="442"/>
      <c r="H28" s="442"/>
    </row>
    <row r="29" ht="16.95" customHeight="1" spans="1:8">
      <c r="A29" s="442"/>
      <c r="B29" s="442"/>
      <c r="C29" s="442"/>
      <c r="D29" s="442"/>
      <c r="E29" s="442"/>
      <c r="F29" s="442"/>
      <c r="G29" s="442"/>
      <c r="H29" s="442"/>
    </row>
    <row r="30" ht="16.95" customHeight="1" spans="1:8">
      <c r="A30" s="442"/>
      <c r="B30" s="442"/>
      <c r="C30" s="442"/>
      <c r="D30" s="442"/>
      <c r="E30" s="442"/>
      <c r="F30" s="442"/>
      <c r="G30" s="442"/>
      <c r="H30" s="442"/>
    </row>
    <row r="31" ht="16.95" customHeight="1" spans="1:8">
      <c r="A31" s="442"/>
      <c r="B31" s="442"/>
      <c r="C31" s="442"/>
      <c r="D31" s="442"/>
      <c r="E31" s="442"/>
      <c r="F31" s="442"/>
      <c r="G31" s="442"/>
      <c r="H31" s="442"/>
    </row>
    <row r="32" ht="16.95" customHeight="1" spans="1:8">
      <c r="A32" s="442"/>
      <c r="B32" s="442"/>
      <c r="C32" s="442"/>
      <c r="D32" s="442"/>
      <c r="E32" s="442"/>
      <c r="F32" s="442"/>
      <c r="G32" s="442"/>
      <c r="H32" s="442"/>
    </row>
    <row r="33" ht="16.95" customHeight="1" spans="1:8">
      <c r="A33" s="442"/>
      <c r="B33" s="442"/>
      <c r="C33" s="442"/>
      <c r="D33" s="442"/>
      <c r="E33" s="442"/>
      <c r="F33" s="442"/>
      <c r="G33" s="442"/>
      <c r="H33" s="442"/>
    </row>
    <row r="34" ht="16.95" customHeight="1" spans="1:8">
      <c r="A34" s="442"/>
      <c r="B34" s="442"/>
      <c r="C34" s="442"/>
      <c r="D34" s="442"/>
      <c r="E34" s="442"/>
      <c r="F34" s="442"/>
      <c r="G34" s="442"/>
      <c r="H34" s="442"/>
    </row>
    <row r="35" ht="16.95" customHeight="1" spans="1:8">
      <c r="A35" s="442"/>
      <c r="B35" s="442"/>
      <c r="C35" s="442"/>
      <c r="D35" s="442"/>
      <c r="E35" s="442"/>
      <c r="F35" s="442"/>
      <c r="G35" s="442"/>
      <c r="H35" s="442"/>
    </row>
    <row r="36" customHeight="1" spans="1:8">
      <c r="A36" s="443"/>
      <c r="B36" s="444"/>
      <c r="C36" s="444"/>
      <c r="D36" s="444"/>
      <c r="E36" s="444"/>
      <c r="F36" s="444"/>
      <c r="G36" s="444"/>
      <c r="H36" s="439"/>
    </row>
    <row r="37" customHeight="1" spans="1:8">
      <c r="A37" s="443"/>
      <c r="B37" s="444"/>
      <c r="C37" s="444"/>
      <c r="D37" s="444"/>
      <c r="E37" s="445"/>
      <c r="F37" s="444"/>
      <c r="G37" s="444"/>
      <c r="H37" s="439"/>
    </row>
    <row r="38" customHeight="1" spans="1:8">
      <c r="A38" s="446"/>
      <c r="B38" s="446"/>
      <c r="C38" s="446"/>
      <c r="D38" s="446"/>
      <c r="E38" s="446"/>
      <c r="F38" s="446"/>
      <c r="G38" s="446"/>
      <c r="H38" s="439"/>
    </row>
    <row r="39" customHeight="1" spans="3:8">
      <c r="C39" s="447"/>
      <c r="D39" s="447"/>
      <c r="E39" s="447"/>
      <c r="F39" s="447"/>
      <c r="G39" s="447"/>
      <c r="H39" s="447"/>
    </row>
    <row r="40" customHeight="1" spans="3:8">
      <c r="C40" s="448"/>
      <c r="D40" s="448"/>
      <c r="E40" s="448"/>
      <c r="F40" s="449"/>
      <c r="G40" s="449"/>
      <c r="H40" s="449"/>
    </row>
    <row r="41" customHeight="1" spans="1:7">
      <c r="A41" s="450"/>
      <c r="B41" s="450"/>
      <c r="C41" s="450"/>
      <c r="D41" s="450"/>
      <c r="E41" s="450"/>
      <c r="F41" s="450"/>
      <c r="G41" s="450"/>
    </row>
    <row r="42" customHeight="1" spans="1:7">
      <c r="A42" s="450"/>
      <c r="B42" s="450"/>
      <c r="C42" s="450"/>
      <c r="D42" s="450"/>
      <c r="E42" s="450"/>
      <c r="F42" s="450"/>
      <c r="G42" s="450"/>
    </row>
    <row r="43" customHeight="1" spans="1:7">
      <c r="A43" s="451"/>
      <c r="B43" s="452"/>
      <c r="C43" s="452"/>
      <c r="D43" s="452"/>
      <c r="E43" s="452"/>
      <c r="F43" s="452"/>
      <c r="G43" s="452"/>
    </row>
    <row r="44" customHeight="1" spans="1:7">
      <c r="A44" s="451"/>
      <c r="B44" s="452"/>
      <c r="C44" s="452"/>
      <c r="D44" s="452"/>
      <c r="E44" s="452"/>
      <c r="F44" s="452"/>
      <c r="G44" s="452"/>
    </row>
    <row r="45" customHeight="1" spans="1:7">
      <c r="A45" s="451"/>
      <c r="B45" s="452"/>
      <c r="C45" s="452"/>
      <c r="D45" s="452"/>
      <c r="E45" s="452"/>
      <c r="F45" s="452"/>
      <c r="G45" s="452"/>
    </row>
    <row r="47" customHeight="1" spans="1:2">
      <c r="A47" s="453" t="s">
        <v>6</v>
      </c>
      <c r="B47" s="453"/>
    </row>
    <row r="48" customHeight="1" spans="1:2">
      <c r="A48" s="453" t="s">
        <v>7</v>
      </c>
      <c r="B48" s="453"/>
    </row>
  </sheetData>
  <mergeCells count="10">
    <mergeCell ref="A7:H7"/>
    <mergeCell ref="C39:H39"/>
    <mergeCell ref="C40:E40"/>
    <mergeCell ref="A47:B47"/>
    <mergeCell ref="A48:B48"/>
    <mergeCell ref="A16:H19"/>
    <mergeCell ref="A20:H35"/>
    <mergeCell ref="L1:M6"/>
    <mergeCell ref="I11:O12"/>
    <mergeCell ref="I8:O9"/>
  </mergeCells>
  <pageMargins left="1" right="1" top="1" bottom="1" header="0.5" footer="0.5"/>
  <pageSetup paperSize="9" scale="65" fitToHeight="0" orientation="portrait" horizontalDpi="600" verticalDpi="96"/>
  <headerFooter>
    <oddHeader>&amp;LXXX建筑工程有限公司</oddHead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outlinePr summaryBelow="0" summaryRight="0"/>
    <pageSetUpPr fitToPage="1"/>
  </sheetPr>
  <dimension ref="B1:AD653"/>
  <sheetViews>
    <sheetView view="pageBreakPreview" zoomScale="85" zoomScaleNormal="100" workbookViewId="0">
      <pane xSplit="1" ySplit="7" topLeftCell="B8" activePane="bottomRight" state="frozen"/>
      <selection/>
      <selection pane="topRight"/>
      <selection pane="bottomLeft"/>
      <selection pane="bottomRight" activeCell="A15" sqref="A15:A20"/>
    </sheetView>
  </sheetViews>
  <sheetFormatPr defaultColWidth="9" defaultRowHeight="16.5"/>
  <cols>
    <col min="1" max="1" width="0.885714285714286" style="133" customWidth="1"/>
    <col min="2" max="2" width="6.66666666666667" style="134" customWidth="1"/>
    <col min="3" max="3" width="19.3333333333333" style="134" hidden="1" customWidth="1"/>
    <col min="4" max="4" width="27" style="133" customWidth="1"/>
    <col min="5" max="5" width="58.2190476190476" style="133" customWidth="1"/>
    <col min="6" max="6" width="5.33333333333333" style="135" customWidth="1"/>
    <col min="7" max="7" width="12.6666666666667" style="136" customWidth="1" outlineLevel="1"/>
    <col min="8" max="8" width="14.447619047619" style="136" customWidth="1" outlineLevel="1"/>
    <col min="9" max="12" width="14.447619047619" style="136" hidden="1" customWidth="1" outlineLevel="1"/>
    <col min="13" max="18" width="12.6666666666667" style="136" hidden="1" customWidth="1" outlineLevel="1"/>
    <col min="19" max="19" width="13.1142857142857" style="133" customWidth="1"/>
    <col min="20" max="22" width="8.66666666666667" style="133" customWidth="1"/>
    <col min="23" max="25" width="13.1142857142857" style="133" customWidth="1"/>
    <col min="26" max="26" width="15.447619047619" style="137" customWidth="1"/>
    <col min="27" max="27" width="20.1142857142857" style="138" customWidth="1"/>
    <col min="28" max="28" width="12.552380952381" style="133" customWidth="1"/>
    <col min="29" max="29" width="14.1142857142857" style="133" customWidth="1"/>
    <col min="30" max="30" width="9.33333333333333" style="133" customWidth="1"/>
    <col min="31" max="32" width="11" style="133" customWidth="1"/>
    <col min="33" max="255" width="9.11428571428571" style="133" customWidth="1"/>
    <col min="256" max="256" width="9" style="133"/>
    <col min="257" max="16384" width="9" style="55"/>
  </cols>
  <sheetData>
    <row r="1" ht="45" customHeight="1" spans="2:26">
      <c r="B1" s="139" t="s">
        <v>322</v>
      </c>
      <c r="C1" s="139"/>
      <c r="D1" s="139"/>
      <c r="E1" s="139"/>
      <c r="F1" s="139"/>
      <c r="G1" s="139"/>
      <c r="H1" s="139"/>
      <c r="I1" s="139"/>
      <c r="J1" s="139"/>
      <c r="K1" s="139"/>
      <c r="L1" s="139"/>
      <c r="M1" s="139"/>
      <c r="N1" s="139"/>
      <c r="O1" s="139"/>
      <c r="P1" s="139"/>
      <c r="Q1" s="139"/>
      <c r="R1" s="139"/>
      <c r="S1" s="139"/>
      <c r="T1" s="139"/>
      <c r="U1" s="139"/>
      <c r="V1" s="139"/>
      <c r="W1" s="139"/>
      <c r="X1" s="139"/>
      <c r="Y1" s="139"/>
      <c r="Z1" s="139"/>
    </row>
    <row r="2" ht="20.1" customHeight="1" spans="2:26">
      <c r="B2" s="133" t="s">
        <v>323</v>
      </c>
      <c r="C2" s="133"/>
      <c r="F2" s="133"/>
      <c r="G2" s="133"/>
      <c r="H2" s="133"/>
      <c r="I2" s="133"/>
      <c r="J2" s="133"/>
      <c r="K2" s="133"/>
      <c r="L2" s="133"/>
      <c r="M2" s="133"/>
      <c r="N2" s="133"/>
      <c r="O2" s="133"/>
      <c r="P2" s="133"/>
      <c r="Q2" s="133"/>
      <c r="R2" s="133"/>
      <c r="S2" s="173"/>
      <c r="T2" s="173"/>
      <c r="U2" s="173"/>
      <c r="V2" s="173"/>
      <c r="W2" s="173"/>
      <c r="X2" s="173"/>
      <c r="Y2" s="173"/>
      <c r="Z2" s="173"/>
    </row>
    <row r="3" ht="21" customHeight="1" spans="2:26">
      <c r="B3" s="140" t="s">
        <v>324</v>
      </c>
      <c r="C3" s="140"/>
      <c r="D3" s="140"/>
      <c r="E3" s="140"/>
      <c r="F3" s="140"/>
      <c r="G3" s="140"/>
      <c r="H3" s="140"/>
      <c r="I3" s="140"/>
      <c r="J3" s="140"/>
      <c r="K3" s="140"/>
      <c r="L3" s="140"/>
      <c r="M3" s="140"/>
      <c r="N3" s="140"/>
      <c r="O3" s="140"/>
      <c r="P3" s="140"/>
      <c r="Q3" s="140"/>
      <c r="R3" s="140"/>
      <c r="S3" s="174"/>
      <c r="T3" s="174"/>
      <c r="U3" s="174"/>
      <c r="V3" s="174"/>
      <c r="W3" s="174"/>
      <c r="X3" s="174"/>
      <c r="Y3" s="174"/>
      <c r="Z3" s="174"/>
    </row>
    <row r="4" ht="18" customHeight="1" spans="2:27">
      <c r="B4" s="141" t="s">
        <v>325</v>
      </c>
      <c r="C4" s="142" t="s">
        <v>325</v>
      </c>
      <c r="D4" s="143" t="s">
        <v>194</v>
      </c>
      <c r="E4" s="143" t="s">
        <v>326</v>
      </c>
      <c r="F4" s="144" t="s">
        <v>327</v>
      </c>
      <c r="G4" s="145" t="s">
        <v>28</v>
      </c>
      <c r="H4" s="146"/>
      <c r="I4" s="146"/>
      <c r="J4" s="146"/>
      <c r="K4" s="146"/>
      <c r="L4" s="146"/>
      <c r="M4" s="146"/>
      <c r="N4" s="146"/>
      <c r="O4" s="146"/>
      <c r="P4" s="146"/>
      <c r="Q4" s="146"/>
      <c r="R4" s="146"/>
      <c r="S4" s="175" t="s">
        <v>328</v>
      </c>
      <c r="T4" s="176" t="s">
        <v>329</v>
      </c>
      <c r="U4" s="176"/>
      <c r="V4" s="176"/>
      <c r="W4" s="176"/>
      <c r="X4" s="176"/>
      <c r="Y4" s="175" t="s">
        <v>330</v>
      </c>
      <c r="Z4" s="175" t="s">
        <v>331</v>
      </c>
      <c r="AA4" s="182" t="s">
        <v>37</v>
      </c>
    </row>
    <row r="5" ht="23.25" customHeight="1" spans="2:27">
      <c r="B5" s="147"/>
      <c r="C5" s="148"/>
      <c r="D5" s="149"/>
      <c r="E5" s="149"/>
      <c r="F5" s="150"/>
      <c r="G5" s="151" t="s">
        <v>332</v>
      </c>
      <c r="H5" s="152"/>
      <c r="I5" s="151" t="s">
        <v>45</v>
      </c>
      <c r="J5" s="152"/>
      <c r="K5" s="151" t="s">
        <v>46</v>
      </c>
      <c r="L5" s="152"/>
      <c r="M5" s="151" t="s">
        <v>47</v>
      </c>
      <c r="N5" s="152"/>
      <c r="O5" s="151" t="s">
        <v>48</v>
      </c>
      <c r="P5" s="152"/>
      <c r="Q5" s="151" t="s">
        <v>49</v>
      </c>
      <c r="R5" s="152"/>
      <c r="S5" s="160"/>
      <c r="T5" s="177" t="s">
        <v>333</v>
      </c>
      <c r="U5" s="177" t="s">
        <v>334</v>
      </c>
      <c r="V5" s="177" t="s">
        <v>335</v>
      </c>
      <c r="W5" s="163" t="s">
        <v>336</v>
      </c>
      <c r="X5" s="160" t="s">
        <v>337</v>
      </c>
      <c r="Y5" s="160"/>
      <c r="Z5" s="148" t="s">
        <v>338</v>
      </c>
      <c r="AA5" s="183"/>
    </row>
    <row r="6" ht="33" customHeight="1" spans="2:27">
      <c r="B6" s="147"/>
      <c r="C6" s="148"/>
      <c r="D6" s="149"/>
      <c r="E6" s="149"/>
      <c r="F6" s="150"/>
      <c r="G6" s="153"/>
      <c r="H6" s="154"/>
      <c r="I6" s="153"/>
      <c r="J6" s="154"/>
      <c r="K6" s="153"/>
      <c r="L6" s="154"/>
      <c r="M6" s="153"/>
      <c r="N6" s="154"/>
      <c r="O6" s="153"/>
      <c r="P6" s="154"/>
      <c r="Q6" s="153"/>
      <c r="R6" s="154"/>
      <c r="S6" s="148" t="s">
        <v>339</v>
      </c>
      <c r="T6" s="178" t="s">
        <v>340</v>
      </c>
      <c r="U6" s="178" t="s">
        <v>341</v>
      </c>
      <c r="V6" s="179" t="s">
        <v>342</v>
      </c>
      <c r="W6" s="148" t="s">
        <v>343</v>
      </c>
      <c r="X6" s="148" t="s">
        <v>344</v>
      </c>
      <c r="Y6" s="148" t="s">
        <v>345</v>
      </c>
      <c r="Z6" s="148" t="s">
        <v>346</v>
      </c>
      <c r="AA6" s="183"/>
    </row>
    <row r="7" ht="18" customHeight="1" spans="2:27">
      <c r="B7" s="147"/>
      <c r="C7" s="148"/>
      <c r="D7" s="149"/>
      <c r="E7" s="149"/>
      <c r="F7" s="150"/>
      <c r="G7" s="155" t="s">
        <v>285</v>
      </c>
      <c r="H7" s="155" t="s">
        <v>347</v>
      </c>
      <c r="I7" s="155" t="s">
        <v>285</v>
      </c>
      <c r="J7" s="155" t="s">
        <v>347</v>
      </c>
      <c r="K7" s="155" t="s">
        <v>285</v>
      </c>
      <c r="L7" s="155" t="s">
        <v>347</v>
      </c>
      <c r="M7" s="155" t="s">
        <v>285</v>
      </c>
      <c r="N7" s="155" t="s">
        <v>347</v>
      </c>
      <c r="O7" s="155" t="s">
        <v>285</v>
      </c>
      <c r="P7" s="155" t="s">
        <v>347</v>
      </c>
      <c r="Q7" s="155" t="s">
        <v>285</v>
      </c>
      <c r="R7" s="155" t="s">
        <v>347</v>
      </c>
      <c r="S7" s="178" t="s">
        <v>348</v>
      </c>
      <c r="T7" s="178" t="s">
        <v>348</v>
      </c>
      <c r="U7" s="178" t="s">
        <v>348</v>
      </c>
      <c r="V7" s="178" t="s">
        <v>348</v>
      </c>
      <c r="W7" s="180">
        <v>0.23</v>
      </c>
      <c r="X7" s="180">
        <v>0.03</v>
      </c>
      <c r="Y7" s="178" t="s">
        <v>348</v>
      </c>
      <c r="Z7" s="180">
        <v>0.09</v>
      </c>
      <c r="AA7" s="183"/>
    </row>
    <row r="8" ht="27" customHeight="1" spans="2:27">
      <c r="B8" s="156" t="s">
        <v>349</v>
      </c>
      <c r="C8" s="157"/>
      <c r="D8" s="158" t="s">
        <v>350</v>
      </c>
      <c r="E8" s="158"/>
      <c r="F8" s="159"/>
      <c r="G8" s="160"/>
      <c r="H8" s="160"/>
      <c r="I8" s="160"/>
      <c r="J8" s="160"/>
      <c r="K8" s="160"/>
      <c r="L8" s="160"/>
      <c r="M8" s="160"/>
      <c r="N8" s="160"/>
      <c r="O8" s="160"/>
      <c r="P8" s="160"/>
      <c r="Q8" s="160"/>
      <c r="R8" s="160"/>
      <c r="S8" s="181"/>
      <c r="T8" s="181"/>
      <c r="U8" s="181"/>
      <c r="V8" s="181"/>
      <c r="W8" s="181"/>
      <c r="X8" s="181"/>
      <c r="Y8" s="181"/>
      <c r="Z8" s="184"/>
      <c r="AA8" s="185"/>
    </row>
    <row r="9" ht="21.9" customHeight="1" spans="2:30">
      <c r="B9" s="147" t="s">
        <v>351</v>
      </c>
      <c r="C9" s="148"/>
      <c r="D9" s="148"/>
      <c r="E9" s="161"/>
      <c r="F9" s="159"/>
      <c r="G9" s="160"/>
      <c r="H9" s="160"/>
      <c r="I9" s="160"/>
      <c r="J9" s="160"/>
      <c r="K9" s="160"/>
      <c r="L9" s="160"/>
      <c r="M9" s="160"/>
      <c r="N9" s="160"/>
      <c r="O9" s="160"/>
      <c r="P9" s="160"/>
      <c r="Q9" s="160"/>
      <c r="R9" s="160"/>
      <c r="S9" s="150"/>
      <c r="T9" s="150"/>
      <c r="U9" s="150"/>
      <c r="V9" s="150"/>
      <c r="W9" s="150"/>
      <c r="X9" s="150"/>
      <c r="Y9" s="150"/>
      <c r="Z9" s="159"/>
      <c r="AA9" s="186"/>
      <c r="AC9" s="187"/>
      <c r="AD9" s="137"/>
    </row>
    <row r="10" ht="49.05" customHeight="1" spans="2:30">
      <c r="B10" s="156">
        <v>1</v>
      </c>
      <c r="C10" s="64" t="s">
        <v>352</v>
      </c>
      <c r="D10" s="126" t="s">
        <v>353</v>
      </c>
      <c r="E10" s="162" t="s">
        <v>354</v>
      </c>
      <c r="F10" s="157" t="s">
        <v>202</v>
      </c>
      <c r="G10" s="163">
        <v>705</v>
      </c>
      <c r="H10" s="163">
        <f>G10*S10</f>
        <v>1847.1</v>
      </c>
      <c r="I10" s="163"/>
      <c r="J10" s="163"/>
      <c r="K10" s="163"/>
      <c r="L10" s="163"/>
      <c r="M10" s="163"/>
      <c r="N10" s="163"/>
      <c r="O10" s="163"/>
      <c r="P10" s="163"/>
      <c r="Q10" s="163"/>
      <c r="R10" s="163"/>
      <c r="S10" s="177">
        <f t="shared" ref="S10:S13" si="0">ROUND(SUM(Y10:Z10),2)</f>
        <v>2.62</v>
      </c>
      <c r="T10" s="163">
        <v>1.9</v>
      </c>
      <c r="U10" s="177">
        <v>0</v>
      </c>
      <c r="V10" s="163">
        <v>0</v>
      </c>
      <c r="W10" s="177">
        <f t="shared" ref="W10:W13" si="1">(T10+V10)*$W$7</f>
        <v>0.437</v>
      </c>
      <c r="X10" s="163">
        <f t="shared" ref="X10:X13" si="2">SUM(T10:W10)*$X$7</f>
        <v>0.07011</v>
      </c>
      <c r="Y10" s="163">
        <f t="shared" ref="Y10:Y13" si="3">SUM(T10:X10)</f>
        <v>2.40711</v>
      </c>
      <c r="Z10" s="163">
        <f t="shared" ref="Z10:Z13" si="4">Y10*$Z$7</f>
        <v>0.2166399</v>
      </c>
      <c r="AA10" s="185"/>
      <c r="AC10" s="137"/>
      <c r="AD10" s="137"/>
    </row>
    <row r="11" ht="36" customHeight="1" spans="2:30">
      <c r="B11" s="156">
        <v>2</v>
      </c>
      <c r="C11" s="64"/>
      <c r="D11" s="126" t="s">
        <v>355</v>
      </c>
      <c r="E11" s="76" t="s">
        <v>356</v>
      </c>
      <c r="F11" s="105" t="s">
        <v>357</v>
      </c>
      <c r="G11" s="163"/>
      <c r="H11" s="163">
        <f t="shared" ref="H11:H13" si="5">G11*S11</f>
        <v>0</v>
      </c>
      <c r="I11" s="163"/>
      <c r="J11" s="163"/>
      <c r="K11" s="163"/>
      <c r="L11" s="163"/>
      <c r="M11" s="163"/>
      <c r="N11" s="163"/>
      <c r="O11" s="163"/>
      <c r="P11" s="163"/>
      <c r="Q11" s="163"/>
      <c r="R11" s="163"/>
      <c r="S11" s="177">
        <f t="shared" si="0"/>
        <v>41.43</v>
      </c>
      <c r="T11" s="163">
        <v>5</v>
      </c>
      <c r="U11" s="177">
        <v>0</v>
      </c>
      <c r="V11" s="163">
        <v>25</v>
      </c>
      <c r="W11" s="177">
        <f t="shared" si="1"/>
        <v>6.9</v>
      </c>
      <c r="X11" s="163">
        <f t="shared" si="2"/>
        <v>1.107</v>
      </c>
      <c r="Y11" s="163">
        <f t="shared" si="3"/>
        <v>38.007</v>
      </c>
      <c r="Z11" s="163">
        <f t="shared" si="4"/>
        <v>3.42063</v>
      </c>
      <c r="AA11" s="185"/>
      <c r="AC11" s="137"/>
      <c r="AD11" s="137"/>
    </row>
    <row r="12" ht="52.05" customHeight="1" spans="2:30">
      <c r="B12" s="156">
        <v>3</v>
      </c>
      <c r="C12" s="64"/>
      <c r="D12" s="126" t="s">
        <v>358</v>
      </c>
      <c r="E12" s="164" t="s">
        <v>359</v>
      </c>
      <c r="F12" s="105" t="s">
        <v>357</v>
      </c>
      <c r="G12" s="163"/>
      <c r="H12" s="163">
        <f t="shared" si="5"/>
        <v>0</v>
      </c>
      <c r="I12" s="163"/>
      <c r="J12" s="163"/>
      <c r="K12" s="163"/>
      <c r="L12" s="163"/>
      <c r="M12" s="163"/>
      <c r="N12" s="163"/>
      <c r="O12" s="163"/>
      <c r="P12" s="163"/>
      <c r="Q12" s="163"/>
      <c r="R12" s="163"/>
      <c r="S12" s="177">
        <f t="shared" si="0"/>
        <v>48.33</v>
      </c>
      <c r="T12" s="163">
        <v>10</v>
      </c>
      <c r="U12" s="177">
        <v>0</v>
      </c>
      <c r="V12" s="163">
        <v>25</v>
      </c>
      <c r="W12" s="177">
        <f t="shared" si="1"/>
        <v>8.05</v>
      </c>
      <c r="X12" s="163">
        <f t="shared" si="2"/>
        <v>1.2915</v>
      </c>
      <c r="Y12" s="163">
        <f t="shared" si="3"/>
        <v>44.3415</v>
      </c>
      <c r="Z12" s="163">
        <f t="shared" si="4"/>
        <v>3.990735</v>
      </c>
      <c r="AA12" s="185"/>
      <c r="AC12" s="137"/>
      <c r="AD12" s="137"/>
    </row>
    <row r="13" ht="24" customHeight="1" spans="2:30">
      <c r="B13" s="156">
        <v>4</v>
      </c>
      <c r="C13" s="64" t="s">
        <v>360</v>
      </c>
      <c r="D13" s="126" t="s">
        <v>361</v>
      </c>
      <c r="E13" s="164" t="s">
        <v>362</v>
      </c>
      <c r="F13" s="105" t="s">
        <v>357</v>
      </c>
      <c r="G13" s="163"/>
      <c r="H13" s="163">
        <f t="shared" si="5"/>
        <v>0</v>
      </c>
      <c r="I13" s="163"/>
      <c r="J13" s="163"/>
      <c r="K13" s="163"/>
      <c r="L13" s="163"/>
      <c r="M13" s="163"/>
      <c r="N13" s="163"/>
      <c r="O13" s="163"/>
      <c r="P13" s="163"/>
      <c r="Q13" s="163"/>
      <c r="R13" s="163"/>
      <c r="S13" s="177">
        <f t="shared" si="0"/>
        <v>75.95</v>
      </c>
      <c r="T13" s="163">
        <v>50</v>
      </c>
      <c r="U13" s="177">
        <v>0</v>
      </c>
      <c r="V13" s="163">
        <v>5</v>
      </c>
      <c r="W13" s="177">
        <f t="shared" si="1"/>
        <v>12.65</v>
      </c>
      <c r="X13" s="163">
        <f t="shared" si="2"/>
        <v>2.0295</v>
      </c>
      <c r="Y13" s="163">
        <f t="shared" si="3"/>
        <v>69.6795</v>
      </c>
      <c r="Z13" s="163">
        <f t="shared" si="4"/>
        <v>6.271155</v>
      </c>
      <c r="AA13" s="185"/>
      <c r="AC13" s="137"/>
      <c r="AD13" s="137"/>
    </row>
    <row r="14" ht="21.9" customHeight="1" spans="2:30">
      <c r="B14" s="147" t="s">
        <v>363</v>
      </c>
      <c r="C14" s="148"/>
      <c r="D14" s="148"/>
      <c r="E14" s="161"/>
      <c r="F14" s="161"/>
      <c r="G14" s="161"/>
      <c r="H14" s="161"/>
      <c r="I14" s="161"/>
      <c r="J14" s="161"/>
      <c r="K14" s="161"/>
      <c r="L14" s="163"/>
      <c r="M14" s="161"/>
      <c r="N14" s="161"/>
      <c r="O14" s="161"/>
      <c r="P14" s="163"/>
      <c r="Q14" s="161"/>
      <c r="R14" s="163"/>
      <c r="S14" s="161"/>
      <c r="T14" s="161"/>
      <c r="U14" s="161"/>
      <c r="V14" s="161"/>
      <c r="W14" s="161"/>
      <c r="X14" s="161"/>
      <c r="Y14" s="161"/>
      <c r="Z14" s="161"/>
      <c r="AA14" s="188"/>
      <c r="AC14" s="137"/>
      <c r="AD14" s="137"/>
    </row>
    <row r="15" ht="36.75" customHeight="1" spans="2:30">
      <c r="B15" s="156">
        <v>1</v>
      </c>
      <c r="C15" s="64" t="s">
        <v>364</v>
      </c>
      <c r="D15" s="126" t="s">
        <v>365</v>
      </c>
      <c r="E15" s="164" t="s">
        <v>366</v>
      </c>
      <c r="F15" s="105" t="s">
        <v>357</v>
      </c>
      <c r="G15" s="163">
        <v>9.16</v>
      </c>
      <c r="H15" s="163">
        <f t="shared" ref="H15:H18" si="6">G15*S15</f>
        <v>8662.7036</v>
      </c>
      <c r="I15" s="163"/>
      <c r="J15" s="163"/>
      <c r="K15" s="163"/>
      <c r="L15" s="163"/>
      <c r="M15" s="163"/>
      <c r="N15" s="163"/>
      <c r="O15" s="163"/>
      <c r="P15" s="163"/>
      <c r="Q15" s="163"/>
      <c r="R15" s="163"/>
      <c r="S15" s="177">
        <f t="shared" ref="S15:S18" si="7">ROUND(SUM(Y15:Z15),2)</f>
        <v>945.71</v>
      </c>
      <c r="T15" s="163">
        <v>150</v>
      </c>
      <c r="U15" s="177">
        <v>612.341718446602</v>
      </c>
      <c r="V15" s="163">
        <v>37</v>
      </c>
      <c r="W15" s="177">
        <f t="shared" ref="W15:W18" si="8">(T15+V15)*$W$7</f>
        <v>43.01</v>
      </c>
      <c r="X15" s="163">
        <f t="shared" ref="X15:X18" si="9">SUM(T15:W15)*$X$7</f>
        <v>25.2705515533981</v>
      </c>
      <c r="Y15" s="163">
        <f t="shared" ref="Y15:Y18" si="10">SUM(T15:X15)</f>
        <v>867.62227</v>
      </c>
      <c r="Z15" s="163">
        <f t="shared" ref="Z15:Z18" si="11">Y15*$Z$7</f>
        <v>78.0860043</v>
      </c>
      <c r="AA15" s="185"/>
      <c r="AC15" s="137"/>
      <c r="AD15" s="137"/>
    </row>
    <row r="16" ht="27.75" customHeight="1" spans="2:30">
      <c r="B16" s="156">
        <v>2</v>
      </c>
      <c r="C16" s="64" t="s">
        <v>367</v>
      </c>
      <c r="D16" s="126" t="s">
        <v>368</v>
      </c>
      <c r="E16" s="164" t="s">
        <v>369</v>
      </c>
      <c r="F16" s="105" t="s">
        <v>370</v>
      </c>
      <c r="G16" s="163">
        <v>0.049</v>
      </c>
      <c r="H16" s="163">
        <f t="shared" si="6"/>
        <v>467.39777</v>
      </c>
      <c r="I16" s="163"/>
      <c r="J16" s="163"/>
      <c r="K16" s="163"/>
      <c r="L16" s="163"/>
      <c r="M16" s="163"/>
      <c r="N16" s="163"/>
      <c r="O16" s="163"/>
      <c r="P16" s="163"/>
      <c r="Q16" s="163"/>
      <c r="R16" s="163"/>
      <c r="S16" s="177">
        <f t="shared" si="7"/>
        <v>9538.73</v>
      </c>
      <c r="T16" s="163">
        <v>2500</v>
      </c>
      <c r="U16" s="177">
        <v>4615.76063</v>
      </c>
      <c r="V16" s="163">
        <v>654.8640945</v>
      </c>
      <c r="W16" s="177">
        <f t="shared" si="8"/>
        <v>725.618741735</v>
      </c>
      <c r="X16" s="163">
        <f t="shared" si="9"/>
        <v>254.88730398705</v>
      </c>
      <c r="Y16" s="163">
        <f t="shared" si="10"/>
        <v>8751.13077022205</v>
      </c>
      <c r="Z16" s="163">
        <f t="shared" si="11"/>
        <v>787.601769319984</v>
      </c>
      <c r="AA16" s="185"/>
      <c r="AC16" s="137"/>
      <c r="AD16" s="137"/>
    </row>
    <row r="17" ht="33" customHeight="1" spans="2:30">
      <c r="B17" s="156">
        <v>3</v>
      </c>
      <c r="C17" s="64" t="s">
        <v>371</v>
      </c>
      <c r="D17" s="126" t="s">
        <v>372</v>
      </c>
      <c r="E17" s="164" t="s">
        <v>373</v>
      </c>
      <c r="F17" s="157" t="s">
        <v>374</v>
      </c>
      <c r="G17" s="163"/>
      <c r="H17" s="163">
        <f t="shared" si="6"/>
        <v>0</v>
      </c>
      <c r="I17" s="163"/>
      <c r="J17" s="163"/>
      <c r="K17" s="163"/>
      <c r="L17" s="163"/>
      <c r="M17" s="163"/>
      <c r="N17" s="163"/>
      <c r="O17" s="163"/>
      <c r="P17" s="163"/>
      <c r="Q17" s="163"/>
      <c r="R17" s="163"/>
      <c r="S17" s="177">
        <f t="shared" si="7"/>
        <v>82.86</v>
      </c>
      <c r="T17" s="163">
        <v>45</v>
      </c>
      <c r="U17" s="177">
        <v>0</v>
      </c>
      <c r="V17" s="163">
        <v>15</v>
      </c>
      <c r="W17" s="177">
        <f t="shared" si="8"/>
        <v>13.8</v>
      </c>
      <c r="X17" s="163">
        <f t="shared" si="9"/>
        <v>2.214</v>
      </c>
      <c r="Y17" s="163">
        <f t="shared" si="10"/>
        <v>76.014</v>
      </c>
      <c r="Z17" s="163">
        <f t="shared" si="11"/>
        <v>6.84126</v>
      </c>
      <c r="AA17" s="185"/>
      <c r="AC17" s="137"/>
      <c r="AD17" s="137"/>
    </row>
    <row r="18" ht="33" customHeight="1" spans="2:30">
      <c r="B18" s="156">
        <v>4</v>
      </c>
      <c r="C18" s="64" t="s">
        <v>375</v>
      </c>
      <c r="D18" s="126" t="s">
        <v>376</v>
      </c>
      <c r="E18" s="164" t="s">
        <v>377</v>
      </c>
      <c r="F18" s="157" t="s">
        <v>374</v>
      </c>
      <c r="G18" s="163"/>
      <c r="H18" s="163">
        <f t="shared" si="6"/>
        <v>0</v>
      </c>
      <c r="I18" s="163"/>
      <c r="J18" s="163"/>
      <c r="K18" s="163"/>
      <c r="L18" s="163"/>
      <c r="M18" s="163"/>
      <c r="N18" s="163"/>
      <c r="O18" s="163"/>
      <c r="P18" s="163"/>
      <c r="Q18" s="163"/>
      <c r="R18" s="163"/>
      <c r="S18" s="177">
        <f t="shared" si="7"/>
        <v>227.85</v>
      </c>
      <c r="T18" s="163">
        <v>150</v>
      </c>
      <c r="U18" s="177">
        <v>0</v>
      </c>
      <c r="V18" s="163">
        <v>15</v>
      </c>
      <c r="W18" s="177">
        <f t="shared" si="8"/>
        <v>37.95</v>
      </c>
      <c r="X18" s="163">
        <f t="shared" si="9"/>
        <v>6.0885</v>
      </c>
      <c r="Y18" s="163">
        <f t="shared" si="10"/>
        <v>209.0385</v>
      </c>
      <c r="Z18" s="163">
        <f t="shared" si="11"/>
        <v>18.813465</v>
      </c>
      <c r="AA18" s="185"/>
      <c r="AC18" s="137"/>
      <c r="AD18" s="137"/>
    </row>
    <row r="19" ht="18" customHeight="1" spans="2:30">
      <c r="B19" s="147" t="s">
        <v>378</v>
      </c>
      <c r="C19" s="148"/>
      <c r="D19" s="148"/>
      <c r="E19" s="161"/>
      <c r="F19" s="161"/>
      <c r="G19" s="163"/>
      <c r="H19" s="163"/>
      <c r="I19" s="163"/>
      <c r="J19" s="163"/>
      <c r="K19" s="163"/>
      <c r="L19" s="163"/>
      <c r="M19" s="163"/>
      <c r="N19" s="163"/>
      <c r="O19" s="163"/>
      <c r="P19" s="163"/>
      <c r="Q19" s="163"/>
      <c r="R19" s="163"/>
      <c r="S19" s="163"/>
      <c r="T19" s="163"/>
      <c r="U19" s="163"/>
      <c r="V19" s="163"/>
      <c r="W19" s="163"/>
      <c r="X19" s="163"/>
      <c r="Y19" s="163"/>
      <c r="Z19" s="163"/>
      <c r="AA19" s="189"/>
      <c r="AC19" s="137"/>
      <c r="AD19" s="137"/>
    </row>
    <row r="20" ht="30" customHeight="1" spans="2:30">
      <c r="B20" s="156">
        <v>1</v>
      </c>
      <c r="C20" s="157" t="s">
        <v>379</v>
      </c>
      <c r="D20" s="126" t="s">
        <v>380</v>
      </c>
      <c r="E20" s="126" t="s">
        <v>381</v>
      </c>
      <c r="F20" s="105" t="s">
        <v>357</v>
      </c>
      <c r="G20" s="163"/>
      <c r="H20" s="163">
        <f t="shared" ref="H20:H29" si="12">G20*S20</f>
        <v>0</v>
      </c>
      <c r="I20" s="163"/>
      <c r="J20" s="163"/>
      <c r="K20" s="163"/>
      <c r="L20" s="163"/>
      <c r="M20" s="163"/>
      <c r="N20" s="163"/>
      <c r="O20" s="163"/>
      <c r="P20" s="163"/>
      <c r="Q20" s="163"/>
      <c r="R20" s="163"/>
      <c r="S20" s="177">
        <f t="shared" ref="S20:S29" si="13">ROUND(SUM(Y20:Z20),2)</f>
        <v>685.13</v>
      </c>
      <c r="T20" s="163">
        <v>265</v>
      </c>
      <c r="U20" s="177">
        <v>277.06</v>
      </c>
      <c r="V20" s="163">
        <v>5.89</v>
      </c>
      <c r="W20" s="177">
        <f t="shared" ref="W20:W29" si="14">(T20+V20)*$W$7</f>
        <v>62.3047</v>
      </c>
      <c r="X20" s="163">
        <f t="shared" ref="X20:X29" si="15">SUM(T20:W20)*$X$7</f>
        <v>18.307641</v>
      </c>
      <c r="Y20" s="163">
        <f t="shared" ref="Y20:Y29" si="16">SUM(T20:X20)</f>
        <v>628.562341</v>
      </c>
      <c r="Z20" s="163">
        <f t="shared" ref="Z20:Z29" si="17">Y20*$Z$7</f>
        <v>56.57061069</v>
      </c>
      <c r="AA20" s="185"/>
      <c r="AC20" s="137"/>
      <c r="AD20" s="137"/>
    </row>
    <row r="21" ht="30" customHeight="1" spans="2:30">
      <c r="B21" s="156">
        <v>2</v>
      </c>
      <c r="C21" s="65" t="s">
        <v>382</v>
      </c>
      <c r="D21" s="126" t="s">
        <v>383</v>
      </c>
      <c r="E21" s="126" t="s">
        <v>384</v>
      </c>
      <c r="F21" s="157" t="s">
        <v>357</v>
      </c>
      <c r="G21" s="163"/>
      <c r="H21" s="163">
        <f t="shared" si="12"/>
        <v>0</v>
      </c>
      <c r="I21" s="163"/>
      <c r="J21" s="163"/>
      <c r="K21" s="163"/>
      <c r="L21" s="163"/>
      <c r="M21" s="163"/>
      <c r="N21" s="163"/>
      <c r="O21" s="163"/>
      <c r="P21" s="163"/>
      <c r="Q21" s="163"/>
      <c r="R21" s="163"/>
      <c r="S21" s="177">
        <f t="shared" si="13"/>
        <v>771.87</v>
      </c>
      <c r="T21" s="163">
        <v>290</v>
      </c>
      <c r="U21" s="177">
        <v>323.57</v>
      </c>
      <c r="V21" s="163">
        <v>5.89</v>
      </c>
      <c r="W21" s="177">
        <f t="shared" si="14"/>
        <v>68.0547</v>
      </c>
      <c r="X21" s="163">
        <f t="shared" si="15"/>
        <v>20.625441</v>
      </c>
      <c r="Y21" s="163">
        <f t="shared" si="16"/>
        <v>708.140141</v>
      </c>
      <c r="Z21" s="163">
        <f t="shared" si="17"/>
        <v>63.73261269</v>
      </c>
      <c r="AA21" s="185"/>
      <c r="AC21" s="137"/>
      <c r="AD21" s="137"/>
    </row>
    <row r="22" ht="21.75" customHeight="1" spans="2:30">
      <c r="B22" s="156">
        <v>3</v>
      </c>
      <c r="C22" s="64" t="s">
        <v>385</v>
      </c>
      <c r="D22" s="126" t="s">
        <v>386</v>
      </c>
      <c r="E22" s="164" t="s">
        <v>387</v>
      </c>
      <c r="F22" s="105" t="s">
        <v>357</v>
      </c>
      <c r="G22" s="163"/>
      <c r="H22" s="163">
        <f t="shared" si="12"/>
        <v>0</v>
      </c>
      <c r="I22" s="163"/>
      <c r="J22" s="163"/>
      <c r="K22" s="163"/>
      <c r="L22" s="163"/>
      <c r="M22" s="163"/>
      <c r="N22" s="163"/>
      <c r="O22" s="163"/>
      <c r="P22" s="163"/>
      <c r="Q22" s="163"/>
      <c r="R22" s="163"/>
      <c r="S22" s="177">
        <f t="shared" si="13"/>
        <v>681.73</v>
      </c>
      <c r="T22" s="163">
        <v>265</v>
      </c>
      <c r="U22" s="177">
        <v>275.23</v>
      </c>
      <c r="V22" s="163">
        <v>4.91</v>
      </c>
      <c r="W22" s="177">
        <f t="shared" si="14"/>
        <v>62.0793</v>
      </c>
      <c r="X22" s="163">
        <f t="shared" si="15"/>
        <v>18.216579</v>
      </c>
      <c r="Y22" s="163">
        <f t="shared" si="16"/>
        <v>625.435879</v>
      </c>
      <c r="Z22" s="163">
        <f t="shared" si="17"/>
        <v>56.28922911</v>
      </c>
      <c r="AA22" s="185"/>
      <c r="AC22" s="137"/>
      <c r="AD22" s="137"/>
    </row>
    <row r="23" ht="38.25" customHeight="1" spans="2:30">
      <c r="B23" s="156">
        <v>4</v>
      </c>
      <c r="C23" s="64" t="s">
        <v>388</v>
      </c>
      <c r="D23" s="165" t="s">
        <v>389</v>
      </c>
      <c r="E23" s="164" t="s">
        <v>390</v>
      </c>
      <c r="F23" s="105" t="s">
        <v>357</v>
      </c>
      <c r="G23" s="160">
        <v>86.13</v>
      </c>
      <c r="H23" s="163">
        <f t="shared" si="12"/>
        <v>64705.1625</v>
      </c>
      <c r="I23" s="163"/>
      <c r="J23" s="163"/>
      <c r="K23" s="163"/>
      <c r="L23" s="163"/>
      <c r="M23" s="163"/>
      <c r="N23" s="163"/>
      <c r="O23" s="163"/>
      <c r="P23" s="163"/>
      <c r="Q23" s="163"/>
      <c r="R23" s="163"/>
      <c r="S23" s="177">
        <f t="shared" si="13"/>
        <v>751.25</v>
      </c>
      <c r="T23" s="163">
        <v>240</v>
      </c>
      <c r="U23" s="177">
        <v>371.482285714286</v>
      </c>
      <c r="V23" s="163">
        <v>2</v>
      </c>
      <c r="W23" s="177">
        <f t="shared" si="14"/>
        <v>55.66</v>
      </c>
      <c r="X23" s="163">
        <f t="shared" si="15"/>
        <v>20.0742685714286</v>
      </c>
      <c r="Y23" s="163">
        <f t="shared" si="16"/>
        <v>689.216554285715</v>
      </c>
      <c r="Z23" s="163">
        <f t="shared" si="17"/>
        <v>62.0294898857143</v>
      </c>
      <c r="AA23" s="185"/>
      <c r="AC23" s="137"/>
      <c r="AD23" s="137"/>
    </row>
    <row r="24" ht="38.25" customHeight="1" spans="2:30">
      <c r="B24" s="156">
        <v>5</v>
      </c>
      <c r="C24" s="64"/>
      <c r="D24" s="165" t="s">
        <v>389</v>
      </c>
      <c r="E24" s="164" t="s">
        <v>391</v>
      </c>
      <c r="F24" s="105" t="s">
        <v>357</v>
      </c>
      <c r="G24" s="163"/>
      <c r="H24" s="163">
        <f t="shared" si="12"/>
        <v>0</v>
      </c>
      <c r="I24" s="163"/>
      <c r="J24" s="163"/>
      <c r="K24" s="163"/>
      <c r="L24" s="163"/>
      <c r="M24" s="163"/>
      <c r="N24" s="163"/>
      <c r="O24" s="163"/>
      <c r="P24" s="163"/>
      <c r="Q24" s="163"/>
      <c r="R24" s="163"/>
      <c r="S24" s="177">
        <f t="shared" si="13"/>
        <v>734</v>
      </c>
      <c r="T24" s="163">
        <v>240</v>
      </c>
      <c r="U24" s="177">
        <v>356.122285714286</v>
      </c>
      <c r="V24" s="163">
        <v>2</v>
      </c>
      <c r="W24" s="177">
        <f t="shared" si="14"/>
        <v>55.66</v>
      </c>
      <c r="X24" s="163">
        <f t="shared" si="15"/>
        <v>19.6134685714286</v>
      </c>
      <c r="Y24" s="163">
        <f t="shared" si="16"/>
        <v>673.395754285715</v>
      </c>
      <c r="Z24" s="163">
        <f t="shared" si="17"/>
        <v>60.6056178857143</v>
      </c>
      <c r="AA24" s="185"/>
      <c r="AC24" s="137"/>
      <c r="AD24" s="137"/>
    </row>
    <row r="25" ht="38.25" customHeight="1" spans="2:30">
      <c r="B25" s="156">
        <v>6</v>
      </c>
      <c r="C25" s="157" t="s">
        <v>392</v>
      </c>
      <c r="D25" s="165" t="s">
        <v>389</v>
      </c>
      <c r="E25" s="164" t="s">
        <v>393</v>
      </c>
      <c r="F25" s="105" t="s">
        <v>357</v>
      </c>
      <c r="G25" s="163"/>
      <c r="H25" s="163">
        <f t="shared" si="12"/>
        <v>0</v>
      </c>
      <c r="I25" s="163"/>
      <c r="J25" s="163"/>
      <c r="K25" s="163"/>
      <c r="L25" s="163"/>
      <c r="M25" s="163"/>
      <c r="N25" s="163"/>
      <c r="O25" s="163"/>
      <c r="P25" s="163"/>
      <c r="Q25" s="163"/>
      <c r="R25" s="163"/>
      <c r="S25" s="177">
        <f t="shared" si="13"/>
        <v>642.84</v>
      </c>
      <c r="T25" s="163">
        <v>240</v>
      </c>
      <c r="U25" s="177">
        <v>274.52</v>
      </c>
      <c r="V25" s="163">
        <v>2.33</v>
      </c>
      <c r="W25" s="177">
        <f t="shared" si="14"/>
        <v>55.7359</v>
      </c>
      <c r="X25" s="163">
        <f t="shared" si="15"/>
        <v>17.177577</v>
      </c>
      <c r="Y25" s="163">
        <f t="shared" si="16"/>
        <v>589.763477</v>
      </c>
      <c r="Z25" s="163">
        <f t="shared" si="17"/>
        <v>53.07871293</v>
      </c>
      <c r="AA25" s="185"/>
      <c r="AC25" s="137"/>
      <c r="AD25" s="137"/>
    </row>
    <row r="26" ht="38.25" customHeight="1" spans="2:30">
      <c r="B26" s="156">
        <v>7</v>
      </c>
      <c r="C26" s="157"/>
      <c r="D26" s="165" t="s">
        <v>389</v>
      </c>
      <c r="E26" s="164" t="s">
        <v>394</v>
      </c>
      <c r="F26" s="105" t="s">
        <v>357</v>
      </c>
      <c r="G26" s="160">
        <v>4.43</v>
      </c>
      <c r="H26" s="163">
        <f t="shared" si="12"/>
        <v>3079.5588</v>
      </c>
      <c r="I26" s="163"/>
      <c r="J26" s="163"/>
      <c r="K26" s="163"/>
      <c r="L26" s="163"/>
      <c r="M26" s="163"/>
      <c r="N26" s="163"/>
      <c r="O26" s="163"/>
      <c r="P26" s="163"/>
      <c r="Q26" s="163"/>
      <c r="R26" s="163"/>
      <c r="S26" s="177">
        <f t="shared" si="13"/>
        <v>695.16</v>
      </c>
      <c r="T26" s="163">
        <v>240</v>
      </c>
      <c r="U26" s="177">
        <v>320.52088</v>
      </c>
      <c r="V26" s="163">
        <v>2.82</v>
      </c>
      <c r="W26" s="177">
        <f t="shared" si="14"/>
        <v>55.8486</v>
      </c>
      <c r="X26" s="163">
        <f t="shared" si="15"/>
        <v>18.5756844</v>
      </c>
      <c r="Y26" s="163">
        <f t="shared" si="16"/>
        <v>637.7651644</v>
      </c>
      <c r="Z26" s="163">
        <f t="shared" si="17"/>
        <v>57.398864796</v>
      </c>
      <c r="AA26" s="185"/>
      <c r="AC26" s="137"/>
      <c r="AD26" s="137"/>
    </row>
    <row r="27" ht="21.9" customHeight="1" spans="2:30">
      <c r="B27" s="156">
        <v>8</v>
      </c>
      <c r="C27" s="157" t="s">
        <v>395</v>
      </c>
      <c r="D27" s="126" t="s">
        <v>396</v>
      </c>
      <c r="E27" s="164" t="s">
        <v>387</v>
      </c>
      <c r="F27" s="105" t="s">
        <v>357</v>
      </c>
      <c r="G27" s="163"/>
      <c r="H27" s="163">
        <f t="shared" si="12"/>
        <v>0</v>
      </c>
      <c r="I27" s="163"/>
      <c r="J27" s="163"/>
      <c r="K27" s="163"/>
      <c r="L27" s="163"/>
      <c r="M27" s="163"/>
      <c r="N27" s="163"/>
      <c r="O27" s="163"/>
      <c r="P27" s="163"/>
      <c r="Q27" s="163"/>
      <c r="R27" s="163"/>
      <c r="S27" s="177">
        <f t="shared" si="13"/>
        <v>732.9</v>
      </c>
      <c r="T27" s="163">
        <v>265</v>
      </c>
      <c r="U27" s="177">
        <v>320.52088</v>
      </c>
      <c r="V27" s="163">
        <v>5.15</v>
      </c>
      <c r="W27" s="177">
        <f t="shared" si="14"/>
        <v>62.1345</v>
      </c>
      <c r="X27" s="163">
        <f t="shared" si="15"/>
        <v>19.5841614</v>
      </c>
      <c r="Y27" s="163">
        <f t="shared" si="16"/>
        <v>672.3895414</v>
      </c>
      <c r="Z27" s="163">
        <f t="shared" si="17"/>
        <v>60.515058726</v>
      </c>
      <c r="AA27" s="185"/>
      <c r="AC27" s="137"/>
      <c r="AD27" s="137"/>
    </row>
    <row r="28" ht="21.9" customHeight="1" spans="2:30">
      <c r="B28" s="156">
        <v>9</v>
      </c>
      <c r="C28" s="157" t="s">
        <v>397</v>
      </c>
      <c r="D28" s="126" t="s">
        <v>398</v>
      </c>
      <c r="E28" s="164" t="s">
        <v>399</v>
      </c>
      <c r="F28" s="105" t="s">
        <v>202</v>
      </c>
      <c r="G28" s="160">
        <f>0.75*2</f>
        <v>1.5</v>
      </c>
      <c r="H28" s="163">
        <f t="shared" si="12"/>
        <v>409.065</v>
      </c>
      <c r="I28" s="163"/>
      <c r="J28" s="163"/>
      <c r="K28" s="163"/>
      <c r="L28" s="163"/>
      <c r="M28" s="163"/>
      <c r="N28" s="163"/>
      <c r="O28" s="163"/>
      <c r="P28" s="163"/>
      <c r="Q28" s="163"/>
      <c r="R28" s="163"/>
      <c r="S28" s="177">
        <f t="shared" si="13"/>
        <v>272.71</v>
      </c>
      <c r="T28" s="163">
        <v>88.3333333333333</v>
      </c>
      <c r="U28" s="177">
        <v>131.35</v>
      </c>
      <c r="V28" s="163">
        <v>2.36</v>
      </c>
      <c r="W28" s="177">
        <f t="shared" si="14"/>
        <v>20.8594666666667</v>
      </c>
      <c r="X28" s="163">
        <f t="shared" si="15"/>
        <v>7.287084</v>
      </c>
      <c r="Y28" s="163">
        <f t="shared" si="16"/>
        <v>250.189884</v>
      </c>
      <c r="Z28" s="163">
        <f t="shared" si="17"/>
        <v>22.51708956</v>
      </c>
      <c r="AA28" s="185"/>
      <c r="AC28" s="137"/>
      <c r="AD28" s="137"/>
    </row>
    <row r="29" ht="21.9" customHeight="1" spans="2:30">
      <c r="B29" s="156">
        <v>10</v>
      </c>
      <c r="C29" s="157" t="s">
        <v>400</v>
      </c>
      <c r="D29" s="126" t="s">
        <v>401</v>
      </c>
      <c r="E29" s="164" t="s">
        <v>402</v>
      </c>
      <c r="F29" s="105" t="s">
        <v>357</v>
      </c>
      <c r="G29" s="163"/>
      <c r="H29" s="163">
        <f t="shared" si="12"/>
        <v>0</v>
      </c>
      <c r="I29" s="163"/>
      <c r="J29" s="163"/>
      <c r="K29" s="163"/>
      <c r="L29" s="163"/>
      <c r="M29" s="163"/>
      <c r="N29" s="163"/>
      <c r="O29" s="163"/>
      <c r="P29" s="163"/>
      <c r="Q29" s="163"/>
      <c r="R29" s="163"/>
      <c r="S29" s="177">
        <f t="shared" si="13"/>
        <v>681.59</v>
      </c>
      <c r="T29" s="163">
        <v>265</v>
      </c>
      <c r="U29" s="177">
        <v>274.663428571428</v>
      </c>
      <c r="V29" s="163">
        <v>5.27</v>
      </c>
      <c r="W29" s="177">
        <f t="shared" si="14"/>
        <v>62.1621</v>
      </c>
      <c r="X29" s="163">
        <f t="shared" si="15"/>
        <v>18.2128658571428</v>
      </c>
      <c r="Y29" s="163">
        <f t="shared" si="16"/>
        <v>625.308394428571</v>
      </c>
      <c r="Z29" s="163">
        <f t="shared" si="17"/>
        <v>56.2777554985714</v>
      </c>
      <c r="AA29" s="185"/>
      <c r="AC29" s="137"/>
      <c r="AD29" s="137"/>
    </row>
    <row r="30" ht="21.9" customHeight="1" spans="2:30">
      <c r="B30" s="147" t="s">
        <v>403</v>
      </c>
      <c r="C30" s="148"/>
      <c r="D30" s="148"/>
      <c r="E30" s="161"/>
      <c r="F30" s="161"/>
      <c r="G30" s="163"/>
      <c r="H30" s="163"/>
      <c r="I30" s="163"/>
      <c r="J30" s="163"/>
      <c r="K30" s="163"/>
      <c r="L30" s="163"/>
      <c r="M30" s="163"/>
      <c r="N30" s="163"/>
      <c r="O30" s="163"/>
      <c r="P30" s="163"/>
      <c r="Q30" s="163"/>
      <c r="R30" s="163"/>
      <c r="S30" s="163"/>
      <c r="T30" s="163"/>
      <c r="U30" s="163"/>
      <c r="V30" s="163"/>
      <c r="W30" s="163"/>
      <c r="X30" s="163"/>
      <c r="Y30" s="163"/>
      <c r="Z30" s="163"/>
      <c r="AA30" s="190"/>
      <c r="AC30" s="137"/>
      <c r="AD30" s="137"/>
    </row>
    <row r="31" ht="21.9" customHeight="1" spans="2:30">
      <c r="B31" s="166">
        <v>1</v>
      </c>
      <c r="C31" s="105" t="s">
        <v>404</v>
      </c>
      <c r="D31" s="126" t="s">
        <v>405</v>
      </c>
      <c r="E31" s="164" t="s">
        <v>406</v>
      </c>
      <c r="F31" s="105" t="s">
        <v>370</v>
      </c>
      <c r="G31" s="160">
        <f>548/1000</f>
        <v>0.548</v>
      </c>
      <c r="H31" s="163">
        <f t="shared" ref="H31:H36" si="18">G31*S31</f>
        <v>3228.73928</v>
      </c>
      <c r="I31" s="163"/>
      <c r="J31" s="163"/>
      <c r="K31" s="163"/>
      <c r="L31" s="163"/>
      <c r="M31" s="163"/>
      <c r="N31" s="163"/>
      <c r="O31" s="163"/>
      <c r="P31" s="163"/>
      <c r="Q31" s="163"/>
      <c r="R31" s="163"/>
      <c r="S31" s="177">
        <f t="shared" ref="S31:S36" si="19">ROUND(SUM(Y31:Z31),2)</f>
        <v>5891.86</v>
      </c>
      <c r="T31" s="163">
        <v>900</v>
      </c>
      <c r="U31" s="177">
        <v>4042.5342</v>
      </c>
      <c r="V31" s="163">
        <v>80</v>
      </c>
      <c r="W31" s="177">
        <f t="shared" ref="W31:W36" si="20">(T31+V31)*$W$7</f>
        <v>225.4</v>
      </c>
      <c r="X31" s="163">
        <f t="shared" ref="X31:X36" si="21">SUM(T31:W31)*$X$7</f>
        <v>157.438026</v>
      </c>
      <c r="Y31" s="163">
        <f t="shared" ref="Y31:Y36" si="22">SUM(T31:X31)</f>
        <v>5405.372226</v>
      </c>
      <c r="Z31" s="163">
        <f t="shared" ref="Z31:Z36" si="23">Y31*$Z$7</f>
        <v>486.48350034</v>
      </c>
      <c r="AA31" s="185"/>
      <c r="AC31" s="137"/>
      <c r="AD31" s="137"/>
    </row>
    <row r="32" ht="21.9" customHeight="1" spans="2:30">
      <c r="B32" s="166">
        <v>2</v>
      </c>
      <c r="C32" s="105" t="s">
        <v>407</v>
      </c>
      <c r="D32" s="126" t="s">
        <v>408</v>
      </c>
      <c r="E32" s="164" t="s">
        <v>406</v>
      </c>
      <c r="F32" s="105" t="s">
        <v>370</v>
      </c>
      <c r="G32" s="160">
        <f>94192/1000</f>
        <v>94.192</v>
      </c>
      <c r="H32" s="163">
        <f t="shared" si="18"/>
        <v>548160.70512</v>
      </c>
      <c r="I32" s="163"/>
      <c r="J32" s="163"/>
      <c r="K32" s="163"/>
      <c r="L32" s="163"/>
      <c r="M32" s="163"/>
      <c r="N32" s="163"/>
      <c r="O32" s="163"/>
      <c r="P32" s="163"/>
      <c r="Q32" s="163"/>
      <c r="R32" s="163"/>
      <c r="S32" s="177">
        <f t="shared" si="19"/>
        <v>5819.61</v>
      </c>
      <c r="T32" s="163">
        <v>850</v>
      </c>
      <c r="U32" s="177">
        <v>4039.6862</v>
      </c>
      <c r="V32" s="163">
        <v>80</v>
      </c>
      <c r="W32" s="177">
        <f t="shared" si="20"/>
        <v>213.9</v>
      </c>
      <c r="X32" s="163">
        <f t="shared" si="21"/>
        <v>155.507586</v>
      </c>
      <c r="Y32" s="163">
        <f t="shared" si="22"/>
        <v>5339.093786</v>
      </c>
      <c r="Z32" s="163">
        <f t="shared" si="23"/>
        <v>480.51844074</v>
      </c>
      <c r="AA32" s="185"/>
      <c r="AC32" s="137"/>
      <c r="AD32" s="137"/>
    </row>
    <row r="33" ht="21.9" customHeight="1" spans="2:30">
      <c r="B33" s="166">
        <v>3</v>
      </c>
      <c r="C33" s="105" t="s">
        <v>409</v>
      </c>
      <c r="D33" s="126" t="s">
        <v>410</v>
      </c>
      <c r="E33" s="164" t="s">
        <v>411</v>
      </c>
      <c r="F33" s="105" t="s">
        <v>412</v>
      </c>
      <c r="G33" s="160">
        <v>411</v>
      </c>
      <c r="H33" s="163">
        <f t="shared" si="18"/>
        <v>2268.72</v>
      </c>
      <c r="I33" s="163"/>
      <c r="J33" s="163"/>
      <c r="K33" s="163"/>
      <c r="L33" s="163"/>
      <c r="M33" s="163"/>
      <c r="N33" s="163"/>
      <c r="O33" s="163"/>
      <c r="P33" s="163"/>
      <c r="Q33" s="163"/>
      <c r="R33" s="163"/>
      <c r="S33" s="177">
        <f t="shared" si="19"/>
        <v>5.52</v>
      </c>
      <c r="T33" s="163">
        <v>3</v>
      </c>
      <c r="U33" s="177">
        <v>0</v>
      </c>
      <c r="V33" s="163">
        <v>1</v>
      </c>
      <c r="W33" s="177">
        <f t="shared" si="20"/>
        <v>0.92</v>
      </c>
      <c r="X33" s="163">
        <f t="shared" si="21"/>
        <v>0.1476</v>
      </c>
      <c r="Y33" s="163">
        <f t="shared" si="22"/>
        <v>5.0676</v>
      </c>
      <c r="Z33" s="163">
        <f t="shared" si="23"/>
        <v>0.456084</v>
      </c>
      <c r="AA33" s="185"/>
      <c r="AC33" s="137"/>
      <c r="AD33" s="137"/>
    </row>
    <row r="34" ht="21.9" customHeight="1" spans="2:30">
      <c r="B34" s="166">
        <v>4</v>
      </c>
      <c r="C34" s="105" t="s">
        <v>413</v>
      </c>
      <c r="D34" s="126" t="s">
        <v>414</v>
      </c>
      <c r="E34" s="164" t="s">
        <v>411</v>
      </c>
      <c r="F34" s="105" t="s">
        <v>412</v>
      </c>
      <c r="G34" s="163">
        <v>0</v>
      </c>
      <c r="H34" s="163">
        <f t="shared" si="18"/>
        <v>0</v>
      </c>
      <c r="I34" s="163"/>
      <c r="J34" s="163"/>
      <c r="K34" s="163"/>
      <c r="L34" s="163"/>
      <c r="M34" s="163"/>
      <c r="N34" s="163"/>
      <c r="O34" s="163"/>
      <c r="P34" s="163"/>
      <c r="Q34" s="163"/>
      <c r="R34" s="163"/>
      <c r="S34" s="177">
        <f t="shared" si="19"/>
        <v>11.82</v>
      </c>
      <c r="T34" s="163">
        <v>3.5</v>
      </c>
      <c r="U34" s="177">
        <v>5.61</v>
      </c>
      <c r="V34" s="163">
        <v>0.5</v>
      </c>
      <c r="W34" s="177">
        <f t="shared" si="20"/>
        <v>0.92</v>
      </c>
      <c r="X34" s="163">
        <f t="shared" si="21"/>
        <v>0.3159</v>
      </c>
      <c r="Y34" s="163">
        <f t="shared" si="22"/>
        <v>10.8459</v>
      </c>
      <c r="Z34" s="163">
        <f t="shared" si="23"/>
        <v>0.976131</v>
      </c>
      <c r="AA34" s="185"/>
      <c r="AC34" s="137"/>
      <c r="AD34" s="137"/>
    </row>
    <row r="35" ht="36" customHeight="1" spans="2:30">
      <c r="B35" s="166">
        <v>5</v>
      </c>
      <c r="C35" s="105" t="s">
        <v>415</v>
      </c>
      <c r="D35" s="126" t="s">
        <v>416</v>
      </c>
      <c r="E35" s="164" t="s">
        <v>417</v>
      </c>
      <c r="F35" s="167" t="s">
        <v>370</v>
      </c>
      <c r="G35" s="163"/>
      <c r="H35" s="163">
        <f t="shared" si="18"/>
        <v>0</v>
      </c>
      <c r="I35" s="163"/>
      <c r="J35" s="163"/>
      <c r="K35" s="163"/>
      <c r="L35" s="163"/>
      <c r="M35" s="163"/>
      <c r="N35" s="163"/>
      <c r="O35" s="163"/>
      <c r="P35" s="163"/>
      <c r="Q35" s="163"/>
      <c r="R35" s="163"/>
      <c r="S35" s="177">
        <f t="shared" si="19"/>
        <v>7443.5</v>
      </c>
      <c r="T35" s="163">
        <v>1400</v>
      </c>
      <c r="U35" s="177">
        <v>4785</v>
      </c>
      <c r="V35" s="163">
        <v>100</v>
      </c>
      <c r="W35" s="177">
        <f t="shared" si="20"/>
        <v>345</v>
      </c>
      <c r="X35" s="163">
        <f t="shared" si="21"/>
        <v>198.9</v>
      </c>
      <c r="Y35" s="163">
        <f t="shared" si="22"/>
        <v>6828.9</v>
      </c>
      <c r="Z35" s="163">
        <f t="shared" si="23"/>
        <v>614.601</v>
      </c>
      <c r="AA35" s="185"/>
      <c r="AC35" s="137"/>
      <c r="AD35" s="137"/>
    </row>
    <row r="36" ht="21.9" customHeight="1" spans="2:30">
      <c r="B36" s="166">
        <v>6</v>
      </c>
      <c r="C36" s="105" t="s">
        <v>418</v>
      </c>
      <c r="D36" s="126" t="s">
        <v>419</v>
      </c>
      <c r="E36" s="164" t="s">
        <v>420</v>
      </c>
      <c r="F36" s="167" t="s">
        <v>370</v>
      </c>
      <c r="G36" s="160"/>
      <c r="H36" s="163">
        <f t="shared" si="18"/>
        <v>0</v>
      </c>
      <c r="I36" s="163"/>
      <c r="J36" s="163"/>
      <c r="K36" s="163"/>
      <c r="L36" s="163"/>
      <c r="M36" s="163"/>
      <c r="N36" s="163"/>
      <c r="O36" s="163"/>
      <c r="P36" s="163"/>
      <c r="Q36" s="163"/>
      <c r="R36" s="163"/>
      <c r="S36" s="177">
        <f t="shared" si="19"/>
        <v>39.29</v>
      </c>
      <c r="T36" s="163">
        <v>0</v>
      </c>
      <c r="U36" s="177">
        <v>35</v>
      </c>
      <c r="V36" s="163">
        <v>0</v>
      </c>
      <c r="W36" s="177">
        <f t="shared" si="20"/>
        <v>0</v>
      </c>
      <c r="X36" s="163">
        <f t="shared" si="21"/>
        <v>1.05</v>
      </c>
      <c r="Y36" s="163">
        <f t="shared" si="22"/>
        <v>36.05</v>
      </c>
      <c r="Z36" s="163">
        <f t="shared" si="23"/>
        <v>3.2445</v>
      </c>
      <c r="AA36" s="185"/>
      <c r="AC36" s="137"/>
      <c r="AD36" s="137"/>
    </row>
    <row r="37" ht="21.9" customHeight="1" spans="2:30">
      <c r="B37" s="147" t="s">
        <v>421</v>
      </c>
      <c r="C37" s="148"/>
      <c r="D37" s="148"/>
      <c r="E37" s="161"/>
      <c r="F37" s="161"/>
      <c r="G37" s="163"/>
      <c r="H37" s="163"/>
      <c r="I37" s="163"/>
      <c r="J37" s="163"/>
      <c r="K37" s="163"/>
      <c r="L37" s="163"/>
      <c r="M37" s="163"/>
      <c r="N37" s="163"/>
      <c r="O37" s="163"/>
      <c r="P37" s="163"/>
      <c r="Q37" s="163"/>
      <c r="R37" s="163"/>
      <c r="S37" s="163"/>
      <c r="T37" s="163"/>
      <c r="U37" s="163"/>
      <c r="V37" s="163"/>
      <c r="W37" s="163"/>
      <c r="X37" s="163"/>
      <c r="Y37" s="163"/>
      <c r="Z37" s="163"/>
      <c r="AA37" s="190"/>
      <c r="AC37" s="137"/>
      <c r="AD37" s="137"/>
    </row>
    <row r="38" ht="21.9" customHeight="1" spans="2:30">
      <c r="B38" s="156">
        <v>1</v>
      </c>
      <c r="C38" s="64" t="s">
        <v>422</v>
      </c>
      <c r="D38" s="168" t="s">
        <v>423</v>
      </c>
      <c r="E38" s="169" t="s">
        <v>424</v>
      </c>
      <c r="F38" s="105" t="s">
        <v>357</v>
      </c>
      <c r="G38" s="160">
        <v>70.5</v>
      </c>
      <c r="H38" s="163">
        <f t="shared" ref="H38:H54" si="24">G38*S38</f>
        <v>47402.085</v>
      </c>
      <c r="I38" s="163"/>
      <c r="J38" s="163"/>
      <c r="K38" s="163"/>
      <c r="L38" s="163"/>
      <c r="M38" s="163"/>
      <c r="N38" s="163"/>
      <c r="O38" s="163"/>
      <c r="P38" s="163"/>
      <c r="Q38" s="163"/>
      <c r="R38" s="163"/>
      <c r="S38" s="177">
        <f t="shared" ref="S38:S54" si="25">ROUND(SUM(Y38:Z38),2)</f>
        <v>672.37</v>
      </c>
      <c r="T38" s="163">
        <v>45</v>
      </c>
      <c r="U38" s="177">
        <v>525.089936893204</v>
      </c>
      <c r="V38" s="163">
        <v>15</v>
      </c>
      <c r="W38" s="177">
        <f t="shared" ref="W38:W54" si="26">(T38+V38)*$W$7</f>
        <v>13.8</v>
      </c>
      <c r="X38" s="163">
        <f t="shared" ref="X38:X54" si="27">SUM(T38:W38)*$X$7</f>
        <v>17.9666981067961</v>
      </c>
      <c r="Y38" s="163">
        <f t="shared" ref="Y38:Y54" si="28">SUM(T38:X38)</f>
        <v>616.856635</v>
      </c>
      <c r="Z38" s="163">
        <f t="shared" ref="Z38:Z54" si="29">Y38*$Z$7</f>
        <v>55.51709715</v>
      </c>
      <c r="AA38" s="191"/>
      <c r="AC38" s="137"/>
      <c r="AD38" s="137"/>
    </row>
    <row r="39" ht="21.9" customHeight="1" spans="2:30">
      <c r="B39" s="156">
        <v>2</v>
      </c>
      <c r="C39" s="64" t="s">
        <v>425</v>
      </c>
      <c r="D39" s="170"/>
      <c r="E39" s="169" t="s">
        <v>426</v>
      </c>
      <c r="F39" s="105" t="s">
        <v>357</v>
      </c>
      <c r="G39" s="160">
        <v>706.44</v>
      </c>
      <c r="H39" s="163">
        <f t="shared" si="24"/>
        <v>516004.9692</v>
      </c>
      <c r="I39" s="163"/>
      <c r="J39" s="163"/>
      <c r="K39" s="163"/>
      <c r="L39" s="163"/>
      <c r="M39" s="163"/>
      <c r="N39" s="163"/>
      <c r="O39" s="163"/>
      <c r="P39" s="163"/>
      <c r="Q39" s="163"/>
      <c r="R39" s="163"/>
      <c r="S39" s="177">
        <f t="shared" si="25"/>
        <v>730.43</v>
      </c>
      <c r="T39" s="163">
        <v>45</v>
      </c>
      <c r="U39" s="177">
        <v>576.799936893204</v>
      </c>
      <c r="V39" s="163">
        <v>15</v>
      </c>
      <c r="W39" s="177">
        <f t="shared" si="26"/>
        <v>13.8</v>
      </c>
      <c r="X39" s="163">
        <f t="shared" si="27"/>
        <v>19.5179981067961</v>
      </c>
      <c r="Y39" s="163">
        <f t="shared" si="28"/>
        <v>670.117935</v>
      </c>
      <c r="Z39" s="163">
        <f t="shared" si="29"/>
        <v>60.31061415</v>
      </c>
      <c r="AA39" s="191"/>
      <c r="AC39" s="137"/>
      <c r="AD39" s="137"/>
    </row>
    <row r="40" ht="21.9" customHeight="1" spans="2:30">
      <c r="B40" s="156">
        <v>3</v>
      </c>
      <c r="C40" s="64" t="s">
        <v>427</v>
      </c>
      <c r="D40" s="170"/>
      <c r="E40" s="169" t="s">
        <v>428</v>
      </c>
      <c r="F40" s="105" t="s">
        <v>357</v>
      </c>
      <c r="G40" s="163"/>
      <c r="H40" s="163">
        <f t="shared" si="24"/>
        <v>0</v>
      </c>
      <c r="I40" s="163"/>
      <c r="J40" s="163"/>
      <c r="K40" s="163"/>
      <c r="L40" s="163"/>
      <c r="M40" s="163"/>
      <c r="N40" s="163"/>
      <c r="O40" s="163"/>
      <c r="P40" s="163"/>
      <c r="Q40" s="163"/>
      <c r="R40" s="163"/>
      <c r="S40" s="177">
        <f t="shared" si="25"/>
        <v>747.44</v>
      </c>
      <c r="T40" s="163">
        <v>45</v>
      </c>
      <c r="U40" s="177">
        <v>591.949936893204</v>
      </c>
      <c r="V40" s="163">
        <v>15</v>
      </c>
      <c r="W40" s="177">
        <f t="shared" si="26"/>
        <v>13.8</v>
      </c>
      <c r="X40" s="163">
        <f t="shared" si="27"/>
        <v>19.9724981067961</v>
      </c>
      <c r="Y40" s="163">
        <f t="shared" si="28"/>
        <v>685.722435</v>
      </c>
      <c r="Z40" s="163">
        <f t="shared" si="29"/>
        <v>61.71501915</v>
      </c>
      <c r="AA40" s="191"/>
      <c r="AC40" s="137"/>
      <c r="AD40" s="137"/>
    </row>
    <row r="41" ht="21.9" customHeight="1" spans="2:30">
      <c r="B41" s="156">
        <v>4</v>
      </c>
      <c r="C41" s="64" t="s">
        <v>429</v>
      </c>
      <c r="D41" s="170"/>
      <c r="E41" s="169" t="s">
        <v>430</v>
      </c>
      <c r="F41" s="105" t="s">
        <v>357</v>
      </c>
      <c r="G41" s="160">
        <v>236.81</v>
      </c>
      <c r="H41" s="163">
        <f t="shared" si="24"/>
        <v>182372.1172</v>
      </c>
      <c r="I41" s="163"/>
      <c r="J41" s="163"/>
      <c r="K41" s="163"/>
      <c r="L41" s="163"/>
      <c r="M41" s="163"/>
      <c r="N41" s="163"/>
      <c r="O41" s="163"/>
      <c r="P41" s="163"/>
      <c r="Q41" s="163"/>
      <c r="R41" s="163"/>
      <c r="S41" s="177">
        <f t="shared" si="25"/>
        <v>770.12</v>
      </c>
      <c r="T41" s="163">
        <v>45</v>
      </c>
      <c r="U41" s="177">
        <v>612.149936893204</v>
      </c>
      <c r="V41" s="163">
        <v>15</v>
      </c>
      <c r="W41" s="177">
        <f t="shared" si="26"/>
        <v>13.8</v>
      </c>
      <c r="X41" s="163">
        <f t="shared" si="27"/>
        <v>20.5784981067961</v>
      </c>
      <c r="Y41" s="163">
        <f t="shared" si="28"/>
        <v>706.528435</v>
      </c>
      <c r="Z41" s="163">
        <f t="shared" si="29"/>
        <v>63.58755915</v>
      </c>
      <c r="AA41" s="191"/>
      <c r="AC41" s="137"/>
      <c r="AD41" s="137"/>
    </row>
    <row r="42" ht="21.9" customHeight="1" spans="2:30">
      <c r="B42" s="156">
        <v>5</v>
      </c>
      <c r="C42" s="64" t="s">
        <v>431</v>
      </c>
      <c r="D42" s="170"/>
      <c r="E42" s="169" t="s">
        <v>432</v>
      </c>
      <c r="F42" s="105" t="s">
        <v>357</v>
      </c>
      <c r="G42" s="163"/>
      <c r="H42" s="163">
        <f t="shared" si="24"/>
        <v>0</v>
      </c>
      <c r="I42" s="163"/>
      <c r="J42" s="163"/>
      <c r="K42" s="163"/>
      <c r="L42" s="163"/>
      <c r="M42" s="163"/>
      <c r="N42" s="163"/>
      <c r="O42" s="163"/>
      <c r="P42" s="163"/>
      <c r="Q42" s="163"/>
      <c r="R42" s="163"/>
      <c r="S42" s="177">
        <f t="shared" si="25"/>
        <v>792.79</v>
      </c>
      <c r="T42" s="163">
        <v>45</v>
      </c>
      <c r="U42" s="177">
        <v>632.349936893204</v>
      </c>
      <c r="V42" s="163">
        <v>15</v>
      </c>
      <c r="W42" s="177">
        <f t="shared" si="26"/>
        <v>13.8</v>
      </c>
      <c r="X42" s="163">
        <f t="shared" si="27"/>
        <v>21.1844981067961</v>
      </c>
      <c r="Y42" s="163">
        <f t="shared" si="28"/>
        <v>727.334435</v>
      </c>
      <c r="Z42" s="163">
        <f t="shared" si="29"/>
        <v>65.46009915</v>
      </c>
      <c r="AA42" s="191"/>
      <c r="AC42" s="137"/>
      <c r="AD42" s="137"/>
    </row>
    <row r="43" ht="21.9" customHeight="1" spans="2:30">
      <c r="B43" s="156">
        <v>6</v>
      </c>
      <c r="C43" s="64" t="s">
        <v>433</v>
      </c>
      <c r="D43" s="168" t="s">
        <v>434</v>
      </c>
      <c r="E43" s="169" t="s">
        <v>435</v>
      </c>
      <c r="F43" s="105" t="s">
        <v>357</v>
      </c>
      <c r="G43" s="163"/>
      <c r="H43" s="163">
        <f t="shared" si="24"/>
        <v>0</v>
      </c>
      <c r="I43" s="163"/>
      <c r="J43" s="163"/>
      <c r="K43" s="163"/>
      <c r="L43" s="163"/>
      <c r="M43" s="163"/>
      <c r="N43" s="163"/>
      <c r="O43" s="163"/>
      <c r="P43" s="163"/>
      <c r="Q43" s="163"/>
      <c r="R43" s="163"/>
      <c r="S43" s="177">
        <f t="shared" si="25"/>
        <v>768.15</v>
      </c>
      <c r="T43" s="163">
        <v>60</v>
      </c>
      <c r="U43" s="177">
        <v>591.949936893204</v>
      </c>
      <c r="V43" s="163">
        <v>15</v>
      </c>
      <c r="W43" s="177">
        <f t="shared" si="26"/>
        <v>17.25</v>
      </c>
      <c r="X43" s="163">
        <f t="shared" si="27"/>
        <v>20.5259981067961</v>
      </c>
      <c r="Y43" s="163">
        <f t="shared" si="28"/>
        <v>704.725935</v>
      </c>
      <c r="Z43" s="163">
        <f t="shared" si="29"/>
        <v>63.42533415</v>
      </c>
      <c r="AA43" s="191"/>
      <c r="AC43" s="137"/>
      <c r="AD43" s="137"/>
    </row>
    <row r="44" ht="21.9" customHeight="1" spans="2:30">
      <c r="B44" s="156">
        <v>7</v>
      </c>
      <c r="C44" s="64" t="s">
        <v>436</v>
      </c>
      <c r="D44" s="171"/>
      <c r="E44" s="169" t="s">
        <v>437</v>
      </c>
      <c r="F44" s="105" t="s">
        <v>357</v>
      </c>
      <c r="G44" s="163"/>
      <c r="H44" s="163">
        <f t="shared" si="24"/>
        <v>0</v>
      </c>
      <c r="I44" s="163"/>
      <c r="J44" s="163"/>
      <c r="K44" s="163"/>
      <c r="L44" s="163"/>
      <c r="M44" s="163"/>
      <c r="N44" s="163"/>
      <c r="O44" s="163"/>
      <c r="P44" s="163"/>
      <c r="Q44" s="163"/>
      <c r="R44" s="163"/>
      <c r="S44" s="177">
        <f t="shared" si="25"/>
        <v>790.83</v>
      </c>
      <c r="T44" s="163">
        <v>60</v>
      </c>
      <c r="U44" s="177">
        <v>612.149936893204</v>
      </c>
      <c r="V44" s="163">
        <v>15</v>
      </c>
      <c r="W44" s="177">
        <f t="shared" si="26"/>
        <v>17.25</v>
      </c>
      <c r="X44" s="163">
        <f t="shared" si="27"/>
        <v>21.1319981067961</v>
      </c>
      <c r="Y44" s="163">
        <f t="shared" si="28"/>
        <v>725.531935</v>
      </c>
      <c r="Z44" s="163">
        <f t="shared" si="29"/>
        <v>65.29787415</v>
      </c>
      <c r="AA44" s="191"/>
      <c r="AC44" s="137"/>
      <c r="AD44" s="137"/>
    </row>
    <row r="45" ht="21.9" customHeight="1" spans="2:30">
      <c r="B45" s="156">
        <v>8</v>
      </c>
      <c r="C45" s="64" t="s">
        <v>438</v>
      </c>
      <c r="D45" s="172" t="s">
        <v>439</v>
      </c>
      <c r="E45" s="169" t="s">
        <v>440</v>
      </c>
      <c r="F45" s="105" t="s">
        <v>357</v>
      </c>
      <c r="G45" s="163"/>
      <c r="H45" s="163">
        <f t="shared" si="24"/>
        <v>0</v>
      </c>
      <c r="I45" s="163"/>
      <c r="J45" s="163"/>
      <c r="K45" s="163"/>
      <c r="L45" s="163"/>
      <c r="M45" s="163"/>
      <c r="N45" s="163"/>
      <c r="O45" s="163"/>
      <c r="P45" s="163"/>
      <c r="Q45" s="163"/>
      <c r="R45" s="163"/>
      <c r="S45" s="177">
        <f t="shared" si="25"/>
        <v>948.31</v>
      </c>
      <c r="T45" s="163">
        <v>240</v>
      </c>
      <c r="U45" s="177">
        <v>549.259936893204</v>
      </c>
      <c r="V45" s="163">
        <v>0.17</v>
      </c>
      <c r="W45" s="177">
        <f t="shared" si="26"/>
        <v>55.2391</v>
      </c>
      <c r="X45" s="163">
        <f t="shared" si="27"/>
        <v>25.3400711067961</v>
      </c>
      <c r="Y45" s="163">
        <f t="shared" si="28"/>
        <v>870.009108</v>
      </c>
      <c r="Z45" s="163">
        <f t="shared" si="29"/>
        <v>78.30081972</v>
      </c>
      <c r="AA45" s="191"/>
      <c r="AC45" s="137"/>
      <c r="AD45" s="137"/>
    </row>
    <row r="46" ht="21.9" customHeight="1" spans="2:30">
      <c r="B46" s="156">
        <v>9</v>
      </c>
      <c r="C46" s="64" t="s">
        <v>441</v>
      </c>
      <c r="D46" s="172"/>
      <c r="E46" s="169" t="s">
        <v>442</v>
      </c>
      <c r="F46" s="105" t="s">
        <v>357</v>
      </c>
      <c r="G46" s="160">
        <v>1.52</v>
      </c>
      <c r="H46" s="163">
        <f t="shared" si="24"/>
        <v>1467.2864</v>
      </c>
      <c r="I46" s="163"/>
      <c r="J46" s="163"/>
      <c r="K46" s="163"/>
      <c r="L46" s="163"/>
      <c r="M46" s="163"/>
      <c r="N46" s="163"/>
      <c r="O46" s="163"/>
      <c r="P46" s="163"/>
      <c r="Q46" s="163"/>
      <c r="R46" s="163"/>
      <c r="S46" s="177">
        <f t="shared" si="25"/>
        <v>965.32</v>
      </c>
      <c r="T46" s="163">
        <v>240</v>
      </c>
      <c r="U46" s="177">
        <v>564.409936893204</v>
      </c>
      <c r="V46" s="163">
        <v>0.17</v>
      </c>
      <c r="W46" s="177">
        <f t="shared" si="26"/>
        <v>55.2391</v>
      </c>
      <c r="X46" s="163">
        <f t="shared" si="27"/>
        <v>25.7945711067961</v>
      </c>
      <c r="Y46" s="163">
        <f t="shared" si="28"/>
        <v>885.613608</v>
      </c>
      <c r="Z46" s="163">
        <f t="shared" si="29"/>
        <v>79.70522472</v>
      </c>
      <c r="AA46" s="191"/>
      <c r="AC46" s="137"/>
      <c r="AD46" s="137"/>
    </row>
    <row r="47" ht="21.9" customHeight="1" spans="2:30">
      <c r="B47" s="156">
        <v>10</v>
      </c>
      <c r="C47" s="64" t="s">
        <v>443</v>
      </c>
      <c r="D47" s="172" t="s">
        <v>444</v>
      </c>
      <c r="E47" s="169" t="s">
        <v>426</v>
      </c>
      <c r="F47" s="105" t="s">
        <v>202</v>
      </c>
      <c r="G47" s="160">
        <v>29.97</v>
      </c>
      <c r="H47" s="163">
        <f t="shared" si="24"/>
        <v>4842.8523</v>
      </c>
      <c r="I47" s="163"/>
      <c r="J47" s="163"/>
      <c r="K47" s="163"/>
      <c r="L47" s="163"/>
      <c r="M47" s="163"/>
      <c r="N47" s="163"/>
      <c r="O47" s="163"/>
      <c r="P47" s="163"/>
      <c r="Q47" s="163"/>
      <c r="R47" s="163"/>
      <c r="S47" s="177">
        <f t="shared" si="25"/>
        <v>161.59</v>
      </c>
      <c r="T47" s="163">
        <v>16</v>
      </c>
      <c r="U47" s="177">
        <v>115.519987378641</v>
      </c>
      <c r="V47" s="163">
        <v>7.1</v>
      </c>
      <c r="W47" s="177">
        <f t="shared" si="26"/>
        <v>5.313</v>
      </c>
      <c r="X47" s="163">
        <f t="shared" si="27"/>
        <v>4.31798962135923</v>
      </c>
      <c r="Y47" s="163">
        <f t="shared" si="28"/>
        <v>148.250977</v>
      </c>
      <c r="Z47" s="163">
        <f t="shared" si="29"/>
        <v>13.34258793</v>
      </c>
      <c r="AA47" s="191"/>
      <c r="AC47" s="137"/>
      <c r="AD47" s="137"/>
    </row>
    <row r="48" ht="35.1" customHeight="1" spans="2:30">
      <c r="B48" s="156">
        <v>11</v>
      </c>
      <c r="C48" s="64" t="s">
        <v>445</v>
      </c>
      <c r="D48" s="172" t="s">
        <v>446</v>
      </c>
      <c r="E48" s="169" t="s">
        <v>447</v>
      </c>
      <c r="F48" s="105" t="s">
        <v>357</v>
      </c>
      <c r="G48" s="163"/>
      <c r="H48" s="163">
        <f t="shared" si="24"/>
        <v>0</v>
      </c>
      <c r="I48" s="163"/>
      <c r="J48" s="163"/>
      <c r="K48" s="163"/>
      <c r="L48" s="163"/>
      <c r="M48" s="163"/>
      <c r="N48" s="163"/>
      <c r="O48" s="163"/>
      <c r="P48" s="163"/>
      <c r="Q48" s="163"/>
      <c r="R48" s="163"/>
      <c r="S48" s="177">
        <f t="shared" si="25"/>
        <v>16.84</v>
      </c>
      <c r="T48" s="163">
        <v>0</v>
      </c>
      <c r="U48" s="177">
        <v>15</v>
      </c>
      <c r="V48" s="163">
        <v>0</v>
      </c>
      <c r="W48" s="177">
        <f t="shared" si="26"/>
        <v>0</v>
      </c>
      <c r="X48" s="163">
        <f t="shared" si="27"/>
        <v>0.45</v>
      </c>
      <c r="Y48" s="163">
        <f t="shared" si="28"/>
        <v>15.45</v>
      </c>
      <c r="Z48" s="163">
        <f t="shared" si="29"/>
        <v>1.3905</v>
      </c>
      <c r="AA48" s="191"/>
      <c r="AC48" s="137"/>
      <c r="AD48" s="137"/>
    </row>
    <row r="49" ht="21.9" customHeight="1" spans="2:30">
      <c r="B49" s="156">
        <v>12</v>
      </c>
      <c r="C49" s="64" t="s">
        <v>448</v>
      </c>
      <c r="D49" s="172" t="s">
        <v>449</v>
      </c>
      <c r="E49" s="169" t="s">
        <v>450</v>
      </c>
      <c r="F49" s="105" t="s">
        <v>357</v>
      </c>
      <c r="G49" s="160">
        <v>689.52</v>
      </c>
      <c r="H49" s="163">
        <f t="shared" si="24"/>
        <v>6191.8896</v>
      </c>
      <c r="I49" s="163"/>
      <c r="J49" s="163"/>
      <c r="K49" s="163"/>
      <c r="L49" s="163"/>
      <c r="M49" s="163"/>
      <c r="N49" s="163"/>
      <c r="O49" s="163"/>
      <c r="P49" s="163"/>
      <c r="Q49" s="163"/>
      <c r="R49" s="163"/>
      <c r="S49" s="177">
        <f t="shared" si="25"/>
        <v>8.98</v>
      </c>
      <c r="T49" s="163">
        <v>0</v>
      </c>
      <c r="U49" s="177">
        <v>8</v>
      </c>
      <c r="V49" s="163">
        <v>0</v>
      </c>
      <c r="W49" s="177">
        <f t="shared" si="26"/>
        <v>0</v>
      </c>
      <c r="X49" s="163">
        <f t="shared" si="27"/>
        <v>0.24</v>
      </c>
      <c r="Y49" s="163">
        <f t="shared" si="28"/>
        <v>8.24</v>
      </c>
      <c r="Z49" s="163">
        <f t="shared" si="29"/>
        <v>0.7416</v>
      </c>
      <c r="AA49" s="192"/>
      <c r="AC49" s="137"/>
      <c r="AD49" s="137"/>
    </row>
    <row r="50" ht="21.9" customHeight="1" spans="2:30">
      <c r="B50" s="156">
        <v>13</v>
      </c>
      <c r="C50" s="64" t="s">
        <v>451</v>
      </c>
      <c r="D50" s="172" t="s">
        <v>452</v>
      </c>
      <c r="E50" s="169" t="s">
        <v>453</v>
      </c>
      <c r="F50" s="105" t="s">
        <v>357</v>
      </c>
      <c r="G50" s="163"/>
      <c r="H50" s="163">
        <f t="shared" si="24"/>
        <v>0</v>
      </c>
      <c r="I50" s="163"/>
      <c r="J50" s="163"/>
      <c r="K50" s="163"/>
      <c r="L50" s="163"/>
      <c r="M50" s="163"/>
      <c r="N50" s="163"/>
      <c r="O50" s="163"/>
      <c r="P50" s="163"/>
      <c r="Q50" s="163"/>
      <c r="R50" s="163"/>
      <c r="S50" s="177">
        <f t="shared" si="25"/>
        <v>13.47</v>
      </c>
      <c r="T50" s="163">
        <v>0</v>
      </c>
      <c r="U50" s="177">
        <v>12</v>
      </c>
      <c r="V50" s="163">
        <v>0</v>
      </c>
      <c r="W50" s="177">
        <f t="shared" si="26"/>
        <v>0</v>
      </c>
      <c r="X50" s="163">
        <f t="shared" si="27"/>
        <v>0.36</v>
      </c>
      <c r="Y50" s="163">
        <f t="shared" si="28"/>
        <v>12.36</v>
      </c>
      <c r="Z50" s="163">
        <f t="shared" si="29"/>
        <v>1.1124</v>
      </c>
      <c r="AA50" s="192"/>
      <c r="AC50" s="137"/>
      <c r="AD50" s="137"/>
    </row>
    <row r="51" ht="21.9" customHeight="1" spans="2:30">
      <c r="B51" s="156">
        <v>14</v>
      </c>
      <c r="C51" s="64" t="s">
        <v>454</v>
      </c>
      <c r="D51" s="172" t="s">
        <v>455</v>
      </c>
      <c r="E51" s="169" t="s">
        <v>456</v>
      </c>
      <c r="F51" s="105" t="s">
        <v>357</v>
      </c>
      <c r="G51" s="163"/>
      <c r="H51" s="163">
        <f t="shared" si="24"/>
        <v>0</v>
      </c>
      <c r="I51" s="163"/>
      <c r="J51" s="163"/>
      <c r="K51" s="163"/>
      <c r="L51" s="163"/>
      <c r="M51" s="163"/>
      <c r="N51" s="163"/>
      <c r="O51" s="163"/>
      <c r="P51" s="163"/>
      <c r="Q51" s="163"/>
      <c r="R51" s="163"/>
      <c r="S51" s="177">
        <f t="shared" si="25"/>
        <v>15.7</v>
      </c>
      <c r="T51" s="163">
        <v>0</v>
      </c>
      <c r="U51" s="177">
        <v>13.9815</v>
      </c>
      <c r="V51" s="163">
        <v>0</v>
      </c>
      <c r="W51" s="177">
        <f t="shared" si="26"/>
        <v>0</v>
      </c>
      <c r="X51" s="163">
        <f t="shared" si="27"/>
        <v>0.419445</v>
      </c>
      <c r="Y51" s="163">
        <f t="shared" si="28"/>
        <v>14.400945</v>
      </c>
      <c r="Z51" s="163">
        <f t="shared" si="29"/>
        <v>1.29608505</v>
      </c>
      <c r="AA51" s="192"/>
      <c r="AC51" s="137"/>
      <c r="AD51" s="137"/>
    </row>
    <row r="52" ht="21.9" customHeight="1" spans="2:30">
      <c r="B52" s="156">
        <v>15</v>
      </c>
      <c r="C52" s="64" t="s">
        <v>457</v>
      </c>
      <c r="D52" s="172" t="s">
        <v>458</v>
      </c>
      <c r="E52" s="169" t="s">
        <v>459</v>
      </c>
      <c r="F52" s="105" t="s">
        <v>357</v>
      </c>
      <c r="G52" s="163"/>
      <c r="H52" s="163">
        <f t="shared" si="24"/>
        <v>0</v>
      </c>
      <c r="I52" s="163"/>
      <c r="J52" s="163"/>
      <c r="K52" s="163"/>
      <c r="L52" s="163"/>
      <c r="M52" s="163"/>
      <c r="N52" s="163"/>
      <c r="O52" s="163"/>
      <c r="P52" s="163"/>
      <c r="Q52" s="163"/>
      <c r="R52" s="163"/>
      <c r="S52" s="177">
        <f t="shared" si="25"/>
        <v>13.72</v>
      </c>
      <c r="T52" s="163">
        <v>0</v>
      </c>
      <c r="U52" s="177">
        <v>12.22</v>
      </c>
      <c r="V52" s="163">
        <v>0</v>
      </c>
      <c r="W52" s="177">
        <f t="shared" si="26"/>
        <v>0</v>
      </c>
      <c r="X52" s="163">
        <f t="shared" si="27"/>
        <v>0.3666</v>
      </c>
      <c r="Y52" s="163">
        <f t="shared" si="28"/>
        <v>12.5866</v>
      </c>
      <c r="Z52" s="163">
        <f t="shared" si="29"/>
        <v>1.132794</v>
      </c>
      <c r="AA52" s="192"/>
      <c r="AC52" s="137"/>
      <c r="AD52" s="137"/>
    </row>
    <row r="53" ht="21.9" customHeight="1" spans="2:30">
      <c r="B53" s="156">
        <v>16</v>
      </c>
      <c r="C53" s="64" t="s">
        <v>460</v>
      </c>
      <c r="D53" s="172" t="s">
        <v>461</v>
      </c>
      <c r="E53" s="169" t="s">
        <v>462</v>
      </c>
      <c r="F53" s="105" t="s">
        <v>357</v>
      </c>
      <c r="G53" s="163"/>
      <c r="H53" s="163">
        <f t="shared" si="24"/>
        <v>0</v>
      </c>
      <c r="I53" s="163"/>
      <c r="J53" s="163"/>
      <c r="K53" s="163"/>
      <c r="L53" s="163"/>
      <c r="M53" s="163"/>
      <c r="N53" s="163"/>
      <c r="O53" s="163"/>
      <c r="P53" s="163"/>
      <c r="Q53" s="163"/>
      <c r="R53" s="163"/>
      <c r="S53" s="177">
        <f t="shared" si="25"/>
        <v>37.05</v>
      </c>
      <c r="T53" s="163">
        <v>0</v>
      </c>
      <c r="U53" s="177">
        <v>33</v>
      </c>
      <c r="V53" s="163">
        <v>0</v>
      </c>
      <c r="W53" s="177">
        <f t="shared" si="26"/>
        <v>0</v>
      </c>
      <c r="X53" s="163">
        <f t="shared" si="27"/>
        <v>0.99</v>
      </c>
      <c r="Y53" s="163">
        <f t="shared" si="28"/>
        <v>33.99</v>
      </c>
      <c r="Z53" s="163">
        <f t="shared" si="29"/>
        <v>3.0591</v>
      </c>
      <c r="AA53" s="192"/>
      <c r="AC53" s="137"/>
      <c r="AD53" s="137"/>
    </row>
    <row r="54" ht="21.9" customHeight="1" spans="2:30">
      <c r="B54" s="156">
        <v>17</v>
      </c>
      <c r="C54" s="64" t="s">
        <v>463</v>
      </c>
      <c r="D54" s="172" t="s">
        <v>464</v>
      </c>
      <c r="E54" s="169" t="s">
        <v>465</v>
      </c>
      <c r="F54" s="105" t="s">
        <v>357</v>
      </c>
      <c r="G54" s="163"/>
      <c r="H54" s="163">
        <f t="shared" si="24"/>
        <v>0</v>
      </c>
      <c r="I54" s="163"/>
      <c r="J54" s="163"/>
      <c r="K54" s="163"/>
      <c r="L54" s="163"/>
      <c r="M54" s="163"/>
      <c r="N54" s="163"/>
      <c r="O54" s="163"/>
      <c r="P54" s="163"/>
      <c r="Q54" s="163"/>
      <c r="R54" s="163"/>
      <c r="S54" s="177">
        <f t="shared" si="25"/>
        <v>25.82</v>
      </c>
      <c r="T54" s="163">
        <v>0</v>
      </c>
      <c r="U54" s="177">
        <v>23</v>
      </c>
      <c r="V54" s="163">
        <v>0</v>
      </c>
      <c r="W54" s="177">
        <f t="shared" si="26"/>
        <v>0</v>
      </c>
      <c r="X54" s="163">
        <f t="shared" si="27"/>
        <v>0.69</v>
      </c>
      <c r="Y54" s="163">
        <f t="shared" si="28"/>
        <v>23.69</v>
      </c>
      <c r="Z54" s="163">
        <f t="shared" si="29"/>
        <v>2.1321</v>
      </c>
      <c r="AA54" s="192"/>
      <c r="AC54" s="137"/>
      <c r="AD54" s="137"/>
    </row>
    <row r="55" ht="18" customHeight="1" spans="2:30">
      <c r="B55" s="147" t="s">
        <v>466</v>
      </c>
      <c r="C55" s="148"/>
      <c r="D55" s="148"/>
      <c r="E55" s="161"/>
      <c r="F55" s="161"/>
      <c r="G55" s="163"/>
      <c r="H55" s="163"/>
      <c r="I55" s="163"/>
      <c r="J55" s="163"/>
      <c r="K55" s="163"/>
      <c r="L55" s="163"/>
      <c r="M55" s="163"/>
      <c r="N55" s="163"/>
      <c r="O55" s="163"/>
      <c r="P55" s="163"/>
      <c r="Q55" s="163"/>
      <c r="R55" s="163"/>
      <c r="S55" s="163"/>
      <c r="T55" s="163"/>
      <c r="U55" s="163"/>
      <c r="V55" s="163"/>
      <c r="W55" s="163"/>
      <c r="X55" s="163"/>
      <c r="Y55" s="163"/>
      <c r="Z55" s="163"/>
      <c r="AA55" s="188"/>
      <c r="AC55" s="137"/>
      <c r="AD55" s="137"/>
    </row>
    <row r="56" ht="21.9" customHeight="1" spans="2:30">
      <c r="B56" s="156">
        <v>1</v>
      </c>
      <c r="C56" s="64"/>
      <c r="D56" s="126" t="s">
        <v>467</v>
      </c>
      <c r="E56" s="126" t="s">
        <v>468</v>
      </c>
      <c r="F56" s="105" t="s">
        <v>357</v>
      </c>
      <c r="G56" s="163"/>
      <c r="H56" s="163">
        <f t="shared" ref="H56:H74" si="30">G56*S56</f>
        <v>0</v>
      </c>
      <c r="I56" s="163"/>
      <c r="J56" s="163"/>
      <c r="K56" s="163"/>
      <c r="L56" s="163"/>
      <c r="M56" s="163"/>
      <c r="N56" s="163"/>
      <c r="O56" s="163"/>
      <c r="P56" s="163"/>
      <c r="Q56" s="163"/>
      <c r="R56" s="163"/>
      <c r="S56" s="177">
        <f t="shared" ref="S56:S74" si="31">ROUND(SUM(Y56:Z56),2)</f>
        <v>689.21</v>
      </c>
      <c r="T56" s="163">
        <v>45</v>
      </c>
      <c r="U56" s="177">
        <f>525.089936893204+15</f>
        <v>540.089936893204</v>
      </c>
      <c r="V56" s="163">
        <v>15</v>
      </c>
      <c r="W56" s="177">
        <f t="shared" ref="W56:W74" si="32">(T56+V56)*$W$7</f>
        <v>13.8</v>
      </c>
      <c r="X56" s="163">
        <f t="shared" ref="X56:X74" si="33">SUM(T56:W56)*$X$7</f>
        <v>18.4166981067961</v>
      </c>
      <c r="Y56" s="163">
        <f t="shared" ref="Y56:Y74" si="34">SUM(T56:X56)</f>
        <v>632.306635</v>
      </c>
      <c r="Z56" s="163">
        <f t="shared" ref="Z56:Z74" si="35">Y56*$Z$7</f>
        <v>56.90759715</v>
      </c>
      <c r="AA56" s="185"/>
      <c r="AC56" s="137"/>
      <c r="AD56" s="137"/>
    </row>
    <row r="57" ht="33.75" customHeight="1" spans="2:30">
      <c r="B57" s="156">
        <v>2</v>
      </c>
      <c r="C57" s="64" t="s">
        <v>469</v>
      </c>
      <c r="D57" s="126" t="s">
        <v>470</v>
      </c>
      <c r="E57" s="126" t="s">
        <v>471</v>
      </c>
      <c r="F57" s="105" t="s">
        <v>202</v>
      </c>
      <c r="G57" s="160"/>
      <c r="H57" s="163">
        <f t="shared" si="30"/>
        <v>0</v>
      </c>
      <c r="I57" s="163"/>
      <c r="J57" s="163"/>
      <c r="K57" s="163"/>
      <c r="L57" s="163"/>
      <c r="M57" s="163"/>
      <c r="N57" s="163"/>
      <c r="O57" s="163"/>
      <c r="P57" s="163"/>
      <c r="Q57" s="163"/>
      <c r="R57" s="163"/>
      <c r="S57" s="177">
        <f t="shared" si="31"/>
        <v>71.99</v>
      </c>
      <c r="T57" s="163">
        <v>14</v>
      </c>
      <c r="U57" s="177">
        <f>38.8854955825243*80/70</f>
        <v>44.4405663800278</v>
      </c>
      <c r="V57" s="163">
        <v>2</v>
      </c>
      <c r="W57" s="177">
        <f t="shared" si="32"/>
        <v>3.68</v>
      </c>
      <c r="X57" s="163">
        <f t="shared" si="33"/>
        <v>1.92361699140083</v>
      </c>
      <c r="Y57" s="163">
        <f t="shared" si="34"/>
        <v>66.0441833714286</v>
      </c>
      <c r="Z57" s="163">
        <f t="shared" si="35"/>
        <v>5.94397650342857</v>
      </c>
      <c r="AA57" s="185"/>
      <c r="AC57" s="137"/>
      <c r="AD57" s="137"/>
    </row>
    <row r="58" ht="33.75" customHeight="1" spans="2:30">
      <c r="B58" s="156">
        <v>3</v>
      </c>
      <c r="C58" s="64"/>
      <c r="D58" s="126" t="s">
        <v>470</v>
      </c>
      <c r="E58" s="126" t="s">
        <v>472</v>
      </c>
      <c r="F58" s="105" t="s">
        <v>202</v>
      </c>
      <c r="G58" s="163"/>
      <c r="H58" s="163">
        <f t="shared" si="30"/>
        <v>0</v>
      </c>
      <c r="I58" s="163"/>
      <c r="J58" s="163"/>
      <c r="K58" s="163"/>
      <c r="L58" s="163"/>
      <c r="M58" s="163"/>
      <c r="N58" s="163"/>
      <c r="O58" s="163"/>
      <c r="P58" s="163"/>
      <c r="Q58" s="163"/>
      <c r="R58" s="163"/>
      <c r="S58" s="177">
        <f t="shared" si="31"/>
        <v>86.64</v>
      </c>
      <c r="T58" s="163">
        <v>14</v>
      </c>
      <c r="U58" s="177">
        <f>40.2459955825243*100/70</f>
        <v>57.4942794036061</v>
      </c>
      <c r="V58" s="163">
        <v>2</v>
      </c>
      <c r="W58" s="177">
        <f t="shared" si="32"/>
        <v>3.68</v>
      </c>
      <c r="X58" s="163">
        <f t="shared" si="33"/>
        <v>2.31522838210818</v>
      </c>
      <c r="Y58" s="163">
        <f t="shared" si="34"/>
        <v>79.4895077857143</v>
      </c>
      <c r="Z58" s="163">
        <f t="shared" si="35"/>
        <v>7.15405570071429</v>
      </c>
      <c r="AA58" s="185"/>
      <c r="AC58" s="137"/>
      <c r="AD58" s="137"/>
    </row>
    <row r="59" ht="21.9" customHeight="1" spans="2:30">
      <c r="B59" s="156">
        <v>4</v>
      </c>
      <c r="C59" s="64" t="s">
        <v>473</v>
      </c>
      <c r="D59" s="126" t="s">
        <v>474</v>
      </c>
      <c r="E59" s="126" t="s">
        <v>475</v>
      </c>
      <c r="F59" s="105" t="s">
        <v>202</v>
      </c>
      <c r="G59" s="163"/>
      <c r="H59" s="163">
        <f t="shared" si="30"/>
        <v>0</v>
      </c>
      <c r="I59" s="163"/>
      <c r="J59" s="163"/>
      <c r="K59" s="163"/>
      <c r="L59" s="163"/>
      <c r="M59" s="163"/>
      <c r="N59" s="163"/>
      <c r="O59" s="163"/>
      <c r="P59" s="163"/>
      <c r="Q59" s="163"/>
      <c r="R59" s="163"/>
      <c r="S59" s="177">
        <f t="shared" si="31"/>
        <v>35.55</v>
      </c>
      <c r="T59" s="163">
        <v>12</v>
      </c>
      <c r="U59" s="177">
        <v>16.7794981067961</v>
      </c>
      <c r="V59" s="163">
        <v>0.1</v>
      </c>
      <c r="W59" s="177">
        <f t="shared" si="32"/>
        <v>2.783</v>
      </c>
      <c r="X59" s="163">
        <f t="shared" si="33"/>
        <v>0.949874943203883</v>
      </c>
      <c r="Y59" s="163">
        <f t="shared" si="34"/>
        <v>32.61237305</v>
      </c>
      <c r="Z59" s="163">
        <f t="shared" si="35"/>
        <v>2.9351135745</v>
      </c>
      <c r="AA59" s="185"/>
      <c r="AC59" s="137"/>
      <c r="AD59" s="137"/>
    </row>
    <row r="60" ht="21.9" customHeight="1" spans="2:30">
      <c r="B60" s="156">
        <v>5</v>
      </c>
      <c r="C60" s="64"/>
      <c r="D60" s="126" t="s">
        <v>474</v>
      </c>
      <c r="E60" s="126" t="s">
        <v>476</v>
      </c>
      <c r="F60" s="105" t="s">
        <v>202</v>
      </c>
      <c r="G60" s="163"/>
      <c r="H60" s="163">
        <f t="shared" si="30"/>
        <v>0</v>
      </c>
      <c r="I60" s="163"/>
      <c r="J60" s="163"/>
      <c r="K60" s="163"/>
      <c r="L60" s="163"/>
      <c r="M60" s="163"/>
      <c r="N60" s="163"/>
      <c r="O60" s="163"/>
      <c r="P60" s="163"/>
      <c r="Q60" s="163"/>
      <c r="R60" s="163"/>
      <c r="S60" s="177">
        <f t="shared" si="31"/>
        <v>41.75</v>
      </c>
      <c r="T60" s="163">
        <v>12</v>
      </c>
      <c r="U60" s="177">
        <v>22.3059974757282</v>
      </c>
      <c r="V60" s="163">
        <v>0.1</v>
      </c>
      <c r="W60" s="177">
        <f t="shared" si="32"/>
        <v>2.783</v>
      </c>
      <c r="X60" s="163">
        <f t="shared" si="33"/>
        <v>1.11566992427185</v>
      </c>
      <c r="Y60" s="163">
        <f t="shared" si="34"/>
        <v>38.3046674000001</v>
      </c>
      <c r="Z60" s="163">
        <f t="shared" si="35"/>
        <v>3.447420066</v>
      </c>
      <c r="AA60" s="185"/>
      <c r="AC60" s="137"/>
      <c r="AD60" s="137"/>
    </row>
    <row r="61" ht="21.9" customHeight="1" spans="2:30">
      <c r="B61" s="156">
        <v>6</v>
      </c>
      <c r="C61" s="64" t="s">
        <v>477</v>
      </c>
      <c r="D61" s="126" t="s">
        <v>474</v>
      </c>
      <c r="E61" s="126" t="s">
        <v>478</v>
      </c>
      <c r="F61" s="105" t="s">
        <v>202</v>
      </c>
      <c r="G61" s="160"/>
      <c r="H61" s="163">
        <f t="shared" si="30"/>
        <v>0</v>
      </c>
      <c r="I61" s="163"/>
      <c r="J61" s="163"/>
      <c r="K61" s="163"/>
      <c r="L61" s="163"/>
      <c r="M61" s="163"/>
      <c r="N61" s="163"/>
      <c r="O61" s="163"/>
      <c r="P61" s="163"/>
      <c r="Q61" s="163"/>
      <c r="R61" s="163"/>
      <c r="S61" s="177">
        <f t="shared" si="31"/>
        <v>36.06</v>
      </c>
      <c r="T61" s="163">
        <v>12</v>
      </c>
      <c r="U61" s="177">
        <v>17.2339981067961</v>
      </c>
      <c r="V61" s="163">
        <v>0.1</v>
      </c>
      <c r="W61" s="177">
        <f t="shared" si="32"/>
        <v>2.783</v>
      </c>
      <c r="X61" s="163">
        <f t="shared" si="33"/>
        <v>0.963509943203883</v>
      </c>
      <c r="Y61" s="163">
        <f t="shared" si="34"/>
        <v>33.08050805</v>
      </c>
      <c r="Z61" s="163">
        <f t="shared" si="35"/>
        <v>2.9772457245</v>
      </c>
      <c r="AA61" s="185"/>
      <c r="AC61" s="137"/>
      <c r="AD61" s="137"/>
    </row>
    <row r="62" ht="21.9" customHeight="1" spans="2:30">
      <c r="B62" s="156">
        <v>7</v>
      </c>
      <c r="C62" s="64" t="s">
        <v>479</v>
      </c>
      <c r="D62" s="126" t="s">
        <v>474</v>
      </c>
      <c r="E62" s="126" t="s">
        <v>480</v>
      </c>
      <c r="F62" s="105" t="s">
        <v>202</v>
      </c>
      <c r="G62" s="163"/>
      <c r="H62" s="163">
        <f t="shared" si="30"/>
        <v>0</v>
      </c>
      <c r="I62" s="163"/>
      <c r="J62" s="163"/>
      <c r="K62" s="163"/>
      <c r="L62" s="163"/>
      <c r="M62" s="163"/>
      <c r="N62" s="163"/>
      <c r="O62" s="163"/>
      <c r="P62" s="163"/>
      <c r="Q62" s="163"/>
      <c r="R62" s="163"/>
      <c r="S62" s="177">
        <f t="shared" si="31"/>
        <v>42.43</v>
      </c>
      <c r="T62" s="163">
        <v>12</v>
      </c>
      <c r="U62" s="177">
        <v>22.9119974757282</v>
      </c>
      <c r="V62" s="163">
        <v>0.1</v>
      </c>
      <c r="W62" s="177">
        <f t="shared" si="32"/>
        <v>2.783</v>
      </c>
      <c r="X62" s="163">
        <f t="shared" si="33"/>
        <v>1.13384992427185</v>
      </c>
      <c r="Y62" s="163">
        <f t="shared" si="34"/>
        <v>38.9288474</v>
      </c>
      <c r="Z62" s="163">
        <f t="shared" si="35"/>
        <v>3.503596266</v>
      </c>
      <c r="AA62" s="185"/>
      <c r="AC62" s="137"/>
      <c r="AD62" s="137"/>
    </row>
    <row r="63" ht="21.9" customHeight="1" spans="2:30">
      <c r="B63" s="156">
        <v>8</v>
      </c>
      <c r="C63" s="64" t="s">
        <v>479</v>
      </c>
      <c r="D63" s="126" t="s">
        <v>474</v>
      </c>
      <c r="E63" s="126" t="s">
        <v>481</v>
      </c>
      <c r="F63" s="105" t="s">
        <v>202</v>
      </c>
      <c r="G63" s="163"/>
      <c r="H63" s="163">
        <f t="shared" si="30"/>
        <v>0</v>
      </c>
      <c r="I63" s="163"/>
      <c r="J63" s="163"/>
      <c r="K63" s="163"/>
      <c r="L63" s="163"/>
      <c r="M63" s="163"/>
      <c r="N63" s="163"/>
      <c r="O63" s="163"/>
      <c r="P63" s="163"/>
      <c r="Q63" s="163"/>
      <c r="R63" s="163"/>
      <c r="S63" s="177">
        <f t="shared" si="31"/>
        <v>56.56</v>
      </c>
      <c r="T63" s="163">
        <v>13</v>
      </c>
      <c r="U63" s="177">
        <v>34.2679962135922</v>
      </c>
      <c r="V63" s="163">
        <v>0.1</v>
      </c>
      <c r="W63" s="177">
        <f t="shared" si="32"/>
        <v>3.013</v>
      </c>
      <c r="X63" s="163">
        <f t="shared" si="33"/>
        <v>1.51142988640777</v>
      </c>
      <c r="Y63" s="163">
        <f t="shared" si="34"/>
        <v>51.8924261</v>
      </c>
      <c r="Z63" s="163">
        <f t="shared" si="35"/>
        <v>4.670318349</v>
      </c>
      <c r="AA63" s="185"/>
      <c r="AC63" s="137"/>
      <c r="AD63" s="137"/>
    </row>
    <row r="64" ht="21.9" customHeight="1" spans="2:30">
      <c r="B64" s="156">
        <v>9</v>
      </c>
      <c r="C64" s="64" t="s">
        <v>479</v>
      </c>
      <c r="D64" s="126" t="s">
        <v>474</v>
      </c>
      <c r="E64" s="126" t="s">
        <v>482</v>
      </c>
      <c r="F64" s="105" t="s">
        <v>202</v>
      </c>
      <c r="G64" s="163">
        <v>52.5</v>
      </c>
      <c r="H64" s="163">
        <f t="shared" si="30"/>
        <v>3640.35</v>
      </c>
      <c r="I64" s="163"/>
      <c r="J64" s="163"/>
      <c r="K64" s="163"/>
      <c r="L64" s="163"/>
      <c r="M64" s="163"/>
      <c r="N64" s="163"/>
      <c r="O64" s="163"/>
      <c r="P64" s="163"/>
      <c r="Q64" s="163"/>
      <c r="R64" s="163"/>
      <c r="S64" s="177">
        <f t="shared" si="31"/>
        <v>69.34</v>
      </c>
      <c r="T64" s="163">
        <v>13</v>
      </c>
      <c r="U64" s="177">
        <f>39.9459955825243*80/70</f>
        <v>45.6525663800278</v>
      </c>
      <c r="V64" s="163">
        <v>0.1</v>
      </c>
      <c r="W64" s="177">
        <f t="shared" si="32"/>
        <v>3.013</v>
      </c>
      <c r="X64" s="163">
        <f t="shared" si="33"/>
        <v>1.85296699140083</v>
      </c>
      <c r="Y64" s="163">
        <f t="shared" si="34"/>
        <v>63.6185333714286</v>
      </c>
      <c r="Z64" s="163">
        <f t="shared" si="35"/>
        <v>5.72566800342857</v>
      </c>
      <c r="AA64" s="185"/>
      <c r="AC64" s="137"/>
      <c r="AD64" s="137"/>
    </row>
    <row r="65" ht="21.9" customHeight="1" spans="2:30">
      <c r="B65" s="156">
        <v>10</v>
      </c>
      <c r="C65" s="64" t="s">
        <v>483</v>
      </c>
      <c r="D65" s="193" t="s">
        <v>484</v>
      </c>
      <c r="E65" s="193" t="s">
        <v>485</v>
      </c>
      <c r="F65" s="105" t="s">
        <v>202</v>
      </c>
      <c r="G65" s="160">
        <v>54.33</v>
      </c>
      <c r="H65" s="163">
        <f t="shared" si="30"/>
        <v>1698.3558</v>
      </c>
      <c r="I65" s="163"/>
      <c r="J65" s="163"/>
      <c r="K65" s="163"/>
      <c r="L65" s="163"/>
      <c r="M65" s="163"/>
      <c r="N65" s="163"/>
      <c r="O65" s="163"/>
      <c r="P65" s="163"/>
      <c r="Q65" s="163"/>
      <c r="R65" s="163"/>
      <c r="S65" s="177">
        <f t="shared" si="31"/>
        <v>31.26</v>
      </c>
      <c r="T65" s="163">
        <v>12</v>
      </c>
      <c r="U65" s="177">
        <v>12.4673918857143</v>
      </c>
      <c r="V65" s="163">
        <v>0.5</v>
      </c>
      <c r="W65" s="177">
        <f t="shared" si="32"/>
        <v>2.875</v>
      </c>
      <c r="X65" s="163">
        <f t="shared" si="33"/>
        <v>0.835271756571429</v>
      </c>
      <c r="Y65" s="163">
        <f t="shared" si="34"/>
        <v>28.6776636422857</v>
      </c>
      <c r="Z65" s="163">
        <f t="shared" si="35"/>
        <v>2.58098972780572</v>
      </c>
      <c r="AA65" s="185"/>
      <c r="AC65" s="137"/>
      <c r="AD65" s="137"/>
    </row>
    <row r="66" ht="21.9" customHeight="1" spans="2:30">
      <c r="B66" s="156">
        <v>11</v>
      </c>
      <c r="C66" s="64" t="s">
        <v>486</v>
      </c>
      <c r="D66" s="193" t="s">
        <v>487</v>
      </c>
      <c r="E66" s="193" t="s">
        <v>488</v>
      </c>
      <c r="F66" s="105" t="s">
        <v>202</v>
      </c>
      <c r="G66" s="160"/>
      <c r="H66" s="163">
        <f t="shared" si="30"/>
        <v>0</v>
      </c>
      <c r="I66" s="163"/>
      <c r="J66" s="163"/>
      <c r="K66" s="163"/>
      <c r="L66" s="163"/>
      <c r="M66" s="163"/>
      <c r="N66" s="163"/>
      <c r="O66" s="163"/>
      <c r="P66" s="163"/>
      <c r="Q66" s="163"/>
      <c r="R66" s="163"/>
      <c r="S66" s="177">
        <f t="shared" si="31"/>
        <v>80.44</v>
      </c>
      <c r="T66" s="163">
        <v>35</v>
      </c>
      <c r="U66" s="177">
        <v>27.9853723428571</v>
      </c>
      <c r="V66" s="163">
        <v>0.5</v>
      </c>
      <c r="W66" s="177">
        <f t="shared" si="32"/>
        <v>8.165</v>
      </c>
      <c r="X66" s="163">
        <f t="shared" si="33"/>
        <v>2.14951117028571</v>
      </c>
      <c r="Y66" s="163">
        <f t="shared" si="34"/>
        <v>73.7998835131428</v>
      </c>
      <c r="Z66" s="163">
        <f t="shared" si="35"/>
        <v>6.64198951618285</v>
      </c>
      <c r="AA66" s="185"/>
      <c r="AC66" s="137"/>
      <c r="AD66" s="137"/>
    </row>
    <row r="67" ht="21.9" customHeight="1" spans="2:30">
      <c r="B67" s="156">
        <v>12</v>
      </c>
      <c r="C67" s="64" t="s">
        <v>489</v>
      </c>
      <c r="D67" s="193" t="s">
        <v>484</v>
      </c>
      <c r="E67" s="193" t="s">
        <v>490</v>
      </c>
      <c r="F67" s="105" t="s">
        <v>202</v>
      </c>
      <c r="G67" s="163"/>
      <c r="H67" s="163">
        <f t="shared" si="30"/>
        <v>0</v>
      </c>
      <c r="I67" s="163"/>
      <c r="J67" s="163"/>
      <c r="K67" s="163"/>
      <c r="L67" s="163"/>
      <c r="M67" s="163"/>
      <c r="N67" s="163"/>
      <c r="O67" s="163"/>
      <c r="P67" s="163"/>
      <c r="Q67" s="163"/>
      <c r="R67" s="163"/>
      <c r="S67" s="177">
        <f t="shared" si="31"/>
        <v>32.94</v>
      </c>
      <c r="T67" s="163">
        <v>12</v>
      </c>
      <c r="U67" s="177">
        <v>13.9673918857143</v>
      </c>
      <c r="V67" s="163">
        <v>0.5</v>
      </c>
      <c r="W67" s="177">
        <f t="shared" si="32"/>
        <v>2.875</v>
      </c>
      <c r="X67" s="163">
        <f t="shared" si="33"/>
        <v>0.880271756571429</v>
      </c>
      <c r="Y67" s="163">
        <f t="shared" si="34"/>
        <v>30.2226636422857</v>
      </c>
      <c r="Z67" s="163">
        <f t="shared" si="35"/>
        <v>2.72003972780572</v>
      </c>
      <c r="AA67" s="185"/>
      <c r="AC67" s="137"/>
      <c r="AD67" s="137"/>
    </row>
    <row r="68" ht="53.1" customHeight="1" spans="2:30">
      <c r="B68" s="156">
        <v>13</v>
      </c>
      <c r="C68" s="105" t="s">
        <v>491</v>
      </c>
      <c r="D68" s="172" t="s">
        <v>492</v>
      </c>
      <c r="E68" s="126" t="s">
        <v>493</v>
      </c>
      <c r="F68" s="105" t="s">
        <v>202</v>
      </c>
      <c r="G68" s="163"/>
      <c r="H68" s="163">
        <f t="shared" si="30"/>
        <v>0</v>
      </c>
      <c r="I68" s="163"/>
      <c r="J68" s="163"/>
      <c r="K68" s="163"/>
      <c r="L68" s="163"/>
      <c r="M68" s="163"/>
      <c r="N68" s="163"/>
      <c r="O68" s="163"/>
      <c r="P68" s="163"/>
      <c r="Q68" s="163"/>
      <c r="R68" s="163"/>
      <c r="S68" s="177">
        <f t="shared" si="31"/>
        <v>77.23</v>
      </c>
      <c r="T68" s="163">
        <v>35</v>
      </c>
      <c r="U68" s="177">
        <v>24.5072008</v>
      </c>
      <c r="V68" s="163">
        <v>1</v>
      </c>
      <c r="W68" s="177">
        <f t="shared" si="32"/>
        <v>8.28</v>
      </c>
      <c r="X68" s="163">
        <f t="shared" si="33"/>
        <v>2.063616024</v>
      </c>
      <c r="Y68" s="163">
        <f t="shared" si="34"/>
        <v>70.850816824</v>
      </c>
      <c r="Z68" s="163">
        <f t="shared" si="35"/>
        <v>6.37657351416</v>
      </c>
      <c r="AA68" s="185"/>
      <c r="AC68" s="137"/>
      <c r="AD68" s="137"/>
    </row>
    <row r="69" ht="57" customHeight="1" spans="2:30">
      <c r="B69" s="156">
        <v>14</v>
      </c>
      <c r="C69" s="105" t="s">
        <v>494</v>
      </c>
      <c r="D69" s="172" t="s">
        <v>492</v>
      </c>
      <c r="E69" s="126" t="s">
        <v>495</v>
      </c>
      <c r="F69" s="105" t="s">
        <v>202</v>
      </c>
      <c r="G69" s="163"/>
      <c r="H69" s="163">
        <f t="shared" si="30"/>
        <v>0</v>
      </c>
      <c r="I69" s="163"/>
      <c r="J69" s="163"/>
      <c r="K69" s="163"/>
      <c r="L69" s="163"/>
      <c r="M69" s="163"/>
      <c r="N69" s="163"/>
      <c r="O69" s="163"/>
      <c r="P69" s="163"/>
      <c r="Q69" s="163"/>
      <c r="R69" s="163"/>
      <c r="S69" s="177">
        <f t="shared" si="31"/>
        <v>66.29</v>
      </c>
      <c r="T69" s="163">
        <v>35</v>
      </c>
      <c r="U69" s="177">
        <v>14.7626861714286</v>
      </c>
      <c r="V69" s="163">
        <v>1</v>
      </c>
      <c r="W69" s="177">
        <f t="shared" si="32"/>
        <v>8.28</v>
      </c>
      <c r="X69" s="163">
        <f t="shared" si="33"/>
        <v>1.77128058514286</v>
      </c>
      <c r="Y69" s="163">
        <f t="shared" si="34"/>
        <v>60.8139667565715</v>
      </c>
      <c r="Z69" s="163">
        <f t="shared" si="35"/>
        <v>5.47325700809143</v>
      </c>
      <c r="AA69" s="185"/>
      <c r="AC69" s="137"/>
      <c r="AD69" s="137"/>
    </row>
    <row r="70" ht="57" customHeight="1" spans="2:30">
      <c r="B70" s="156">
        <v>15</v>
      </c>
      <c r="C70" s="64" t="s">
        <v>496</v>
      </c>
      <c r="D70" s="76" t="s">
        <v>497</v>
      </c>
      <c r="E70" s="76" t="s">
        <v>498</v>
      </c>
      <c r="F70" s="64" t="s">
        <v>202</v>
      </c>
      <c r="G70" s="163"/>
      <c r="H70" s="163">
        <f t="shared" si="30"/>
        <v>0</v>
      </c>
      <c r="I70" s="163"/>
      <c r="J70" s="163"/>
      <c r="K70" s="163"/>
      <c r="L70" s="163"/>
      <c r="M70" s="163"/>
      <c r="N70" s="163"/>
      <c r="O70" s="163"/>
      <c r="P70" s="163"/>
      <c r="Q70" s="163"/>
      <c r="R70" s="163"/>
      <c r="S70" s="177">
        <f t="shared" si="31"/>
        <v>65.11</v>
      </c>
      <c r="T70" s="163">
        <v>40</v>
      </c>
      <c r="U70" s="177">
        <v>8.18043513142857</v>
      </c>
      <c r="V70" s="163">
        <v>0.5</v>
      </c>
      <c r="W70" s="177">
        <f t="shared" si="32"/>
        <v>9.315</v>
      </c>
      <c r="X70" s="163">
        <f t="shared" si="33"/>
        <v>1.73986305394286</v>
      </c>
      <c r="Y70" s="163">
        <f t="shared" si="34"/>
        <v>59.7352981853714</v>
      </c>
      <c r="Z70" s="163">
        <f t="shared" si="35"/>
        <v>5.37617683668343</v>
      </c>
      <c r="AA70" s="185"/>
      <c r="AC70" s="137"/>
      <c r="AD70" s="137"/>
    </row>
    <row r="71" ht="60" customHeight="1" spans="2:30">
      <c r="B71" s="156">
        <v>16</v>
      </c>
      <c r="C71" s="105" t="s">
        <v>499</v>
      </c>
      <c r="D71" s="172" t="s">
        <v>500</v>
      </c>
      <c r="E71" s="126" t="s">
        <v>501</v>
      </c>
      <c r="F71" s="105" t="s">
        <v>202</v>
      </c>
      <c r="G71" s="163"/>
      <c r="H71" s="163">
        <f t="shared" si="30"/>
        <v>0</v>
      </c>
      <c r="I71" s="163"/>
      <c r="J71" s="163"/>
      <c r="K71" s="163"/>
      <c r="L71" s="163"/>
      <c r="M71" s="163"/>
      <c r="N71" s="163"/>
      <c r="O71" s="163"/>
      <c r="P71" s="163"/>
      <c r="Q71" s="163"/>
      <c r="R71" s="163"/>
      <c r="S71" s="177">
        <f t="shared" si="31"/>
        <v>92.8</v>
      </c>
      <c r="T71" s="163">
        <v>45</v>
      </c>
      <c r="U71" s="177">
        <v>25.4623216</v>
      </c>
      <c r="V71" s="163">
        <v>1.5</v>
      </c>
      <c r="W71" s="177">
        <f t="shared" si="32"/>
        <v>10.695</v>
      </c>
      <c r="X71" s="163">
        <f t="shared" si="33"/>
        <v>2.479719648</v>
      </c>
      <c r="Y71" s="163">
        <f t="shared" si="34"/>
        <v>85.137041248</v>
      </c>
      <c r="Z71" s="163">
        <f t="shared" si="35"/>
        <v>7.66233371232</v>
      </c>
      <c r="AA71" s="185"/>
      <c r="AC71" s="137"/>
      <c r="AD71" s="137"/>
    </row>
    <row r="72" ht="54" customHeight="1" spans="2:30">
      <c r="B72" s="156">
        <v>17</v>
      </c>
      <c r="C72" s="105" t="s">
        <v>502</v>
      </c>
      <c r="D72" s="194" t="s">
        <v>503</v>
      </c>
      <c r="E72" s="195" t="s">
        <v>504</v>
      </c>
      <c r="F72" s="105" t="s">
        <v>202</v>
      </c>
      <c r="G72" s="163"/>
      <c r="H72" s="163">
        <f t="shared" si="30"/>
        <v>0</v>
      </c>
      <c r="I72" s="163"/>
      <c r="J72" s="163"/>
      <c r="K72" s="163"/>
      <c r="L72" s="163"/>
      <c r="M72" s="163"/>
      <c r="N72" s="163"/>
      <c r="O72" s="163"/>
      <c r="P72" s="163"/>
      <c r="Q72" s="163"/>
      <c r="R72" s="163"/>
      <c r="S72" s="177">
        <f t="shared" si="31"/>
        <v>154.59</v>
      </c>
      <c r="T72" s="163">
        <v>100</v>
      </c>
      <c r="U72" s="177">
        <v>13.4634175542857</v>
      </c>
      <c r="V72" s="163">
        <v>1</v>
      </c>
      <c r="W72" s="177">
        <f t="shared" si="32"/>
        <v>23.23</v>
      </c>
      <c r="X72" s="163">
        <f t="shared" si="33"/>
        <v>4.13080252662857</v>
      </c>
      <c r="Y72" s="163">
        <f t="shared" si="34"/>
        <v>141.824220080914</v>
      </c>
      <c r="Z72" s="163">
        <f t="shared" si="35"/>
        <v>12.7641798072823</v>
      </c>
      <c r="AA72" s="185"/>
      <c r="AC72" s="137"/>
      <c r="AD72" s="137"/>
    </row>
    <row r="73" ht="21.9" customHeight="1" spans="2:30">
      <c r="B73" s="156">
        <v>18</v>
      </c>
      <c r="C73" s="105" t="s">
        <v>505</v>
      </c>
      <c r="D73" s="118" t="s">
        <v>506</v>
      </c>
      <c r="E73" s="196" t="s">
        <v>507</v>
      </c>
      <c r="F73" s="105" t="s">
        <v>202</v>
      </c>
      <c r="G73" s="163"/>
      <c r="H73" s="163">
        <f t="shared" si="30"/>
        <v>0</v>
      </c>
      <c r="I73" s="163"/>
      <c r="J73" s="163"/>
      <c r="K73" s="163"/>
      <c r="L73" s="163"/>
      <c r="M73" s="163"/>
      <c r="N73" s="163"/>
      <c r="O73" s="163"/>
      <c r="P73" s="163"/>
      <c r="Q73" s="163"/>
      <c r="R73" s="163"/>
      <c r="S73" s="177">
        <f t="shared" si="31"/>
        <v>30.18</v>
      </c>
      <c r="T73" s="163">
        <v>12</v>
      </c>
      <c r="U73" s="177">
        <v>12.12</v>
      </c>
      <c r="V73" s="163">
        <v>0</v>
      </c>
      <c r="W73" s="177">
        <f t="shared" si="32"/>
        <v>2.76</v>
      </c>
      <c r="X73" s="163">
        <f t="shared" si="33"/>
        <v>0.8064</v>
      </c>
      <c r="Y73" s="163">
        <f t="shared" si="34"/>
        <v>27.6864</v>
      </c>
      <c r="Z73" s="163">
        <f t="shared" si="35"/>
        <v>2.491776</v>
      </c>
      <c r="AA73" s="185"/>
      <c r="AC73" s="137"/>
      <c r="AD73" s="137"/>
    </row>
    <row r="74" ht="35.1" customHeight="1" spans="2:30">
      <c r="B74" s="156">
        <v>19</v>
      </c>
      <c r="C74" s="105" t="s">
        <v>508</v>
      </c>
      <c r="D74" s="126" t="s">
        <v>509</v>
      </c>
      <c r="E74" s="126" t="s">
        <v>510</v>
      </c>
      <c r="F74" s="167" t="s">
        <v>202</v>
      </c>
      <c r="G74" s="160">
        <v>55.22</v>
      </c>
      <c r="H74" s="163">
        <f t="shared" si="30"/>
        <v>3751.6468</v>
      </c>
      <c r="I74" s="163"/>
      <c r="J74" s="163"/>
      <c r="K74" s="163"/>
      <c r="L74" s="163"/>
      <c r="M74" s="163"/>
      <c r="N74" s="163"/>
      <c r="O74" s="163"/>
      <c r="P74" s="163"/>
      <c r="Q74" s="163"/>
      <c r="R74" s="163"/>
      <c r="S74" s="177">
        <f t="shared" si="31"/>
        <v>67.94</v>
      </c>
      <c r="T74" s="163">
        <v>25</v>
      </c>
      <c r="U74" s="177">
        <f>23.7119974757282*50/40</f>
        <v>29.6399968446602</v>
      </c>
      <c r="V74" s="163">
        <v>0.1</v>
      </c>
      <c r="W74" s="177">
        <f t="shared" si="32"/>
        <v>5.773</v>
      </c>
      <c r="X74" s="163">
        <f t="shared" si="33"/>
        <v>1.81538990533981</v>
      </c>
      <c r="Y74" s="163">
        <f t="shared" si="34"/>
        <v>62.3283867500001</v>
      </c>
      <c r="Z74" s="163">
        <f t="shared" si="35"/>
        <v>5.6095548075</v>
      </c>
      <c r="AA74" s="185"/>
      <c r="AC74" s="137"/>
      <c r="AD74" s="137"/>
    </row>
    <row r="75" ht="18" customHeight="1" spans="2:30">
      <c r="B75" s="147" t="s">
        <v>511</v>
      </c>
      <c r="C75" s="148"/>
      <c r="D75" s="148"/>
      <c r="E75" s="161"/>
      <c r="F75" s="161"/>
      <c r="G75" s="163"/>
      <c r="H75" s="163"/>
      <c r="I75" s="163"/>
      <c r="J75" s="163"/>
      <c r="K75" s="163"/>
      <c r="L75" s="163"/>
      <c r="M75" s="163"/>
      <c r="N75" s="163"/>
      <c r="O75" s="163"/>
      <c r="P75" s="163"/>
      <c r="Q75" s="163"/>
      <c r="R75" s="163"/>
      <c r="S75" s="163"/>
      <c r="T75" s="163"/>
      <c r="U75" s="163"/>
      <c r="V75" s="163"/>
      <c r="W75" s="163"/>
      <c r="X75" s="163"/>
      <c r="Y75" s="163"/>
      <c r="Z75" s="163"/>
      <c r="AA75" s="188"/>
      <c r="AC75" s="137"/>
      <c r="AD75" s="137"/>
    </row>
    <row r="76" ht="21.9" customHeight="1" spans="2:30">
      <c r="B76" s="166">
        <v>1</v>
      </c>
      <c r="C76" s="105" t="s">
        <v>512</v>
      </c>
      <c r="D76" s="197" t="s">
        <v>513</v>
      </c>
      <c r="E76" s="169" t="s">
        <v>514</v>
      </c>
      <c r="F76" s="105" t="s">
        <v>202</v>
      </c>
      <c r="G76" s="160">
        <v>1028.23</v>
      </c>
      <c r="H76" s="163">
        <f t="shared" ref="H76:H85" si="36">G76*S76</f>
        <v>32543.4795</v>
      </c>
      <c r="I76" s="163"/>
      <c r="J76" s="163"/>
      <c r="K76" s="163"/>
      <c r="L76" s="163"/>
      <c r="M76" s="163"/>
      <c r="N76" s="163"/>
      <c r="O76" s="163"/>
      <c r="P76" s="163"/>
      <c r="Q76" s="163"/>
      <c r="R76" s="163"/>
      <c r="S76" s="177">
        <f t="shared" ref="S76:S85" si="37">ROUND(SUM(Y76:Z76),2)</f>
        <v>31.65</v>
      </c>
      <c r="T76" s="163">
        <v>14.5</v>
      </c>
      <c r="U76" s="177">
        <v>10.3572479428571</v>
      </c>
      <c r="V76" s="163">
        <v>0</v>
      </c>
      <c r="W76" s="177">
        <f t="shared" ref="W76:W85" si="38">(T76+V76)*$W$7</f>
        <v>3.335</v>
      </c>
      <c r="X76" s="163">
        <f t="shared" ref="X76:X85" si="39">SUM(T76:W76)*$X$7</f>
        <v>0.845767438285713</v>
      </c>
      <c r="Y76" s="163">
        <f t="shared" ref="Y76:Y85" si="40">SUM(T76:X76)</f>
        <v>29.0380153811428</v>
      </c>
      <c r="Z76" s="163">
        <f t="shared" ref="Z76:Z85" si="41">Y76*$Z$7</f>
        <v>2.61342138430285</v>
      </c>
      <c r="AA76" s="185"/>
      <c r="AC76" s="137"/>
      <c r="AD76" s="137"/>
    </row>
    <row r="77" ht="21.9" customHeight="1" spans="2:30">
      <c r="B77" s="166">
        <v>2</v>
      </c>
      <c r="C77" s="64" t="s">
        <v>515</v>
      </c>
      <c r="D77" s="197" t="s">
        <v>513</v>
      </c>
      <c r="E77" s="169" t="s">
        <v>516</v>
      </c>
      <c r="F77" s="105" t="s">
        <v>202</v>
      </c>
      <c r="G77" s="163"/>
      <c r="H77" s="163">
        <f t="shared" si="36"/>
        <v>0</v>
      </c>
      <c r="I77" s="163"/>
      <c r="J77" s="163"/>
      <c r="K77" s="163"/>
      <c r="L77" s="163"/>
      <c r="M77" s="163"/>
      <c r="N77" s="163"/>
      <c r="O77" s="163"/>
      <c r="P77" s="163"/>
      <c r="Q77" s="163"/>
      <c r="R77" s="163"/>
      <c r="S77" s="177">
        <f t="shared" si="37"/>
        <v>32.47</v>
      </c>
      <c r="T77" s="163">
        <v>14.5</v>
      </c>
      <c r="U77" s="177">
        <v>11.0845102742857</v>
      </c>
      <c r="V77" s="163">
        <v>0</v>
      </c>
      <c r="W77" s="177">
        <f t="shared" si="38"/>
        <v>3.335</v>
      </c>
      <c r="X77" s="163">
        <f t="shared" si="39"/>
        <v>0.867585308228571</v>
      </c>
      <c r="Y77" s="163">
        <f t="shared" si="40"/>
        <v>29.7870955825143</v>
      </c>
      <c r="Z77" s="163">
        <f t="shared" si="41"/>
        <v>2.68083860242628</v>
      </c>
      <c r="AA77" s="185"/>
      <c r="AC77" s="137"/>
      <c r="AD77" s="137"/>
    </row>
    <row r="78" ht="21.9" customHeight="1" spans="2:30">
      <c r="B78" s="166">
        <v>3</v>
      </c>
      <c r="C78" s="64" t="s">
        <v>517</v>
      </c>
      <c r="D78" s="169" t="s">
        <v>518</v>
      </c>
      <c r="E78" s="118" t="s">
        <v>519</v>
      </c>
      <c r="F78" s="105" t="s">
        <v>202</v>
      </c>
      <c r="G78" s="163"/>
      <c r="H78" s="163">
        <f t="shared" si="36"/>
        <v>0</v>
      </c>
      <c r="I78" s="163"/>
      <c r="J78" s="163"/>
      <c r="K78" s="163"/>
      <c r="L78" s="163"/>
      <c r="M78" s="163"/>
      <c r="N78" s="163"/>
      <c r="O78" s="163"/>
      <c r="P78" s="163"/>
      <c r="Q78" s="163"/>
      <c r="R78" s="163"/>
      <c r="S78" s="177">
        <f t="shared" si="37"/>
        <v>37.37</v>
      </c>
      <c r="T78" s="163">
        <v>17.5</v>
      </c>
      <c r="U78" s="177">
        <v>11.7605669714286</v>
      </c>
      <c r="V78" s="163">
        <v>0</v>
      </c>
      <c r="W78" s="177">
        <f t="shared" si="38"/>
        <v>4.025</v>
      </c>
      <c r="X78" s="163">
        <f t="shared" si="39"/>
        <v>0.998567009142858</v>
      </c>
      <c r="Y78" s="163">
        <f t="shared" si="40"/>
        <v>34.2841339805715</v>
      </c>
      <c r="Z78" s="163">
        <f t="shared" si="41"/>
        <v>3.08557205825143</v>
      </c>
      <c r="AA78" s="185"/>
      <c r="AC78" s="137"/>
      <c r="AD78" s="137"/>
    </row>
    <row r="79" ht="24.9" customHeight="1" spans="2:30">
      <c r="B79" s="166">
        <v>4</v>
      </c>
      <c r="C79" s="64" t="s">
        <v>520</v>
      </c>
      <c r="D79" s="169" t="s">
        <v>521</v>
      </c>
      <c r="E79" s="118" t="s">
        <v>522</v>
      </c>
      <c r="F79" s="105" t="s">
        <v>202</v>
      </c>
      <c r="G79" s="160"/>
      <c r="H79" s="163">
        <f t="shared" si="36"/>
        <v>0</v>
      </c>
      <c r="I79" s="163"/>
      <c r="J79" s="163"/>
      <c r="K79" s="163"/>
      <c r="L79" s="163"/>
      <c r="M79" s="163"/>
      <c r="N79" s="163"/>
      <c r="O79" s="163"/>
      <c r="P79" s="163"/>
      <c r="Q79" s="163"/>
      <c r="R79" s="163"/>
      <c r="S79" s="177">
        <f t="shared" si="37"/>
        <v>3.77</v>
      </c>
      <c r="T79" s="163">
        <v>1.5</v>
      </c>
      <c r="U79" s="177">
        <v>1.515</v>
      </c>
      <c r="V79" s="163">
        <v>0</v>
      </c>
      <c r="W79" s="177">
        <f t="shared" si="38"/>
        <v>0.345</v>
      </c>
      <c r="X79" s="163">
        <f t="shared" si="39"/>
        <v>0.1008</v>
      </c>
      <c r="Y79" s="163">
        <f t="shared" si="40"/>
        <v>3.4608</v>
      </c>
      <c r="Z79" s="163">
        <f t="shared" si="41"/>
        <v>0.311472</v>
      </c>
      <c r="AA79" s="185"/>
      <c r="AC79" s="137"/>
      <c r="AD79" s="137"/>
    </row>
    <row r="80" ht="87" customHeight="1" spans="2:30">
      <c r="B80" s="166">
        <v>5</v>
      </c>
      <c r="C80" s="105" t="s">
        <v>523</v>
      </c>
      <c r="D80" s="169" t="s">
        <v>524</v>
      </c>
      <c r="E80" s="198" t="s">
        <v>525</v>
      </c>
      <c r="F80" s="105" t="s">
        <v>202</v>
      </c>
      <c r="G80" s="160">
        <v>482.56</v>
      </c>
      <c r="H80" s="163">
        <f t="shared" si="36"/>
        <v>120.64</v>
      </c>
      <c r="I80" s="163"/>
      <c r="J80" s="163"/>
      <c r="K80" s="163"/>
      <c r="L80" s="163"/>
      <c r="M80" s="163"/>
      <c r="N80" s="163"/>
      <c r="O80" s="163"/>
      <c r="P80" s="163"/>
      <c r="Q80" s="163"/>
      <c r="R80" s="163"/>
      <c r="S80" s="177">
        <f t="shared" si="37"/>
        <v>0.25</v>
      </c>
      <c r="T80" s="163">
        <v>0.1</v>
      </c>
      <c r="U80" s="177">
        <v>0.1</v>
      </c>
      <c r="V80" s="163">
        <v>0</v>
      </c>
      <c r="W80" s="177">
        <f t="shared" si="38"/>
        <v>0.023</v>
      </c>
      <c r="X80" s="163">
        <f t="shared" si="39"/>
        <v>0.00669</v>
      </c>
      <c r="Y80" s="163">
        <f t="shared" si="40"/>
        <v>0.22969</v>
      </c>
      <c r="Z80" s="163">
        <f t="shared" si="41"/>
        <v>0.0206721</v>
      </c>
      <c r="AA80" s="185"/>
      <c r="AC80" s="137"/>
      <c r="AD80" s="137"/>
    </row>
    <row r="81" ht="47.25" customHeight="1" spans="2:30">
      <c r="B81" s="166">
        <v>6</v>
      </c>
      <c r="C81" s="105" t="s">
        <v>526</v>
      </c>
      <c r="D81" s="126" t="s">
        <v>527</v>
      </c>
      <c r="E81" s="198" t="s">
        <v>528</v>
      </c>
      <c r="F81" s="167" t="s">
        <v>202</v>
      </c>
      <c r="G81" s="163"/>
      <c r="H81" s="163">
        <f t="shared" si="36"/>
        <v>0</v>
      </c>
      <c r="I81" s="163"/>
      <c r="J81" s="163"/>
      <c r="K81" s="163"/>
      <c r="L81" s="163"/>
      <c r="M81" s="163"/>
      <c r="N81" s="163"/>
      <c r="O81" s="163"/>
      <c r="P81" s="163"/>
      <c r="Q81" s="163"/>
      <c r="R81" s="163"/>
      <c r="S81" s="177">
        <f t="shared" si="37"/>
        <v>59.66</v>
      </c>
      <c r="T81" s="163">
        <v>35</v>
      </c>
      <c r="U81" s="177">
        <v>10.09</v>
      </c>
      <c r="V81" s="163">
        <v>0</v>
      </c>
      <c r="W81" s="177">
        <f t="shared" si="38"/>
        <v>8.05</v>
      </c>
      <c r="X81" s="163">
        <f t="shared" si="39"/>
        <v>1.5942</v>
      </c>
      <c r="Y81" s="163">
        <f t="shared" si="40"/>
        <v>54.7342</v>
      </c>
      <c r="Z81" s="163">
        <f t="shared" si="41"/>
        <v>4.926078</v>
      </c>
      <c r="AA81" s="185"/>
      <c r="AC81" s="137"/>
      <c r="AD81" s="137"/>
    </row>
    <row r="82" ht="27" customHeight="1" spans="2:30">
      <c r="B82" s="166">
        <v>7</v>
      </c>
      <c r="C82" s="105" t="s">
        <v>529</v>
      </c>
      <c r="D82" s="164" t="s">
        <v>530</v>
      </c>
      <c r="E82" s="198" t="s">
        <v>531</v>
      </c>
      <c r="F82" s="167" t="s">
        <v>202</v>
      </c>
      <c r="G82" s="163"/>
      <c r="H82" s="163">
        <f t="shared" si="36"/>
        <v>0</v>
      </c>
      <c r="I82" s="163"/>
      <c r="J82" s="163"/>
      <c r="K82" s="163"/>
      <c r="L82" s="163"/>
      <c r="M82" s="163"/>
      <c r="N82" s="163"/>
      <c r="O82" s="163"/>
      <c r="P82" s="163"/>
      <c r="Q82" s="163"/>
      <c r="R82" s="163"/>
      <c r="S82" s="177">
        <f t="shared" si="37"/>
        <v>15.23</v>
      </c>
      <c r="T82" s="163">
        <v>8</v>
      </c>
      <c r="U82" s="177">
        <v>3.72222222222222</v>
      </c>
      <c r="V82" s="163">
        <v>0</v>
      </c>
      <c r="W82" s="177">
        <f t="shared" si="38"/>
        <v>1.84</v>
      </c>
      <c r="X82" s="163">
        <f t="shared" si="39"/>
        <v>0.406866666666667</v>
      </c>
      <c r="Y82" s="163">
        <f t="shared" si="40"/>
        <v>13.9690888888889</v>
      </c>
      <c r="Z82" s="163">
        <f t="shared" si="41"/>
        <v>1.257218</v>
      </c>
      <c r="AA82" s="185"/>
      <c r="AC82" s="137"/>
      <c r="AD82" s="137"/>
    </row>
    <row r="83" ht="35.1" customHeight="1" spans="2:30">
      <c r="B83" s="166">
        <v>8</v>
      </c>
      <c r="C83" s="105" t="s">
        <v>532</v>
      </c>
      <c r="D83" s="126" t="s">
        <v>530</v>
      </c>
      <c r="E83" s="198" t="s">
        <v>533</v>
      </c>
      <c r="F83" s="105" t="s">
        <v>202</v>
      </c>
      <c r="G83" s="160">
        <v>1574.97</v>
      </c>
      <c r="H83" s="163">
        <f t="shared" si="36"/>
        <v>36870.0477</v>
      </c>
      <c r="I83" s="163"/>
      <c r="J83" s="163"/>
      <c r="K83" s="163"/>
      <c r="L83" s="163"/>
      <c r="M83" s="163"/>
      <c r="N83" s="163"/>
      <c r="O83" s="163"/>
      <c r="P83" s="163"/>
      <c r="Q83" s="163"/>
      <c r="R83" s="163"/>
      <c r="S83" s="177">
        <f t="shared" si="37"/>
        <v>23.41</v>
      </c>
      <c r="T83" s="163">
        <v>11</v>
      </c>
      <c r="U83" s="177">
        <v>7.32222222222222</v>
      </c>
      <c r="V83" s="163">
        <v>0</v>
      </c>
      <c r="W83" s="177">
        <f t="shared" si="38"/>
        <v>2.53</v>
      </c>
      <c r="X83" s="163">
        <f t="shared" si="39"/>
        <v>0.625566666666667</v>
      </c>
      <c r="Y83" s="163">
        <f t="shared" si="40"/>
        <v>21.4777888888889</v>
      </c>
      <c r="Z83" s="163">
        <f t="shared" si="41"/>
        <v>1.933001</v>
      </c>
      <c r="AA83" s="185"/>
      <c r="AC83" s="137"/>
      <c r="AD83" s="137"/>
    </row>
    <row r="84" ht="35.1" customHeight="1" spans="2:30">
      <c r="B84" s="166">
        <v>9</v>
      </c>
      <c r="C84" s="105" t="s">
        <v>534</v>
      </c>
      <c r="D84" s="126" t="s">
        <v>535</v>
      </c>
      <c r="E84" s="198" t="s">
        <v>536</v>
      </c>
      <c r="F84" s="105" t="s">
        <v>202</v>
      </c>
      <c r="G84" s="160">
        <v>378.03</v>
      </c>
      <c r="H84" s="163">
        <f t="shared" si="36"/>
        <v>9371.3637</v>
      </c>
      <c r="I84" s="163"/>
      <c r="J84" s="163"/>
      <c r="K84" s="163"/>
      <c r="L84" s="163"/>
      <c r="M84" s="163"/>
      <c r="N84" s="163"/>
      <c r="O84" s="163"/>
      <c r="P84" s="163"/>
      <c r="Q84" s="163"/>
      <c r="R84" s="163"/>
      <c r="S84" s="177">
        <f t="shared" si="37"/>
        <v>24.79</v>
      </c>
      <c r="T84" s="163">
        <v>12</v>
      </c>
      <c r="U84" s="177">
        <v>7.32222222222222</v>
      </c>
      <c r="V84" s="163">
        <v>0</v>
      </c>
      <c r="W84" s="177">
        <f t="shared" si="38"/>
        <v>2.76</v>
      </c>
      <c r="X84" s="163">
        <f t="shared" si="39"/>
        <v>0.662466666666667</v>
      </c>
      <c r="Y84" s="163">
        <f t="shared" si="40"/>
        <v>22.7446888888889</v>
      </c>
      <c r="Z84" s="163">
        <f t="shared" si="41"/>
        <v>2.047022</v>
      </c>
      <c r="AA84" s="185"/>
      <c r="AC84" s="137"/>
      <c r="AD84" s="137"/>
    </row>
    <row r="85" ht="31.05" customHeight="1" spans="2:30">
      <c r="B85" s="166">
        <v>10</v>
      </c>
      <c r="C85" s="105" t="s">
        <v>537</v>
      </c>
      <c r="D85" s="198" t="s">
        <v>535</v>
      </c>
      <c r="E85" s="199" t="s">
        <v>531</v>
      </c>
      <c r="F85" s="200" t="s">
        <v>202</v>
      </c>
      <c r="G85" s="163">
        <v>1.18</v>
      </c>
      <c r="H85" s="163">
        <f t="shared" si="36"/>
        <v>18.7856</v>
      </c>
      <c r="I85" s="163"/>
      <c r="J85" s="163"/>
      <c r="K85" s="163"/>
      <c r="L85" s="163"/>
      <c r="M85" s="163"/>
      <c r="N85" s="163"/>
      <c r="O85" s="163"/>
      <c r="P85" s="163"/>
      <c r="Q85" s="163"/>
      <c r="R85" s="163"/>
      <c r="S85" s="177">
        <f t="shared" si="37"/>
        <v>15.92</v>
      </c>
      <c r="T85" s="163">
        <v>8.5</v>
      </c>
      <c r="U85" s="177">
        <v>3.72222222222222</v>
      </c>
      <c r="V85" s="163">
        <v>0</v>
      </c>
      <c r="W85" s="177">
        <f t="shared" si="38"/>
        <v>1.955</v>
      </c>
      <c r="X85" s="163">
        <f t="shared" si="39"/>
        <v>0.425316666666667</v>
      </c>
      <c r="Y85" s="163">
        <f t="shared" si="40"/>
        <v>14.6025388888889</v>
      </c>
      <c r="Z85" s="163">
        <f t="shared" si="41"/>
        <v>1.3142285</v>
      </c>
      <c r="AA85" s="185"/>
      <c r="AC85" s="137"/>
      <c r="AD85" s="137"/>
    </row>
    <row r="86" ht="18" customHeight="1" spans="2:30">
      <c r="B86" s="147" t="s">
        <v>538</v>
      </c>
      <c r="C86" s="148"/>
      <c r="D86" s="148"/>
      <c r="E86" s="161"/>
      <c r="F86" s="161"/>
      <c r="G86" s="201"/>
      <c r="H86" s="163"/>
      <c r="I86" s="201"/>
      <c r="J86" s="163"/>
      <c r="K86" s="201"/>
      <c r="L86" s="163"/>
      <c r="M86" s="163"/>
      <c r="N86" s="163"/>
      <c r="O86" s="201"/>
      <c r="P86" s="163"/>
      <c r="Q86" s="163"/>
      <c r="R86" s="163"/>
      <c r="S86" s="163"/>
      <c r="T86" s="163"/>
      <c r="U86" s="163"/>
      <c r="V86" s="163"/>
      <c r="W86" s="163"/>
      <c r="X86" s="163"/>
      <c r="Y86" s="163"/>
      <c r="Z86" s="163"/>
      <c r="AA86" s="185"/>
      <c r="AC86" s="137"/>
      <c r="AD86" s="137"/>
    </row>
    <row r="87" ht="51" customHeight="1" spans="2:30">
      <c r="B87" s="156">
        <v>1</v>
      </c>
      <c r="C87" s="157"/>
      <c r="D87" s="172" t="s">
        <v>539</v>
      </c>
      <c r="E87" s="202" t="s">
        <v>540</v>
      </c>
      <c r="F87" s="105" t="s">
        <v>202</v>
      </c>
      <c r="G87" s="163"/>
      <c r="H87" s="163">
        <f t="shared" ref="H87:H104" si="42">G87*S87</f>
        <v>0</v>
      </c>
      <c r="I87" s="163"/>
      <c r="J87" s="163"/>
      <c r="K87" s="163"/>
      <c r="L87" s="163"/>
      <c r="M87" s="163"/>
      <c r="N87" s="163"/>
      <c r="O87" s="163"/>
      <c r="P87" s="163"/>
      <c r="Q87" s="163"/>
      <c r="R87" s="163"/>
      <c r="S87" s="177">
        <f t="shared" ref="S87:S104" si="43">ROUND(SUM(Y87:Z87),2)</f>
        <v>69.2</v>
      </c>
      <c r="T87" s="163">
        <v>18</v>
      </c>
      <c r="U87" s="177">
        <v>38.8854955825243</v>
      </c>
      <c r="V87" s="163">
        <v>0.5</v>
      </c>
      <c r="W87" s="177">
        <f t="shared" ref="W87:W104" si="44">(T87+V87)*$W$7</f>
        <v>4.255</v>
      </c>
      <c r="X87" s="163">
        <f t="shared" ref="X87:X104" si="45">SUM(T87:W87)*$X$7</f>
        <v>1.84921486747573</v>
      </c>
      <c r="Y87" s="163">
        <f t="shared" ref="Y87:Y104" si="46">SUM(T87:X87)</f>
        <v>63.48971045</v>
      </c>
      <c r="Z87" s="163">
        <f t="shared" ref="Z87:Z104" si="47">Y87*$Z$7</f>
        <v>5.7140739405</v>
      </c>
      <c r="AA87" s="185"/>
      <c r="AC87" s="137"/>
      <c r="AD87" s="137"/>
    </row>
    <row r="88" ht="31.05" customHeight="1" spans="2:30">
      <c r="B88" s="156">
        <v>2</v>
      </c>
      <c r="C88" s="157"/>
      <c r="D88" s="172" t="s">
        <v>541</v>
      </c>
      <c r="E88" s="202" t="s">
        <v>542</v>
      </c>
      <c r="F88" s="105" t="s">
        <v>202</v>
      </c>
      <c r="G88" s="163">
        <v>53.15</v>
      </c>
      <c r="H88" s="163">
        <f t="shared" si="42"/>
        <v>84.5085</v>
      </c>
      <c r="I88" s="163"/>
      <c r="J88" s="163"/>
      <c r="K88" s="163"/>
      <c r="L88" s="163"/>
      <c r="M88" s="163"/>
      <c r="N88" s="163"/>
      <c r="O88" s="163"/>
      <c r="P88" s="163"/>
      <c r="Q88" s="163"/>
      <c r="R88" s="163"/>
      <c r="S88" s="177">
        <f t="shared" si="43"/>
        <v>1.59</v>
      </c>
      <c r="T88" s="163">
        <v>1</v>
      </c>
      <c r="U88" s="177">
        <f>0.505*0.15/0.4</f>
        <v>0.189375</v>
      </c>
      <c r="V88" s="163">
        <v>0</v>
      </c>
      <c r="W88" s="177">
        <f t="shared" si="44"/>
        <v>0.23</v>
      </c>
      <c r="X88" s="163">
        <f t="shared" si="45"/>
        <v>0.04258125</v>
      </c>
      <c r="Y88" s="163">
        <f t="shared" si="46"/>
        <v>1.46195625</v>
      </c>
      <c r="Z88" s="163">
        <f t="shared" si="47"/>
        <v>0.1315760625</v>
      </c>
      <c r="AA88" s="185"/>
      <c r="AC88" s="137"/>
      <c r="AD88" s="137"/>
    </row>
    <row r="89" ht="21.9" customHeight="1" spans="2:30">
      <c r="B89" s="156">
        <v>3</v>
      </c>
      <c r="C89" s="64" t="s">
        <v>543</v>
      </c>
      <c r="D89" s="126" t="s">
        <v>544</v>
      </c>
      <c r="E89" s="126" t="s">
        <v>545</v>
      </c>
      <c r="F89" s="105" t="s">
        <v>357</v>
      </c>
      <c r="G89" s="163"/>
      <c r="H89" s="163">
        <f t="shared" si="42"/>
        <v>0</v>
      </c>
      <c r="I89" s="163"/>
      <c r="J89" s="163"/>
      <c r="K89" s="163"/>
      <c r="L89" s="163"/>
      <c r="M89" s="163"/>
      <c r="N89" s="163"/>
      <c r="O89" s="163"/>
      <c r="P89" s="163"/>
      <c r="Q89" s="163"/>
      <c r="R89" s="163"/>
      <c r="S89" s="177">
        <f t="shared" si="43"/>
        <v>313.46</v>
      </c>
      <c r="T89" s="163">
        <v>40</v>
      </c>
      <c r="U89" s="177">
        <v>230</v>
      </c>
      <c r="V89" s="163">
        <v>0</v>
      </c>
      <c r="W89" s="177">
        <f t="shared" si="44"/>
        <v>9.2</v>
      </c>
      <c r="X89" s="163">
        <f t="shared" si="45"/>
        <v>8.376</v>
      </c>
      <c r="Y89" s="163">
        <f t="shared" si="46"/>
        <v>287.576</v>
      </c>
      <c r="Z89" s="163">
        <f t="shared" si="47"/>
        <v>25.88184</v>
      </c>
      <c r="AA89" s="185"/>
      <c r="AC89" s="137"/>
      <c r="AD89" s="137"/>
    </row>
    <row r="90" ht="21.9" customHeight="1" spans="2:30">
      <c r="B90" s="156">
        <v>4</v>
      </c>
      <c r="C90" s="157" t="s">
        <v>546</v>
      </c>
      <c r="D90" s="172" t="s">
        <v>547</v>
      </c>
      <c r="E90" s="169" t="s">
        <v>548</v>
      </c>
      <c r="F90" s="105" t="s">
        <v>202</v>
      </c>
      <c r="G90" s="163">
        <v>53.15</v>
      </c>
      <c r="H90" s="163">
        <f t="shared" si="42"/>
        <v>280.632</v>
      </c>
      <c r="I90" s="163"/>
      <c r="J90" s="163"/>
      <c r="K90" s="163"/>
      <c r="L90" s="163"/>
      <c r="M90" s="163"/>
      <c r="N90" s="163"/>
      <c r="O90" s="163"/>
      <c r="P90" s="163"/>
      <c r="Q90" s="163"/>
      <c r="R90" s="163"/>
      <c r="S90" s="177">
        <f t="shared" si="43"/>
        <v>5.28</v>
      </c>
      <c r="T90" s="163">
        <v>2</v>
      </c>
      <c r="U90" s="177">
        <v>2.24444444444444</v>
      </c>
      <c r="V90" s="163">
        <v>0</v>
      </c>
      <c r="W90" s="177">
        <f t="shared" si="44"/>
        <v>0.46</v>
      </c>
      <c r="X90" s="163">
        <f t="shared" si="45"/>
        <v>0.141133333333333</v>
      </c>
      <c r="Y90" s="163">
        <f t="shared" si="46"/>
        <v>4.84557777777777</v>
      </c>
      <c r="Z90" s="163">
        <f t="shared" si="47"/>
        <v>0.436102</v>
      </c>
      <c r="AA90" s="185"/>
      <c r="AC90" s="137"/>
      <c r="AD90" s="137"/>
    </row>
    <row r="91" ht="21.9" customHeight="1" spans="2:30">
      <c r="B91" s="156">
        <v>5</v>
      </c>
      <c r="C91" s="157"/>
      <c r="D91" s="172" t="s">
        <v>549</v>
      </c>
      <c r="E91" s="169" t="s">
        <v>550</v>
      </c>
      <c r="F91" s="105" t="s">
        <v>202</v>
      </c>
      <c r="G91" s="163">
        <v>53.15</v>
      </c>
      <c r="H91" s="163">
        <f t="shared" si="42"/>
        <v>982.7435</v>
      </c>
      <c r="I91" s="163"/>
      <c r="J91" s="163"/>
      <c r="K91" s="163"/>
      <c r="L91" s="163"/>
      <c r="M91" s="163"/>
      <c r="N91" s="163"/>
      <c r="O91" s="163"/>
      <c r="P91" s="163"/>
      <c r="Q91" s="163"/>
      <c r="R91" s="163"/>
      <c r="S91" s="177">
        <f t="shared" si="43"/>
        <v>18.49</v>
      </c>
      <c r="T91" s="163">
        <v>6</v>
      </c>
      <c r="U91" s="177">
        <v>9.09</v>
      </c>
      <c r="V91" s="163">
        <v>0</v>
      </c>
      <c r="W91" s="177">
        <f t="shared" si="44"/>
        <v>1.38</v>
      </c>
      <c r="X91" s="163">
        <f t="shared" si="45"/>
        <v>0.4941</v>
      </c>
      <c r="Y91" s="163">
        <f t="shared" si="46"/>
        <v>16.9641</v>
      </c>
      <c r="Z91" s="163">
        <f t="shared" si="47"/>
        <v>1.526769</v>
      </c>
      <c r="AA91" s="185"/>
      <c r="AC91" s="137"/>
      <c r="AD91" s="137"/>
    </row>
    <row r="92" ht="21.9" customHeight="1" spans="2:30">
      <c r="B92" s="156">
        <v>6</v>
      </c>
      <c r="C92" s="157" t="s">
        <v>551</v>
      </c>
      <c r="D92" s="126" t="s">
        <v>552</v>
      </c>
      <c r="E92" s="126" t="s">
        <v>553</v>
      </c>
      <c r="F92" s="105" t="s">
        <v>202</v>
      </c>
      <c r="G92" s="160">
        <v>867.46</v>
      </c>
      <c r="H92" s="163">
        <f t="shared" si="42"/>
        <v>10556.9882</v>
      </c>
      <c r="I92" s="163"/>
      <c r="J92" s="163"/>
      <c r="K92" s="163"/>
      <c r="L92" s="163"/>
      <c r="M92" s="163"/>
      <c r="N92" s="163"/>
      <c r="O92" s="163"/>
      <c r="P92" s="163"/>
      <c r="Q92" s="163"/>
      <c r="R92" s="163"/>
      <c r="S92" s="177">
        <f t="shared" si="43"/>
        <v>12.17</v>
      </c>
      <c r="T92" s="163">
        <v>8</v>
      </c>
      <c r="U92" s="177">
        <v>1</v>
      </c>
      <c r="V92" s="163">
        <v>0</v>
      </c>
      <c r="W92" s="177">
        <f t="shared" si="44"/>
        <v>1.84</v>
      </c>
      <c r="X92" s="163">
        <f t="shared" si="45"/>
        <v>0.3252</v>
      </c>
      <c r="Y92" s="163">
        <f t="shared" si="46"/>
        <v>11.1652</v>
      </c>
      <c r="Z92" s="163">
        <f t="shared" si="47"/>
        <v>1.004868</v>
      </c>
      <c r="AA92" s="185"/>
      <c r="AC92" s="137"/>
      <c r="AD92" s="137"/>
    </row>
    <row r="93" ht="21.9" customHeight="1" spans="2:30">
      <c r="B93" s="156">
        <v>7</v>
      </c>
      <c r="C93" s="157" t="s">
        <v>554</v>
      </c>
      <c r="D93" s="126" t="s">
        <v>552</v>
      </c>
      <c r="E93" s="126" t="s">
        <v>555</v>
      </c>
      <c r="F93" s="105" t="s">
        <v>202</v>
      </c>
      <c r="G93" s="163"/>
      <c r="H93" s="163">
        <f t="shared" si="42"/>
        <v>0</v>
      </c>
      <c r="I93" s="163"/>
      <c r="J93" s="163"/>
      <c r="K93" s="163"/>
      <c r="L93" s="163"/>
      <c r="M93" s="163"/>
      <c r="N93" s="163"/>
      <c r="O93" s="163"/>
      <c r="P93" s="163"/>
      <c r="Q93" s="163"/>
      <c r="R93" s="163"/>
      <c r="S93" s="177">
        <f t="shared" si="43"/>
        <v>12.17</v>
      </c>
      <c r="T93" s="163">
        <v>8</v>
      </c>
      <c r="U93" s="177">
        <v>1</v>
      </c>
      <c r="V93" s="163">
        <v>0</v>
      </c>
      <c r="W93" s="177">
        <f t="shared" si="44"/>
        <v>1.84</v>
      </c>
      <c r="X93" s="163">
        <f t="shared" si="45"/>
        <v>0.3252</v>
      </c>
      <c r="Y93" s="163">
        <f t="shared" si="46"/>
        <v>11.1652</v>
      </c>
      <c r="Z93" s="163">
        <f t="shared" si="47"/>
        <v>1.004868</v>
      </c>
      <c r="AA93" s="185"/>
      <c r="AC93" s="137"/>
      <c r="AD93" s="137"/>
    </row>
    <row r="94" ht="21.9" customHeight="1" spans="2:30">
      <c r="B94" s="156">
        <v>8</v>
      </c>
      <c r="C94" s="157" t="s">
        <v>556</v>
      </c>
      <c r="D94" s="197" t="s">
        <v>557</v>
      </c>
      <c r="E94" s="169" t="s">
        <v>558</v>
      </c>
      <c r="F94" s="105" t="s">
        <v>202</v>
      </c>
      <c r="G94" s="163">
        <v>96.469</v>
      </c>
      <c r="H94" s="163">
        <f t="shared" si="42"/>
        <v>1174.02773</v>
      </c>
      <c r="I94" s="163"/>
      <c r="J94" s="163"/>
      <c r="K94" s="163"/>
      <c r="L94" s="163"/>
      <c r="M94" s="163"/>
      <c r="N94" s="163"/>
      <c r="O94" s="163"/>
      <c r="P94" s="163"/>
      <c r="Q94" s="163"/>
      <c r="R94" s="163"/>
      <c r="S94" s="177">
        <f t="shared" si="43"/>
        <v>12.17</v>
      </c>
      <c r="T94" s="163">
        <v>8</v>
      </c>
      <c r="U94" s="177">
        <v>1</v>
      </c>
      <c r="V94" s="163">
        <v>0</v>
      </c>
      <c r="W94" s="177">
        <f t="shared" si="44"/>
        <v>1.84</v>
      </c>
      <c r="X94" s="163">
        <f t="shared" si="45"/>
        <v>0.3252</v>
      </c>
      <c r="Y94" s="163">
        <f t="shared" si="46"/>
        <v>11.1652</v>
      </c>
      <c r="Z94" s="163">
        <f t="shared" si="47"/>
        <v>1.004868</v>
      </c>
      <c r="AA94" s="185"/>
      <c r="AC94" s="137"/>
      <c r="AD94" s="137"/>
    </row>
    <row r="95" ht="21.9" customHeight="1" spans="2:30">
      <c r="B95" s="156">
        <v>9</v>
      </c>
      <c r="C95" s="157" t="s">
        <v>559</v>
      </c>
      <c r="D95" s="126" t="s">
        <v>560</v>
      </c>
      <c r="E95" s="126" t="s">
        <v>561</v>
      </c>
      <c r="F95" s="105" t="s">
        <v>202</v>
      </c>
      <c r="G95" s="163"/>
      <c r="H95" s="163">
        <f t="shared" si="42"/>
        <v>0</v>
      </c>
      <c r="I95" s="163"/>
      <c r="J95" s="163"/>
      <c r="K95" s="163"/>
      <c r="L95" s="163"/>
      <c r="M95" s="163"/>
      <c r="N95" s="163"/>
      <c r="O95" s="163"/>
      <c r="P95" s="163"/>
      <c r="Q95" s="163"/>
      <c r="R95" s="163"/>
      <c r="S95" s="177">
        <f t="shared" si="43"/>
        <v>10.58</v>
      </c>
      <c r="T95" s="163">
        <v>7.5</v>
      </c>
      <c r="U95" s="177">
        <v>0.2</v>
      </c>
      <c r="V95" s="163">
        <v>0</v>
      </c>
      <c r="W95" s="177">
        <f t="shared" si="44"/>
        <v>1.725</v>
      </c>
      <c r="X95" s="163">
        <f t="shared" si="45"/>
        <v>0.28275</v>
      </c>
      <c r="Y95" s="163">
        <f t="shared" si="46"/>
        <v>9.70775</v>
      </c>
      <c r="Z95" s="163">
        <f t="shared" si="47"/>
        <v>0.8736975</v>
      </c>
      <c r="AA95" s="185"/>
      <c r="AC95" s="137"/>
      <c r="AD95" s="137"/>
    </row>
    <row r="96" ht="21.9" customHeight="1" spans="2:30">
      <c r="B96" s="156">
        <v>10</v>
      </c>
      <c r="C96" s="157" t="s">
        <v>562</v>
      </c>
      <c r="D96" s="126" t="s">
        <v>560</v>
      </c>
      <c r="E96" s="126" t="s">
        <v>563</v>
      </c>
      <c r="F96" s="105" t="s">
        <v>202</v>
      </c>
      <c r="G96" s="160"/>
      <c r="H96" s="163">
        <f t="shared" si="42"/>
        <v>0</v>
      </c>
      <c r="I96" s="163"/>
      <c r="J96" s="163"/>
      <c r="K96" s="163"/>
      <c r="L96" s="163"/>
      <c r="M96" s="163"/>
      <c r="N96" s="163"/>
      <c r="O96" s="163"/>
      <c r="P96" s="163"/>
      <c r="Q96" s="163"/>
      <c r="R96" s="163"/>
      <c r="S96" s="177">
        <f t="shared" si="43"/>
        <v>11.27</v>
      </c>
      <c r="T96" s="163">
        <v>8</v>
      </c>
      <c r="U96" s="177">
        <v>0.2</v>
      </c>
      <c r="V96" s="163">
        <v>0</v>
      </c>
      <c r="W96" s="177">
        <f t="shared" si="44"/>
        <v>1.84</v>
      </c>
      <c r="X96" s="163">
        <f t="shared" si="45"/>
        <v>0.3012</v>
      </c>
      <c r="Y96" s="163">
        <f t="shared" si="46"/>
        <v>10.3412</v>
      </c>
      <c r="Z96" s="163">
        <f t="shared" si="47"/>
        <v>0.930708</v>
      </c>
      <c r="AA96" s="185"/>
      <c r="AC96" s="137"/>
      <c r="AD96" s="137"/>
    </row>
    <row r="97" ht="21.9" customHeight="1" spans="2:30">
      <c r="B97" s="156">
        <v>11</v>
      </c>
      <c r="C97" s="157" t="s">
        <v>564</v>
      </c>
      <c r="D97" s="126" t="s">
        <v>560</v>
      </c>
      <c r="E97" s="126" t="s">
        <v>565</v>
      </c>
      <c r="F97" s="105" t="s">
        <v>202</v>
      </c>
      <c r="G97" s="160">
        <v>423.661</v>
      </c>
      <c r="H97" s="163">
        <f t="shared" si="42"/>
        <v>4774.65947</v>
      </c>
      <c r="I97" s="163"/>
      <c r="J97" s="163"/>
      <c r="K97" s="163"/>
      <c r="L97" s="163"/>
      <c r="M97" s="163"/>
      <c r="N97" s="163"/>
      <c r="O97" s="163"/>
      <c r="P97" s="163"/>
      <c r="Q97" s="163"/>
      <c r="R97" s="163"/>
      <c r="S97" s="177">
        <f t="shared" si="43"/>
        <v>11.27</v>
      </c>
      <c r="T97" s="163">
        <v>8</v>
      </c>
      <c r="U97" s="177">
        <v>0.2</v>
      </c>
      <c r="V97" s="163">
        <v>0</v>
      </c>
      <c r="W97" s="177">
        <f t="shared" si="44"/>
        <v>1.84</v>
      </c>
      <c r="X97" s="163">
        <f t="shared" si="45"/>
        <v>0.3012</v>
      </c>
      <c r="Y97" s="163">
        <f t="shared" si="46"/>
        <v>10.3412</v>
      </c>
      <c r="Z97" s="163">
        <f t="shared" si="47"/>
        <v>0.930708</v>
      </c>
      <c r="AA97" s="185"/>
      <c r="AC97" s="137"/>
      <c r="AD97" s="137"/>
    </row>
    <row r="98" ht="21.9" customHeight="1" spans="2:30">
      <c r="B98" s="156">
        <v>12</v>
      </c>
      <c r="C98" s="157" t="s">
        <v>566</v>
      </c>
      <c r="D98" s="126" t="s">
        <v>560</v>
      </c>
      <c r="E98" s="126" t="s">
        <v>567</v>
      </c>
      <c r="F98" s="105" t="s">
        <v>202</v>
      </c>
      <c r="G98" s="163"/>
      <c r="H98" s="163">
        <f t="shared" si="42"/>
        <v>0</v>
      </c>
      <c r="I98" s="163"/>
      <c r="J98" s="163"/>
      <c r="K98" s="163"/>
      <c r="L98" s="163"/>
      <c r="M98" s="163"/>
      <c r="N98" s="163"/>
      <c r="O98" s="163"/>
      <c r="P98" s="163"/>
      <c r="Q98" s="163"/>
      <c r="R98" s="163"/>
      <c r="S98" s="177">
        <f t="shared" si="43"/>
        <v>12.65</v>
      </c>
      <c r="T98" s="163">
        <v>9</v>
      </c>
      <c r="U98" s="177">
        <v>0.2</v>
      </c>
      <c r="V98" s="163">
        <v>0</v>
      </c>
      <c r="W98" s="177">
        <f t="shared" si="44"/>
        <v>2.07</v>
      </c>
      <c r="X98" s="163">
        <f t="shared" si="45"/>
        <v>0.3381</v>
      </c>
      <c r="Y98" s="163">
        <f t="shared" si="46"/>
        <v>11.6081</v>
      </c>
      <c r="Z98" s="163">
        <f t="shared" si="47"/>
        <v>1.044729</v>
      </c>
      <c r="AA98" s="185"/>
      <c r="AC98" s="137"/>
      <c r="AD98" s="137"/>
    </row>
    <row r="99" ht="21.9" customHeight="1" spans="2:30">
      <c r="B99" s="156">
        <v>13</v>
      </c>
      <c r="C99" s="157" t="s">
        <v>568</v>
      </c>
      <c r="D99" s="203" t="s">
        <v>560</v>
      </c>
      <c r="E99" s="162" t="s">
        <v>569</v>
      </c>
      <c r="F99" s="64" t="s">
        <v>202</v>
      </c>
      <c r="G99" s="163"/>
      <c r="H99" s="163">
        <f t="shared" si="42"/>
        <v>0</v>
      </c>
      <c r="I99" s="163"/>
      <c r="J99" s="163"/>
      <c r="K99" s="163"/>
      <c r="L99" s="163"/>
      <c r="M99" s="163"/>
      <c r="N99" s="163"/>
      <c r="O99" s="163"/>
      <c r="P99" s="163"/>
      <c r="Q99" s="163"/>
      <c r="R99" s="163"/>
      <c r="S99" s="177">
        <f t="shared" si="43"/>
        <v>9.89</v>
      </c>
      <c r="T99" s="163">
        <v>7</v>
      </c>
      <c r="U99" s="177">
        <v>0.2</v>
      </c>
      <c r="V99" s="163">
        <v>0</v>
      </c>
      <c r="W99" s="177">
        <f t="shared" si="44"/>
        <v>1.61</v>
      </c>
      <c r="X99" s="163">
        <f t="shared" si="45"/>
        <v>0.2643</v>
      </c>
      <c r="Y99" s="163">
        <f t="shared" si="46"/>
        <v>9.0743</v>
      </c>
      <c r="Z99" s="163">
        <f t="shared" si="47"/>
        <v>0.816687</v>
      </c>
      <c r="AA99" s="185"/>
      <c r="AC99" s="137"/>
      <c r="AD99" s="137"/>
    </row>
    <row r="100" ht="34.5" customHeight="1" spans="2:30">
      <c r="B100" s="156">
        <v>14</v>
      </c>
      <c r="C100" s="157" t="s">
        <v>570</v>
      </c>
      <c r="D100" s="126" t="s">
        <v>571</v>
      </c>
      <c r="E100" s="126" t="s">
        <v>572</v>
      </c>
      <c r="F100" s="105" t="s">
        <v>573</v>
      </c>
      <c r="G100" s="163"/>
      <c r="H100" s="163">
        <f t="shared" si="42"/>
        <v>0</v>
      </c>
      <c r="I100" s="163"/>
      <c r="J100" s="163"/>
      <c r="K100" s="163"/>
      <c r="L100" s="163"/>
      <c r="M100" s="163"/>
      <c r="N100" s="163"/>
      <c r="O100" s="163"/>
      <c r="P100" s="163"/>
      <c r="Q100" s="163"/>
      <c r="R100" s="163"/>
      <c r="S100" s="177">
        <f t="shared" si="43"/>
        <v>126.08</v>
      </c>
      <c r="T100" s="163">
        <v>10</v>
      </c>
      <c r="U100" s="177">
        <v>100</v>
      </c>
      <c r="V100" s="163">
        <v>0</v>
      </c>
      <c r="W100" s="177">
        <f t="shared" si="44"/>
        <v>2.3</v>
      </c>
      <c r="X100" s="163">
        <f t="shared" si="45"/>
        <v>3.369</v>
      </c>
      <c r="Y100" s="163">
        <f t="shared" si="46"/>
        <v>115.669</v>
      </c>
      <c r="Z100" s="163">
        <f t="shared" si="47"/>
        <v>10.41021</v>
      </c>
      <c r="AA100" s="185"/>
      <c r="AC100" s="137"/>
      <c r="AD100" s="137"/>
    </row>
    <row r="101" ht="21.9" customHeight="1" spans="2:30">
      <c r="B101" s="156">
        <v>15</v>
      </c>
      <c r="C101" s="157" t="s">
        <v>574</v>
      </c>
      <c r="D101" s="126" t="s">
        <v>571</v>
      </c>
      <c r="E101" s="126" t="s">
        <v>575</v>
      </c>
      <c r="F101" s="105" t="s">
        <v>573</v>
      </c>
      <c r="G101" s="160">
        <v>68.74</v>
      </c>
      <c r="H101" s="163">
        <f t="shared" si="42"/>
        <v>3341.4514</v>
      </c>
      <c r="I101" s="163"/>
      <c r="J101" s="163"/>
      <c r="K101" s="163"/>
      <c r="L101" s="163"/>
      <c r="M101" s="163"/>
      <c r="N101" s="163"/>
      <c r="O101" s="163"/>
      <c r="P101" s="163"/>
      <c r="Q101" s="163"/>
      <c r="R101" s="163"/>
      <c r="S101" s="177">
        <f t="shared" si="43"/>
        <v>48.61</v>
      </c>
      <c r="T101" s="163">
        <v>10</v>
      </c>
      <c r="U101" s="177">
        <v>31</v>
      </c>
      <c r="V101" s="163">
        <v>0</v>
      </c>
      <c r="W101" s="177">
        <f t="shared" si="44"/>
        <v>2.3</v>
      </c>
      <c r="X101" s="163">
        <f t="shared" si="45"/>
        <v>1.299</v>
      </c>
      <c r="Y101" s="163">
        <f t="shared" si="46"/>
        <v>44.599</v>
      </c>
      <c r="Z101" s="163">
        <f t="shared" si="47"/>
        <v>4.01391</v>
      </c>
      <c r="AA101" s="185"/>
      <c r="AC101" s="137"/>
      <c r="AD101" s="137"/>
    </row>
    <row r="102" ht="21.9" customHeight="1" spans="2:30">
      <c r="B102" s="156">
        <v>16</v>
      </c>
      <c r="C102" s="157" t="s">
        <v>576</v>
      </c>
      <c r="D102" s="204" t="s">
        <v>577</v>
      </c>
      <c r="E102" s="162" t="s">
        <v>578</v>
      </c>
      <c r="F102" s="205" t="s">
        <v>202</v>
      </c>
      <c r="G102" s="163"/>
      <c r="H102" s="163">
        <f t="shared" si="42"/>
        <v>0</v>
      </c>
      <c r="I102" s="163"/>
      <c r="J102" s="163"/>
      <c r="K102" s="163"/>
      <c r="L102" s="163"/>
      <c r="M102" s="163"/>
      <c r="N102" s="163"/>
      <c r="O102" s="163"/>
      <c r="P102" s="163"/>
      <c r="Q102" s="163"/>
      <c r="R102" s="163"/>
      <c r="S102" s="177">
        <f t="shared" si="43"/>
        <v>30.87</v>
      </c>
      <c r="T102" s="163">
        <v>10</v>
      </c>
      <c r="U102" s="177">
        <v>14.5792845714286</v>
      </c>
      <c r="V102" s="163">
        <v>0.5</v>
      </c>
      <c r="W102" s="177">
        <f t="shared" si="44"/>
        <v>2.415</v>
      </c>
      <c r="X102" s="163">
        <f t="shared" si="45"/>
        <v>0.824828537142858</v>
      </c>
      <c r="Y102" s="163">
        <f t="shared" si="46"/>
        <v>28.3191131085715</v>
      </c>
      <c r="Z102" s="163">
        <f t="shared" si="47"/>
        <v>2.54872017977143</v>
      </c>
      <c r="AA102" s="185"/>
      <c r="AC102" s="137"/>
      <c r="AD102" s="137"/>
    </row>
    <row r="103" ht="19.05" customHeight="1" spans="2:30">
      <c r="B103" s="156">
        <v>17</v>
      </c>
      <c r="C103" s="157"/>
      <c r="D103" s="204" t="s">
        <v>577</v>
      </c>
      <c r="E103" s="162" t="s">
        <v>579</v>
      </c>
      <c r="F103" s="205" t="s">
        <v>202</v>
      </c>
      <c r="G103" s="160">
        <v>696.75</v>
      </c>
      <c r="H103" s="163">
        <f t="shared" si="42"/>
        <v>33416.13</v>
      </c>
      <c r="I103" s="163"/>
      <c r="J103" s="163"/>
      <c r="K103" s="163"/>
      <c r="L103" s="163"/>
      <c r="M103" s="163"/>
      <c r="N103" s="163"/>
      <c r="O103" s="163"/>
      <c r="P103" s="163"/>
      <c r="Q103" s="163"/>
      <c r="R103" s="163"/>
      <c r="S103" s="177">
        <f t="shared" si="43"/>
        <v>47.96</v>
      </c>
      <c r="T103" s="163">
        <v>12</v>
      </c>
      <c r="U103" s="177">
        <v>27.8324968446602</v>
      </c>
      <c r="V103" s="163">
        <v>0.1</v>
      </c>
      <c r="W103" s="177">
        <f t="shared" si="44"/>
        <v>2.783</v>
      </c>
      <c r="X103" s="163">
        <f t="shared" si="45"/>
        <v>1.28146490533981</v>
      </c>
      <c r="Y103" s="163">
        <f t="shared" si="46"/>
        <v>43.99696175</v>
      </c>
      <c r="Z103" s="163">
        <f t="shared" si="47"/>
        <v>3.9597265575</v>
      </c>
      <c r="AA103" s="185"/>
      <c r="AC103" s="137"/>
      <c r="AD103" s="137"/>
    </row>
    <row r="104" ht="24" customHeight="1" spans="2:30">
      <c r="B104" s="156">
        <v>18</v>
      </c>
      <c r="C104" s="157" t="s">
        <v>580</v>
      </c>
      <c r="D104" s="126" t="s">
        <v>581</v>
      </c>
      <c r="E104" s="126" t="s">
        <v>582</v>
      </c>
      <c r="F104" s="105" t="s">
        <v>357</v>
      </c>
      <c r="G104" s="160">
        <v>7.228</v>
      </c>
      <c r="H104" s="163">
        <f t="shared" si="42"/>
        <v>3243.27588</v>
      </c>
      <c r="I104" s="163"/>
      <c r="J104" s="163"/>
      <c r="K104" s="163"/>
      <c r="L104" s="163"/>
      <c r="M104" s="163"/>
      <c r="N104" s="163"/>
      <c r="O104" s="163"/>
      <c r="P104" s="163"/>
      <c r="Q104" s="163"/>
      <c r="R104" s="163"/>
      <c r="S104" s="177">
        <f t="shared" si="43"/>
        <v>448.71</v>
      </c>
      <c r="T104" s="163">
        <v>100</v>
      </c>
      <c r="U104" s="177">
        <v>276.666666666666</v>
      </c>
      <c r="V104" s="163">
        <v>0</v>
      </c>
      <c r="W104" s="177">
        <f t="shared" si="44"/>
        <v>23</v>
      </c>
      <c r="X104" s="163">
        <f t="shared" si="45"/>
        <v>11.99</v>
      </c>
      <c r="Y104" s="163">
        <f t="shared" si="46"/>
        <v>411.656666666666</v>
      </c>
      <c r="Z104" s="163">
        <f t="shared" si="47"/>
        <v>37.0490999999999</v>
      </c>
      <c r="AA104" s="185"/>
      <c r="AC104" s="137"/>
      <c r="AD104" s="137"/>
    </row>
    <row r="105" ht="18" customHeight="1" spans="2:30">
      <c r="B105" s="147" t="s">
        <v>583</v>
      </c>
      <c r="C105" s="148"/>
      <c r="D105" s="148"/>
      <c r="E105" s="161"/>
      <c r="F105" s="161"/>
      <c r="G105" s="163"/>
      <c r="H105" s="163"/>
      <c r="I105" s="163"/>
      <c r="J105" s="163"/>
      <c r="K105" s="163"/>
      <c r="L105" s="163"/>
      <c r="M105" s="163"/>
      <c r="N105" s="163"/>
      <c r="O105" s="163"/>
      <c r="P105" s="163"/>
      <c r="Q105" s="163"/>
      <c r="R105" s="163"/>
      <c r="S105" s="163"/>
      <c r="T105" s="163"/>
      <c r="U105" s="163"/>
      <c r="V105" s="163"/>
      <c r="W105" s="163"/>
      <c r="X105" s="163"/>
      <c r="Y105" s="163"/>
      <c r="Z105" s="163"/>
      <c r="AA105" s="185"/>
      <c r="AC105" s="137"/>
      <c r="AD105" s="137"/>
    </row>
    <row r="106" ht="35.1" customHeight="1" spans="2:30">
      <c r="B106" s="156">
        <v>1</v>
      </c>
      <c r="C106" s="157" t="s">
        <v>584</v>
      </c>
      <c r="D106" s="126" t="s">
        <v>585</v>
      </c>
      <c r="E106" s="164" t="s">
        <v>586</v>
      </c>
      <c r="F106" s="105" t="s">
        <v>202</v>
      </c>
      <c r="G106" s="163"/>
      <c r="H106" s="163">
        <f t="shared" ref="H106:H110" si="48">G106*S106</f>
        <v>0</v>
      </c>
      <c r="I106" s="163"/>
      <c r="J106" s="163"/>
      <c r="K106" s="163"/>
      <c r="L106" s="163"/>
      <c r="M106" s="163"/>
      <c r="N106" s="163"/>
      <c r="O106" s="163"/>
      <c r="P106" s="163"/>
      <c r="Q106" s="163"/>
      <c r="R106" s="163"/>
      <c r="S106" s="177">
        <f t="shared" ref="S106:S110" si="49">ROUND(SUM(Y106:Z106),2)</f>
        <v>664.97</v>
      </c>
      <c r="T106" s="163">
        <v>20</v>
      </c>
      <c r="U106" s="177">
        <v>557.857142857143</v>
      </c>
      <c r="V106" s="163">
        <v>8</v>
      </c>
      <c r="W106" s="177">
        <f t="shared" ref="W106:W110" si="50">(T106+V106)*$W$7</f>
        <v>6.44</v>
      </c>
      <c r="X106" s="163">
        <f t="shared" ref="X106:X110" si="51">SUM(T106:W106)*$X$7</f>
        <v>17.7689142857143</v>
      </c>
      <c r="Y106" s="163">
        <f t="shared" ref="Y106:Y110" si="52">SUM(T106:X106)</f>
        <v>610.066057142857</v>
      </c>
      <c r="Z106" s="163">
        <f t="shared" ref="Z106:Z110" si="53">Y106*$Z$7</f>
        <v>54.9059451428572</v>
      </c>
      <c r="AA106" s="185"/>
      <c r="AC106" s="137"/>
      <c r="AD106" s="137"/>
    </row>
    <row r="107" ht="35.1" customHeight="1" spans="2:30">
      <c r="B107" s="156">
        <v>2</v>
      </c>
      <c r="C107" s="157" t="s">
        <v>587</v>
      </c>
      <c r="D107" s="126" t="s">
        <v>585</v>
      </c>
      <c r="E107" s="164" t="s">
        <v>588</v>
      </c>
      <c r="F107" s="105" t="s">
        <v>202</v>
      </c>
      <c r="G107" s="163"/>
      <c r="H107" s="163">
        <f t="shared" si="48"/>
        <v>0</v>
      </c>
      <c r="I107" s="163"/>
      <c r="J107" s="163"/>
      <c r="K107" s="163"/>
      <c r="L107" s="163"/>
      <c r="M107" s="163"/>
      <c r="N107" s="163"/>
      <c r="O107" s="163"/>
      <c r="P107" s="163"/>
      <c r="Q107" s="163"/>
      <c r="R107" s="163"/>
      <c r="S107" s="177">
        <f t="shared" si="49"/>
        <v>504.59</v>
      </c>
      <c r="T107" s="163">
        <v>20</v>
      </c>
      <c r="U107" s="177">
        <v>415</v>
      </c>
      <c r="V107" s="163">
        <v>8</v>
      </c>
      <c r="W107" s="177">
        <f t="shared" si="50"/>
        <v>6.44</v>
      </c>
      <c r="X107" s="163">
        <f t="shared" si="51"/>
        <v>13.4832</v>
      </c>
      <c r="Y107" s="163">
        <f t="shared" si="52"/>
        <v>462.9232</v>
      </c>
      <c r="Z107" s="163">
        <f t="shared" si="53"/>
        <v>41.663088</v>
      </c>
      <c r="AA107" s="185"/>
      <c r="AC107" s="137"/>
      <c r="AD107" s="137"/>
    </row>
    <row r="108" ht="35.1" customHeight="1" spans="2:30">
      <c r="B108" s="156">
        <v>3</v>
      </c>
      <c r="C108" s="157" t="s">
        <v>589</v>
      </c>
      <c r="D108" s="126" t="s">
        <v>590</v>
      </c>
      <c r="E108" s="164" t="s">
        <v>591</v>
      </c>
      <c r="F108" s="105" t="s">
        <v>202</v>
      </c>
      <c r="G108" s="160">
        <v>2.24</v>
      </c>
      <c r="H108" s="163">
        <f t="shared" si="48"/>
        <v>708.288</v>
      </c>
      <c r="I108" s="163"/>
      <c r="J108" s="163"/>
      <c r="K108" s="163"/>
      <c r="L108" s="163"/>
      <c r="M108" s="163"/>
      <c r="N108" s="163"/>
      <c r="O108" s="163"/>
      <c r="P108" s="163"/>
      <c r="Q108" s="163"/>
      <c r="R108" s="163"/>
      <c r="S108" s="177">
        <f t="shared" si="49"/>
        <v>316.2</v>
      </c>
      <c r="T108" s="163">
        <v>20</v>
      </c>
      <c r="U108" s="177">
        <v>247.198142414861</v>
      </c>
      <c r="V108" s="163">
        <v>8</v>
      </c>
      <c r="W108" s="177">
        <f t="shared" si="50"/>
        <v>6.44</v>
      </c>
      <c r="X108" s="163">
        <f t="shared" si="51"/>
        <v>8.44914427244583</v>
      </c>
      <c r="Y108" s="163">
        <f t="shared" si="52"/>
        <v>290.087286687307</v>
      </c>
      <c r="Z108" s="163">
        <f t="shared" si="53"/>
        <v>26.1078558018576</v>
      </c>
      <c r="AA108" s="185"/>
      <c r="AC108" s="137"/>
      <c r="AD108" s="137"/>
    </row>
    <row r="109" ht="35.1" customHeight="1" spans="2:30">
      <c r="B109" s="156">
        <v>4</v>
      </c>
      <c r="C109" s="157" t="s">
        <v>592</v>
      </c>
      <c r="D109" s="126" t="s">
        <v>593</v>
      </c>
      <c r="E109" s="164" t="s">
        <v>594</v>
      </c>
      <c r="F109" s="105" t="s">
        <v>202</v>
      </c>
      <c r="G109" s="163"/>
      <c r="H109" s="163">
        <f t="shared" si="48"/>
        <v>0</v>
      </c>
      <c r="I109" s="163"/>
      <c r="J109" s="163"/>
      <c r="K109" s="163"/>
      <c r="L109" s="163"/>
      <c r="M109" s="163"/>
      <c r="N109" s="163"/>
      <c r="O109" s="163"/>
      <c r="P109" s="163"/>
      <c r="Q109" s="163"/>
      <c r="R109" s="163"/>
      <c r="S109" s="177">
        <f t="shared" si="49"/>
        <v>695.45</v>
      </c>
      <c r="T109" s="163">
        <v>20</v>
      </c>
      <c r="U109" s="177">
        <v>585</v>
      </c>
      <c r="V109" s="163">
        <v>8</v>
      </c>
      <c r="W109" s="177">
        <f t="shared" si="50"/>
        <v>6.44</v>
      </c>
      <c r="X109" s="163">
        <f t="shared" si="51"/>
        <v>18.5832</v>
      </c>
      <c r="Y109" s="163">
        <f t="shared" si="52"/>
        <v>638.0232</v>
      </c>
      <c r="Z109" s="163">
        <f t="shared" si="53"/>
        <v>57.422088</v>
      </c>
      <c r="AA109" s="185"/>
      <c r="AC109" s="137"/>
      <c r="AD109" s="137"/>
    </row>
    <row r="110" ht="21.9" customHeight="1" spans="2:30">
      <c r="B110" s="156">
        <v>5</v>
      </c>
      <c r="C110" s="157" t="s">
        <v>595</v>
      </c>
      <c r="D110" s="126" t="s">
        <v>596</v>
      </c>
      <c r="E110" s="164" t="s">
        <v>597</v>
      </c>
      <c r="F110" s="105" t="s">
        <v>202</v>
      </c>
      <c r="G110" s="163"/>
      <c r="H110" s="163">
        <f t="shared" si="48"/>
        <v>0</v>
      </c>
      <c r="I110" s="163"/>
      <c r="J110" s="163"/>
      <c r="K110" s="163"/>
      <c r="L110" s="163"/>
      <c r="M110" s="163"/>
      <c r="N110" s="163"/>
      <c r="O110" s="163"/>
      <c r="P110" s="163"/>
      <c r="Q110" s="163"/>
      <c r="R110" s="163"/>
      <c r="S110" s="177">
        <f t="shared" si="49"/>
        <v>67.58</v>
      </c>
      <c r="T110" s="163">
        <v>20</v>
      </c>
      <c r="U110" s="177">
        <v>35.5941747572815</v>
      </c>
      <c r="V110" s="163">
        <v>0</v>
      </c>
      <c r="W110" s="177">
        <f t="shared" si="50"/>
        <v>4.6</v>
      </c>
      <c r="X110" s="163">
        <f t="shared" si="51"/>
        <v>1.80582524271844</v>
      </c>
      <c r="Y110" s="163">
        <f t="shared" si="52"/>
        <v>61.9999999999999</v>
      </c>
      <c r="Z110" s="163">
        <f t="shared" si="53"/>
        <v>5.57999999999999</v>
      </c>
      <c r="AA110" s="185"/>
      <c r="AC110" s="137"/>
      <c r="AD110" s="137"/>
    </row>
    <row r="111" ht="21.9" customHeight="1" spans="2:30">
      <c r="B111" s="206"/>
      <c r="C111" s="128"/>
      <c r="D111" s="160" t="s">
        <v>598</v>
      </c>
      <c r="E111" s="207"/>
      <c r="F111" s="207"/>
      <c r="G111" s="163"/>
      <c r="H111" s="163">
        <f>SUM(H10:H110)</f>
        <v>1537687.72555</v>
      </c>
      <c r="I111" s="163"/>
      <c r="J111" s="163"/>
      <c r="K111" s="163"/>
      <c r="L111" s="163"/>
      <c r="M111" s="163"/>
      <c r="N111" s="163"/>
      <c r="O111" s="163"/>
      <c r="P111" s="163"/>
      <c r="Q111" s="163"/>
      <c r="R111" s="163"/>
      <c r="S111" s="177"/>
      <c r="T111" s="163"/>
      <c r="U111" s="177"/>
      <c r="V111" s="163"/>
      <c r="W111" s="177"/>
      <c r="X111" s="163"/>
      <c r="Y111" s="163"/>
      <c r="Z111" s="163"/>
      <c r="AA111" s="208"/>
      <c r="AC111" s="137"/>
      <c r="AD111" s="137"/>
    </row>
    <row r="112" ht="21.9" customHeight="1" spans="2:30">
      <c r="B112" s="156" t="s">
        <v>599</v>
      </c>
      <c r="C112" s="157"/>
      <c r="D112" s="158" t="s">
        <v>600</v>
      </c>
      <c r="E112" s="158"/>
      <c r="F112" s="105"/>
      <c r="G112" s="163"/>
      <c r="H112" s="163"/>
      <c r="I112" s="163"/>
      <c r="J112" s="163"/>
      <c r="K112" s="163"/>
      <c r="L112" s="163"/>
      <c r="M112" s="163"/>
      <c r="N112" s="163"/>
      <c r="O112" s="163"/>
      <c r="P112" s="163"/>
      <c r="Q112" s="163"/>
      <c r="R112" s="163"/>
      <c r="S112" s="177"/>
      <c r="T112" s="163"/>
      <c r="U112" s="177"/>
      <c r="V112" s="163"/>
      <c r="W112" s="177"/>
      <c r="X112" s="163"/>
      <c r="Y112" s="163"/>
      <c r="Z112" s="163"/>
      <c r="AA112" s="189"/>
      <c r="AC112" s="137"/>
      <c r="AD112" s="137"/>
    </row>
    <row r="113" ht="21.9" customHeight="1" spans="2:30">
      <c r="B113" s="147" t="s">
        <v>601</v>
      </c>
      <c r="C113" s="148"/>
      <c r="D113" s="148"/>
      <c r="E113" s="161"/>
      <c r="F113" s="161"/>
      <c r="G113" s="163"/>
      <c r="H113" s="163"/>
      <c r="I113" s="163"/>
      <c r="J113" s="163"/>
      <c r="K113" s="163"/>
      <c r="L113" s="163"/>
      <c r="M113" s="163"/>
      <c r="N113" s="163"/>
      <c r="O113" s="163"/>
      <c r="P113" s="163"/>
      <c r="Q113" s="163"/>
      <c r="R113" s="163"/>
      <c r="S113" s="177"/>
      <c r="T113" s="163"/>
      <c r="U113" s="177"/>
      <c r="V113" s="163"/>
      <c r="W113" s="177"/>
      <c r="X113" s="163"/>
      <c r="Y113" s="163"/>
      <c r="Z113" s="163"/>
      <c r="AA113" s="189"/>
      <c r="AC113" s="137"/>
      <c r="AD113" s="137"/>
    </row>
    <row r="114" ht="35.1" customHeight="1" spans="2:30">
      <c r="B114" s="156">
        <v>1</v>
      </c>
      <c r="C114" s="157" t="s">
        <v>388</v>
      </c>
      <c r="D114" s="126" t="s">
        <v>389</v>
      </c>
      <c r="E114" s="164" t="s">
        <v>390</v>
      </c>
      <c r="F114" s="105" t="s">
        <v>357</v>
      </c>
      <c r="G114" s="160">
        <v>118.03</v>
      </c>
      <c r="H114" s="163">
        <f t="shared" ref="H114:H118" si="54">G114*S114</f>
        <v>88670.0375</v>
      </c>
      <c r="I114" s="163"/>
      <c r="J114" s="163"/>
      <c r="K114" s="163"/>
      <c r="L114" s="163"/>
      <c r="M114" s="163"/>
      <c r="N114" s="163"/>
      <c r="O114" s="163"/>
      <c r="P114" s="163"/>
      <c r="Q114" s="163"/>
      <c r="R114" s="163"/>
      <c r="S114" s="177">
        <f t="shared" ref="S114:S118" si="55">ROUND(SUM(Y114:Z114),2)</f>
        <v>751.25</v>
      </c>
      <c r="T114" s="163">
        <v>240</v>
      </c>
      <c r="U114" s="177">
        <v>371.482285714286</v>
      </c>
      <c r="V114" s="163">
        <v>2</v>
      </c>
      <c r="W114" s="177">
        <f t="shared" ref="W114:W118" si="56">(T114+V114)*$W$7</f>
        <v>55.66</v>
      </c>
      <c r="X114" s="163">
        <f t="shared" ref="X114:X118" si="57">SUM(T114:W114)*$X$7</f>
        <v>20.0742685714286</v>
      </c>
      <c r="Y114" s="163">
        <f t="shared" ref="Y114:Y118" si="58">SUM(T114:X114)</f>
        <v>689.216554285715</v>
      </c>
      <c r="Z114" s="163">
        <f t="shared" ref="Z114:Z118" si="59">Y114*$Z$7</f>
        <v>62.0294898857143</v>
      </c>
      <c r="AA114" s="185"/>
      <c r="AC114" s="137"/>
      <c r="AD114" s="137"/>
    </row>
    <row r="115" ht="35.1" customHeight="1" spans="2:30">
      <c r="B115" s="156">
        <v>2</v>
      </c>
      <c r="C115" s="157"/>
      <c r="D115" s="126" t="s">
        <v>389</v>
      </c>
      <c r="E115" s="164" t="s">
        <v>391</v>
      </c>
      <c r="F115" s="105" t="s">
        <v>357</v>
      </c>
      <c r="G115" s="163"/>
      <c r="H115" s="163">
        <f t="shared" si="54"/>
        <v>0</v>
      </c>
      <c r="I115" s="163"/>
      <c r="J115" s="163"/>
      <c r="K115" s="163"/>
      <c r="L115" s="163"/>
      <c r="M115" s="163"/>
      <c r="N115" s="163"/>
      <c r="O115" s="163"/>
      <c r="P115" s="163"/>
      <c r="Q115" s="163"/>
      <c r="R115" s="163"/>
      <c r="S115" s="177">
        <f t="shared" si="55"/>
        <v>734</v>
      </c>
      <c r="T115" s="163">
        <v>240</v>
      </c>
      <c r="U115" s="177">
        <v>356.122285714286</v>
      </c>
      <c r="V115" s="163">
        <v>2</v>
      </c>
      <c r="W115" s="177">
        <f t="shared" si="56"/>
        <v>55.66</v>
      </c>
      <c r="X115" s="163">
        <f t="shared" si="57"/>
        <v>19.6134685714286</v>
      </c>
      <c r="Y115" s="163">
        <f t="shared" si="58"/>
        <v>673.395754285715</v>
      </c>
      <c r="Z115" s="163">
        <f t="shared" si="59"/>
        <v>60.6056178857143</v>
      </c>
      <c r="AA115" s="185"/>
      <c r="AC115" s="137"/>
      <c r="AD115" s="137"/>
    </row>
    <row r="116" ht="35.1" customHeight="1" spans="2:30">
      <c r="B116" s="156">
        <v>3</v>
      </c>
      <c r="C116" s="157"/>
      <c r="D116" s="126" t="s">
        <v>389</v>
      </c>
      <c r="E116" s="164" t="s">
        <v>393</v>
      </c>
      <c r="F116" s="105" t="s">
        <v>357</v>
      </c>
      <c r="G116" s="160">
        <v>1179.24</v>
      </c>
      <c r="H116" s="163">
        <f t="shared" si="54"/>
        <v>758062.6416</v>
      </c>
      <c r="I116" s="163"/>
      <c r="J116" s="163"/>
      <c r="K116" s="163"/>
      <c r="L116" s="163"/>
      <c r="M116" s="163"/>
      <c r="N116" s="163"/>
      <c r="O116" s="163"/>
      <c r="P116" s="163"/>
      <c r="Q116" s="163"/>
      <c r="R116" s="163"/>
      <c r="S116" s="177">
        <f t="shared" si="55"/>
        <v>642.84</v>
      </c>
      <c r="T116" s="163">
        <v>240</v>
      </c>
      <c r="U116" s="177">
        <v>274.52</v>
      </c>
      <c r="V116" s="163">
        <v>2.33</v>
      </c>
      <c r="W116" s="177">
        <f t="shared" si="56"/>
        <v>55.7359</v>
      </c>
      <c r="X116" s="163">
        <f t="shared" si="57"/>
        <v>17.177577</v>
      </c>
      <c r="Y116" s="163">
        <f t="shared" si="58"/>
        <v>589.763477</v>
      </c>
      <c r="Z116" s="163">
        <f t="shared" si="59"/>
        <v>53.07871293</v>
      </c>
      <c r="AA116" s="185"/>
      <c r="AC116" s="137"/>
      <c r="AD116" s="137"/>
    </row>
    <row r="117" ht="21.9" customHeight="1" spans="2:30">
      <c r="B117" s="156">
        <v>4</v>
      </c>
      <c r="C117" s="157" t="s">
        <v>395</v>
      </c>
      <c r="D117" s="126" t="s">
        <v>396</v>
      </c>
      <c r="E117" s="164" t="s">
        <v>387</v>
      </c>
      <c r="F117" s="105" t="s">
        <v>357</v>
      </c>
      <c r="G117" s="163"/>
      <c r="H117" s="163">
        <f t="shared" si="54"/>
        <v>0</v>
      </c>
      <c r="I117" s="163"/>
      <c r="J117" s="163"/>
      <c r="K117" s="163"/>
      <c r="L117" s="163"/>
      <c r="M117" s="163"/>
      <c r="N117" s="163"/>
      <c r="O117" s="163"/>
      <c r="P117" s="163"/>
      <c r="Q117" s="163"/>
      <c r="R117" s="163"/>
      <c r="S117" s="177">
        <f t="shared" si="55"/>
        <v>732.9</v>
      </c>
      <c r="T117" s="163">
        <v>265</v>
      </c>
      <c r="U117" s="177">
        <v>320.52088</v>
      </c>
      <c r="V117" s="163">
        <v>5.15</v>
      </c>
      <c r="W117" s="177">
        <f t="shared" si="56"/>
        <v>62.1345</v>
      </c>
      <c r="X117" s="163">
        <f t="shared" si="57"/>
        <v>19.5841614</v>
      </c>
      <c r="Y117" s="163">
        <f t="shared" si="58"/>
        <v>672.3895414</v>
      </c>
      <c r="Z117" s="163">
        <f t="shared" si="59"/>
        <v>60.515058726</v>
      </c>
      <c r="AA117" s="185"/>
      <c r="AC117" s="137"/>
      <c r="AD117" s="137"/>
    </row>
    <row r="118" ht="21.9" customHeight="1" spans="2:30">
      <c r="B118" s="156">
        <v>5</v>
      </c>
      <c r="C118" s="157" t="s">
        <v>397</v>
      </c>
      <c r="D118" s="126" t="s">
        <v>398</v>
      </c>
      <c r="E118" s="164" t="s">
        <v>399</v>
      </c>
      <c r="F118" s="105" t="s">
        <v>202</v>
      </c>
      <c r="G118" s="163"/>
      <c r="H118" s="163">
        <f t="shared" si="54"/>
        <v>0</v>
      </c>
      <c r="I118" s="163"/>
      <c r="J118" s="163"/>
      <c r="K118" s="163"/>
      <c r="L118" s="163"/>
      <c r="M118" s="163"/>
      <c r="N118" s="163"/>
      <c r="O118" s="163"/>
      <c r="P118" s="163"/>
      <c r="Q118" s="163"/>
      <c r="R118" s="163"/>
      <c r="S118" s="177">
        <f t="shared" si="55"/>
        <v>272.71</v>
      </c>
      <c r="T118" s="163">
        <v>88.3333333333333</v>
      </c>
      <c r="U118" s="177">
        <v>131.35</v>
      </c>
      <c r="V118" s="163">
        <v>2.36</v>
      </c>
      <c r="W118" s="177">
        <f t="shared" si="56"/>
        <v>20.8594666666667</v>
      </c>
      <c r="X118" s="163">
        <f t="shared" si="57"/>
        <v>7.287084</v>
      </c>
      <c r="Y118" s="163">
        <f t="shared" si="58"/>
        <v>250.189884</v>
      </c>
      <c r="Z118" s="163">
        <f t="shared" si="59"/>
        <v>22.51708956</v>
      </c>
      <c r="AA118" s="185"/>
      <c r="AC118" s="137"/>
      <c r="AD118" s="137"/>
    </row>
    <row r="119" ht="21.9" customHeight="1" spans="2:30">
      <c r="B119" s="147" t="s">
        <v>602</v>
      </c>
      <c r="C119" s="148"/>
      <c r="D119" s="148"/>
      <c r="E119" s="161"/>
      <c r="F119" s="161"/>
      <c r="G119" s="163"/>
      <c r="H119" s="163"/>
      <c r="I119" s="163"/>
      <c r="J119" s="163"/>
      <c r="K119" s="163"/>
      <c r="L119" s="163"/>
      <c r="M119" s="163"/>
      <c r="N119" s="163"/>
      <c r="O119" s="163"/>
      <c r="P119" s="163"/>
      <c r="Q119" s="163"/>
      <c r="R119" s="163"/>
      <c r="S119" s="163"/>
      <c r="T119" s="163"/>
      <c r="U119" s="163"/>
      <c r="V119" s="163"/>
      <c r="W119" s="163"/>
      <c r="X119" s="163"/>
      <c r="Y119" s="163"/>
      <c r="Z119" s="163"/>
      <c r="AA119" s="188"/>
      <c r="AC119" s="137"/>
      <c r="AD119" s="137"/>
    </row>
    <row r="120" ht="21.9" customHeight="1" spans="2:30">
      <c r="B120" s="156">
        <v>1</v>
      </c>
      <c r="C120" s="105" t="s">
        <v>404</v>
      </c>
      <c r="D120" s="126" t="s">
        <v>405</v>
      </c>
      <c r="E120" s="164" t="s">
        <v>406</v>
      </c>
      <c r="F120" s="105" t="s">
        <v>370</v>
      </c>
      <c r="G120" s="160">
        <f>13078/1000</f>
        <v>13.078</v>
      </c>
      <c r="H120" s="163">
        <f t="shared" ref="H120:H125" si="60">G120*S120</f>
        <v>77053.74508</v>
      </c>
      <c r="I120" s="163"/>
      <c r="J120" s="163"/>
      <c r="K120" s="163"/>
      <c r="L120" s="163"/>
      <c r="M120" s="163"/>
      <c r="N120" s="163"/>
      <c r="O120" s="163"/>
      <c r="P120" s="163"/>
      <c r="Q120" s="163"/>
      <c r="R120" s="163"/>
      <c r="S120" s="177">
        <f t="shared" ref="S120:S125" si="61">ROUND(SUM(Y120:Z120),2)</f>
        <v>5891.86</v>
      </c>
      <c r="T120" s="163">
        <v>900</v>
      </c>
      <c r="U120" s="177">
        <v>4042.5342</v>
      </c>
      <c r="V120" s="163">
        <v>80</v>
      </c>
      <c r="W120" s="177">
        <f>(T120+V120)*$W$7</f>
        <v>225.4</v>
      </c>
      <c r="X120" s="163">
        <f t="shared" ref="X120:X125" si="62">SUM(T120:W120)*$X$7</f>
        <v>157.438026</v>
      </c>
      <c r="Y120" s="163">
        <f t="shared" ref="Y120:Y125" si="63">SUM(T120:X120)</f>
        <v>5405.372226</v>
      </c>
      <c r="Z120" s="163">
        <f t="shared" ref="Z120:Z125" si="64">Y120*$Z$7</f>
        <v>486.48350034</v>
      </c>
      <c r="AA120" s="185"/>
      <c r="AC120" s="137"/>
      <c r="AD120" s="137"/>
    </row>
    <row r="121" ht="21.9" customHeight="1" spans="2:30">
      <c r="B121" s="156">
        <v>2</v>
      </c>
      <c r="C121" s="105" t="s">
        <v>407</v>
      </c>
      <c r="D121" s="126" t="s">
        <v>408</v>
      </c>
      <c r="E121" s="164" t="s">
        <v>406</v>
      </c>
      <c r="F121" s="105" t="s">
        <v>370</v>
      </c>
      <c r="G121" s="160">
        <f>490606/1000</f>
        <v>490.606</v>
      </c>
      <c r="H121" s="163">
        <f t="shared" si="60"/>
        <v>2855135.58366</v>
      </c>
      <c r="I121" s="163"/>
      <c r="J121" s="163"/>
      <c r="K121" s="163"/>
      <c r="L121" s="163"/>
      <c r="M121" s="163"/>
      <c r="N121" s="163"/>
      <c r="O121" s="163"/>
      <c r="P121" s="163"/>
      <c r="Q121" s="163"/>
      <c r="R121" s="163"/>
      <c r="S121" s="177">
        <f t="shared" si="61"/>
        <v>5819.61</v>
      </c>
      <c r="T121" s="163">
        <v>850</v>
      </c>
      <c r="U121" s="177">
        <v>4039.6862</v>
      </c>
      <c r="V121" s="163">
        <v>80</v>
      </c>
      <c r="W121" s="177">
        <f t="shared" ref="W120:W125" si="65">(T121+V121)*$W$7</f>
        <v>213.9</v>
      </c>
      <c r="X121" s="163">
        <f t="shared" si="62"/>
        <v>155.507586</v>
      </c>
      <c r="Y121" s="163">
        <f t="shared" si="63"/>
        <v>5339.093786</v>
      </c>
      <c r="Z121" s="163">
        <f t="shared" si="64"/>
        <v>480.51844074</v>
      </c>
      <c r="AA121" s="185"/>
      <c r="AC121" s="137"/>
      <c r="AD121" s="137"/>
    </row>
    <row r="122" ht="21.9" customHeight="1" spans="2:30">
      <c r="B122" s="156">
        <v>3</v>
      </c>
      <c r="C122" s="105" t="s">
        <v>409</v>
      </c>
      <c r="D122" s="126" t="s">
        <v>410</v>
      </c>
      <c r="E122" s="164" t="s">
        <v>411</v>
      </c>
      <c r="F122" s="105" t="s">
        <v>412</v>
      </c>
      <c r="G122" s="160">
        <v>1507</v>
      </c>
      <c r="H122" s="163">
        <f t="shared" si="60"/>
        <v>8318.64</v>
      </c>
      <c r="I122" s="163"/>
      <c r="J122" s="163"/>
      <c r="K122" s="163"/>
      <c r="L122" s="163"/>
      <c r="M122" s="163"/>
      <c r="N122" s="163"/>
      <c r="O122" s="163"/>
      <c r="P122" s="163"/>
      <c r="Q122" s="163"/>
      <c r="R122" s="163"/>
      <c r="S122" s="177">
        <f t="shared" si="61"/>
        <v>5.52</v>
      </c>
      <c r="T122" s="163">
        <v>3</v>
      </c>
      <c r="U122" s="177">
        <v>0</v>
      </c>
      <c r="V122" s="163">
        <v>1</v>
      </c>
      <c r="W122" s="177">
        <f t="shared" si="65"/>
        <v>0.92</v>
      </c>
      <c r="X122" s="163">
        <f t="shared" si="62"/>
        <v>0.1476</v>
      </c>
      <c r="Y122" s="163">
        <f t="shared" si="63"/>
        <v>5.0676</v>
      </c>
      <c r="Z122" s="163">
        <f t="shared" si="64"/>
        <v>0.456084</v>
      </c>
      <c r="AA122" s="185"/>
      <c r="AC122" s="137"/>
      <c r="AD122" s="137"/>
    </row>
    <row r="123" ht="21.9" customHeight="1" spans="2:30">
      <c r="B123" s="156">
        <v>4</v>
      </c>
      <c r="C123" s="105" t="s">
        <v>413</v>
      </c>
      <c r="D123" s="126" t="s">
        <v>414</v>
      </c>
      <c r="E123" s="164" t="s">
        <v>411</v>
      </c>
      <c r="F123" s="105" t="s">
        <v>412</v>
      </c>
      <c r="G123" s="160">
        <v>281</v>
      </c>
      <c r="H123" s="163">
        <f t="shared" si="60"/>
        <v>3321.42</v>
      </c>
      <c r="I123" s="163"/>
      <c r="J123" s="163"/>
      <c r="K123" s="163"/>
      <c r="L123" s="163"/>
      <c r="M123" s="163"/>
      <c r="N123" s="163"/>
      <c r="O123" s="163"/>
      <c r="P123" s="163"/>
      <c r="Q123" s="163"/>
      <c r="R123" s="163"/>
      <c r="S123" s="177">
        <f t="shared" si="61"/>
        <v>11.82</v>
      </c>
      <c r="T123" s="163">
        <v>3.5</v>
      </c>
      <c r="U123" s="177">
        <v>5.61</v>
      </c>
      <c r="V123" s="163">
        <v>0.5</v>
      </c>
      <c r="W123" s="177">
        <f t="shared" si="65"/>
        <v>0.92</v>
      </c>
      <c r="X123" s="163">
        <f t="shared" si="62"/>
        <v>0.3159</v>
      </c>
      <c r="Y123" s="163">
        <f t="shared" si="63"/>
        <v>10.8459</v>
      </c>
      <c r="Z123" s="163">
        <f t="shared" si="64"/>
        <v>0.976131</v>
      </c>
      <c r="AA123" s="185"/>
      <c r="AC123" s="137"/>
      <c r="AD123" s="137"/>
    </row>
    <row r="124" ht="33" customHeight="1" spans="2:30">
      <c r="B124" s="156">
        <v>5</v>
      </c>
      <c r="C124" s="105" t="s">
        <v>415</v>
      </c>
      <c r="D124" s="126" t="s">
        <v>416</v>
      </c>
      <c r="E124" s="164" t="s">
        <v>417</v>
      </c>
      <c r="F124" s="167" t="s">
        <v>370</v>
      </c>
      <c r="G124" s="163"/>
      <c r="H124" s="163">
        <f t="shared" si="60"/>
        <v>0</v>
      </c>
      <c r="I124" s="163"/>
      <c r="J124" s="163"/>
      <c r="K124" s="163"/>
      <c r="L124" s="163"/>
      <c r="M124" s="163"/>
      <c r="N124" s="163"/>
      <c r="O124" s="163"/>
      <c r="P124" s="163"/>
      <c r="Q124" s="163"/>
      <c r="R124" s="163"/>
      <c r="S124" s="177">
        <f t="shared" si="61"/>
        <v>7443.5</v>
      </c>
      <c r="T124" s="163">
        <v>1400</v>
      </c>
      <c r="U124" s="177">
        <v>4785</v>
      </c>
      <c r="V124" s="163">
        <v>100</v>
      </c>
      <c r="W124" s="177">
        <f t="shared" si="65"/>
        <v>345</v>
      </c>
      <c r="X124" s="163">
        <f t="shared" si="62"/>
        <v>198.9</v>
      </c>
      <c r="Y124" s="163">
        <f t="shared" si="63"/>
        <v>6828.9</v>
      </c>
      <c r="Z124" s="163">
        <f t="shared" si="64"/>
        <v>614.601</v>
      </c>
      <c r="AA124" s="185"/>
      <c r="AC124" s="137"/>
      <c r="AD124" s="137"/>
    </row>
    <row r="125" ht="21.9" customHeight="1" spans="2:30">
      <c r="B125" s="156">
        <v>6</v>
      </c>
      <c r="C125" s="105" t="s">
        <v>418</v>
      </c>
      <c r="D125" s="126" t="s">
        <v>419</v>
      </c>
      <c r="E125" s="164" t="s">
        <v>420</v>
      </c>
      <c r="F125" s="167" t="s">
        <v>370</v>
      </c>
      <c r="G125" s="160"/>
      <c r="H125" s="163">
        <f t="shared" si="60"/>
        <v>0</v>
      </c>
      <c r="I125" s="163"/>
      <c r="J125" s="163"/>
      <c r="K125" s="163"/>
      <c r="L125" s="163"/>
      <c r="M125" s="163"/>
      <c r="N125" s="163"/>
      <c r="O125" s="163"/>
      <c r="P125" s="163"/>
      <c r="Q125" s="163"/>
      <c r="R125" s="163"/>
      <c r="S125" s="177">
        <f t="shared" si="61"/>
        <v>39.29</v>
      </c>
      <c r="T125" s="163">
        <v>0</v>
      </c>
      <c r="U125" s="177">
        <v>35</v>
      </c>
      <c r="V125" s="163">
        <v>0</v>
      </c>
      <c r="W125" s="177">
        <f t="shared" si="65"/>
        <v>0</v>
      </c>
      <c r="X125" s="163">
        <f t="shared" si="62"/>
        <v>1.05</v>
      </c>
      <c r="Y125" s="163">
        <f t="shared" si="63"/>
        <v>36.05</v>
      </c>
      <c r="Z125" s="163">
        <f t="shared" si="64"/>
        <v>3.2445</v>
      </c>
      <c r="AA125" s="185"/>
      <c r="AC125" s="137"/>
      <c r="AD125" s="137"/>
    </row>
    <row r="126" ht="18" customHeight="1" spans="2:30">
      <c r="B126" s="147" t="s">
        <v>603</v>
      </c>
      <c r="C126" s="148"/>
      <c r="D126" s="148"/>
      <c r="E126" s="161"/>
      <c r="F126" s="161"/>
      <c r="G126" s="163"/>
      <c r="H126" s="163"/>
      <c r="I126" s="163"/>
      <c r="J126" s="163"/>
      <c r="K126" s="163"/>
      <c r="L126" s="163"/>
      <c r="M126" s="163"/>
      <c r="N126" s="163"/>
      <c r="O126" s="163"/>
      <c r="P126" s="163"/>
      <c r="Q126" s="163"/>
      <c r="R126" s="163"/>
      <c r="S126" s="163"/>
      <c r="T126" s="163"/>
      <c r="U126" s="163"/>
      <c r="V126" s="163"/>
      <c r="W126" s="163"/>
      <c r="X126" s="163"/>
      <c r="Y126" s="163"/>
      <c r="Z126" s="163"/>
      <c r="AA126" s="189"/>
      <c r="AC126" s="137"/>
      <c r="AD126" s="137"/>
    </row>
    <row r="127" ht="21.9" customHeight="1" spans="2:30">
      <c r="B127" s="156">
        <v>1</v>
      </c>
      <c r="C127" s="64" t="s">
        <v>422</v>
      </c>
      <c r="D127" s="168" t="s">
        <v>423</v>
      </c>
      <c r="E127" s="169" t="s">
        <v>424</v>
      </c>
      <c r="F127" s="105" t="s">
        <v>357</v>
      </c>
      <c r="G127" s="163"/>
      <c r="H127" s="163">
        <f t="shared" ref="H127:H143" si="66">G127*S127</f>
        <v>0</v>
      </c>
      <c r="I127" s="163"/>
      <c r="J127" s="163"/>
      <c r="K127" s="163"/>
      <c r="L127" s="163"/>
      <c r="M127" s="163"/>
      <c r="N127" s="163"/>
      <c r="O127" s="163"/>
      <c r="P127" s="163"/>
      <c r="Q127" s="163"/>
      <c r="R127" s="163"/>
      <c r="S127" s="177">
        <f t="shared" ref="S127:S143" si="67">ROUND(SUM(Y127:Z127),2)</f>
        <v>672.37</v>
      </c>
      <c r="T127" s="163">
        <v>45</v>
      </c>
      <c r="U127" s="177">
        <v>525.089936893204</v>
      </c>
      <c r="V127" s="163">
        <v>15</v>
      </c>
      <c r="W127" s="177">
        <f t="shared" ref="W127:W143" si="68">(T127+V127)*$W$7</f>
        <v>13.8</v>
      </c>
      <c r="X127" s="163">
        <f t="shared" ref="X127:X143" si="69">SUM(T127:W127)*$X$7</f>
        <v>17.9666981067961</v>
      </c>
      <c r="Y127" s="163">
        <f t="shared" ref="Y127:Y143" si="70">SUM(T127:X127)</f>
        <v>616.856635</v>
      </c>
      <c r="Z127" s="163">
        <f t="shared" ref="Z127:Z143" si="71">Y127*$Z$7</f>
        <v>55.51709715</v>
      </c>
      <c r="AA127" s="191"/>
      <c r="AC127" s="137"/>
      <c r="AD127" s="137"/>
    </row>
    <row r="128" ht="21.9" customHeight="1" spans="2:30">
      <c r="B128" s="156">
        <v>2</v>
      </c>
      <c r="C128" s="64" t="s">
        <v>425</v>
      </c>
      <c r="D128" s="170"/>
      <c r="E128" s="169" t="s">
        <v>426</v>
      </c>
      <c r="F128" s="105" t="s">
        <v>357</v>
      </c>
      <c r="G128" s="160">
        <v>2924.94</v>
      </c>
      <c r="H128" s="163">
        <f t="shared" si="66"/>
        <v>2136463.9242</v>
      </c>
      <c r="I128" s="163"/>
      <c r="J128" s="163"/>
      <c r="K128" s="163"/>
      <c r="L128" s="163"/>
      <c r="M128" s="163"/>
      <c r="N128" s="163"/>
      <c r="O128" s="163"/>
      <c r="P128" s="163"/>
      <c r="Q128" s="163"/>
      <c r="R128" s="163"/>
      <c r="S128" s="177">
        <f t="shared" si="67"/>
        <v>730.43</v>
      </c>
      <c r="T128" s="163">
        <v>45</v>
      </c>
      <c r="U128" s="177">
        <v>576.799936893204</v>
      </c>
      <c r="V128" s="163">
        <v>15</v>
      </c>
      <c r="W128" s="177">
        <f t="shared" si="68"/>
        <v>13.8</v>
      </c>
      <c r="X128" s="163">
        <f t="shared" si="69"/>
        <v>19.5179981067961</v>
      </c>
      <c r="Y128" s="163">
        <f t="shared" si="70"/>
        <v>670.117935</v>
      </c>
      <c r="Z128" s="163">
        <f t="shared" si="71"/>
        <v>60.31061415</v>
      </c>
      <c r="AA128" s="191"/>
      <c r="AC128" s="137"/>
      <c r="AD128" s="137"/>
    </row>
    <row r="129" ht="21.9" customHeight="1" spans="2:30">
      <c r="B129" s="156">
        <v>3</v>
      </c>
      <c r="C129" s="64" t="s">
        <v>427</v>
      </c>
      <c r="D129" s="170"/>
      <c r="E129" s="169" t="s">
        <v>428</v>
      </c>
      <c r="F129" s="105" t="s">
        <v>357</v>
      </c>
      <c r="G129" s="160">
        <v>194.36</v>
      </c>
      <c r="H129" s="163">
        <f t="shared" si="66"/>
        <v>145272.4384</v>
      </c>
      <c r="I129" s="163"/>
      <c r="J129" s="163"/>
      <c r="K129" s="163"/>
      <c r="L129" s="163"/>
      <c r="M129" s="163"/>
      <c r="N129" s="163"/>
      <c r="O129" s="163"/>
      <c r="P129" s="163"/>
      <c r="Q129" s="163"/>
      <c r="R129" s="163"/>
      <c r="S129" s="177">
        <f t="shared" si="67"/>
        <v>747.44</v>
      </c>
      <c r="T129" s="163">
        <v>45</v>
      </c>
      <c r="U129" s="177">
        <v>591.949936893204</v>
      </c>
      <c r="V129" s="163">
        <v>15</v>
      </c>
      <c r="W129" s="177">
        <f t="shared" si="68"/>
        <v>13.8</v>
      </c>
      <c r="X129" s="163">
        <f t="shared" si="69"/>
        <v>19.9724981067961</v>
      </c>
      <c r="Y129" s="163">
        <f t="shared" si="70"/>
        <v>685.722435</v>
      </c>
      <c r="Z129" s="163">
        <f t="shared" si="71"/>
        <v>61.71501915</v>
      </c>
      <c r="AA129" s="191"/>
      <c r="AC129" s="137"/>
      <c r="AD129" s="137"/>
    </row>
    <row r="130" ht="21.9" customHeight="1" spans="2:30">
      <c r="B130" s="156">
        <v>4</v>
      </c>
      <c r="C130" s="64" t="s">
        <v>429</v>
      </c>
      <c r="D130" s="170"/>
      <c r="E130" s="169" t="s">
        <v>430</v>
      </c>
      <c r="F130" s="105" t="s">
        <v>357</v>
      </c>
      <c r="G130" s="160">
        <v>374.56</v>
      </c>
      <c r="H130" s="163">
        <f t="shared" si="66"/>
        <v>288456.1472</v>
      </c>
      <c r="I130" s="163"/>
      <c r="J130" s="163"/>
      <c r="K130" s="163"/>
      <c r="L130" s="163"/>
      <c r="M130" s="163"/>
      <c r="N130" s="163"/>
      <c r="O130" s="163"/>
      <c r="P130" s="163"/>
      <c r="Q130" s="163"/>
      <c r="R130" s="163"/>
      <c r="S130" s="177">
        <f t="shared" si="67"/>
        <v>770.12</v>
      </c>
      <c r="T130" s="163">
        <v>45</v>
      </c>
      <c r="U130" s="177">
        <v>612.149936893204</v>
      </c>
      <c r="V130" s="163">
        <v>15</v>
      </c>
      <c r="W130" s="177">
        <f t="shared" si="68"/>
        <v>13.8</v>
      </c>
      <c r="X130" s="163">
        <f t="shared" si="69"/>
        <v>20.5784981067961</v>
      </c>
      <c r="Y130" s="163">
        <f t="shared" si="70"/>
        <v>706.528435</v>
      </c>
      <c r="Z130" s="163">
        <f t="shared" si="71"/>
        <v>63.58755915</v>
      </c>
      <c r="AA130" s="191"/>
      <c r="AC130" s="137"/>
      <c r="AD130" s="137"/>
    </row>
    <row r="131" ht="21.9" customHeight="1" spans="2:30">
      <c r="B131" s="156">
        <v>5</v>
      </c>
      <c r="C131" s="64" t="s">
        <v>431</v>
      </c>
      <c r="D131" s="170"/>
      <c r="E131" s="169" t="s">
        <v>432</v>
      </c>
      <c r="F131" s="105" t="s">
        <v>357</v>
      </c>
      <c r="G131" s="163">
        <v>83.12</v>
      </c>
      <c r="H131" s="163">
        <f t="shared" si="66"/>
        <v>65896.7048</v>
      </c>
      <c r="I131" s="163"/>
      <c r="J131" s="163"/>
      <c r="K131" s="163"/>
      <c r="L131" s="163"/>
      <c r="M131" s="163"/>
      <c r="N131" s="163"/>
      <c r="O131" s="163"/>
      <c r="P131" s="163"/>
      <c r="Q131" s="163"/>
      <c r="R131" s="163"/>
      <c r="S131" s="177">
        <f t="shared" si="67"/>
        <v>792.79</v>
      </c>
      <c r="T131" s="163">
        <v>45</v>
      </c>
      <c r="U131" s="177">
        <v>632.349936893204</v>
      </c>
      <c r="V131" s="163">
        <v>15</v>
      </c>
      <c r="W131" s="177">
        <f t="shared" si="68"/>
        <v>13.8</v>
      </c>
      <c r="X131" s="163">
        <f t="shared" si="69"/>
        <v>21.1844981067961</v>
      </c>
      <c r="Y131" s="163">
        <f t="shared" si="70"/>
        <v>727.334435</v>
      </c>
      <c r="Z131" s="163">
        <f t="shared" si="71"/>
        <v>65.46009915</v>
      </c>
      <c r="AA131" s="191"/>
      <c r="AC131" s="137"/>
      <c r="AD131" s="137"/>
    </row>
    <row r="132" ht="21.9" customHeight="1" spans="2:30">
      <c r="B132" s="156">
        <v>6</v>
      </c>
      <c r="C132" s="64" t="s">
        <v>433</v>
      </c>
      <c r="D132" s="168" t="s">
        <v>434</v>
      </c>
      <c r="E132" s="169" t="s">
        <v>435</v>
      </c>
      <c r="F132" s="105" t="s">
        <v>357</v>
      </c>
      <c r="G132" s="163"/>
      <c r="H132" s="163">
        <f t="shared" si="66"/>
        <v>0</v>
      </c>
      <c r="I132" s="163"/>
      <c r="J132" s="163"/>
      <c r="K132" s="163"/>
      <c r="L132" s="163"/>
      <c r="M132" s="163"/>
      <c r="N132" s="163"/>
      <c r="O132" s="163"/>
      <c r="P132" s="163"/>
      <c r="Q132" s="163"/>
      <c r="R132" s="163"/>
      <c r="S132" s="177">
        <f t="shared" si="67"/>
        <v>768.15</v>
      </c>
      <c r="T132" s="163">
        <v>60</v>
      </c>
      <c r="U132" s="177">
        <v>591.949936893204</v>
      </c>
      <c r="V132" s="163">
        <v>15</v>
      </c>
      <c r="W132" s="177">
        <f t="shared" si="68"/>
        <v>17.25</v>
      </c>
      <c r="X132" s="163">
        <f t="shared" si="69"/>
        <v>20.5259981067961</v>
      </c>
      <c r="Y132" s="163">
        <f t="shared" si="70"/>
        <v>704.725935</v>
      </c>
      <c r="Z132" s="163">
        <f t="shared" si="71"/>
        <v>63.42533415</v>
      </c>
      <c r="AA132" s="191"/>
      <c r="AC132" s="137"/>
      <c r="AD132" s="137"/>
    </row>
    <row r="133" ht="21.9" customHeight="1" spans="2:30">
      <c r="B133" s="156">
        <v>7</v>
      </c>
      <c r="C133" s="64" t="s">
        <v>436</v>
      </c>
      <c r="D133" s="171"/>
      <c r="E133" s="169" t="s">
        <v>437</v>
      </c>
      <c r="F133" s="105" t="s">
        <v>357</v>
      </c>
      <c r="G133" s="163"/>
      <c r="H133" s="163">
        <f t="shared" si="66"/>
        <v>0</v>
      </c>
      <c r="I133" s="163"/>
      <c r="J133" s="163"/>
      <c r="K133" s="163"/>
      <c r="L133" s="163"/>
      <c r="M133" s="163"/>
      <c r="N133" s="163"/>
      <c r="O133" s="163"/>
      <c r="P133" s="163"/>
      <c r="Q133" s="163"/>
      <c r="R133" s="163"/>
      <c r="S133" s="177">
        <f t="shared" si="67"/>
        <v>790.83</v>
      </c>
      <c r="T133" s="163">
        <v>60</v>
      </c>
      <c r="U133" s="177">
        <v>612.149936893204</v>
      </c>
      <c r="V133" s="163">
        <v>15</v>
      </c>
      <c r="W133" s="177">
        <f t="shared" si="68"/>
        <v>17.25</v>
      </c>
      <c r="X133" s="163">
        <f t="shared" si="69"/>
        <v>21.1319981067961</v>
      </c>
      <c r="Y133" s="163">
        <f t="shared" si="70"/>
        <v>725.531935</v>
      </c>
      <c r="Z133" s="163">
        <f t="shared" si="71"/>
        <v>65.29787415</v>
      </c>
      <c r="AA133" s="191"/>
      <c r="AC133" s="137"/>
      <c r="AD133" s="137"/>
    </row>
    <row r="134" ht="21.9" customHeight="1" spans="2:30">
      <c r="B134" s="156">
        <v>8</v>
      </c>
      <c r="C134" s="64" t="s">
        <v>438</v>
      </c>
      <c r="D134" s="172" t="s">
        <v>439</v>
      </c>
      <c r="E134" s="169" t="s">
        <v>440</v>
      </c>
      <c r="F134" s="105" t="s">
        <v>357</v>
      </c>
      <c r="G134" s="163"/>
      <c r="H134" s="163">
        <f t="shared" si="66"/>
        <v>0</v>
      </c>
      <c r="I134" s="163"/>
      <c r="J134" s="163"/>
      <c r="K134" s="163"/>
      <c r="L134" s="163"/>
      <c r="M134" s="163"/>
      <c r="N134" s="163"/>
      <c r="O134" s="163"/>
      <c r="P134" s="163"/>
      <c r="Q134" s="163"/>
      <c r="R134" s="163"/>
      <c r="S134" s="177">
        <f t="shared" si="67"/>
        <v>948.31</v>
      </c>
      <c r="T134" s="163">
        <v>240</v>
      </c>
      <c r="U134" s="177">
        <v>549.259936893204</v>
      </c>
      <c r="V134" s="163">
        <v>0.17</v>
      </c>
      <c r="W134" s="177">
        <f t="shared" si="68"/>
        <v>55.2391</v>
      </c>
      <c r="X134" s="163">
        <f t="shared" si="69"/>
        <v>25.3400711067961</v>
      </c>
      <c r="Y134" s="163">
        <f t="shared" si="70"/>
        <v>870.009108</v>
      </c>
      <c r="Z134" s="163">
        <f t="shared" si="71"/>
        <v>78.30081972</v>
      </c>
      <c r="AA134" s="191"/>
      <c r="AC134" s="137"/>
      <c r="AD134" s="137"/>
    </row>
    <row r="135" ht="21.9" customHeight="1" spans="2:30">
      <c r="B135" s="156">
        <v>9</v>
      </c>
      <c r="C135" s="64" t="s">
        <v>441</v>
      </c>
      <c r="D135" s="172"/>
      <c r="E135" s="169" t="s">
        <v>442</v>
      </c>
      <c r="F135" s="105" t="s">
        <v>357</v>
      </c>
      <c r="G135" s="160">
        <v>329.38</v>
      </c>
      <c r="H135" s="163">
        <f t="shared" si="66"/>
        <v>317957.1016</v>
      </c>
      <c r="I135" s="163"/>
      <c r="J135" s="163"/>
      <c r="K135" s="163"/>
      <c r="L135" s="163"/>
      <c r="M135" s="163"/>
      <c r="N135" s="163"/>
      <c r="O135" s="163"/>
      <c r="P135" s="163"/>
      <c r="Q135" s="163"/>
      <c r="R135" s="163"/>
      <c r="S135" s="177">
        <f t="shared" si="67"/>
        <v>965.32</v>
      </c>
      <c r="T135" s="163">
        <v>240</v>
      </c>
      <c r="U135" s="177">
        <v>564.409936893204</v>
      </c>
      <c r="V135" s="163">
        <v>0.17</v>
      </c>
      <c r="W135" s="177">
        <f t="shared" si="68"/>
        <v>55.2391</v>
      </c>
      <c r="X135" s="163">
        <f t="shared" si="69"/>
        <v>25.7945711067961</v>
      </c>
      <c r="Y135" s="163">
        <f t="shared" si="70"/>
        <v>885.613608</v>
      </c>
      <c r="Z135" s="163">
        <f t="shared" si="71"/>
        <v>79.70522472</v>
      </c>
      <c r="AA135" s="191"/>
      <c r="AC135" s="137"/>
      <c r="AD135" s="137"/>
    </row>
    <row r="136" ht="21.9" customHeight="1" spans="2:30">
      <c r="B136" s="156">
        <v>10</v>
      </c>
      <c r="C136" s="64" t="s">
        <v>443</v>
      </c>
      <c r="D136" s="172" t="s">
        <v>444</v>
      </c>
      <c r="E136" s="169" t="s">
        <v>426</v>
      </c>
      <c r="F136" s="105" t="s">
        <v>202</v>
      </c>
      <c r="G136" s="160">
        <v>434.18</v>
      </c>
      <c r="H136" s="163">
        <f t="shared" si="66"/>
        <v>70159.1462</v>
      </c>
      <c r="I136" s="163"/>
      <c r="J136" s="163"/>
      <c r="K136" s="163"/>
      <c r="L136" s="163"/>
      <c r="M136" s="163"/>
      <c r="N136" s="163"/>
      <c r="O136" s="163"/>
      <c r="P136" s="163"/>
      <c r="Q136" s="163"/>
      <c r="R136" s="163"/>
      <c r="S136" s="177">
        <f t="shared" si="67"/>
        <v>161.59</v>
      </c>
      <c r="T136" s="163">
        <v>16</v>
      </c>
      <c r="U136" s="177">
        <v>115.519987378641</v>
      </c>
      <c r="V136" s="163">
        <v>7.1</v>
      </c>
      <c r="W136" s="177">
        <f t="shared" si="68"/>
        <v>5.313</v>
      </c>
      <c r="X136" s="163">
        <f t="shared" si="69"/>
        <v>4.31798962135923</v>
      </c>
      <c r="Y136" s="163">
        <f t="shared" si="70"/>
        <v>148.250977</v>
      </c>
      <c r="Z136" s="163">
        <f t="shared" si="71"/>
        <v>13.34258793</v>
      </c>
      <c r="AA136" s="191"/>
      <c r="AC136" s="137"/>
      <c r="AD136" s="137"/>
    </row>
    <row r="137" ht="35.1" customHeight="1" spans="2:30">
      <c r="B137" s="156">
        <v>11</v>
      </c>
      <c r="C137" s="64" t="s">
        <v>445</v>
      </c>
      <c r="D137" s="172" t="s">
        <v>446</v>
      </c>
      <c r="E137" s="169" t="s">
        <v>447</v>
      </c>
      <c r="F137" s="105" t="s">
        <v>357</v>
      </c>
      <c r="G137" s="163"/>
      <c r="H137" s="163">
        <f t="shared" si="66"/>
        <v>0</v>
      </c>
      <c r="I137" s="163"/>
      <c r="J137" s="163"/>
      <c r="K137" s="163"/>
      <c r="L137" s="163"/>
      <c r="M137" s="163"/>
      <c r="N137" s="163"/>
      <c r="O137" s="163"/>
      <c r="P137" s="163"/>
      <c r="Q137" s="163"/>
      <c r="R137" s="163"/>
      <c r="S137" s="177">
        <f t="shared" si="67"/>
        <v>16.84</v>
      </c>
      <c r="T137" s="163">
        <v>0</v>
      </c>
      <c r="U137" s="177">
        <v>15</v>
      </c>
      <c r="V137" s="163">
        <v>0</v>
      </c>
      <c r="W137" s="177">
        <f t="shared" si="68"/>
        <v>0</v>
      </c>
      <c r="X137" s="163">
        <f t="shared" si="69"/>
        <v>0.45</v>
      </c>
      <c r="Y137" s="163">
        <f t="shared" si="70"/>
        <v>15.45</v>
      </c>
      <c r="Z137" s="163">
        <f t="shared" si="71"/>
        <v>1.3905</v>
      </c>
      <c r="AA137" s="191"/>
      <c r="AC137" s="137"/>
      <c r="AD137" s="137"/>
    </row>
    <row r="138" ht="21.9" customHeight="1" spans="2:30">
      <c r="B138" s="156">
        <v>12</v>
      </c>
      <c r="C138" s="64" t="s">
        <v>448</v>
      </c>
      <c r="D138" s="172" t="s">
        <v>449</v>
      </c>
      <c r="E138" s="169" t="s">
        <v>450</v>
      </c>
      <c r="F138" s="105" t="s">
        <v>357</v>
      </c>
      <c r="G138" s="163"/>
      <c r="H138" s="163">
        <f t="shared" si="66"/>
        <v>0</v>
      </c>
      <c r="I138" s="163"/>
      <c r="J138" s="163"/>
      <c r="K138" s="163"/>
      <c r="L138" s="163"/>
      <c r="M138" s="163"/>
      <c r="N138" s="163"/>
      <c r="O138" s="163"/>
      <c r="P138" s="163"/>
      <c r="Q138" s="163"/>
      <c r="R138" s="163"/>
      <c r="S138" s="177">
        <f t="shared" si="67"/>
        <v>8.98</v>
      </c>
      <c r="T138" s="163">
        <v>0</v>
      </c>
      <c r="U138" s="177">
        <v>8</v>
      </c>
      <c r="V138" s="163">
        <v>0</v>
      </c>
      <c r="W138" s="177">
        <f t="shared" si="68"/>
        <v>0</v>
      </c>
      <c r="X138" s="163">
        <f t="shared" si="69"/>
        <v>0.24</v>
      </c>
      <c r="Y138" s="163">
        <f t="shared" si="70"/>
        <v>8.24</v>
      </c>
      <c r="Z138" s="163">
        <f t="shared" si="71"/>
        <v>0.7416</v>
      </c>
      <c r="AA138" s="192"/>
      <c r="AC138" s="137"/>
      <c r="AD138" s="137"/>
    </row>
    <row r="139" ht="21.9" customHeight="1" spans="2:30">
      <c r="B139" s="156">
        <v>13</v>
      </c>
      <c r="C139" s="64" t="s">
        <v>451</v>
      </c>
      <c r="D139" s="172" t="s">
        <v>452</v>
      </c>
      <c r="E139" s="169" t="s">
        <v>453</v>
      </c>
      <c r="F139" s="105" t="s">
        <v>357</v>
      </c>
      <c r="G139" s="163"/>
      <c r="H139" s="163">
        <f t="shared" si="66"/>
        <v>0</v>
      </c>
      <c r="I139" s="163"/>
      <c r="J139" s="163"/>
      <c r="K139" s="163"/>
      <c r="L139" s="163"/>
      <c r="M139" s="163"/>
      <c r="N139" s="163"/>
      <c r="O139" s="163"/>
      <c r="P139" s="163"/>
      <c r="Q139" s="163"/>
      <c r="R139" s="163"/>
      <c r="S139" s="177">
        <f t="shared" si="67"/>
        <v>13.47</v>
      </c>
      <c r="T139" s="163">
        <v>0</v>
      </c>
      <c r="U139" s="177">
        <v>12</v>
      </c>
      <c r="V139" s="163">
        <v>0</v>
      </c>
      <c r="W139" s="177">
        <f t="shared" si="68"/>
        <v>0</v>
      </c>
      <c r="X139" s="163">
        <f t="shared" si="69"/>
        <v>0.36</v>
      </c>
      <c r="Y139" s="163">
        <f t="shared" si="70"/>
        <v>12.36</v>
      </c>
      <c r="Z139" s="163">
        <f t="shared" si="71"/>
        <v>1.1124</v>
      </c>
      <c r="AA139" s="192"/>
      <c r="AC139" s="137"/>
      <c r="AD139" s="137"/>
    </row>
    <row r="140" ht="21.9" customHeight="1" spans="2:30">
      <c r="B140" s="156">
        <v>14</v>
      </c>
      <c r="C140" s="64" t="s">
        <v>454</v>
      </c>
      <c r="D140" s="172" t="s">
        <v>455</v>
      </c>
      <c r="E140" s="169" t="s">
        <v>456</v>
      </c>
      <c r="F140" s="105" t="s">
        <v>357</v>
      </c>
      <c r="G140" s="163"/>
      <c r="H140" s="163">
        <f t="shared" si="66"/>
        <v>0</v>
      </c>
      <c r="I140" s="163"/>
      <c r="J140" s="163"/>
      <c r="K140" s="163"/>
      <c r="L140" s="163"/>
      <c r="M140" s="163"/>
      <c r="N140" s="163"/>
      <c r="O140" s="163"/>
      <c r="P140" s="163"/>
      <c r="Q140" s="163"/>
      <c r="R140" s="163"/>
      <c r="S140" s="177">
        <f t="shared" si="67"/>
        <v>15.7</v>
      </c>
      <c r="T140" s="163">
        <v>0</v>
      </c>
      <c r="U140" s="177">
        <v>13.9815</v>
      </c>
      <c r="V140" s="163">
        <v>0</v>
      </c>
      <c r="W140" s="177">
        <f t="shared" si="68"/>
        <v>0</v>
      </c>
      <c r="X140" s="163">
        <f t="shared" si="69"/>
        <v>0.419445</v>
      </c>
      <c r="Y140" s="163">
        <f t="shared" si="70"/>
        <v>14.400945</v>
      </c>
      <c r="Z140" s="163">
        <f t="shared" si="71"/>
        <v>1.29608505</v>
      </c>
      <c r="AA140" s="192"/>
      <c r="AC140" s="137"/>
      <c r="AD140" s="137"/>
    </row>
    <row r="141" ht="21.9" customHeight="1" spans="2:30">
      <c r="B141" s="156">
        <v>15</v>
      </c>
      <c r="C141" s="64" t="s">
        <v>457</v>
      </c>
      <c r="D141" s="172" t="s">
        <v>458</v>
      </c>
      <c r="E141" s="169" t="s">
        <v>459</v>
      </c>
      <c r="F141" s="105" t="s">
        <v>357</v>
      </c>
      <c r="G141" s="163"/>
      <c r="H141" s="163">
        <f t="shared" si="66"/>
        <v>0</v>
      </c>
      <c r="I141" s="163"/>
      <c r="J141" s="163"/>
      <c r="K141" s="163"/>
      <c r="L141" s="163"/>
      <c r="M141" s="163"/>
      <c r="N141" s="163"/>
      <c r="O141" s="163"/>
      <c r="P141" s="163"/>
      <c r="Q141" s="163"/>
      <c r="R141" s="163"/>
      <c r="S141" s="177">
        <f t="shared" si="67"/>
        <v>13.72</v>
      </c>
      <c r="T141" s="163">
        <v>0</v>
      </c>
      <c r="U141" s="177">
        <v>12.22</v>
      </c>
      <c r="V141" s="163">
        <v>0</v>
      </c>
      <c r="W141" s="177">
        <f t="shared" si="68"/>
        <v>0</v>
      </c>
      <c r="X141" s="163">
        <f t="shared" si="69"/>
        <v>0.3666</v>
      </c>
      <c r="Y141" s="163">
        <f t="shared" si="70"/>
        <v>12.5866</v>
      </c>
      <c r="Z141" s="163">
        <f t="shared" si="71"/>
        <v>1.132794</v>
      </c>
      <c r="AA141" s="192"/>
      <c r="AC141" s="137"/>
      <c r="AD141" s="137"/>
    </row>
    <row r="142" ht="21.9" customHeight="1" spans="2:30">
      <c r="B142" s="156">
        <v>16</v>
      </c>
      <c r="C142" s="64" t="s">
        <v>460</v>
      </c>
      <c r="D142" s="172" t="s">
        <v>461</v>
      </c>
      <c r="E142" s="169" t="s">
        <v>462</v>
      </c>
      <c r="F142" s="105" t="s">
        <v>357</v>
      </c>
      <c r="G142" s="163"/>
      <c r="H142" s="163">
        <f t="shared" si="66"/>
        <v>0</v>
      </c>
      <c r="I142" s="163"/>
      <c r="J142" s="163"/>
      <c r="K142" s="163"/>
      <c r="L142" s="163"/>
      <c r="M142" s="163"/>
      <c r="N142" s="163"/>
      <c r="O142" s="163"/>
      <c r="P142" s="163"/>
      <c r="Q142" s="163"/>
      <c r="R142" s="163"/>
      <c r="S142" s="177">
        <f t="shared" si="67"/>
        <v>37.05</v>
      </c>
      <c r="T142" s="163">
        <v>0</v>
      </c>
      <c r="U142" s="177">
        <v>33</v>
      </c>
      <c r="V142" s="163">
        <v>0</v>
      </c>
      <c r="W142" s="177">
        <f t="shared" si="68"/>
        <v>0</v>
      </c>
      <c r="X142" s="163">
        <f t="shared" si="69"/>
        <v>0.99</v>
      </c>
      <c r="Y142" s="163">
        <f t="shared" si="70"/>
        <v>33.99</v>
      </c>
      <c r="Z142" s="163">
        <f t="shared" si="71"/>
        <v>3.0591</v>
      </c>
      <c r="AA142" s="192"/>
      <c r="AC142" s="137"/>
      <c r="AD142" s="137"/>
    </row>
    <row r="143" ht="21.9" customHeight="1" spans="2:30">
      <c r="B143" s="156">
        <v>17</v>
      </c>
      <c r="C143" s="64" t="s">
        <v>463</v>
      </c>
      <c r="D143" s="172" t="s">
        <v>464</v>
      </c>
      <c r="E143" s="169" t="s">
        <v>465</v>
      </c>
      <c r="F143" s="105" t="s">
        <v>357</v>
      </c>
      <c r="G143" s="163"/>
      <c r="H143" s="163">
        <f t="shared" si="66"/>
        <v>0</v>
      </c>
      <c r="I143" s="163"/>
      <c r="J143" s="163"/>
      <c r="K143" s="163"/>
      <c r="L143" s="163"/>
      <c r="M143" s="163"/>
      <c r="N143" s="163"/>
      <c r="O143" s="163"/>
      <c r="P143" s="163"/>
      <c r="Q143" s="163"/>
      <c r="R143" s="163"/>
      <c r="S143" s="177">
        <f t="shared" si="67"/>
        <v>25.82</v>
      </c>
      <c r="T143" s="163">
        <v>0</v>
      </c>
      <c r="U143" s="177">
        <v>23</v>
      </c>
      <c r="V143" s="163">
        <v>0</v>
      </c>
      <c r="W143" s="177">
        <f t="shared" si="68"/>
        <v>0</v>
      </c>
      <c r="X143" s="163">
        <f t="shared" si="69"/>
        <v>0.69</v>
      </c>
      <c r="Y143" s="163">
        <f t="shared" si="70"/>
        <v>23.69</v>
      </c>
      <c r="Z143" s="163">
        <f t="shared" si="71"/>
        <v>2.1321</v>
      </c>
      <c r="AA143" s="192"/>
      <c r="AC143" s="137"/>
      <c r="AD143" s="137"/>
    </row>
    <row r="144" ht="18" customHeight="1" spans="2:30">
      <c r="B144" s="147" t="s">
        <v>604</v>
      </c>
      <c r="C144" s="148"/>
      <c r="D144" s="148"/>
      <c r="E144" s="161"/>
      <c r="F144" s="161"/>
      <c r="G144" s="163"/>
      <c r="H144" s="163"/>
      <c r="I144" s="163"/>
      <c r="J144" s="163"/>
      <c r="K144" s="163"/>
      <c r="L144" s="163"/>
      <c r="M144" s="163"/>
      <c r="N144" s="163"/>
      <c r="O144" s="163"/>
      <c r="P144" s="163"/>
      <c r="Q144" s="163"/>
      <c r="R144" s="163"/>
      <c r="S144" s="163"/>
      <c r="T144" s="163"/>
      <c r="U144" s="163"/>
      <c r="V144" s="163"/>
      <c r="W144" s="163"/>
      <c r="X144" s="163"/>
      <c r="Y144" s="163"/>
      <c r="Z144" s="163"/>
      <c r="AA144" s="189"/>
      <c r="AC144" s="137"/>
      <c r="AD144" s="137"/>
    </row>
    <row r="145" ht="24.9" customHeight="1" spans="2:30">
      <c r="B145" s="156">
        <v>1</v>
      </c>
      <c r="C145" s="105" t="s">
        <v>605</v>
      </c>
      <c r="D145" s="126" t="s">
        <v>606</v>
      </c>
      <c r="E145" s="126" t="s">
        <v>607</v>
      </c>
      <c r="F145" s="105" t="s">
        <v>202</v>
      </c>
      <c r="G145" s="163"/>
      <c r="H145" s="163">
        <f t="shared" ref="H145:H165" si="72">G145*S145</f>
        <v>0</v>
      </c>
      <c r="I145" s="163"/>
      <c r="J145" s="163"/>
      <c r="K145" s="163"/>
      <c r="L145" s="163"/>
      <c r="M145" s="163"/>
      <c r="N145" s="163"/>
      <c r="O145" s="163"/>
      <c r="P145" s="163"/>
      <c r="Q145" s="163"/>
      <c r="R145" s="163"/>
      <c r="S145" s="177">
        <f t="shared" ref="S145:S165" si="73">ROUND(SUM(Y145:Z145),2)</f>
        <v>161.59</v>
      </c>
      <c r="T145" s="163">
        <v>16</v>
      </c>
      <c r="U145" s="177">
        <v>115.519987378641</v>
      </c>
      <c r="V145" s="163">
        <v>7.1</v>
      </c>
      <c r="W145" s="177">
        <f t="shared" ref="W145:W165" si="74">(T145+V145)*$W$7</f>
        <v>5.313</v>
      </c>
      <c r="X145" s="163">
        <f t="shared" ref="X145:X165" si="75">SUM(T145:W145)*$X$7</f>
        <v>4.31798962135923</v>
      </c>
      <c r="Y145" s="163">
        <f t="shared" ref="Y145:Y165" si="76">SUM(T145:X145)</f>
        <v>148.250977</v>
      </c>
      <c r="Z145" s="163">
        <f t="shared" ref="Z145:Z165" si="77">Y145*$Z$7</f>
        <v>13.34258793</v>
      </c>
      <c r="AA145" s="189"/>
      <c r="AC145" s="137"/>
      <c r="AD145" s="137"/>
    </row>
    <row r="146" ht="24.9" customHeight="1" spans="2:30">
      <c r="B146" s="156">
        <v>2</v>
      </c>
      <c r="C146" s="105" t="s">
        <v>608</v>
      </c>
      <c r="D146" s="126" t="s">
        <v>609</v>
      </c>
      <c r="E146" s="126" t="s">
        <v>610</v>
      </c>
      <c r="F146" s="105" t="s">
        <v>202</v>
      </c>
      <c r="G146" s="163"/>
      <c r="H146" s="163">
        <f t="shared" si="72"/>
        <v>0</v>
      </c>
      <c r="I146" s="163"/>
      <c r="J146" s="163"/>
      <c r="K146" s="163"/>
      <c r="L146" s="163"/>
      <c r="M146" s="163"/>
      <c r="N146" s="163"/>
      <c r="O146" s="163"/>
      <c r="P146" s="163"/>
      <c r="Q146" s="163"/>
      <c r="R146" s="163"/>
      <c r="S146" s="177">
        <f t="shared" si="73"/>
        <v>9.67</v>
      </c>
      <c r="T146" s="163">
        <v>5</v>
      </c>
      <c r="U146" s="177">
        <v>0</v>
      </c>
      <c r="V146" s="163">
        <v>2</v>
      </c>
      <c r="W146" s="177">
        <f t="shared" si="74"/>
        <v>1.61</v>
      </c>
      <c r="X146" s="163">
        <f t="shared" si="75"/>
        <v>0.2583</v>
      </c>
      <c r="Y146" s="163">
        <f t="shared" si="76"/>
        <v>8.8683</v>
      </c>
      <c r="Z146" s="163">
        <f t="shared" si="77"/>
        <v>0.798147</v>
      </c>
      <c r="AA146" s="185"/>
      <c r="AC146" s="137"/>
      <c r="AD146" s="137"/>
    </row>
    <row r="147" ht="24.9" customHeight="1" spans="2:30">
      <c r="B147" s="156">
        <v>3</v>
      </c>
      <c r="C147" s="64" t="s">
        <v>611</v>
      </c>
      <c r="D147" s="126" t="s">
        <v>612</v>
      </c>
      <c r="E147" s="126" t="s">
        <v>613</v>
      </c>
      <c r="F147" s="105" t="s">
        <v>357</v>
      </c>
      <c r="G147" s="163"/>
      <c r="H147" s="163">
        <f t="shared" si="72"/>
        <v>0</v>
      </c>
      <c r="I147" s="163"/>
      <c r="J147" s="163"/>
      <c r="K147" s="163"/>
      <c r="L147" s="163"/>
      <c r="M147" s="163"/>
      <c r="N147" s="163"/>
      <c r="O147" s="163"/>
      <c r="P147" s="163"/>
      <c r="Q147" s="163"/>
      <c r="R147" s="163"/>
      <c r="S147" s="177">
        <f t="shared" si="73"/>
        <v>316.91</v>
      </c>
      <c r="T147" s="163">
        <v>40</v>
      </c>
      <c r="U147" s="177">
        <v>230</v>
      </c>
      <c r="V147" s="163">
        <v>2.5</v>
      </c>
      <c r="W147" s="177">
        <f t="shared" si="74"/>
        <v>9.775</v>
      </c>
      <c r="X147" s="163">
        <f t="shared" si="75"/>
        <v>8.46825</v>
      </c>
      <c r="Y147" s="163">
        <f t="shared" si="76"/>
        <v>290.74325</v>
      </c>
      <c r="Z147" s="163">
        <f t="shared" si="77"/>
        <v>26.1668925</v>
      </c>
      <c r="AA147" s="185"/>
      <c r="AC147" s="137"/>
      <c r="AD147" s="137"/>
    </row>
    <row r="148" ht="24.9" customHeight="1" spans="2:30">
      <c r="B148" s="156">
        <v>4</v>
      </c>
      <c r="C148" s="105" t="s">
        <v>422</v>
      </c>
      <c r="D148" s="126" t="s">
        <v>467</v>
      </c>
      <c r="E148" s="126" t="s">
        <v>468</v>
      </c>
      <c r="F148" s="105" t="s">
        <v>357</v>
      </c>
      <c r="G148" s="163"/>
      <c r="H148" s="163">
        <f t="shared" si="72"/>
        <v>0</v>
      </c>
      <c r="I148" s="163"/>
      <c r="J148" s="163"/>
      <c r="K148" s="163"/>
      <c r="L148" s="163"/>
      <c r="M148" s="163"/>
      <c r="N148" s="163"/>
      <c r="O148" s="163"/>
      <c r="P148" s="163"/>
      <c r="Q148" s="163"/>
      <c r="R148" s="163"/>
      <c r="S148" s="177">
        <f t="shared" si="73"/>
        <v>689.21</v>
      </c>
      <c r="T148" s="163">
        <v>45</v>
      </c>
      <c r="U148" s="177">
        <v>540.089936893204</v>
      </c>
      <c r="V148" s="163">
        <v>15</v>
      </c>
      <c r="W148" s="177">
        <f t="shared" si="74"/>
        <v>13.8</v>
      </c>
      <c r="X148" s="163">
        <f t="shared" si="75"/>
        <v>18.4166981067961</v>
      </c>
      <c r="Y148" s="163">
        <f t="shared" si="76"/>
        <v>632.306635</v>
      </c>
      <c r="Z148" s="163">
        <f t="shared" si="77"/>
        <v>56.90759715</v>
      </c>
      <c r="AA148" s="185"/>
      <c r="AC148" s="137"/>
      <c r="AD148" s="137"/>
    </row>
    <row r="149" ht="24.9" customHeight="1" spans="2:30">
      <c r="B149" s="156">
        <v>5</v>
      </c>
      <c r="C149" s="64" t="s">
        <v>473</v>
      </c>
      <c r="D149" s="172" t="s">
        <v>614</v>
      </c>
      <c r="E149" s="118" t="s">
        <v>615</v>
      </c>
      <c r="F149" s="105" t="s">
        <v>202</v>
      </c>
      <c r="G149" s="160">
        <v>1900.3</v>
      </c>
      <c r="H149" s="163">
        <f t="shared" si="72"/>
        <v>67555.665</v>
      </c>
      <c r="I149" s="163"/>
      <c r="J149" s="163"/>
      <c r="K149" s="163"/>
      <c r="L149" s="163"/>
      <c r="M149" s="163"/>
      <c r="N149" s="163"/>
      <c r="O149" s="163"/>
      <c r="P149" s="163"/>
      <c r="Q149" s="163"/>
      <c r="R149" s="163"/>
      <c r="S149" s="177">
        <f t="shared" si="73"/>
        <v>35.55</v>
      </c>
      <c r="T149" s="163">
        <v>12</v>
      </c>
      <c r="U149" s="177">
        <v>16.7794981067961</v>
      </c>
      <c r="V149" s="163">
        <v>0.1</v>
      </c>
      <c r="W149" s="177">
        <f t="shared" si="74"/>
        <v>2.783</v>
      </c>
      <c r="X149" s="163">
        <f t="shared" si="75"/>
        <v>0.949874943203883</v>
      </c>
      <c r="Y149" s="163">
        <f t="shared" si="76"/>
        <v>32.61237305</v>
      </c>
      <c r="Z149" s="163">
        <f t="shared" si="77"/>
        <v>2.9351135745</v>
      </c>
      <c r="AA149" s="185"/>
      <c r="AC149" s="137"/>
      <c r="AD149" s="137"/>
    </row>
    <row r="150" ht="24.9" customHeight="1" spans="2:30">
      <c r="B150" s="156">
        <v>6</v>
      </c>
      <c r="C150" s="64"/>
      <c r="D150" s="172" t="s">
        <v>614</v>
      </c>
      <c r="E150" s="118" t="s">
        <v>616</v>
      </c>
      <c r="F150" s="105" t="s">
        <v>202</v>
      </c>
      <c r="G150" s="160"/>
      <c r="H150" s="163">
        <f t="shared" si="72"/>
        <v>0</v>
      </c>
      <c r="I150" s="163"/>
      <c r="J150" s="163"/>
      <c r="K150" s="163"/>
      <c r="L150" s="163"/>
      <c r="M150" s="163"/>
      <c r="N150" s="163"/>
      <c r="O150" s="163"/>
      <c r="P150" s="163"/>
      <c r="Q150" s="163"/>
      <c r="R150" s="163"/>
      <c r="S150" s="177">
        <f t="shared" si="73"/>
        <v>41.75</v>
      </c>
      <c r="T150" s="163">
        <v>12</v>
      </c>
      <c r="U150" s="177">
        <v>22.3059974757282</v>
      </c>
      <c r="V150" s="163">
        <v>0.1</v>
      </c>
      <c r="W150" s="177">
        <f t="shared" si="74"/>
        <v>2.783</v>
      </c>
      <c r="X150" s="163">
        <f t="shared" si="75"/>
        <v>1.11566992427185</v>
      </c>
      <c r="Y150" s="163">
        <f t="shared" si="76"/>
        <v>38.3046674000001</v>
      </c>
      <c r="Z150" s="163">
        <f t="shared" si="77"/>
        <v>3.447420066</v>
      </c>
      <c r="AA150" s="185"/>
      <c r="AC150" s="137"/>
      <c r="AD150" s="137"/>
    </row>
    <row r="151" ht="24.9" customHeight="1" spans="2:30">
      <c r="B151" s="156">
        <v>7</v>
      </c>
      <c r="C151" s="64"/>
      <c r="D151" s="172" t="s">
        <v>614</v>
      </c>
      <c r="E151" s="118" t="s">
        <v>617</v>
      </c>
      <c r="F151" s="105" t="s">
        <v>202</v>
      </c>
      <c r="G151" s="163"/>
      <c r="H151" s="163">
        <f t="shared" si="72"/>
        <v>0</v>
      </c>
      <c r="I151" s="163"/>
      <c r="J151" s="163"/>
      <c r="K151" s="163"/>
      <c r="L151" s="163"/>
      <c r="M151" s="163"/>
      <c r="N151" s="163"/>
      <c r="O151" s="163"/>
      <c r="P151" s="163"/>
      <c r="Q151" s="163"/>
      <c r="R151" s="163"/>
      <c r="S151" s="177">
        <f t="shared" si="73"/>
        <v>36.06</v>
      </c>
      <c r="T151" s="163">
        <v>12</v>
      </c>
      <c r="U151" s="177">
        <v>17.2339981067961</v>
      </c>
      <c r="V151" s="163">
        <v>0.1</v>
      </c>
      <c r="W151" s="177">
        <f t="shared" si="74"/>
        <v>2.783</v>
      </c>
      <c r="X151" s="163">
        <f t="shared" si="75"/>
        <v>0.963509943203883</v>
      </c>
      <c r="Y151" s="163">
        <f t="shared" si="76"/>
        <v>33.08050805</v>
      </c>
      <c r="Z151" s="163">
        <f t="shared" si="77"/>
        <v>2.9772457245</v>
      </c>
      <c r="AA151" s="185"/>
      <c r="AC151" s="137"/>
      <c r="AD151" s="137"/>
    </row>
    <row r="152" ht="24.9" customHeight="1" spans="2:30">
      <c r="B152" s="156">
        <v>8</v>
      </c>
      <c r="C152" s="64" t="s">
        <v>479</v>
      </c>
      <c r="D152" s="172" t="s">
        <v>614</v>
      </c>
      <c r="E152" s="118" t="s">
        <v>618</v>
      </c>
      <c r="F152" s="105" t="s">
        <v>202</v>
      </c>
      <c r="G152" s="163"/>
      <c r="H152" s="163">
        <f t="shared" si="72"/>
        <v>0</v>
      </c>
      <c r="I152" s="163"/>
      <c r="J152" s="163"/>
      <c r="K152" s="163"/>
      <c r="L152" s="163"/>
      <c r="M152" s="163"/>
      <c r="N152" s="163"/>
      <c r="O152" s="163"/>
      <c r="P152" s="163"/>
      <c r="Q152" s="163"/>
      <c r="R152" s="163"/>
      <c r="S152" s="177">
        <f t="shared" si="73"/>
        <v>42.43</v>
      </c>
      <c r="T152" s="163">
        <v>12</v>
      </c>
      <c r="U152" s="177">
        <v>22.9119974757282</v>
      </c>
      <c r="V152" s="163">
        <v>0.1</v>
      </c>
      <c r="W152" s="177">
        <f t="shared" si="74"/>
        <v>2.783</v>
      </c>
      <c r="X152" s="163">
        <f t="shared" si="75"/>
        <v>1.13384992427185</v>
      </c>
      <c r="Y152" s="163">
        <f t="shared" si="76"/>
        <v>38.9288474</v>
      </c>
      <c r="Z152" s="163">
        <f t="shared" si="77"/>
        <v>3.503596266</v>
      </c>
      <c r="AA152" s="185"/>
      <c r="AC152" s="137"/>
      <c r="AD152" s="137"/>
    </row>
    <row r="153" ht="24.9" customHeight="1" spans="2:30">
      <c r="B153" s="156">
        <v>9</v>
      </c>
      <c r="C153" s="64" t="s">
        <v>483</v>
      </c>
      <c r="D153" s="126" t="s">
        <v>484</v>
      </c>
      <c r="E153" s="126" t="s">
        <v>619</v>
      </c>
      <c r="F153" s="105" t="s">
        <v>202</v>
      </c>
      <c r="G153" s="160">
        <v>1083.19</v>
      </c>
      <c r="H153" s="163">
        <f t="shared" si="72"/>
        <v>33860.5194</v>
      </c>
      <c r="I153" s="163"/>
      <c r="J153" s="163"/>
      <c r="K153" s="163"/>
      <c r="L153" s="163"/>
      <c r="M153" s="163"/>
      <c r="N153" s="163"/>
      <c r="O153" s="163"/>
      <c r="P153" s="163"/>
      <c r="Q153" s="163"/>
      <c r="R153" s="163"/>
      <c r="S153" s="177">
        <f t="shared" si="73"/>
        <v>31.26</v>
      </c>
      <c r="T153" s="163">
        <v>12</v>
      </c>
      <c r="U153" s="177">
        <v>12.4673918857143</v>
      </c>
      <c r="V153" s="163">
        <v>0.5</v>
      </c>
      <c r="W153" s="177">
        <f t="shared" si="74"/>
        <v>2.875</v>
      </c>
      <c r="X153" s="163">
        <f t="shared" si="75"/>
        <v>0.835271756571429</v>
      </c>
      <c r="Y153" s="163">
        <f t="shared" si="76"/>
        <v>28.6776636422857</v>
      </c>
      <c r="Z153" s="163">
        <f t="shared" si="77"/>
        <v>2.58098972780572</v>
      </c>
      <c r="AA153" s="185"/>
      <c r="AC153" s="137"/>
      <c r="AD153" s="137"/>
    </row>
    <row r="154" ht="24.9" customHeight="1" spans="2:30">
      <c r="B154" s="156">
        <v>10</v>
      </c>
      <c r="C154" s="64" t="s">
        <v>486</v>
      </c>
      <c r="D154" s="126" t="s">
        <v>487</v>
      </c>
      <c r="E154" s="126" t="s">
        <v>488</v>
      </c>
      <c r="F154" s="105" t="s">
        <v>202</v>
      </c>
      <c r="G154" s="160">
        <v>380.89</v>
      </c>
      <c r="H154" s="163">
        <f t="shared" si="72"/>
        <v>30638.7916</v>
      </c>
      <c r="I154" s="163"/>
      <c r="J154" s="163"/>
      <c r="K154" s="163"/>
      <c r="L154" s="163"/>
      <c r="M154" s="163"/>
      <c r="N154" s="163"/>
      <c r="O154" s="163"/>
      <c r="P154" s="163"/>
      <c r="Q154" s="163"/>
      <c r="R154" s="163"/>
      <c r="S154" s="177">
        <f t="shared" si="73"/>
        <v>80.44</v>
      </c>
      <c r="T154" s="163">
        <v>35</v>
      </c>
      <c r="U154" s="177">
        <v>27.9853723428571</v>
      </c>
      <c r="V154" s="163">
        <v>0.5</v>
      </c>
      <c r="W154" s="177">
        <f t="shared" si="74"/>
        <v>8.165</v>
      </c>
      <c r="X154" s="163">
        <f t="shared" si="75"/>
        <v>2.14951117028571</v>
      </c>
      <c r="Y154" s="163">
        <f t="shared" si="76"/>
        <v>73.7998835131428</v>
      </c>
      <c r="Z154" s="163">
        <f t="shared" si="77"/>
        <v>6.64198951618285</v>
      </c>
      <c r="AA154" s="185"/>
      <c r="AC154" s="137"/>
      <c r="AD154" s="137"/>
    </row>
    <row r="155" ht="35.1" customHeight="1" spans="2:30">
      <c r="B155" s="156">
        <v>11</v>
      </c>
      <c r="C155" s="64" t="s">
        <v>620</v>
      </c>
      <c r="D155" s="126" t="s">
        <v>621</v>
      </c>
      <c r="E155" s="126" t="s">
        <v>622</v>
      </c>
      <c r="F155" s="105" t="s">
        <v>202</v>
      </c>
      <c r="G155" s="160">
        <v>120.48</v>
      </c>
      <c r="H155" s="163">
        <f t="shared" si="72"/>
        <v>4468.6032</v>
      </c>
      <c r="I155" s="163"/>
      <c r="J155" s="163"/>
      <c r="K155" s="163"/>
      <c r="L155" s="163"/>
      <c r="M155" s="163"/>
      <c r="N155" s="163"/>
      <c r="O155" s="163"/>
      <c r="P155" s="163"/>
      <c r="Q155" s="163"/>
      <c r="R155" s="163"/>
      <c r="S155" s="177">
        <f t="shared" si="73"/>
        <v>37.09</v>
      </c>
      <c r="T155" s="163">
        <v>15</v>
      </c>
      <c r="U155" s="177">
        <v>13.9673918857143</v>
      </c>
      <c r="V155" s="163">
        <v>0.5</v>
      </c>
      <c r="W155" s="177">
        <f t="shared" si="74"/>
        <v>3.565</v>
      </c>
      <c r="X155" s="163">
        <f t="shared" si="75"/>
        <v>0.990971756571429</v>
      </c>
      <c r="Y155" s="163">
        <f t="shared" si="76"/>
        <v>34.0233636422857</v>
      </c>
      <c r="Z155" s="163">
        <f t="shared" si="77"/>
        <v>3.06210272780571</v>
      </c>
      <c r="AA155" s="185"/>
      <c r="AC155" s="137"/>
      <c r="AD155" s="137"/>
    </row>
    <row r="156" ht="35.1" customHeight="1" spans="2:30">
      <c r="B156" s="156">
        <v>12</v>
      </c>
      <c r="C156" s="64" t="s">
        <v>623</v>
      </c>
      <c r="D156" s="172" t="s">
        <v>624</v>
      </c>
      <c r="E156" s="118" t="s">
        <v>625</v>
      </c>
      <c r="F156" s="105" t="s">
        <v>202</v>
      </c>
      <c r="G156" s="160">
        <v>9.03</v>
      </c>
      <c r="H156" s="163">
        <f t="shared" si="72"/>
        <v>222.5895</v>
      </c>
      <c r="I156" s="163"/>
      <c r="J156" s="163"/>
      <c r="K156" s="163"/>
      <c r="L156" s="163"/>
      <c r="M156" s="163"/>
      <c r="N156" s="163"/>
      <c r="O156" s="163"/>
      <c r="P156" s="163"/>
      <c r="Q156" s="163"/>
      <c r="R156" s="163"/>
      <c r="S156" s="177">
        <f t="shared" si="73"/>
        <v>24.65</v>
      </c>
      <c r="T156" s="163">
        <v>8</v>
      </c>
      <c r="U156" s="177">
        <v>12.12</v>
      </c>
      <c r="V156" s="163">
        <v>0</v>
      </c>
      <c r="W156" s="177">
        <f t="shared" si="74"/>
        <v>1.84</v>
      </c>
      <c r="X156" s="163">
        <f t="shared" si="75"/>
        <v>0.6588</v>
      </c>
      <c r="Y156" s="163">
        <f t="shared" si="76"/>
        <v>22.6188</v>
      </c>
      <c r="Z156" s="163">
        <f t="shared" si="77"/>
        <v>2.035692</v>
      </c>
      <c r="AA156" s="185"/>
      <c r="AC156" s="137"/>
      <c r="AD156" s="137"/>
    </row>
    <row r="157" ht="35.1" customHeight="1" spans="2:30">
      <c r="B157" s="156">
        <v>13</v>
      </c>
      <c r="C157" s="105" t="s">
        <v>494</v>
      </c>
      <c r="D157" s="172" t="s">
        <v>492</v>
      </c>
      <c r="E157" s="126" t="s">
        <v>626</v>
      </c>
      <c r="F157" s="105" t="s">
        <v>202</v>
      </c>
      <c r="G157" s="163"/>
      <c r="H157" s="163">
        <f t="shared" si="72"/>
        <v>0</v>
      </c>
      <c r="I157" s="163"/>
      <c r="J157" s="163"/>
      <c r="K157" s="163"/>
      <c r="L157" s="163"/>
      <c r="M157" s="163"/>
      <c r="N157" s="163"/>
      <c r="O157" s="163"/>
      <c r="P157" s="163"/>
      <c r="Q157" s="163"/>
      <c r="R157" s="163"/>
      <c r="S157" s="177">
        <f t="shared" si="73"/>
        <v>66.29</v>
      </c>
      <c r="T157" s="163">
        <v>35</v>
      </c>
      <c r="U157" s="177">
        <v>14.7626861714286</v>
      </c>
      <c r="V157" s="163">
        <v>1</v>
      </c>
      <c r="W157" s="177">
        <f t="shared" si="74"/>
        <v>8.28</v>
      </c>
      <c r="X157" s="163">
        <f t="shared" si="75"/>
        <v>1.77128058514286</v>
      </c>
      <c r="Y157" s="163">
        <f t="shared" si="76"/>
        <v>60.8139667565715</v>
      </c>
      <c r="Z157" s="163">
        <f t="shared" si="77"/>
        <v>5.47325700809143</v>
      </c>
      <c r="AA157" s="185"/>
      <c r="AC157" s="137"/>
      <c r="AD157" s="137"/>
    </row>
    <row r="158" ht="69" customHeight="1" spans="2:30">
      <c r="B158" s="156">
        <v>14</v>
      </c>
      <c r="C158" s="105" t="s">
        <v>491</v>
      </c>
      <c r="D158" s="172" t="s">
        <v>492</v>
      </c>
      <c r="E158" s="126" t="s">
        <v>627</v>
      </c>
      <c r="F158" s="105" t="s">
        <v>202</v>
      </c>
      <c r="G158" s="163"/>
      <c r="H158" s="163">
        <f t="shared" si="72"/>
        <v>0</v>
      </c>
      <c r="I158" s="163"/>
      <c r="J158" s="163"/>
      <c r="K158" s="163"/>
      <c r="L158" s="163"/>
      <c r="M158" s="163"/>
      <c r="N158" s="163"/>
      <c r="O158" s="163"/>
      <c r="P158" s="163"/>
      <c r="Q158" s="163"/>
      <c r="R158" s="163"/>
      <c r="S158" s="177">
        <f t="shared" si="73"/>
        <v>77.23</v>
      </c>
      <c r="T158" s="163">
        <v>35</v>
      </c>
      <c r="U158" s="177">
        <v>24.5072008</v>
      </c>
      <c r="V158" s="163">
        <v>1</v>
      </c>
      <c r="W158" s="177">
        <f t="shared" si="74"/>
        <v>8.28</v>
      </c>
      <c r="X158" s="163">
        <f t="shared" si="75"/>
        <v>2.063616024</v>
      </c>
      <c r="Y158" s="163">
        <f t="shared" si="76"/>
        <v>70.850816824</v>
      </c>
      <c r="Z158" s="163">
        <f t="shared" si="77"/>
        <v>6.37657351416</v>
      </c>
      <c r="AA158" s="185"/>
      <c r="AC158" s="137"/>
      <c r="AD158" s="137"/>
    </row>
    <row r="159" ht="69" customHeight="1" spans="2:30">
      <c r="B159" s="156">
        <v>15</v>
      </c>
      <c r="C159" s="105" t="s">
        <v>499</v>
      </c>
      <c r="D159" s="172" t="s">
        <v>500</v>
      </c>
      <c r="E159" s="126" t="s">
        <v>628</v>
      </c>
      <c r="F159" s="105" t="s">
        <v>202</v>
      </c>
      <c r="G159" s="163"/>
      <c r="H159" s="163">
        <f t="shared" si="72"/>
        <v>0</v>
      </c>
      <c r="I159" s="163"/>
      <c r="J159" s="163"/>
      <c r="K159" s="163"/>
      <c r="L159" s="163"/>
      <c r="M159" s="163"/>
      <c r="N159" s="163"/>
      <c r="O159" s="163"/>
      <c r="P159" s="163"/>
      <c r="Q159" s="163"/>
      <c r="R159" s="163"/>
      <c r="S159" s="177">
        <f t="shared" si="73"/>
        <v>92.8</v>
      </c>
      <c r="T159" s="163">
        <v>45</v>
      </c>
      <c r="U159" s="177">
        <v>25.4623216</v>
      </c>
      <c r="V159" s="163">
        <v>1.5</v>
      </c>
      <c r="W159" s="177">
        <f t="shared" si="74"/>
        <v>10.695</v>
      </c>
      <c r="X159" s="163">
        <f t="shared" si="75"/>
        <v>2.479719648</v>
      </c>
      <c r="Y159" s="163">
        <f t="shared" si="76"/>
        <v>85.137041248</v>
      </c>
      <c r="Z159" s="163">
        <f t="shared" si="77"/>
        <v>7.66233371232</v>
      </c>
      <c r="AA159" s="185"/>
      <c r="AC159" s="137"/>
      <c r="AD159" s="137"/>
    </row>
    <row r="160" ht="48" customHeight="1" spans="2:30">
      <c r="B160" s="156">
        <v>16</v>
      </c>
      <c r="C160" s="105"/>
      <c r="D160" s="118" t="s">
        <v>497</v>
      </c>
      <c r="E160" s="118" t="s">
        <v>498</v>
      </c>
      <c r="F160" s="105" t="s">
        <v>202</v>
      </c>
      <c r="G160" s="163"/>
      <c r="H160" s="163">
        <f t="shared" si="72"/>
        <v>0</v>
      </c>
      <c r="I160" s="163"/>
      <c r="J160" s="163"/>
      <c r="K160" s="163"/>
      <c r="L160" s="163"/>
      <c r="M160" s="163"/>
      <c r="N160" s="163"/>
      <c r="O160" s="163"/>
      <c r="P160" s="163"/>
      <c r="Q160" s="163"/>
      <c r="R160" s="163"/>
      <c r="S160" s="177">
        <f t="shared" si="73"/>
        <v>65.11</v>
      </c>
      <c r="T160" s="163">
        <v>40</v>
      </c>
      <c r="U160" s="177">
        <v>8.18043513142857</v>
      </c>
      <c r="V160" s="163">
        <v>0.5</v>
      </c>
      <c r="W160" s="177">
        <f t="shared" si="74"/>
        <v>9.315</v>
      </c>
      <c r="X160" s="163">
        <f t="shared" si="75"/>
        <v>1.73986305394286</v>
      </c>
      <c r="Y160" s="163">
        <f t="shared" si="76"/>
        <v>59.7352981853714</v>
      </c>
      <c r="Z160" s="163">
        <f t="shared" si="77"/>
        <v>5.37617683668343</v>
      </c>
      <c r="AA160" s="185"/>
      <c r="AC160" s="137"/>
      <c r="AD160" s="137"/>
    </row>
    <row r="161" ht="48" customHeight="1" spans="2:30">
      <c r="B161" s="156">
        <v>17</v>
      </c>
      <c r="C161" s="105" t="s">
        <v>502</v>
      </c>
      <c r="D161" s="194" t="s">
        <v>503</v>
      </c>
      <c r="E161" s="195" t="s">
        <v>504</v>
      </c>
      <c r="F161" s="105" t="s">
        <v>202</v>
      </c>
      <c r="G161" s="163"/>
      <c r="H161" s="163">
        <f t="shared" si="72"/>
        <v>0</v>
      </c>
      <c r="I161" s="163"/>
      <c r="J161" s="163"/>
      <c r="K161" s="163"/>
      <c r="L161" s="163"/>
      <c r="M161" s="163"/>
      <c r="N161" s="163"/>
      <c r="O161" s="163"/>
      <c r="P161" s="163"/>
      <c r="Q161" s="163"/>
      <c r="R161" s="163"/>
      <c r="S161" s="177">
        <f t="shared" si="73"/>
        <v>154.59</v>
      </c>
      <c r="T161" s="163">
        <v>100</v>
      </c>
      <c r="U161" s="177">
        <v>13.4634175542857</v>
      </c>
      <c r="V161" s="163">
        <v>1</v>
      </c>
      <c r="W161" s="177">
        <f t="shared" si="74"/>
        <v>23.23</v>
      </c>
      <c r="X161" s="163">
        <f t="shared" si="75"/>
        <v>4.13080252662857</v>
      </c>
      <c r="Y161" s="163">
        <f t="shared" si="76"/>
        <v>141.824220080914</v>
      </c>
      <c r="Z161" s="163">
        <f t="shared" si="77"/>
        <v>12.7641798072823</v>
      </c>
      <c r="AA161" s="185"/>
      <c r="AC161" s="137"/>
      <c r="AD161" s="137"/>
    </row>
    <row r="162" ht="21.9" customHeight="1" spans="2:30">
      <c r="B162" s="156">
        <v>18</v>
      </c>
      <c r="C162" s="105" t="s">
        <v>505</v>
      </c>
      <c r="D162" s="118" t="s">
        <v>506</v>
      </c>
      <c r="E162" s="196" t="s">
        <v>507</v>
      </c>
      <c r="F162" s="105" t="s">
        <v>202</v>
      </c>
      <c r="G162" s="163"/>
      <c r="H162" s="163">
        <f t="shared" si="72"/>
        <v>0</v>
      </c>
      <c r="I162" s="163"/>
      <c r="J162" s="163"/>
      <c r="K162" s="163"/>
      <c r="L162" s="163"/>
      <c r="M162" s="163"/>
      <c r="N162" s="163"/>
      <c r="O162" s="163"/>
      <c r="P162" s="163"/>
      <c r="Q162" s="163"/>
      <c r="R162" s="163"/>
      <c r="S162" s="177">
        <f t="shared" si="73"/>
        <v>30.18</v>
      </c>
      <c r="T162" s="163">
        <v>12</v>
      </c>
      <c r="U162" s="177">
        <v>12.12</v>
      </c>
      <c r="V162" s="163">
        <v>0</v>
      </c>
      <c r="W162" s="177">
        <f t="shared" si="74"/>
        <v>2.76</v>
      </c>
      <c r="X162" s="163">
        <f t="shared" si="75"/>
        <v>0.8064</v>
      </c>
      <c r="Y162" s="163">
        <f t="shared" si="76"/>
        <v>27.6864</v>
      </c>
      <c r="Z162" s="163">
        <f t="shared" si="77"/>
        <v>2.491776</v>
      </c>
      <c r="AA162" s="185"/>
      <c r="AC162" s="137"/>
      <c r="AD162" s="137"/>
    </row>
    <row r="163" ht="21.9" customHeight="1" spans="2:30">
      <c r="B163" s="156">
        <v>19</v>
      </c>
      <c r="C163" s="105" t="s">
        <v>629</v>
      </c>
      <c r="D163" s="126" t="s">
        <v>630</v>
      </c>
      <c r="E163" s="198" t="s">
        <v>631</v>
      </c>
      <c r="F163" s="105" t="s">
        <v>202</v>
      </c>
      <c r="G163" s="163"/>
      <c r="H163" s="163">
        <f t="shared" si="72"/>
        <v>0</v>
      </c>
      <c r="I163" s="163"/>
      <c r="J163" s="163"/>
      <c r="K163" s="163"/>
      <c r="L163" s="163"/>
      <c r="M163" s="163"/>
      <c r="N163" s="163"/>
      <c r="O163" s="163"/>
      <c r="P163" s="163"/>
      <c r="Q163" s="163"/>
      <c r="R163" s="163"/>
      <c r="S163" s="177">
        <f t="shared" si="73"/>
        <v>80.44</v>
      </c>
      <c r="T163" s="163">
        <v>35</v>
      </c>
      <c r="U163" s="177">
        <v>27.9853723428571</v>
      </c>
      <c r="V163" s="163">
        <v>0.5</v>
      </c>
      <c r="W163" s="177">
        <f t="shared" si="74"/>
        <v>8.165</v>
      </c>
      <c r="X163" s="163">
        <f t="shared" si="75"/>
        <v>2.14951117028571</v>
      </c>
      <c r="Y163" s="163">
        <f t="shared" si="76"/>
        <v>73.7998835131428</v>
      </c>
      <c r="Z163" s="163">
        <f t="shared" si="77"/>
        <v>6.64198951618285</v>
      </c>
      <c r="AA163" s="185"/>
      <c r="AC163" s="137"/>
      <c r="AD163" s="137"/>
    </row>
    <row r="164" ht="97.5" customHeight="1" spans="2:30">
      <c r="B164" s="156">
        <v>20</v>
      </c>
      <c r="C164" s="105" t="s">
        <v>605</v>
      </c>
      <c r="D164" s="194" t="s">
        <v>632</v>
      </c>
      <c r="E164" s="209" t="s">
        <v>633</v>
      </c>
      <c r="F164" s="105" t="s">
        <v>202</v>
      </c>
      <c r="G164" s="160">
        <v>47.07</v>
      </c>
      <c r="H164" s="163">
        <f t="shared" si="72"/>
        <v>6956.946</v>
      </c>
      <c r="I164" s="163"/>
      <c r="J164" s="163"/>
      <c r="K164" s="163"/>
      <c r="L164" s="163"/>
      <c r="M164" s="163"/>
      <c r="N164" s="163"/>
      <c r="O164" s="163"/>
      <c r="P164" s="163"/>
      <c r="Q164" s="163"/>
      <c r="R164" s="163"/>
      <c r="S164" s="177">
        <f t="shared" si="73"/>
        <v>147.8</v>
      </c>
      <c r="T164" s="163">
        <v>60</v>
      </c>
      <c r="U164" s="177">
        <v>57.2318670707351</v>
      </c>
      <c r="V164" s="163">
        <v>0.5</v>
      </c>
      <c r="W164" s="177">
        <f t="shared" si="74"/>
        <v>13.915</v>
      </c>
      <c r="X164" s="163">
        <f t="shared" si="75"/>
        <v>3.94940601212205</v>
      </c>
      <c r="Y164" s="163">
        <f t="shared" si="76"/>
        <v>135.596273082857</v>
      </c>
      <c r="Z164" s="163">
        <f t="shared" si="77"/>
        <v>12.2036645774571</v>
      </c>
      <c r="AA164" s="185"/>
      <c r="AC164" s="137"/>
      <c r="AD164" s="137"/>
    </row>
    <row r="165" ht="102" customHeight="1" spans="2:30">
      <c r="B165" s="156">
        <v>21</v>
      </c>
      <c r="C165" s="105" t="s">
        <v>634</v>
      </c>
      <c r="D165" s="118" t="s">
        <v>635</v>
      </c>
      <c r="E165" s="118" t="s">
        <v>636</v>
      </c>
      <c r="F165" s="105" t="s">
        <v>202</v>
      </c>
      <c r="G165" s="163">
        <v>3.6</v>
      </c>
      <c r="H165" s="163">
        <f t="shared" si="72"/>
        <v>436.032</v>
      </c>
      <c r="I165" s="163"/>
      <c r="J165" s="163"/>
      <c r="K165" s="163"/>
      <c r="L165" s="163"/>
      <c r="M165" s="163"/>
      <c r="N165" s="163"/>
      <c r="O165" s="163"/>
      <c r="P165" s="163"/>
      <c r="Q165" s="163"/>
      <c r="R165" s="163"/>
      <c r="S165" s="177">
        <f t="shared" si="73"/>
        <v>121.12</v>
      </c>
      <c r="T165" s="163">
        <v>25</v>
      </c>
      <c r="U165" s="177">
        <v>76.5205068321775</v>
      </c>
      <c r="V165" s="163">
        <v>0.5</v>
      </c>
      <c r="W165" s="177">
        <f t="shared" si="74"/>
        <v>5.865</v>
      </c>
      <c r="X165" s="163">
        <f t="shared" si="75"/>
        <v>3.23656520496532</v>
      </c>
      <c r="Y165" s="163">
        <f t="shared" si="76"/>
        <v>111.122072037143</v>
      </c>
      <c r="Z165" s="163">
        <f t="shared" si="77"/>
        <v>10.0009864833429</v>
      </c>
      <c r="AA165" s="185"/>
      <c r="AC165" s="137"/>
      <c r="AD165" s="137"/>
    </row>
    <row r="166" ht="26.25" customHeight="1" spans="2:30">
      <c r="B166" s="147" t="s">
        <v>637</v>
      </c>
      <c r="C166" s="148"/>
      <c r="D166" s="148"/>
      <c r="E166" s="161"/>
      <c r="F166" s="161"/>
      <c r="G166" s="163"/>
      <c r="H166" s="163"/>
      <c r="I166" s="163"/>
      <c r="J166" s="163"/>
      <c r="K166" s="163"/>
      <c r="L166" s="163"/>
      <c r="M166" s="163"/>
      <c r="N166" s="163"/>
      <c r="O166" s="163"/>
      <c r="P166" s="163"/>
      <c r="Q166" s="163"/>
      <c r="R166" s="163"/>
      <c r="S166" s="163"/>
      <c r="T166" s="163"/>
      <c r="U166" s="163"/>
      <c r="V166" s="163"/>
      <c r="W166" s="163"/>
      <c r="X166" s="163"/>
      <c r="Y166" s="163"/>
      <c r="Z166" s="163"/>
      <c r="AA166" s="188"/>
      <c r="AC166" s="137"/>
      <c r="AD166" s="137"/>
    </row>
    <row r="167" ht="21.9" customHeight="1" spans="2:30">
      <c r="B167" s="156">
        <v>1</v>
      </c>
      <c r="C167" s="105" t="s">
        <v>638</v>
      </c>
      <c r="D167" s="126" t="s">
        <v>639</v>
      </c>
      <c r="E167" s="198" t="s">
        <v>640</v>
      </c>
      <c r="F167" s="105" t="s">
        <v>202</v>
      </c>
      <c r="G167" s="163"/>
      <c r="H167" s="163">
        <f t="shared" ref="H167:H179" si="78">G167*S167</f>
        <v>0</v>
      </c>
      <c r="I167" s="163"/>
      <c r="J167" s="163"/>
      <c r="K167" s="163"/>
      <c r="L167" s="163"/>
      <c r="M167" s="163"/>
      <c r="N167" s="163"/>
      <c r="O167" s="163"/>
      <c r="P167" s="163"/>
      <c r="Q167" s="163"/>
      <c r="R167" s="163"/>
      <c r="S167" s="177">
        <f t="shared" ref="S167:S179" si="79">ROUND(SUM(Y167:Z167),2)</f>
        <v>21.9</v>
      </c>
      <c r="T167" s="163">
        <v>11</v>
      </c>
      <c r="U167" s="177">
        <v>5.97624885714286</v>
      </c>
      <c r="V167" s="163">
        <v>0</v>
      </c>
      <c r="W167" s="177">
        <f t="shared" ref="W167:W179" si="80">(T167+V167)*$W$7</f>
        <v>2.53</v>
      </c>
      <c r="X167" s="163">
        <f t="shared" ref="X167:X179" si="81">SUM(T167:W167)*$X$7</f>
        <v>0.585187465714286</v>
      </c>
      <c r="Y167" s="163">
        <f t="shared" ref="Y167:Y179" si="82">SUM(T167:X167)</f>
        <v>20.0914363228571</v>
      </c>
      <c r="Z167" s="163">
        <f t="shared" ref="Z167:Z179" si="83">Y167*$Z$7</f>
        <v>1.80822926905714</v>
      </c>
      <c r="AA167" s="185"/>
      <c r="AC167" s="137"/>
      <c r="AD167" s="137"/>
    </row>
    <row r="168" ht="21.9" customHeight="1" spans="2:30">
      <c r="B168" s="156">
        <v>2</v>
      </c>
      <c r="C168" s="105" t="s">
        <v>512</v>
      </c>
      <c r="D168" s="126" t="s">
        <v>639</v>
      </c>
      <c r="E168" s="198" t="s">
        <v>641</v>
      </c>
      <c r="F168" s="105" t="s">
        <v>202</v>
      </c>
      <c r="G168" s="160">
        <v>14556.6</v>
      </c>
      <c r="H168" s="163">
        <f t="shared" si="78"/>
        <v>460716.39</v>
      </c>
      <c r="I168" s="163"/>
      <c r="J168" s="163"/>
      <c r="K168" s="163"/>
      <c r="L168" s="163"/>
      <c r="M168" s="163"/>
      <c r="N168" s="163"/>
      <c r="O168" s="163"/>
      <c r="P168" s="163"/>
      <c r="Q168" s="163"/>
      <c r="R168" s="163"/>
      <c r="S168" s="177">
        <f t="shared" si="79"/>
        <v>31.65</v>
      </c>
      <c r="T168" s="163">
        <v>14.5</v>
      </c>
      <c r="U168" s="177">
        <v>10.3572479428571</v>
      </c>
      <c r="V168" s="163">
        <v>0</v>
      </c>
      <c r="W168" s="177">
        <f t="shared" si="80"/>
        <v>3.335</v>
      </c>
      <c r="X168" s="163">
        <f t="shared" si="81"/>
        <v>0.845767438285713</v>
      </c>
      <c r="Y168" s="163">
        <f t="shared" si="82"/>
        <v>29.0380153811428</v>
      </c>
      <c r="Z168" s="163">
        <f t="shared" si="83"/>
        <v>2.61342138430285</v>
      </c>
      <c r="AA168" s="185"/>
      <c r="AC168" s="137"/>
      <c r="AD168" s="137"/>
    </row>
    <row r="169" ht="21.9" customHeight="1" spans="2:30">
      <c r="B169" s="156">
        <v>3</v>
      </c>
      <c r="C169" s="105" t="s">
        <v>642</v>
      </c>
      <c r="D169" s="126" t="s">
        <v>639</v>
      </c>
      <c r="E169" s="198" t="s">
        <v>643</v>
      </c>
      <c r="F169" s="105" t="s">
        <v>202</v>
      </c>
      <c r="G169" s="160">
        <v>1304.06</v>
      </c>
      <c r="H169" s="163">
        <f t="shared" si="78"/>
        <v>42342.8282</v>
      </c>
      <c r="I169" s="163"/>
      <c r="J169" s="163"/>
      <c r="K169" s="163"/>
      <c r="L169" s="163"/>
      <c r="M169" s="163"/>
      <c r="N169" s="163"/>
      <c r="O169" s="163"/>
      <c r="P169" s="163"/>
      <c r="Q169" s="163"/>
      <c r="R169" s="163"/>
      <c r="S169" s="177">
        <f t="shared" si="79"/>
        <v>32.47</v>
      </c>
      <c r="T169" s="163">
        <v>14.5</v>
      </c>
      <c r="U169" s="177">
        <v>11.0845102742857</v>
      </c>
      <c r="V169" s="163">
        <v>0</v>
      </c>
      <c r="W169" s="177">
        <f t="shared" si="80"/>
        <v>3.335</v>
      </c>
      <c r="X169" s="163">
        <f t="shared" si="81"/>
        <v>0.867585308228571</v>
      </c>
      <c r="Y169" s="163">
        <f t="shared" si="82"/>
        <v>29.7870955825143</v>
      </c>
      <c r="Z169" s="163">
        <f t="shared" si="83"/>
        <v>2.68083860242628</v>
      </c>
      <c r="AA169" s="185"/>
      <c r="AC169" s="137"/>
      <c r="AD169" s="137"/>
    </row>
    <row r="170" ht="21.9" customHeight="1" spans="2:30">
      <c r="B170" s="156">
        <v>4</v>
      </c>
      <c r="C170" s="105"/>
      <c r="D170" s="126" t="s">
        <v>644</v>
      </c>
      <c r="E170" s="198" t="s">
        <v>645</v>
      </c>
      <c r="F170" s="105" t="s">
        <v>202</v>
      </c>
      <c r="G170" s="160">
        <v>5293.2</v>
      </c>
      <c r="H170" s="163">
        <f t="shared" si="78"/>
        <v>177798.588</v>
      </c>
      <c r="I170" s="163"/>
      <c r="J170" s="163"/>
      <c r="K170" s="163"/>
      <c r="L170" s="163"/>
      <c r="M170" s="163"/>
      <c r="N170" s="163"/>
      <c r="O170" s="163"/>
      <c r="P170" s="163"/>
      <c r="Q170" s="163"/>
      <c r="R170" s="163"/>
      <c r="S170" s="177">
        <f t="shared" si="79"/>
        <v>33.59</v>
      </c>
      <c r="T170" s="163">
        <v>14.5</v>
      </c>
      <c r="U170" s="177">
        <v>12.0845102742857</v>
      </c>
      <c r="V170" s="163">
        <v>0</v>
      </c>
      <c r="W170" s="177">
        <f t="shared" si="80"/>
        <v>3.335</v>
      </c>
      <c r="X170" s="163">
        <f t="shared" si="81"/>
        <v>0.897585308228571</v>
      </c>
      <c r="Y170" s="163">
        <f t="shared" si="82"/>
        <v>30.8170955825143</v>
      </c>
      <c r="Z170" s="163">
        <f t="shared" si="83"/>
        <v>2.77353860242628</v>
      </c>
      <c r="AA170" s="185"/>
      <c r="AC170" s="137"/>
      <c r="AD170" s="137"/>
    </row>
    <row r="171" ht="21.9" customHeight="1" spans="2:30">
      <c r="B171" s="156">
        <v>5</v>
      </c>
      <c r="C171" s="105"/>
      <c r="D171" s="126" t="s">
        <v>639</v>
      </c>
      <c r="E171" s="198" t="s">
        <v>646</v>
      </c>
      <c r="F171" s="105" t="s">
        <v>202</v>
      </c>
      <c r="G171" s="163"/>
      <c r="H171" s="163">
        <f t="shared" si="78"/>
        <v>0</v>
      </c>
      <c r="I171" s="163"/>
      <c r="J171" s="163"/>
      <c r="K171" s="163"/>
      <c r="L171" s="163"/>
      <c r="M171" s="163"/>
      <c r="N171" s="163"/>
      <c r="O171" s="163"/>
      <c r="P171" s="163"/>
      <c r="Q171" s="163"/>
      <c r="R171" s="163"/>
      <c r="S171" s="177">
        <f t="shared" si="79"/>
        <v>34.15</v>
      </c>
      <c r="T171" s="163">
        <v>14.5</v>
      </c>
      <c r="U171" s="177">
        <v>12.5845102742857</v>
      </c>
      <c r="V171" s="163">
        <v>0</v>
      </c>
      <c r="W171" s="177">
        <f t="shared" si="80"/>
        <v>3.335</v>
      </c>
      <c r="X171" s="163">
        <f t="shared" si="81"/>
        <v>0.912585308228571</v>
      </c>
      <c r="Y171" s="163">
        <f t="shared" si="82"/>
        <v>31.3320955825143</v>
      </c>
      <c r="Z171" s="163">
        <f t="shared" si="83"/>
        <v>2.81988860242628</v>
      </c>
      <c r="AA171" s="185"/>
      <c r="AC171" s="137"/>
      <c r="AD171" s="137"/>
    </row>
    <row r="172" ht="21.9" customHeight="1" spans="2:30">
      <c r="B172" s="156">
        <v>6</v>
      </c>
      <c r="C172" s="105" t="s">
        <v>515</v>
      </c>
      <c r="D172" s="126" t="s">
        <v>639</v>
      </c>
      <c r="E172" s="198" t="s">
        <v>519</v>
      </c>
      <c r="F172" s="105" t="s">
        <v>202</v>
      </c>
      <c r="G172" s="163"/>
      <c r="H172" s="163">
        <f t="shared" si="78"/>
        <v>0</v>
      </c>
      <c r="I172" s="163"/>
      <c r="J172" s="163"/>
      <c r="K172" s="163"/>
      <c r="L172" s="163"/>
      <c r="M172" s="163"/>
      <c r="N172" s="163"/>
      <c r="O172" s="163"/>
      <c r="P172" s="163"/>
      <c r="Q172" s="163"/>
      <c r="R172" s="163"/>
      <c r="S172" s="177">
        <f t="shared" si="79"/>
        <v>33.79</v>
      </c>
      <c r="T172" s="163">
        <v>14.5</v>
      </c>
      <c r="U172" s="177">
        <v>12.2605669714286</v>
      </c>
      <c r="V172" s="163">
        <v>0</v>
      </c>
      <c r="W172" s="177">
        <f t="shared" si="80"/>
        <v>3.335</v>
      </c>
      <c r="X172" s="163">
        <f t="shared" si="81"/>
        <v>0.902867009142858</v>
      </c>
      <c r="Y172" s="163">
        <f t="shared" si="82"/>
        <v>30.9984339805715</v>
      </c>
      <c r="Z172" s="163">
        <f t="shared" si="83"/>
        <v>2.78985905825143</v>
      </c>
      <c r="AA172" s="185"/>
      <c r="AC172" s="137"/>
      <c r="AD172" s="137"/>
    </row>
    <row r="173" ht="21.9" customHeight="1" spans="2:30">
      <c r="B173" s="156">
        <v>7</v>
      </c>
      <c r="C173" s="105" t="s">
        <v>647</v>
      </c>
      <c r="D173" s="126" t="s">
        <v>648</v>
      </c>
      <c r="E173" s="198" t="s">
        <v>649</v>
      </c>
      <c r="F173" s="105" t="s">
        <v>202</v>
      </c>
      <c r="G173" s="163"/>
      <c r="H173" s="163">
        <f t="shared" si="78"/>
        <v>0</v>
      </c>
      <c r="I173" s="163"/>
      <c r="J173" s="163"/>
      <c r="K173" s="163"/>
      <c r="L173" s="163"/>
      <c r="M173" s="163"/>
      <c r="N173" s="163"/>
      <c r="O173" s="163"/>
      <c r="P173" s="163"/>
      <c r="Q173" s="163"/>
      <c r="R173" s="163"/>
      <c r="S173" s="177">
        <f t="shared" si="79"/>
        <v>30.49</v>
      </c>
      <c r="T173" s="163">
        <v>14.5</v>
      </c>
      <c r="U173" s="177">
        <v>9.32042522857143</v>
      </c>
      <c r="V173" s="163">
        <v>0</v>
      </c>
      <c r="W173" s="177">
        <f t="shared" si="80"/>
        <v>3.335</v>
      </c>
      <c r="X173" s="163">
        <f t="shared" si="81"/>
        <v>0.814662756857143</v>
      </c>
      <c r="Y173" s="163">
        <f t="shared" si="82"/>
        <v>27.9700879854286</v>
      </c>
      <c r="Z173" s="163">
        <f t="shared" si="83"/>
        <v>2.51730791868857</v>
      </c>
      <c r="AA173" s="185"/>
      <c r="AC173" s="137"/>
      <c r="AD173" s="137"/>
    </row>
    <row r="174" ht="21.9" customHeight="1" spans="2:30">
      <c r="B174" s="156">
        <v>8</v>
      </c>
      <c r="C174" s="105" t="s">
        <v>520</v>
      </c>
      <c r="D174" s="169" t="s">
        <v>521</v>
      </c>
      <c r="E174" s="118" t="s">
        <v>522</v>
      </c>
      <c r="F174" s="105" t="s">
        <v>202</v>
      </c>
      <c r="G174" s="160">
        <v>17326.47</v>
      </c>
      <c r="H174" s="163">
        <f t="shared" si="78"/>
        <v>65320.7919</v>
      </c>
      <c r="I174" s="163"/>
      <c r="J174" s="163"/>
      <c r="K174" s="163"/>
      <c r="L174" s="163"/>
      <c r="M174" s="163"/>
      <c r="N174" s="163"/>
      <c r="O174" s="163"/>
      <c r="P174" s="163"/>
      <c r="Q174" s="163"/>
      <c r="R174" s="163"/>
      <c r="S174" s="177">
        <f t="shared" si="79"/>
        <v>3.77</v>
      </c>
      <c r="T174" s="163">
        <v>1.5</v>
      </c>
      <c r="U174" s="177">
        <v>1.515</v>
      </c>
      <c r="V174" s="163">
        <v>0</v>
      </c>
      <c r="W174" s="177">
        <f t="shared" si="80"/>
        <v>0.345</v>
      </c>
      <c r="X174" s="163">
        <f t="shared" si="81"/>
        <v>0.1008</v>
      </c>
      <c r="Y174" s="163">
        <f t="shared" si="82"/>
        <v>3.4608</v>
      </c>
      <c r="Z174" s="163">
        <f t="shared" si="83"/>
        <v>0.311472</v>
      </c>
      <c r="AA174" s="185"/>
      <c r="AC174" s="137"/>
      <c r="AD174" s="137"/>
    </row>
    <row r="175" ht="94.95" customHeight="1" spans="2:30">
      <c r="B175" s="156">
        <v>9</v>
      </c>
      <c r="C175" s="105" t="s">
        <v>650</v>
      </c>
      <c r="D175" s="169" t="s">
        <v>651</v>
      </c>
      <c r="E175" s="198" t="s">
        <v>652</v>
      </c>
      <c r="F175" s="105" t="s">
        <v>202</v>
      </c>
      <c r="G175" s="160">
        <v>9673.01</v>
      </c>
      <c r="H175" s="163">
        <f t="shared" si="78"/>
        <v>41884.1333</v>
      </c>
      <c r="I175" s="163"/>
      <c r="J175" s="163"/>
      <c r="K175" s="163"/>
      <c r="L175" s="163"/>
      <c r="M175" s="163"/>
      <c r="N175" s="163"/>
      <c r="O175" s="163"/>
      <c r="P175" s="163"/>
      <c r="Q175" s="163"/>
      <c r="R175" s="163"/>
      <c r="S175" s="177">
        <f t="shared" si="79"/>
        <v>4.33</v>
      </c>
      <c r="T175" s="163">
        <v>2.5</v>
      </c>
      <c r="U175" s="177">
        <v>0.78</v>
      </c>
      <c r="V175" s="163">
        <v>0</v>
      </c>
      <c r="W175" s="177">
        <f t="shared" si="80"/>
        <v>0.575</v>
      </c>
      <c r="X175" s="163">
        <f t="shared" si="81"/>
        <v>0.11565</v>
      </c>
      <c r="Y175" s="163">
        <f t="shared" si="82"/>
        <v>3.97065</v>
      </c>
      <c r="Z175" s="163">
        <f t="shared" si="83"/>
        <v>0.3573585</v>
      </c>
      <c r="AA175" s="185"/>
      <c r="AC175" s="137"/>
      <c r="AD175" s="137"/>
    </row>
    <row r="176" ht="37.5" customHeight="1" spans="2:30">
      <c r="B176" s="156">
        <v>10</v>
      </c>
      <c r="C176" s="105" t="s">
        <v>653</v>
      </c>
      <c r="D176" s="126" t="s">
        <v>654</v>
      </c>
      <c r="E176" s="198" t="s">
        <v>655</v>
      </c>
      <c r="F176" s="105" t="s">
        <v>202</v>
      </c>
      <c r="G176" s="160">
        <v>1868.07</v>
      </c>
      <c r="H176" s="163">
        <f t="shared" si="78"/>
        <v>41433.7926</v>
      </c>
      <c r="I176" s="163"/>
      <c r="J176" s="163"/>
      <c r="K176" s="163"/>
      <c r="L176" s="163"/>
      <c r="M176" s="163"/>
      <c r="N176" s="163"/>
      <c r="O176" s="163"/>
      <c r="P176" s="163"/>
      <c r="Q176" s="163"/>
      <c r="R176" s="163"/>
      <c r="S176" s="177">
        <f t="shared" si="79"/>
        <v>22.18</v>
      </c>
      <c r="T176" s="163">
        <v>11</v>
      </c>
      <c r="U176" s="177">
        <v>6.22222222222222</v>
      </c>
      <c r="V176" s="163">
        <v>0</v>
      </c>
      <c r="W176" s="177">
        <f t="shared" si="80"/>
        <v>2.53</v>
      </c>
      <c r="X176" s="163">
        <f t="shared" si="81"/>
        <v>0.592566666666667</v>
      </c>
      <c r="Y176" s="163">
        <f t="shared" si="82"/>
        <v>20.3447888888889</v>
      </c>
      <c r="Z176" s="163">
        <f t="shared" si="83"/>
        <v>1.831031</v>
      </c>
      <c r="AA176" s="185"/>
      <c r="AC176" s="137"/>
      <c r="AD176" s="137"/>
    </row>
    <row r="177" ht="21.9" customHeight="1" spans="2:30">
      <c r="B177" s="156">
        <v>11</v>
      </c>
      <c r="C177" s="105" t="s">
        <v>656</v>
      </c>
      <c r="D177" s="126" t="s">
        <v>654</v>
      </c>
      <c r="E177" s="198" t="s">
        <v>657</v>
      </c>
      <c r="F177" s="105" t="s">
        <v>202</v>
      </c>
      <c r="G177" s="163">
        <v>17212.31</v>
      </c>
      <c r="H177" s="163">
        <f t="shared" si="78"/>
        <v>251299.726</v>
      </c>
      <c r="I177" s="163"/>
      <c r="J177" s="163"/>
      <c r="K177" s="163"/>
      <c r="L177" s="163"/>
      <c r="M177" s="163"/>
      <c r="N177" s="163"/>
      <c r="O177" s="163"/>
      <c r="P177" s="163"/>
      <c r="Q177" s="163"/>
      <c r="R177" s="163"/>
      <c r="S177" s="177">
        <f t="shared" si="79"/>
        <v>14.6</v>
      </c>
      <c r="T177" s="163">
        <v>8</v>
      </c>
      <c r="U177" s="177">
        <v>3.1664</v>
      </c>
      <c r="V177" s="163">
        <v>0</v>
      </c>
      <c r="W177" s="177">
        <f t="shared" si="80"/>
        <v>1.84</v>
      </c>
      <c r="X177" s="163">
        <f t="shared" si="81"/>
        <v>0.390192</v>
      </c>
      <c r="Y177" s="163">
        <f t="shared" si="82"/>
        <v>13.396592</v>
      </c>
      <c r="Z177" s="163">
        <f t="shared" si="83"/>
        <v>1.20569328</v>
      </c>
      <c r="AA177" s="185"/>
      <c r="AC177" s="137"/>
      <c r="AD177" s="137"/>
    </row>
    <row r="178" ht="35.1" customHeight="1" spans="2:30">
      <c r="B178" s="156">
        <v>12</v>
      </c>
      <c r="C178" s="105" t="s">
        <v>532</v>
      </c>
      <c r="D178" s="126" t="s">
        <v>654</v>
      </c>
      <c r="E178" s="198" t="s">
        <v>658</v>
      </c>
      <c r="F178" s="105" t="s">
        <v>202</v>
      </c>
      <c r="G178" s="163">
        <v>114.16</v>
      </c>
      <c r="H178" s="163">
        <f t="shared" si="78"/>
        <v>2672.4856</v>
      </c>
      <c r="I178" s="163"/>
      <c r="J178" s="163"/>
      <c r="K178" s="163"/>
      <c r="L178" s="163"/>
      <c r="M178" s="163"/>
      <c r="N178" s="163"/>
      <c r="O178" s="163"/>
      <c r="P178" s="163"/>
      <c r="Q178" s="163"/>
      <c r="R178" s="163"/>
      <c r="S178" s="177">
        <f t="shared" si="79"/>
        <v>23.41</v>
      </c>
      <c r="T178" s="163">
        <v>11</v>
      </c>
      <c r="U178" s="177">
        <v>7.32222222222222</v>
      </c>
      <c r="V178" s="163">
        <v>0</v>
      </c>
      <c r="W178" s="177">
        <f t="shared" si="80"/>
        <v>2.53</v>
      </c>
      <c r="X178" s="163">
        <f t="shared" si="81"/>
        <v>0.625566666666667</v>
      </c>
      <c r="Y178" s="163">
        <f t="shared" si="82"/>
        <v>21.4777888888889</v>
      </c>
      <c r="Z178" s="163">
        <f t="shared" si="83"/>
        <v>1.933001</v>
      </c>
      <c r="AA178" s="185"/>
      <c r="AC178" s="137"/>
      <c r="AD178" s="137"/>
    </row>
    <row r="179" ht="35.1" customHeight="1" spans="2:30">
      <c r="B179" s="156">
        <v>13</v>
      </c>
      <c r="C179" s="105" t="s">
        <v>659</v>
      </c>
      <c r="D179" s="126" t="s">
        <v>660</v>
      </c>
      <c r="E179" s="198" t="s">
        <v>661</v>
      </c>
      <c r="F179" s="105" t="s">
        <v>202</v>
      </c>
      <c r="G179" s="160">
        <v>14978.656</v>
      </c>
      <c r="H179" s="163">
        <f t="shared" si="78"/>
        <v>704595.97824</v>
      </c>
      <c r="I179" s="163"/>
      <c r="J179" s="163"/>
      <c r="K179" s="163"/>
      <c r="L179" s="163"/>
      <c r="M179" s="163"/>
      <c r="N179" s="163"/>
      <c r="O179" s="163"/>
      <c r="P179" s="163"/>
      <c r="Q179" s="163"/>
      <c r="R179" s="163"/>
      <c r="S179" s="177">
        <f t="shared" si="79"/>
        <v>47.04</v>
      </c>
      <c r="T179" s="163">
        <v>22</v>
      </c>
      <c r="U179" s="177">
        <v>14.8359611428571</v>
      </c>
      <c r="V179" s="163">
        <v>0</v>
      </c>
      <c r="W179" s="177">
        <f t="shared" si="80"/>
        <v>5.06</v>
      </c>
      <c r="X179" s="163">
        <f t="shared" si="81"/>
        <v>1.25687883428571</v>
      </c>
      <c r="Y179" s="163">
        <f t="shared" si="82"/>
        <v>43.1528399771428</v>
      </c>
      <c r="Z179" s="163">
        <f t="shared" si="83"/>
        <v>3.88375559794285</v>
      </c>
      <c r="AA179" s="185"/>
      <c r="AC179" s="137"/>
      <c r="AD179" s="137"/>
    </row>
    <row r="180" ht="27" customHeight="1" spans="2:30">
      <c r="B180" s="147" t="s">
        <v>662</v>
      </c>
      <c r="C180" s="148"/>
      <c r="D180" s="148"/>
      <c r="E180" s="161"/>
      <c r="F180" s="161"/>
      <c r="G180" s="163"/>
      <c r="H180" s="163"/>
      <c r="I180" s="163"/>
      <c r="J180" s="163"/>
      <c r="K180" s="163"/>
      <c r="L180" s="163"/>
      <c r="M180" s="163"/>
      <c r="N180" s="163"/>
      <c r="O180" s="163"/>
      <c r="P180" s="163"/>
      <c r="Q180" s="163"/>
      <c r="R180" s="163"/>
      <c r="S180" s="177"/>
      <c r="T180" s="163"/>
      <c r="U180" s="163"/>
      <c r="V180" s="163"/>
      <c r="W180" s="163"/>
      <c r="X180" s="163"/>
      <c r="Y180" s="163"/>
      <c r="Z180" s="163"/>
      <c r="AA180" s="190"/>
      <c r="AC180" s="137"/>
      <c r="AD180" s="137"/>
    </row>
    <row r="181" ht="31.95" customHeight="1" spans="2:30">
      <c r="B181" s="156">
        <v>1</v>
      </c>
      <c r="C181" s="105" t="s">
        <v>663</v>
      </c>
      <c r="D181" s="126" t="s">
        <v>535</v>
      </c>
      <c r="E181" s="198" t="s">
        <v>664</v>
      </c>
      <c r="F181" s="105" t="s">
        <v>202</v>
      </c>
      <c r="G181" s="160">
        <v>689.83</v>
      </c>
      <c r="H181" s="163">
        <f t="shared" ref="H181:H184" si="84">G181*S181</f>
        <v>15728.124</v>
      </c>
      <c r="I181" s="163"/>
      <c r="J181" s="163"/>
      <c r="K181" s="163"/>
      <c r="L181" s="163"/>
      <c r="M181" s="163"/>
      <c r="N181" s="163"/>
      <c r="O181" s="163"/>
      <c r="P181" s="163"/>
      <c r="Q181" s="163"/>
      <c r="R181" s="163"/>
      <c r="S181" s="177">
        <f t="shared" ref="S181:S184" si="85">ROUND(SUM(Y181:Z181),2)</f>
        <v>22.8</v>
      </c>
      <c r="T181" s="163">
        <v>11.5</v>
      </c>
      <c r="U181" s="177">
        <v>6.1664</v>
      </c>
      <c r="V181" s="163">
        <v>0</v>
      </c>
      <c r="W181" s="177">
        <f t="shared" ref="W181:W184" si="86">(T181+V181)*$W$7</f>
        <v>2.645</v>
      </c>
      <c r="X181" s="163">
        <f t="shared" ref="X181:X184" si="87">SUM(T181:W181)*$X$7</f>
        <v>0.609342</v>
      </c>
      <c r="Y181" s="163">
        <f t="shared" ref="Y181:Y184" si="88">SUM(T181:X181)</f>
        <v>20.920742</v>
      </c>
      <c r="Z181" s="163">
        <f t="shared" ref="Z181:Z184" si="89">Y181*$Z$7</f>
        <v>1.88286678</v>
      </c>
      <c r="AA181" s="185"/>
      <c r="AC181" s="137"/>
      <c r="AD181" s="137"/>
    </row>
    <row r="182" ht="31.95" customHeight="1" spans="2:30">
      <c r="B182" s="156">
        <v>2</v>
      </c>
      <c r="C182" s="105" t="s">
        <v>665</v>
      </c>
      <c r="D182" s="126" t="s">
        <v>535</v>
      </c>
      <c r="E182" s="199" t="s">
        <v>666</v>
      </c>
      <c r="F182" s="105" t="s">
        <v>202</v>
      </c>
      <c r="G182" s="160">
        <v>7345.72</v>
      </c>
      <c r="H182" s="163">
        <f t="shared" si="84"/>
        <v>112316.0588</v>
      </c>
      <c r="I182" s="163"/>
      <c r="J182" s="163"/>
      <c r="K182" s="163"/>
      <c r="L182" s="163"/>
      <c r="M182" s="163"/>
      <c r="N182" s="163"/>
      <c r="O182" s="163"/>
      <c r="P182" s="163"/>
      <c r="Q182" s="163"/>
      <c r="R182" s="163"/>
      <c r="S182" s="177">
        <f t="shared" si="85"/>
        <v>15.29</v>
      </c>
      <c r="T182" s="163">
        <v>8.5</v>
      </c>
      <c r="U182" s="177">
        <v>3.1664</v>
      </c>
      <c r="V182" s="163">
        <v>0</v>
      </c>
      <c r="W182" s="177">
        <f t="shared" si="86"/>
        <v>1.955</v>
      </c>
      <c r="X182" s="163">
        <f t="shared" si="87"/>
        <v>0.408642</v>
      </c>
      <c r="Y182" s="163">
        <f t="shared" si="88"/>
        <v>14.030042</v>
      </c>
      <c r="Z182" s="163">
        <f t="shared" si="89"/>
        <v>1.26270378</v>
      </c>
      <c r="AA182" s="185"/>
      <c r="AC182" s="137"/>
      <c r="AD182" s="137"/>
    </row>
    <row r="183" ht="31.95" customHeight="1" spans="2:30">
      <c r="B183" s="156">
        <v>3</v>
      </c>
      <c r="C183" s="105" t="s">
        <v>534</v>
      </c>
      <c r="D183" s="126" t="s">
        <v>535</v>
      </c>
      <c r="E183" s="198" t="s">
        <v>667</v>
      </c>
      <c r="F183" s="105" t="s">
        <v>202</v>
      </c>
      <c r="G183" s="163">
        <v>9.03</v>
      </c>
      <c r="H183" s="163">
        <f t="shared" si="84"/>
        <v>223.8537</v>
      </c>
      <c r="I183" s="163"/>
      <c r="J183" s="163"/>
      <c r="K183" s="163"/>
      <c r="L183" s="163"/>
      <c r="M183" s="163"/>
      <c r="N183" s="163"/>
      <c r="O183" s="163"/>
      <c r="P183" s="163"/>
      <c r="Q183" s="163"/>
      <c r="R183" s="163"/>
      <c r="S183" s="177">
        <f t="shared" si="85"/>
        <v>24.79</v>
      </c>
      <c r="T183" s="163">
        <v>12</v>
      </c>
      <c r="U183" s="177">
        <v>7.32222222222222</v>
      </c>
      <c r="V183" s="163">
        <v>0</v>
      </c>
      <c r="W183" s="177">
        <f t="shared" si="86"/>
        <v>2.76</v>
      </c>
      <c r="X183" s="163">
        <f t="shared" si="87"/>
        <v>0.662466666666667</v>
      </c>
      <c r="Y183" s="163">
        <f t="shared" si="88"/>
        <v>22.7446888888889</v>
      </c>
      <c r="Z183" s="163">
        <f t="shared" si="89"/>
        <v>2.047022</v>
      </c>
      <c r="AA183" s="185"/>
      <c r="AC183" s="137"/>
      <c r="AD183" s="137"/>
    </row>
    <row r="184" ht="31.95" customHeight="1" spans="2:30">
      <c r="B184" s="156">
        <v>4</v>
      </c>
      <c r="C184" s="105" t="s">
        <v>537</v>
      </c>
      <c r="D184" s="126" t="s">
        <v>535</v>
      </c>
      <c r="E184" s="199" t="s">
        <v>531</v>
      </c>
      <c r="F184" s="105" t="s">
        <v>202</v>
      </c>
      <c r="G184" s="163"/>
      <c r="H184" s="163">
        <f t="shared" si="84"/>
        <v>0</v>
      </c>
      <c r="I184" s="163"/>
      <c r="J184" s="163"/>
      <c r="K184" s="163"/>
      <c r="L184" s="163"/>
      <c r="M184" s="163"/>
      <c r="N184" s="163"/>
      <c r="O184" s="163"/>
      <c r="P184" s="163"/>
      <c r="Q184" s="163"/>
      <c r="R184" s="163"/>
      <c r="S184" s="177">
        <f t="shared" si="85"/>
        <v>15.92</v>
      </c>
      <c r="T184" s="163">
        <v>8.5</v>
      </c>
      <c r="U184" s="177">
        <v>3.72222222222222</v>
      </c>
      <c r="V184" s="163">
        <v>0</v>
      </c>
      <c r="W184" s="177">
        <f t="shared" si="86"/>
        <v>1.955</v>
      </c>
      <c r="X184" s="163">
        <f t="shared" si="87"/>
        <v>0.425316666666667</v>
      </c>
      <c r="Y184" s="163">
        <f t="shared" si="88"/>
        <v>14.6025388888889</v>
      </c>
      <c r="Z184" s="163">
        <f t="shared" si="89"/>
        <v>1.3142285</v>
      </c>
      <c r="AA184" s="185"/>
      <c r="AC184" s="137"/>
      <c r="AD184" s="137"/>
    </row>
    <row r="185" ht="21.9" customHeight="1" spans="2:30">
      <c r="B185" s="147" t="s">
        <v>668</v>
      </c>
      <c r="C185" s="148"/>
      <c r="D185" s="148"/>
      <c r="E185" s="161"/>
      <c r="F185" s="161"/>
      <c r="G185" s="163"/>
      <c r="H185" s="163"/>
      <c r="I185" s="163"/>
      <c r="J185" s="163"/>
      <c r="K185" s="163"/>
      <c r="L185" s="163"/>
      <c r="M185" s="163"/>
      <c r="N185" s="163"/>
      <c r="O185" s="163"/>
      <c r="P185" s="163"/>
      <c r="Q185" s="163"/>
      <c r="R185" s="163"/>
      <c r="S185" s="163"/>
      <c r="T185" s="163"/>
      <c r="U185" s="163"/>
      <c r="V185" s="163"/>
      <c r="W185" s="163"/>
      <c r="X185" s="163"/>
      <c r="Y185" s="163"/>
      <c r="Z185" s="163"/>
      <c r="AA185" s="185"/>
      <c r="AC185" s="137"/>
      <c r="AD185" s="137"/>
    </row>
    <row r="186" ht="57" customHeight="1" spans="2:30">
      <c r="B186" s="156">
        <v>1</v>
      </c>
      <c r="C186" s="105" t="s">
        <v>669</v>
      </c>
      <c r="D186" s="126" t="s">
        <v>670</v>
      </c>
      <c r="E186" s="169" t="s">
        <v>671</v>
      </c>
      <c r="F186" s="105" t="s">
        <v>202</v>
      </c>
      <c r="G186" s="160"/>
      <c r="H186" s="163">
        <f t="shared" ref="H186:H198" si="90">G186*S186</f>
        <v>0</v>
      </c>
      <c r="I186" s="163"/>
      <c r="J186" s="163"/>
      <c r="K186" s="163"/>
      <c r="L186" s="163"/>
      <c r="M186" s="163"/>
      <c r="N186" s="163"/>
      <c r="O186" s="163"/>
      <c r="P186" s="163"/>
      <c r="Q186" s="163"/>
      <c r="R186" s="163"/>
      <c r="S186" s="177">
        <f t="shared" ref="S186:S198" si="91">ROUND(SUM(Y186:Z186),2)</f>
        <v>46.92</v>
      </c>
      <c r="T186" s="163">
        <v>14</v>
      </c>
      <c r="U186" s="177">
        <f>29.9474968446602*40/50</f>
        <v>23.9579974757282</v>
      </c>
      <c r="V186" s="163">
        <v>0.5</v>
      </c>
      <c r="W186" s="177">
        <f t="shared" ref="W186:W198" si="92">(T186+V186)*$W$7</f>
        <v>3.335</v>
      </c>
      <c r="X186" s="163">
        <f t="shared" ref="X186:X198" si="93">SUM(T186:W186)*$X$7</f>
        <v>1.25378992427184</v>
      </c>
      <c r="Y186" s="163">
        <f t="shared" ref="Y186:Y198" si="94">SUM(T186:X186)</f>
        <v>43.0467874</v>
      </c>
      <c r="Z186" s="163">
        <f t="shared" ref="Z186:Z198" si="95">Y186*$Z$7</f>
        <v>3.874210866</v>
      </c>
      <c r="AA186" s="185"/>
      <c r="AC186" s="137"/>
      <c r="AD186" s="137"/>
    </row>
    <row r="187" ht="45" customHeight="1" spans="2:30">
      <c r="B187" s="156">
        <v>2</v>
      </c>
      <c r="C187" s="105"/>
      <c r="D187" s="126" t="s">
        <v>670</v>
      </c>
      <c r="E187" s="169" t="s">
        <v>672</v>
      </c>
      <c r="F187" s="105" t="s">
        <v>202</v>
      </c>
      <c r="G187" s="163">
        <v>454.57</v>
      </c>
      <c r="H187" s="163">
        <f t="shared" si="90"/>
        <v>24233.1267</v>
      </c>
      <c r="I187" s="163"/>
      <c r="J187" s="163"/>
      <c r="K187" s="163"/>
      <c r="L187" s="163"/>
      <c r="M187" s="163"/>
      <c r="N187" s="163"/>
      <c r="O187" s="163"/>
      <c r="P187" s="163"/>
      <c r="Q187" s="163"/>
      <c r="R187" s="163"/>
      <c r="S187" s="177">
        <f t="shared" si="91"/>
        <v>53.31</v>
      </c>
      <c r="T187" s="163">
        <v>14</v>
      </c>
      <c r="U187" s="177">
        <v>29.6474968446602</v>
      </c>
      <c r="V187" s="163">
        <v>0.5</v>
      </c>
      <c r="W187" s="177">
        <f t="shared" si="92"/>
        <v>3.335</v>
      </c>
      <c r="X187" s="163">
        <f t="shared" si="93"/>
        <v>1.42447490533981</v>
      </c>
      <c r="Y187" s="163">
        <f t="shared" si="94"/>
        <v>48.90697175</v>
      </c>
      <c r="Z187" s="163">
        <f t="shared" si="95"/>
        <v>4.4016274575</v>
      </c>
      <c r="AA187" s="185"/>
      <c r="AC187" s="137"/>
      <c r="AD187" s="137"/>
    </row>
    <row r="188" ht="21.9" customHeight="1" spans="2:30">
      <c r="B188" s="156">
        <v>3</v>
      </c>
      <c r="C188" s="105" t="s">
        <v>673</v>
      </c>
      <c r="D188" s="126" t="s">
        <v>674</v>
      </c>
      <c r="E188" s="198" t="s">
        <v>675</v>
      </c>
      <c r="F188" s="105" t="s">
        <v>202</v>
      </c>
      <c r="G188" s="163"/>
      <c r="H188" s="163">
        <f t="shared" si="90"/>
        <v>0</v>
      </c>
      <c r="I188" s="163"/>
      <c r="J188" s="163"/>
      <c r="K188" s="163"/>
      <c r="L188" s="163"/>
      <c r="M188" s="163"/>
      <c r="N188" s="163"/>
      <c r="O188" s="163"/>
      <c r="P188" s="163"/>
      <c r="Q188" s="163"/>
      <c r="R188" s="163"/>
      <c r="S188" s="177">
        <f t="shared" si="91"/>
        <v>37.49</v>
      </c>
      <c r="T188" s="163">
        <v>13</v>
      </c>
      <c r="U188" s="177">
        <v>16.7855131428571</v>
      </c>
      <c r="V188" s="163">
        <v>0.5</v>
      </c>
      <c r="W188" s="177">
        <f t="shared" si="92"/>
        <v>3.105</v>
      </c>
      <c r="X188" s="163">
        <f t="shared" si="93"/>
        <v>1.00171539428571</v>
      </c>
      <c r="Y188" s="163">
        <f t="shared" si="94"/>
        <v>34.3922285371428</v>
      </c>
      <c r="Z188" s="163">
        <f t="shared" si="95"/>
        <v>3.09530056834285</v>
      </c>
      <c r="AA188" s="185"/>
      <c r="AC188" s="137"/>
      <c r="AD188" s="137"/>
    </row>
    <row r="189" ht="21.9" customHeight="1" spans="2:30">
      <c r="B189" s="156">
        <v>4</v>
      </c>
      <c r="C189" s="105" t="s">
        <v>676</v>
      </c>
      <c r="D189" s="197" t="s">
        <v>541</v>
      </c>
      <c r="E189" s="169" t="s">
        <v>677</v>
      </c>
      <c r="F189" s="105" t="s">
        <v>202</v>
      </c>
      <c r="G189" s="163"/>
      <c r="H189" s="163">
        <f t="shared" si="90"/>
        <v>0</v>
      </c>
      <c r="I189" s="163"/>
      <c r="J189" s="163"/>
      <c r="K189" s="163"/>
      <c r="L189" s="163"/>
      <c r="M189" s="163"/>
      <c r="N189" s="163"/>
      <c r="O189" s="163"/>
      <c r="P189" s="163"/>
      <c r="Q189" s="163"/>
      <c r="R189" s="163"/>
      <c r="S189" s="177">
        <f t="shared" si="91"/>
        <v>11.34</v>
      </c>
      <c r="T189" s="163">
        <v>2</v>
      </c>
      <c r="U189" s="177">
        <v>7.64275657142857</v>
      </c>
      <c r="V189" s="163">
        <v>0</v>
      </c>
      <c r="W189" s="177">
        <f t="shared" si="92"/>
        <v>0.46</v>
      </c>
      <c r="X189" s="163">
        <f t="shared" si="93"/>
        <v>0.303082697142857</v>
      </c>
      <c r="Y189" s="163">
        <f t="shared" si="94"/>
        <v>10.4058392685714</v>
      </c>
      <c r="Z189" s="163">
        <f t="shared" si="95"/>
        <v>0.936525534171428</v>
      </c>
      <c r="AA189" s="185"/>
      <c r="AC189" s="137"/>
      <c r="AD189" s="137"/>
    </row>
    <row r="190" ht="21.9" customHeight="1" spans="2:30">
      <c r="B190" s="156">
        <v>5</v>
      </c>
      <c r="C190" s="105"/>
      <c r="D190" s="197" t="s">
        <v>541</v>
      </c>
      <c r="E190" s="169" t="s">
        <v>542</v>
      </c>
      <c r="F190" s="105" t="s">
        <v>202</v>
      </c>
      <c r="G190" s="160">
        <v>454.57</v>
      </c>
      <c r="H190" s="163">
        <f t="shared" si="90"/>
        <v>722.7663</v>
      </c>
      <c r="I190" s="163"/>
      <c r="J190" s="163"/>
      <c r="K190" s="163"/>
      <c r="L190" s="163"/>
      <c r="M190" s="163"/>
      <c r="N190" s="163"/>
      <c r="O190" s="163"/>
      <c r="P190" s="163"/>
      <c r="Q190" s="163"/>
      <c r="R190" s="163"/>
      <c r="S190" s="177">
        <f t="shared" si="91"/>
        <v>1.59</v>
      </c>
      <c r="T190" s="163">
        <v>1</v>
      </c>
      <c r="U190" s="177">
        <v>0.189375</v>
      </c>
      <c r="V190" s="163">
        <v>0</v>
      </c>
      <c r="W190" s="177">
        <f t="shared" si="92"/>
        <v>0.23</v>
      </c>
      <c r="X190" s="163">
        <f t="shared" si="93"/>
        <v>0.04258125</v>
      </c>
      <c r="Y190" s="163">
        <f t="shared" si="94"/>
        <v>1.46195625</v>
      </c>
      <c r="Z190" s="163">
        <f t="shared" si="95"/>
        <v>0.1315760625</v>
      </c>
      <c r="AA190" s="185"/>
      <c r="AC190" s="137"/>
      <c r="AD190" s="137"/>
    </row>
    <row r="191" ht="39.9" customHeight="1" spans="2:30">
      <c r="B191" s="156">
        <v>6</v>
      </c>
      <c r="C191" s="105" t="s">
        <v>678</v>
      </c>
      <c r="D191" s="126" t="s">
        <v>679</v>
      </c>
      <c r="E191" s="198" t="s">
        <v>680</v>
      </c>
      <c r="F191" s="105" t="s">
        <v>202</v>
      </c>
      <c r="G191" s="160">
        <v>599.38</v>
      </c>
      <c r="H191" s="163">
        <f t="shared" si="90"/>
        <v>9470.204</v>
      </c>
      <c r="I191" s="163"/>
      <c r="J191" s="163"/>
      <c r="K191" s="163"/>
      <c r="L191" s="163"/>
      <c r="M191" s="163"/>
      <c r="N191" s="163"/>
      <c r="O191" s="163"/>
      <c r="P191" s="163"/>
      <c r="Q191" s="163"/>
      <c r="R191" s="163"/>
      <c r="S191" s="177">
        <f t="shared" si="91"/>
        <v>15.8</v>
      </c>
      <c r="T191" s="163">
        <v>9</v>
      </c>
      <c r="U191" s="177">
        <v>3</v>
      </c>
      <c r="V191" s="163">
        <v>0</v>
      </c>
      <c r="W191" s="177">
        <f t="shared" si="92"/>
        <v>2.07</v>
      </c>
      <c r="X191" s="163">
        <f t="shared" si="93"/>
        <v>0.4221</v>
      </c>
      <c r="Y191" s="163">
        <f t="shared" si="94"/>
        <v>14.4921</v>
      </c>
      <c r="Z191" s="163">
        <f t="shared" si="95"/>
        <v>1.304289</v>
      </c>
      <c r="AA191" s="185"/>
      <c r="AC191" s="137"/>
      <c r="AD191" s="137"/>
    </row>
    <row r="192" ht="39.9" customHeight="1" spans="2:30">
      <c r="B192" s="156">
        <v>7</v>
      </c>
      <c r="C192" s="105" t="s">
        <v>681</v>
      </c>
      <c r="D192" s="126" t="s">
        <v>679</v>
      </c>
      <c r="E192" s="198" t="s">
        <v>682</v>
      </c>
      <c r="F192" s="105" t="s">
        <v>202</v>
      </c>
      <c r="G192" s="163"/>
      <c r="H192" s="163">
        <f t="shared" si="90"/>
        <v>0</v>
      </c>
      <c r="I192" s="163"/>
      <c r="J192" s="163"/>
      <c r="K192" s="163"/>
      <c r="L192" s="163"/>
      <c r="M192" s="163"/>
      <c r="N192" s="163"/>
      <c r="O192" s="163"/>
      <c r="P192" s="163"/>
      <c r="Q192" s="163"/>
      <c r="R192" s="163"/>
      <c r="S192" s="177">
        <f t="shared" si="91"/>
        <v>15.8</v>
      </c>
      <c r="T192" s="163">
        <v>9</v>
      </c>
      <c r="U192" s="177">
        <v>3</v>
      </c>
      <c r="V192" s="163">
        <v>0</v>
      </c>
      <c r="W192" s="177">
        <f t="shared" si="92"/>
        <v>2.07</v>
      </c>
      <c r="X192" s="163">
        <f t="shared" si="93"/>
        <v>0.4221</v>
      </c>
      <c r="Y192" s="163">
        <f t="shared" si="94"/>
        <v>14.4921</v>
      </c>
      <c r="Z192" s="163">
        <f t="shared" si="95"/>
        <v>1.304289</v>
      </c>
      <c r="AA192" s="185"/>
      <c r="AC192" s="137"/>
      <c r="AD192" s="137"/>
    </row>
    <row r="193" ht="30" customHeight="1" spans="2:30">
      <c r="B193" s="156">
        <v>8</v>
      </c>
      <c r="C193" s="105"/>
      <c r="D193" s="197" t="s">
        <v>560</v>
      </c>
      <c r="E193" s="169" t="s">
        <v>683</v>
      </c>
      <c r="F193" s="105" t="s">
        <v>202</v>
      </c>
      <c r="G193" s="163"/>
      <c r="H193" s="163">
        <f t="shared" si="90"/>
        <v>0</v>
      </c>
      <c r="I193" s="163"/>
      <c r="J193" s="163"/>
      <c r="K193" s="163"/>
      <c r="L193" s="163"/>
      <c r="M193" s="163"/>
      <c r="N193" s="163"/>
      <c r="O193" s="163"/>
      <c r="P193" s="163"/>
      <c r="Q193" s="163"/>
      <c r="R193" s="163"/>
      <c r="S193" s="177">
        <f t="shared" si="91"/>
        <v>10.58</v>
      </c>
      <c r="T193" s="163">
        <v>7.5</v>
      </c>
      <c r="U193" s="177">
        <v>0.2</v>
      </c>
      <c r="V193" s="163">
        <v>0</v>
      </c>
      <c r="W193" s="177">
        <f t="shared" si="92"/>
        <v>1.725</v>
      </c>
      <c r="X193" s="163">
        <f t="shared" si="93"/>
        <v>0.28275</v>
      </c>
      <c r="Y193" s="163">
        <f t="shared" si="94"/>
        <v>9.70775</v>
      </c>
      <c r="Z193" s="163">
        <f t="shared" si="95"/>
        <v>0.8736975</v>
      </c>
      <c r="AA193" s="185"/>
      <c r="AC193" s="137"/>
      <c r="AD193" s="137"/>
    </row>
    <row r="194" ht="21.9" customHeight="1" spans="2:30">
      <c r="B194" s="156">
        <v>9</v>
      </c>
      <c r="C194" s="105" t="s">
        <v>564</v>
      </c>
      <c r="D194" s="197" t="s">
        <v>560</v>
      </c>
      <c r="E194" s="169" t="s">
        <v>684</v>
      </c>
      <c r="F194" s="105" t="s">
        <v>202</v>
      </c>
      <c r="G194" s="160">
        <v>676.85</v>
      </c>
      <c r="H194" s="163">
        <f t="shared" si="90"/>
        <v>7628.0995</v>
      </c>
      <c r="I194" s="163"/>
      <c r="J194" s="163"/>
      <c r="K194" s="163"/>
      <c r="L194" s="163"/>
      <c r="M194" s="163"/>
      <c r="N194" s="163"/>
      <c r="O194" s="163"/>
      <c r="P194" s="163"/>
      <c r="Q194" s="163"/>
      <c r="R194" s="163"/>
      <c r="S194" s="177">
        <f t="shared" si="91"/>
        <v>11.27</v>
      </c>
      <c r="T194" s="163">
        <v>8</v>
      </c>
      <c r="U194" s="177">
        <v>0.2</v>
      </c>
      <c r="V194" s="163">
        <v>0</v>
      </c>
      <c r="W194" s="177">
        <f t="shared" si="92"/>
        <v>1.84</v>
      </c>
      <c r="X194" s="163">
        <f t="shared" si="93"/>
        <v>0.3012</v>
      </c>
      <c r="Y194" s="163">
        <f t="shared" si="94"/>
        <v>10.3412</v>
      </c>
      <c r="Z194" s="163">
        <f t="shared" si="95"/>
        <v>0.930708</v>
      </c>
      <c r="AA194" s="185"/>
      <c r="AC194" s="137"/>
      <c r="AD194" s="137"/>
    </row>
    <row r="195" ht="21.9" customHeight="1" spans="2:30">
      <c r="B195" s="156">
        <v>10</v>
      </c>
      <c r="C195" s="105" t="s">
        <v>559</v>
      </c>
      <c r="D195" s="197" t="s">
        <v>560</v>
      </c>
      <c r="E195" s="169" t="s">
        <v>561</v>
      </c>
      <c r="F195" s="105" t="s">
        <v>202</v>
      </c>
      <c r="G195" s="163"/>
      <c r="H195" s="163">
        <f t="shared" si="90"/>
        <v>0</v>
      </c>
      <c r="I195" s="163"/>
      <c r="J195" s="163"/>
      <c r="K195" s="163"/>
      <c r="L195" s="163"/>
      <c r="M195" s="163"/>
      <c r="N195" s="163"/>
      <c r="O195" s="163"/>
      <c r="P195" s="163"/>
      <c r="Q195" s="163"/>
      <c r="R195" s="163"/>
      <c r="S195" s="177">
        <f t="shared" si="91"/>
        <v>10.58</v>
      </c>
      <c r="T195" s="163">
        <v>7.5</v>
      </c>
      <c r="U195" s="177">
        <v>0.2</v>
      </c>
      <c r="V195" s="163">
        <v>0</v>
      </c>
      <c r="W195" s="177">
        <f t="shared" si="92"/>
        <v>1.725</v>
      </c>
      <c r="X195" s="163">
        <f t="shared" si="93"/>
        <v>0.28275</v>
      </c>
      <c r="Y195" s="163">
        <f t="shared" si="94"/>
        <v>9.70775</v>
      </c>
      <c r="Z195" s="163">
        <f t="shared" si="95"/>
        <v>0.8736975</v>
      </c>
      <c r="AA195" s="185"/>
      <c r="AC195" s="137"/>
      <c r="AD195" s="137"/>
    </row>
    <row r="196" ht="21.9" customHeight="1" spans="2:30">
      <c r="B196" s="156">
        <v>11</v>
      </c>
      <c r="C196" s="105" t="s">
        <v>562</v>
      </c>
      <c r="D196" s="197" t="s">
        <v>560</v>
      </c>
      <c r="E196" s="169" t="s">
        <v>563</v>
      </c>
      <c r="F196" s="105" t="s">
        <v>202</v>
      </c>
      <c r="G196" s="160">
        <v>1565.04</v>
      </c>
      <c r="H196" s="163">
        <f t="shared" si="90"/>
        <v>17638.0008</v>
      </c>
      <c r="I196" s="163"/>
      <c r="J196" s="163"/>
      <c r="K196" s="163"/>
      <c r="L196" s="163"/>
      <c r="M196" s="163"/>
      <c r="N196" s="163"/>
      <c r="O196" s="163"/>
      <c r="P196" s="163"/>
      <c r="Q196" s="163"/>
      <c r="R196" s="163"/>
      <c r="S196" s="177">
        <f t="shared" si="91"/>
        <v>11.27</v>
      </c>
      <c r="T196" s="163">
        <v>8</v>
      </c>
      <c r="U196" s="177">
        <v>0.2</v>
      </c>
      <c r="V196" s="163">
        <v>0</v>
      </c>
      <c r="W196" s="177">
        <f t="shared" si="92"/>
        <v>1.84</v>
      </c>
      <c r="X196" s="163">
        <f t="shared" si="93"/>
        <v>0.3012</v>
      </c>
      <c r="Y196" s="163">
        <f t="shared" si="94"/>
        <v>10.3412</v>
      </c>
      <c r="Z196" s="163">
        <f t="shared" si="95"/>
        <v>0.930708</v>
      </c>
      <c r="AA196" s="185"/>
      <c r="AC196" s="137"/>
      <c r="AD196" s="137"/>
    </row>
    <row r="197" ht="21.9" customHeight="1" spans="2:30">
      <c r="B197" s="156">
        <v>12</v>
      </c>
      <c r="C197" s="105" t="s">
        <v>568</v>
      </c>
      <c r="D197" s="197" t="s">
        <v>685</v>
      </c>
      <c r="E197" s="169" t="s">
        <v>686</v>
      </c>
      <c r="F197" s="105" t="s">
        <v>202</v>
      </c>
      <c r="G197" s="163"/>
      <c r="H197" s="163">
        <f t="shared" si="90"/>
        <v>0</v>
      </c>
      <c r="I197" s="163"/>
      <c r="J197" s="163"/>
      <c r="K197" s="163"/>
      <c r="L197" s="163"/>
      <c r="M197" s="163"/>
      <c r="N197" s="163"/>
      <c r="O197" s="163"/>
      <c r="P197" s="163"/>
      <c r="Q197" s="163"/>
      <c r="R197" s="163"/>
      <c r="S197" s="177">
        <f t="shared" si="91"/>
        <v>12.65</v>
      </c>
      <c r="T197" s="163">
        <v>9</v>
      </c>
      <c r="U197" s="177">
        <v>0.2</v>
      </c>
      <c r="V197" s="163">
        <v>0</v>
      </c>
      <c r="W197" s="177">
        <f t="shared" si="92"/>
        <v>2.07</v>
      </c>
      <c r="X197" s="163">
        <f t="shared" si="93"/>
        <v>0.3381</v>
      </c>
      <c r="Y197" s="163">
        <f t="shared" si="94"/>
        <v>11.6081</v>
      </c>
      <c r="Z197" s="163">
        <f t="shared" si="95"/>
        <v>1.044729</v>
      </c>
      <c r="AA197" s="185"/>
      <c r="AC197" s="137"/>
      <c r="AD197" s="137"/>
    </row>
    <row r="198" ht="21.9" customHeight="1" spans="2:30">
      <c r="B198" s="156">
        <v>13</v>
      </c>
      <c r="C198" s="105" t="s">
        <v>687</v>
      </c>
      <c r="D198" s="197" t="s">
        <v>688</v>
      </c>
      <c r="E198" s="169" t="s">
        <v>689</v>
      </c>
      <c r="F198" s="105" t="s">
        <v>202</v>
      </c>
      <c r="G198" s="160">
        <v>632.84</v>
      </c>
      <c r="H198" s="163">
        <f t="shared" si="90"/>
        <v>8878.7452</v>
      </c>
      <c r="I198" s="163"/>
      <c r="J198" s="163"/>
      <c r="K198" s="163"/>
      <c r="L198" s="163"/>
      <c r="M198" s="163"/>
      <c r="N198" s="163"/>
      <c r="O198" s="163"/>
      <c r="P198" s="163"/>
      <c r="Q198" s="163"/>
      <c r="R198" s="163"/>
      <c r="S198" s="177">
        <f t="shared" si="91"/>
        <v>14.03</v>
      </c>
      <c r="T198" s="163">
        <v>10</v>
      </c>
      <c r="U198" s="177">
        <v>0.2</v>
      </c>
      <c r="V198" s="163">
        <v>0</v>
      </c>
      <c r="W198" s="177">
        <f t="shared" si="92"/>
        <v>2.3</v>
      </c>
      <c r="X198" s="163">
        <f t="shared" si="93"/>
        <v>0.375</v>
      </c>
      <c r="Y198" s="163">
        <f t="shared" si="94"/>
        <v>12.875</v>
      </c>
      <c r="Z198" s="163">
        <f t="shared" si="95"/>
        <v>1.15875</v>
      </c>
      <c r="AA198" s="185"/>
      <c r="AC198" s="137"/>
      <c r="AD198" s="137"/>
    </row>
    <row r="199" ht="21.9" customHeight="1" spans="2:30">
      <c r="B199" s="147" t="s">
        <v>690</v>
      </c>
      <c r="C199" s="148"/>
      <c r="D199" s="148"/>
      <c r="E199" s="161"/>
      <c r="F199" s="161"/>
      <c r="G199" s="163"/>
      <c r="H199" s="163"/>
      <c r="I199" s="163"/>
      <c r="J199" s="163"/>
      <c r="K199" s="163"/>
      <c r="L199" s="163"/>
      <c r="M199" s="163"/>
      <c r="N199" s="163"/>
      <c r="O199" s="163"/>
      <c r="P199" s="163"/>
      <c r="Q199" s="163"/>
      <c r="R199" s="163"/>
      <c r="S199" s="163"/>
      <c r="T199" s="163"/>
      <c r="U199" s="163"/>
      <c r="V199" s="163"/>
      <c r="W199" s="163"/>
      <c r="X199" s="163"/>
      <c r="Y199" s="163"/>
      <c r="Z199" s="163"/>
      <c r="AA199" s="190"/>
      <c r="AC199" s="137"/>
      <c r="AD199" s="137"/>
    </row>
    <row r="200" ht="21.9" customHeight="1" spans="2:30">
      <c r="B200" s="156">
        <v>1</v>
      </c>
      <c r="C200" s="105" t="s">
        <v>691</v>
      </c>
      <c r="D200" s="172" t="s">
        <v>692</v>
      </c>
      <c r="E200" s="118" t="s">
        <v>693</v>
      </c>
      <c r="F200" s="105" t="s">
        <v>357</v>
      </c>
      <c r="G200" s="160">
        <v>54.688</v>
      </c>
      <c r="H200" s="163">
        <f t="shared" ref="H200:H208" si="96">G200*S200</f>
        <v>26653.83744</v>
      </c>
      <c r="I200" s="163"/>
      <c r="J200" s="163"/>
      <c r="K200" s="163"/>
      <c r="L200" s="163"/>
      <c r="M200" s="163"/>
      <c r="N200" s="163"/>
      <c r="O200" s="163"/>
      <c r="P200" s="163"/>
      <c r="Q200" s="163"/>
      <c r="R200" s="163"/>
      <c r="S200" s="177">
        <f t="shared" ref="S200:S208" si="97">ROUND(SUM(Y200:Z200),2)</f>
        <v>487.38</v>
      </c>
      <c r="T200" s="163">
        <v>100</v>
      </c>
      <c r="U200" s="177">
        <v>311.111111111111</v>
      </c>
      <c r="V200" s="163">
        <v>0</v>
      </c>
      <c r="W200" s="177">
        <f t="shared" ref="W200:W208" si="98">(T200+V200)*$W$7</f>
        <v>23</v>
      </c>
      <c r="X200" s="163">
        <f t="shared" ref="X200:X208" si="99">SUM(T200:W200)*$X$7</f>
        <v>13.0233333333333</v>
      </c>
      <c r="Y200" s="163">
        <f t="shared" ref="Y200:Y208" si="100">SUM(T200:X200)</f>
        <v>447.134444444444</v>
      </c>
      <c r="Z200" s="163">
        <f t="shared" ref="Z200:Z208" si="101">Y200*$Z$7</f>
        <v>40.2421</v>
      </c>
      <c r="AA200" s="185"/>
      <c r="AC200" s="137"/>
      <c r="AD200" s="137"/>
    </row>
    <row r="201" ht="21.9" customHeight="1" spans="2:30">
      <c r="B201" s="156">
        <v>2</v>
      </c>
      <c r="C201" s="105"/>
      <c r="D201" s="172" t="s">
        <v>692</v>
      </c>
      <c r="E201" s="126" t="s">
        <v>694</v>
      </c>
      <c r="F201" s="105" t="s">
        <v>357</v>
      </c>
      <c r="G201" s="163"/>
      <c r="H201" s="163">
        <f t="shared" si="96"/>
        <v>0</v>
      </c>
      <c r="I201" s="163"/>
      <c r="J201" s="163"/>
      <c r="K201" s="163"/>
      <c r="L201" s="163"/>
      <c r="M201" s="163"/>
      <c r="N201" s="163"/>
      <c r="O201" s="163"/>
      <c r="P201" s="163"/>
      <c r="Q201" s="163"/>
      <c r="R201" s="163"/>
      <c r="S201" s="177">
        <f t="shared" si="97"/>
        <v>806.55</v>
      </c>
      <c r="T201" s="163">
        <v>80</v>
      </c>
      <c r="U201" s="177">
        <v>620</v>
      </c>
      <c r="V201" s="163">
        <v>0</v>
      </c>
      <c r="W201" s="177">
        <f t="shared" si="98"/>
        <v>18.4</v>
      </c>
      <c r="X201" s="163">
        <f t="shared" si="99"/>
        <v>21.552</v>
      </c>
      <c r="Y201" s="163">
        <f t="shared" si="100"/>
        <v>739.952</v>
      </c>
      <c r="Z201" s="163">
        <f t="shared" si="101"/>
        <v>66.59568</v>
      </c>
      <c r="AA201" s="185"/>
      <c r="AC201" s="137"/>
      <c r="AD201" s="137"/>
    </row>
    <row r="202" ht="34.05" customHeight="1" spans="2:30">
      <c r="B202" s="156">
        <v>3</v>
      </c>
      <c r="C202" s="105" t="s">
        <v>695</v>
      </c>
      <c r="D202" s="126" t="s">
        <v>692</v>
      </c>
      <c r="E202" s="126" t="s">
        <v>696</v>
      </c>
      <c r="F202" s="105" t="s">
        <v>357</v>
      </c>
      <c r="G202" s="160">
        <v>45.46</v>
      </c>
      <c r="H202" s="163">
        <f t="shared" si="96"/>
        <v>34964.1952</v>
      </c>
      <c r="I202" s="163"/>
      <c r="J202" s="163"/>
      <c r="K202" s="163"/>
      <c r="L202" s="163"/>
      <c r="M202" s="163"/>
      <c r="N202" s="163"/>
      <c r="O202" s="163"/>
      <c r="P202" s="163"/>
      <c r="Q202" s="163"/>
      <c r="R202" s="163"/>
      <c r="S202" s="177">
        <f t="shared" si="97"/>
        <v>769.12</v>
      </c>
      <c r="T202" s="163">
        <v>80</v>
      </c>
      <c r="U202" s="163">
        <v>586.666666666667</v>
      </c>
      <c r="V202" s="163">
        <v>0</v>
      </c>
      <c r="W202" s="177">
        <f t="shared" si="98"/>
        <v>18.4</v>
      </c>
      <c r="X202" s="163">
        <f t="shared" si="99"/>
        <v>20.552</v>
      </c>
      <c r="Y202" s="163">
        <f t="shared" si="100"/>
        <v>705.618666666667</v>
      </c>
      <c r="Z202" s="163">
        <f t="shared" si="101"/>
        <v>63.50568</v>
      </c>
      <c r="AA202" s="185"/>
      <c r="AC202" s="137"/>
      <c r="AD202" s="137"/>
    </row>
    <row r="203" ht="22.05" customHeight="1" spans="2:30">
      <c r="B203" s="156">
        <v>4</v>
      </c>
      <c r="C203" s="105"/>
      <c r="D203" s="126" t="s">
        <v>697</v>
      </c>
      <c r="E203" s="126" t="s">
        <v>698</v>
      </c>
      <c r="F203" s="105" t="s">
        <v>202</v>
      </c>
      <c r="G203" s="160"/>
      <c r="H203" s="163">
        <f t="shared" si="96"/>
        <v>0</v>
      </c>
      <c r="I203" s="163"/>
      <c r="J203" s="163"/>
      <c r="K203" s="163"/>
      <c r="L203" s="163"/>
      <c r="M203" s="163"/>
      <c r="N203" s="163"/>
      <c r="O203" s="163"/>
      <c r="P203" s="163"/>
      <c r="Q203" s="163"/>
      <c r="R203" s="163"/>
      <c r="S203" s="177">
        <f t="shared" si="97"/>
        <v>32.9</v>
      </c>
      <c r="T203" s="163">
        <v>3</v>
      </c>
      <c r="U203" s="177">
        <v>25</v>
      </c>
      <c r="V203" s="163">
        <v>0.5</v>
      </c>
      <c r="W203" s="177">
        <f t="shared" si="98"/>
        <v>0.805</v>
      </c>
      <c r="X203" s="163">
        <f t="shared" si="99"/>
        <v>0.87915</v>
      </c>
      <c r="Y203" s="163">
        <f t="shared" si="100"/>
        <v>30.18415</v>
      </c>
      <c r="Z203" s="163">
        <f t="shared" si="101"/>
        <v>2.7165735</v>
      </c>
      <c r="AA203" s="185"/>
      <c r="AC203" s="137"/>
      <c r="AD203" s="137"/>
    </row>
    <row r="204" ht="21.9" customHeight="1" spans="2:30">
      <c r="B204" s="156">
        <v>5</v>
      </c>
      <c r="C204" s="200" t="s">
        <v>699</v>
      </c>
      <c r="D204" s="126" t="s">
        <v>700</v>
      </c>
      <c r="E204" s="126" t="s">
        <v>701</v>
      </c>
      <c r="F204" s="105" t="s">
        <v>202</v>
      </c>
      <c r="G204" s="163"/>
      <c r="H204" s="163">
        <f t="shared" si="96"/>
        <v>0</v>
      </c>
      <c r="I204" s="163"/>
      <c r="J204" s="163"/>
      <c r="K204" s="163"/>
      <c r="L204" s="163"/>
      <c r="M204" s="163"/>
      <c r="N204" s="163"/>
      <c r="O204" s="163"/>
      <c r="P204" s="163"/>
      <c r="Q204" s="163"/>
      <c r="R204" s="163"/>
      <c r="S204" s="177">
        <f t="shared" si="97"/>
        <v>28.2</v>
      </c>
      <c r="T204" s="163">
        <v>12</v>
      </c>
      <c r="U204" s="177">
        <v>10.3589743589744</v>
      </c>
      <c r="V204" s="163">
        <v>0</v>
      </c>
      <c r="W204" s="177">
        <f t="shared" si="98"/>
        <v>2.76</v>
      </c>
      <c r="X204" s="163">
        <f t="shared" si="99"/>
        <v>0.753569230769232</v>
      </c>
      <c r="Y204" s="163">
        <f t="shared" si="100"/>
        <v>25.8725435897436</v>
      </c>
      <c r="Z204" s="163">
        <f t="shared" si="101"/>
        <v>2.32852892307693</v>
      </c>
      <c r="AA204" s="185"/>
      <c r="AC204" s="137"/>
      <c r="AD204" s="137"/>
    </row>
    <row r="205" ht="21.9" customHeight="1" spans="2:30">
      <c r="B205" s="156">
        <v>6</v>
      </c>
      <c r="C205" s="105" t="s">
        <v>702</v>
      </c>
      <c r="D205" s="126" t="s">
        <v>703</v>
      </c>
      <c r="E205" s="126" t="s">
        <v>704</v>
      </c>
      <c r="F205" s="105" t="s">
        <v>202</v>
      </c>
      <c r="G205" s="163"/>
      <c r="H205" s="163">
        <f t="shared" si="96"/>
        <v>0</v>
      </c>
      <c r="I205" s="163"/>
      <c r="J205" s="163"/>
      <c r="K205" s="163"/>
      <c r="L205" s="163"/>
      <c r="M205" s="163"/>
      <c r="N205" s="163"/>
      <c r="O205" s="163"/>
      <c r="P205" s="163"/>
      <c r="Q205" s="163"/>
      <c r="R205" s="163"/>
      <c r="S205" s="177">
        <f t="shared" si="97"/>
        <v>35.66</v>
      </c>
      <c r="T205" s="163">
        <v>16</v>
      </c>
      <c r="U205" s="177">
        <v>12.0854700854701</v>
      </c>
      <c r="V205" s="163">
        <v>0</v>
      </c>
      <c r="W205" s="177">
        <f t="shared" si="98"/>
        <v>3.68</v>
      </c>
      <c r="X205" s="163">
        <f t="shared" si="99"/>
        <v>0.952964102564103</v>
      </c>
      <c r="Y205" s="163">
        <f t="shared" si="100"/>
        <v>32.7184341880342</v>
      </c>
      <c r="Z205" s="163">
        <f t="shared" si="101"/>
        <v>2.94465907692308</v>
      </c>
      <c r="AA205" s="185"/>
      <c r="AC205" s="137"/>
      <c r="AD205" s="137"/>
    </row>
    <row r="206" ht="21.9" customHeight="1" spans="2:30">
      <c r="B206" s="156">
        <v>7</v>
      </c>
      <c r="C206" s="157" t="s">
        <v>705</v>
      </c>
      <c r="D206" s="126" t="s">
        <v>706</v>
      </c>
      <c r="E206" s="126" t="s">
        <v>707</v>
      </c>
      <c r="F206" s="105" t="s">
        <v>202</v>
      </c>
      <c r="G206" s="163"/>
      <c r="H206" s="163">
        <f t="shared" si="96"/>
        <v>0</v>
      </c>
      <c r="I206" s="163"/>
      <c r="J206" s="163"/>
      <c r="K206" s="163"/>
      <c r="L206" s="163"/>
      <c r="M206" s="163"/>
      <c r="N206" s="163"/>
      <c r="O206" s="163"/>
      <c r="P206" s="163"/>
      <c r="Q206" s="163"/>
      <c r="R206" s="163"/>
      <c r="S206" s="177">
        <f t="shared" si="97"/>
        <v>27.93</v>
      </c>
      <c r="T206" s="163">
        <v>13</v>
      </c>
      <c r="U206" s="177">
        <v>8.26923076923077</v>
      </c>
      <c r="V206" s="163">
        <v>0.5</v>
      </c>
      <c r="W206" s="177">
        <f t="shared" si="98"/>
        <v>3.105</v>
      </c>
      <c r="X206" s="163">
        <f t="shared" si="99"/>
        <v>0.746226923076923</v>
      </c>
      <c r="Y206" s="163">
        <f t="shared" si="100"/>
        <v>25.6204576923077</v>
      </c>
      <c r="Z206" s="163">
        <f t="shared" si="101"/>
        <v>2.30584119230769</v>
      </c>
      <c r="AA206" s="185"/>
      <c r="AC206" s="137"/>
      <c r="AD206" s="137"/>
    </row>
    <row r="207" ht="21.9" customHeight="1" spans="2:30">
      <c r="B207" s="156">
        <v>8</v>
      </c>
      <c r="C207" s="157" t="s">
        <v>708</v>
      </c>
      <c r="D207" s="126" t="s">
        <v>709</v>
      </c>
      <c r="E207" s="162" t="s">
        <v>710</v>
      </c>
      <c r="F207" s="105" t="s">
        <v>202</v>
      </c>
      <c r="G207" s="163"/>
      <c r="H207" s="163">
        <f t="shared" si="96"/>
        <v>0</v>
      </c>
      <c r="I207" s="163"/>
      <c r="J207" s="163"/>
      <c r="K207" s="163"/>
      <c r="L207" s="163"/>
      <c r="M207" s="163"/>
      <c r="N207" s="163"/>
      <c r="O207" s="163"/>
      <c r="P207" s="163"/>
      <c r="Q207" s="163"/>
      <c r="R207" s="163"/>
      <c r="S207" s="177">
        <f t="shared" si="97"/>
        <v>34.28</v>
      </c>
      <c r="T207" s="163">
        <v>15</v>
      </c>
      <c r="U207" s="177">
        <v>12.0854700854701</v>
      </c>
      <c r="V207" s="163">
        <v>0</v>
      </c>
      <c r="W207" s="177">
        <f t="shared" si="98"/>
        <v>3.45</v>
      </c>
      <c r="X207" s="163">
        <f t="shared" si="99"/>
        <v>0.916064102564103</v>
      </c>
      <c r="Y207" s="163">
        <f t="shared" si="100"/>
        <v>31.4515341880342</v>
      </c>
      <c r="Z207" s="163">
        <f t="shared" si="101"/>
        <v>2.83063807692308</v>
      </c>
      <c r="AA207" s="185"/>
      <c r="AC207" s="137"/>
      <c r="AD207" s="137"/>
    </row>
    <row r="208" ht="21.9" customHeight="1" spans="2:30">
      <c r="B208" s="156">
        <v>9</v>
      </c>
      <c r="C208" s="157" t="s">
        <v>711</v>
      </c>
      <c r="D208" s="126" t="s">
        <v>712</v>
      </c>
      <c r="E208" s="126" t="s">
        <v>713</v>
      </c>
      <c r="F208" s="105" t="s">
        <v>202</v>
      </c>
      <c r="G208" s="163"/>
      <c r="H208" s="163">
        <f t="shared" si="96"/>
        <v>0</v>
      </c>
      <c r="I208" s="163"/>
      <c r="J208" s="163"/>
      <c r="K208" s="163"/>
      <c r="L208" s="163"/>
      <c r="M208" s="163"/>
      <c r="N208" s="163"/>
      <c r="O208" s="163"/>
      <c r="P208" s="163"/>
      <c r="Q208" s="163"/>
      <c r="R208" s="163"/>
      <c r="S208" s="177">
        <f t="shared" si="97"/>
        <v>14.82</v>
      </c>
      <c r="T208" s="163">
        <v>5</v>
      </c>
      <c r="U208" s="177">
        <v>7.052</v>
      </c>
      <c r="V208" s="163">
        <v>0</v>
      </c>
      <c r="W208" s="177">
        <f t="shared" si="98"/>
        <v>1.15</v>
      </c>
      <c r="X208" s="163">
        <f t="shared" si="99"/>
        <v>0.39606</v>
      </c>
      <c r="Y208" s="163">
        <f t="shared" si="100"/>
        <v>13.59806</v>
      </c>
      <c r="Z208" s="163">
        <f t="shared" si="101"/>
        <v>1.2238254</v>
      </c>
      <c r="AA208" s="185"/>
      <c r="AC208" s="137"/>
      <c r="AD208" s="137"/>
    </row>
    <row r="209" ht="20.1" customHeight="1" spans="2:30">
      <c r="B209" s="147" t="s">
        <v>714</v>
      </c>
      <c r="C209" s="148"/>
      <c r="D209" s="148"/>
      <c r="E209" s="161"/>
      <c r="F209" s="161"/>
      <c r="G209" s="163"/>
      <c r="H209" s="163"/>
      <c r="I209" s="163"/>
      <c r="J209" s="163"/>
      <c r="K209" s="163"/>
      <c r="L209" s="163"/>
      <c r="M209" s="163"/>
      <c r="N209" s="163"/>
      <c r="O209" s="163"/>
      <c r="P209" s="163"/>
      <c r="Q209" s="163"/>
      <c r="R209" s="163"/>
      <c r="S209" s="163"/>
      <c r="T209" s="163"/>
      <c r="U209" s="163"/>
      <c r="V209" s="163"/>
      <c r="W209" s="163"/>
      <c r="X209" s="163"/>
      <c r="Y209" s="163"/>
      <c r="Z209" s="163"/>
      <c r="AA209" s="185"/>
      <c r="AC209" s="137"/>
      <c r="AD209" s="137"/>
    </row>
    <row r="210" ht="21.9" customHeight="1" spans="2:30">
      <c r="B210" s="156">
        <v>1</v>
      </c>
      <c r="C210" s="157" t="s">
        <v>715</v>
      </c>
      <c r="D210" s="197" t="s">
        <v>716</v>
      </c>
      <c r="E210" s="169" t="s">
        <v>717</v>
      </c>
      <c r="F210" s="105" t="s">
        <v>573</v>
      </c>
      <c r="G210" s="163"/>
      <c r="H210" s="163">
        <f t="shared" ref="H210:H225" si="102">G210*S210</f>
        <v>0</v>
      </c>
      <c r="I210" s="163"/>
      <c r="J210" s="163"/>
      <c r="K210" s="163"/>
      <c r="L210" s="163"/>
      <c r="M210" s="163"/>
      <c r="N210" s="163"/>
      <c r="O210" s="163"/>
      <c r="P210" s="163"/>
      <c r="Q210" s="163"/>
      <c r="R210" s="163"/>
      <c r="S210" s="177">
        <f t="shared" ref="S210:S225" si="103">ROUND(SUM(Y210:Z210),2)</f>
        <v>73.73</v>
      </c>
      <c r="T210" s="163">
        <v>28</v>
      </c>
      <c r="U210" s="177">
        <v>30</v>
      </c>
      <c r="V210" s="163">
        <v>1</v>
      </c>
      <c r="W210" s="177">
        <f t="shared" ref="W210:W225" si="104">(T210+V210)*$W$7</f>
        <v>6.67</v>
      </c>
      <c r="X210" s="163">
        <f t="shared" ref="X210:X225" si="105">SUM(T210:W210)*$X$7</f>
        <v>1.9701</v>
      </c>
      <c r="Y210" s="163">
        <f t="shared" ref="Y210:Y225" si="106">SUM(T210:X210)</f>
        <v>67.6401</v>
      </c>
      <c r="Z210" s="163">
        <f t="shared" ref="Z210:Z225" si="107">Y210*$Z$7</f>
        <v>6.087609</v>
      </c>
      <c r="AA210" s="185"/>
      <c r="AC210" s="137"/>
      <c r="AD210" s="137"/>
    </row>
    <row r="211" ht="21.9" customHeight="1" spans="2:30">
      <c r="B211" s="156">
        <v>2</v>
      </c>
      <c r="C211" s="157" t="s">
        <v>718</v>
      </c>
      <c r="D211" s="197" t="s">
        <v>716</v>
      </c>
      <c r="E211" s="169" t="s">
        <v>719</v>
      </c>
      <c r="F211" s="105" t="s">
        <v>573</v>
      </c>
      <c r="G211" s="163"/>
      <c r="H211" s="163">
        <f t="shared" si="102"/>
        <v>0</v>
      </c>
      <c r="I211" s="163"/>
      <c r="J211" s="163"/>
      <c r="K211" s="163"/>
      <c r="L211" s="163"/>
      <c r="M211" s="163"/>
      <c r="N211" s="163"/>
      <c r="O211" s="163"/>
      <c r="P211" s="163"/>
      <c r="Q211" s="163"/>
      <c r="R211" s="163"/>
      <c r="S211" s="177">
        <f t="shared" si="103"/>
        <v>264.59</v>
      </c>
      <c r="T211" s="163">
        <v>28</v>
      </c>
      <c r="U211" s="177">
        <v>200</v>
      </c>
      <c r="V211" s="163">
        <v>1</v>
      </c>
      <c r="W211" s="177">
        <f t="shared" si="104"/>
        <v>6.67</v>
      </c>
      <c r="X211" s="163">
        <f t="shared" si="105"/>
        <v>7.0701</v>
      </c>
      <c r="Y211" s="163">
        <f t="shared" si="106"/>
        <v>242.7401</v>
      </c>
      <c r="Z211" s="163">
        <f t="shared" si="107"/>
        <v>21.846609</v>
      </c>
      <c r="AA211" s="185"/>
      <c r="AC211" s="137"/>
      <c r="AD211" s="137"/>
    </row>
    <row r="212" ht="21.9" customHeight="1" spans="2:30">
      <c r="B212" s="156">
        <v>3</v>
      </c>
      <c r="C212" s="157" t="s">
        <v>720</v>
      </c>
      <c r="D212" s="197" t="s">
        <v>716</v>
      </c>
      <c r="E212" s="169" t="s">
        <v>721</v>
      </c>
      <c r="F212" s="105" t="s">
        <v>573</v>
      </c>
      <c r="G212" s="163"/>
      <c r="H212" s="163">
        <f t="shared" si="102"/>
        <v>0</v>
      </c>
      <c r="I212" s="163"/>
      <c r="J212" s="163"/>
      <c r="K212" s="163"/>
      <c r="L212" s="163"/>
      <c r="M212" s="163"/>
      <c r="N212" s="163"/>
      <c r="O212" s="163"/>
      <c r="P212" s="163"/>
      <c r="Q212" s="163"/>
      <c r="R212" s="163"/>
      <c r="S212" s="177">
        <f t="shared" si="103"/>
        <v>82.71</v>
      </c>
      <c r="T212" s="163">
        <v>28</v>
      </c>
      <c r="U212" s="177">
        <v>38</v>
      </c>
      <c r="V212" s="163">
        <v>1</v>
      </c>
      <c r="W212" s="177">
        <f t="shared" si="104"/>
        <v>6.67</v>
      </c>
      <c r="X212" s="163">
        <f t="shared" si="105"/>
        <v>2.2101</v>
      </c>
      <c r="Y212" s="163">
        <f t="shared" si="106"/>
        <v>75.8801</v>
      </c>
      <c r="Z212" s="163">
        <f t="shared" si="107"/>
        <v>6.829209</v>
      </c>
      <c r="AA212" s="185"/>
      <c r="AC212" s="137"/>
      <c r="AD212" s="137"/>
    </row>
    <row r="213" ht="21.9" customHeight="1" spans="2:30">
      <c r="B213" s="156">
        <v>4</v>
      </c>
      <c r="C213" s="157" t="s">
        <v>722</v>
      </c>
      <c r="D213" s="197" t="s">
        <v>716</v>
      </c>
      <c r="E213" s="169" t="s">
        <v>723</v>
      </c>
      <c r="F213" s="105" t="s">
        <v>573</v>
      </c>
      <c r="G213" s="163"/>
      <c r="H213" s="163">
        <f t="shared" si="102"/>
        <v>0</v>
      </c>
      <c r="I213" s="163"/>
      <c r="J213" s="163"/>
      <c r="K213" s="163"/>
      <c r="L213" s="163"/>
      <c r="M213" s="163"/>
      <c r="N213" s="163"/>
      <c r="O213" s="163"/>
      <c r="P213" s="163"/>
      <c r="Q213" s="163"/>
      <c r="R213" s="163"/>
      <c r="S213" s="177">
        <f t="shared" si="103"/>
        <v>118.64</v>
      </c>
      <c r="T213" s="163">
        <v>28</v>
      </c>
      <c r="U213" s="177">
        <v>70</v>
      </c>
      <c r="V213" s="163">
        <v>1</v>
      </c>
      <c r="W213" s="177">
        <f t="shared" si="104"/>
        <v>6.67</v>
      </c>
      <c r="X213" s="163">
        <f t="shared" si="105"/>
        <v>3.1701</v>
      </c>
      <c r="Y213" s="163">
        <f t="shared" si="106"/>
        <v>108.8401</v>
      </c>
      <c r="Z213" s="163">
        <f t="shared" si="107"/>
        <v>9.795609</v>
      </c>
      <c r="AA213" s="185"/>
      <c r="AC213" s="137"/>
      <c r="AD213" s="137"/>
    </row>
    <row r="214" ht="45.75" customHeight="1" spans="2:30">
      <c r="B214" s="156">
        <v>5</v>
      </c>
      <c r="C214" s="157" t="s">
        <v>724</v>
      </c>
      <c r="D214" s="197" t="s">
        <v>725</v>
      </c>
      <c r="E214" s="169" t="s">
        <v>726</v>
      </c>
      <c r="F214" s="105" t="s">
        <v>573</v>
      </c>
      <c r="G214" s="163"/>
      <c r="H214" s="163">
        <f t="shared" si="102"/>
        <v>0</v>
      </c>
      <c r="I214" s="163"/>
      <c r="J214" s="163"/>
      <c r="K214" s="163"/>
      <c r="L214" s="163"/>
      <c r="M214" s="163"/>
      <c r="N214" s="163"/>
      <c r="O214" s="163"/>
      <c r="P214" s="163"/>
      <c r="Q214" s="163"/>
      <c r="R214" s="163"/>
      <c r="S214" s="177">
        <f t="shared" si="103"/>
        <v>120.95</v>
      </c>
      <c r="T214" s="163">
        <v>50</v>
      </c>
      <c r="U214" s="177">
        <v>45</v>
      </c>
      <c r="V214" s="163">
        <v>1</v>
      </c>
      <c r="W214" s="177">
        <f t="shared" si="104"/>
        <v>11.73</v>
      </c>
      <c r="X214" s="163">
        <f t="shared" si="105"/>
        <v>3.2319</v>
      </c>
      <c r="Y214" s="163">
        <f t="shared" si="106"/>
        <v>110.9619</v>
      </c>
      <c r="Z214" s="163">
        <f t="shared" si="107"/>
        <v>9.986571</v>
      </c>
      <c r="AA214" s="185"/>
      <c r="AC214" s="137"/>
      <c r="AD214" s="137"/>
    </row>
    <row r="215" ht="39" customHeight="1" spans="2:30">
      <c r="B215" s="156">
        <v>6</v>
      </c>
      <c r="C215" s="157" t="s">
        <v>727</v>
      </c>
      <c r="D215" s="197" t="s">
        <v>725</v>
      </c>
      <c r="E215" s="169" t="s">
        <v>728</v>
      </c>
      <c r="F215" s="105" t="s">
        <v>573</v>
      </c>
      <c r="G215" s="163"/>
      <c r="H215" s="163">
        <f t="shared" si="102"/>
        <v>0</v>
      </c>
      <c r="I215" s="163"/>
      <c r="J215" s="163"/>
      <c r="K215" s="163"/>
      <c r="L215" s="163"/>
      <c r="M215" s="163"/>
      <c r="N215" s="163"/>
      <c r="O215" s="163"/>
      <c r="P215" s="163"/>
      <c r="Q215" s="163"/>
      <c r="R215" s="163"/>
      <c r="S215" s="177">
        <f t="shared" si="103"/>
        <v>143.4</v>
      </c>
      <c r="T215" s="163">
        <v>50</v>
      </c>
      <c r="U215" s="177">
        <v>65</v>
      </c>
      <c r="V215" s="163">
        <v>1</v>
      </c>
      <c r="W215" s="177">
        <f t="shared" si="104"/>
        <v>11.73</v>
      </c>
      <c r="X215" s="163">
        <f t="shared" si="105"/>
        <v>3.8319</v>
      </c>
      <c r="Y215" s="163">
        <f t="shared" si="106"/>
        <v>131.5619</v>
      </c>
      <c r="Z215" s="163">
        <f t="shared" si="107"/>
        <v>11.840571</v>
      </c>
      <c r="AA215" s="185"/>
      <c r="AC215" s="137"/>
      <c r="AD215" s="137"/>
    </row>
    <row r="216" ht="35.25" customHeight="1" spans="2:30">
      <c r="B216" s="156">
        <v>7</v>
      </c>
      <c r="C216" s="157" t="s">
        <v>729</v>
      </c>
      <c r="D216" s="197" t="s">
        <v>725</v>
      </c>
      <c r="E216" s="169" t="s">
        <v>730</v>
      </c>
      <c r="F216" s="105" t="s">
        <v>573</v>
      </c>
      <c r="G216" s="163"/>
      <c r="H216" s="163">
        <f t="shared" si="102"/>
        <v>0</v>
      </c>
      <c r="I216" s="163"/>
      <c r="J216" s="163"/>
      <c r="K216" s="163"/>
      <c r="L216" s="163"/>
      <c r="M216" s="163"/>
      <c r="N216" s="163"/>
      <c r="O216" s="163"/>
      <c r="P216" s="163"/>
      <c r="Q216" s="163"/>
      <c r="R216" s="163"/>
      <c r="S216" s="177">
        <f t="shared" si="103"/>
        <v>216.38</v>
      </c>
      <c r="T216" s="163">
        <v>50</v>
      </c>
      <c r="U216" s="177">
        <v>130</v>
      </c>
      <c r="V216" s="163">
        <v>1</v>
      </c>
      <c r="W216" s="177">
        <f t="shared" si="104"/>
        <v>11.73</v>
      </c>
      <c r="X216" s="163">
        <f t="shared" si="105"/>
        <v>5.7819</v>
      </c>
      <c r="Y216" s="163">
        <f t="shared" si="106"/>
        <v>198.5119</v>
      </c>
      <c r="Z216" s="163">
        <f t="shared" si="107"/>
        <v>17.866071</v>
      </c>
      <c r="AA216" s="185"/>
      <c r="AC216" s="137"/>
      <c r="AD216" s="137"/>
    </row>
    <row r="217" ht="39.9" customHeight="1" spans="2:30">
      <c r="B217" s="156">
        <v>8</v>
      </c>
      <c r="C217" s="157" t="s">
        <v>731</v>
      </c>
      <c r="D217" s="197" t="s">
        <v>725</v>
      </c>
      <c r="E217" s="169" t="s">
        <v>732</v>
      </c>
      <c r="F217" s="105" t="s">
        <v>573</v>
      </c>
      <c r="G217" s="163"/>
      <c r="H217" s="163">
        <f t="shared" si="102"/>
        <v>0</v>
      </c>
      <c r="I217" s="163"/>
      <c r="J217" s="163"/>
      <c r="K217" s="163"/>
      <c r="L217" s="163"/>
      <c r="M217" s="163"/>
      <c r="N217" s="163"/>
      <c r="O217" s="163"/>
      <c r="P217" s="163"/>
      <c r="Q217" s="163"/>
      <c r="R217" s="163"/>
      <c r="S217" s="177">
        <f t="shared" si="103"/>
        <v>129.93</v>
      </c>
      <c r="T217" s="163">
        <v>50</v>
      </c>
      <c r="U217" s="177">
        <v>53</v>
      </c>
      <c r="V217" s="163">
        <v>1</v>
      </c>
      <c r="W217" s="177">
        <f t="shared" si="104"/>
        <v>11.73</v>
      </c>
      <c r="X217" s="163">
        <f t="shared" si="105"/>
        <v>3.4719</v>
      </c>
      <c r="Y217" s="163">
        <f t="shared" si="106"/>
        <v>119.2019</v>
      </c>
      <c r="Z217" s="163">
        <f t="shared" si="107"/>
        <v>10.728171</v>
      </c>
      <c r="AA217" s="185"/>
      <c r="AC217" s="137"/>
      <c r="AD217" s="137"/>
    </row>
    <row r="218" ht="30.75" customHeight="1" spans="2:30">
      <c r="B218" s="156">
        <v>9</v>
      </c>
      <c r="C218" s="157" t="s">
        <v>733</v>
      </c>
      <c r="D218" s="126" t="s">
        <v>734</v>
      </c>
      <c r="E218" s="198" t="s">
        <v>735</v>
      </c>
      <c r="F218" s="105" t="s">
        <v>412</v>
      </c>
      <c r="G218" s="160">
        <v>240</v>
      </c>
      <c r="H218" s="163">
        <f t="shared" si="102"/>
        <v>8349.6</v>
      </c>
      <c r="I218" s="163"/>
      <c r="J218" s="163"/>
      <c r="K218" s="163"/>
      <c r="L218" s="163"/>
      <c r="M218" s="163"/>
      <c r="N218" s="163"/>
      <c r="O218" s="163"/>
      <c r="P218" s="163"/>
      <c r="Q218" s="163"/>
      <c r="R218" s="163"/>
      <c r="S218" s="177">
        <f t="shared" si="103"/>
        <v>34.79</v>
      </c>
      <c r="T218" s="163">
        <v>13</v>
      </c>
      <c r="U218" s="177">
        <v>15</v>
      </c>
      <c r="V218" s="163">
        <v>0</v>
      </c>
      <c r="W218" s="177">
        <f t="shared" si="104"/>
        <v>2.99</v>
      </c>
      <c r="X218" s="163">
        <f t="shared" si="105"/>
        <v>0.9297</v>
      </c>
      <c r="Y218" s="163">
        <f t="shared" si="106"/>
        <v>31.9197</v>
      </c>
      <c r="Z218" s="163">
        <f t="shared" si="107"/>
        <v>2.872773</v>
      </c>
      <c r="AA218" s="185"/>
      <c r="AC218" s="137"/>
      <c r="AD218" s="137"/>
    </row>
    <row r="219" ht="20.1" customHeight="1" spans="2:30">
      <c r="B219" s="156">
        <v>10</v>
      </c>
      <c r="C219" s="157" t="s">
        <v>736</v>
      </c>
      <c r="D219" s="126" t="s">
        <v>737</v>
      </c>
      <c r="E219" s="198" t="s">
        <v>738</v>
      </c>
      <c r="F219" s="105" t="s">
        <v>412</v>
      </c>
      <c r="G219" s="160">
        <v>12</v>
      </c>
      <c r="H219" s="163">
        <f t="shared" si="102"/>
        <v>1114.56</v>
      </c>
      <c r="I219" s="163"/>
      <c r="J219" s="163"/>
      <c r="K219" s="163"/>
      <c r="L219" s="163"/>
      <c r="M219" s="163"/>
      <c r="N219" s="163"/>
      <c r="O219" s="163"/>
      <c r="P219" s="163"/>
      <c r="Q219" s="163"/>
      <c r="R219" s="163"/>
      <c r="S219" s="177">
        <f t="shared" si="103"/>
        <v>92.88</v>
      </c>
      <c r="T219" s="163">
        <v>50</v>
      </c>
      <c r="U219" s="177">
        <v>20</v>
      </c>
      <c r="V219" s="163">
        <v>1</v>
      </c>
      <c r="W219" s="177">
        <f t="shared" si="104"/>
        <v>11.73</v>
      </c>
      <c r="X219" s="163">
        <f t="shared" si="105"/>
        <v>2.4819</v>
      </c>
      <c r="Y219" s="163">
        <f t="shared" si="106"/>
        <v>85.2119</v>
      </c>
      <c r="Z219" s="163">
        <f t="shared" si="107"/>
        <v>7.669071</v>
      </c>
      <c r="AA219" s="185"/>
      <c r="AC219" s="137"/>
      <c r="AD219" s="137"/>
    </row>
    <row r="220" ht="20.1" customHeight="1" spans="2:30">
      <c r="B220" s="156">
        <v>11</v>
      </c>
      <c r="C220" s="157" t="s">
        <v>739</v>
      </c>
      <c r="D220" s="126" t="s">
        <v>740</v>
      </c>
      <c r="E220" s="198" t="s">
        <v>741</v>
      </c>
      <c r="F220" s="105" t="s">
        <v>573</v>
      </c>
      <c r="G220" s="160">
        <v>278.4</v>
      </c>
      <c r="H220" s="163">
        <f t="shared" si="102"/>
        <v>44563.488</v>
      </c>
      <c r="I220" s="163"/>
      <c r="J220" s="163"/>
      <c r="K220" s="163"/>
      <c r="L220" s="163"/>
      <c r="M220" s="163"/>
      <c r="N220" s="163"/>
      <c r="O220" s="163"/>
      <c r="P220" s="163"/>
      <c r="Q220" s="163"/>
      <c r="R220" s="163"/>
      <c r="S220" s="177">
        <f t="shared" si="103"/>
        <v>160.07</v>
      </c>
      <c r="T220" s="163">
        <v>25</v>
      </c>
      <c r="U220" s="177">
        <v>111.827586206897</v>
      </c>
      <c r="V220" s="163">
        <v>0</v>
      </c>
      <c r="W220" s="177">
        <f t="shared" si="104"/>
        <v>5.75</v>
      </c>
      <c r="X220" s="163">
        <f t="shared" si="105"/>
        <v>4.27732758620691</v>
      </c>
      <c r="Y220" s="163">
        <f t="shared" si="106"/>
        <v>146.854913793104</v>
      </c>
      <c r="Z220" s="163">
        <f t="shared" si="107"/>
        <v>13.2169422413794</v>
      </c>
      <c r="AA220" s="185"/>
      <c r="AC220" s="137"/>
      <c r="AD220" s="137"/>
    </row>
    <row r="221" ht="20.1" customHeight="1" spans="2:30">
      <c r="B221" s="156">
        <v>12</v>
      </c>
      <c r="C221" s="157" t="s">
        <v>742</v>
      </c>
      <c r="D221" s="126" t="s">
        <v>743</v>
      </c>
      <c r="E221" s="198" t="s">
        <v>744</v>
      </c>
      <c r="F221" s="105" t="s">
        <v>745</v>
      </c>
      <c r="G221" s="163">
        <v>4</v>
      </c>
      <c r="H221" s="163">
        <f t="shared" si="102"/>
        <v>1086.32</v>
      </c>
      <c r="I221" s="163"/>
      <c r="J221" s="163"/>
      <c r="K221" s="163"/>
      <c r="L221" s="163"/>
      <c r="M221" s="163"/>
      <c r="N221" s="163"/>
      <c r="O221" s="163"/>
      <c r="P221" s="163"/>
      <c r="Q221" s="163"/>
      <c r="R221" s="163"/>
      <c r="S221" s="177">
        <f t="shared" si="103"/>
        <v>271.58</v>
      </c>
      <c r="T221" s="163">
        <v>30</v>
      </c>
      <c r="U221" s="177">
        <v>205</v>
      </c>
      <c r="V221" s="163">
        <v>0</v>
      </c>
      <c r="W221" s="177">
        <f t="shared" si="104"/>
        <v>6.9</v>
      </c>
      <c r="X221" s="163">
        <f t="shared" si="105"/>
        <v>7.257</v>
      </c>
      <c r="Y221" s="163">
        <f t="shared" si="106"/>
        <v>249.157</v>
      </c>
      <c r="Z221" s="163">
        <f t="shared" si="107"/>
        <v>22.42413</v>
      </c>
      <c r="AA221" s="185"/>
      <c r="AC221" s="137"/>
      <c r="AD221" s="137"/>
    </row>
    <row r="222" ht="20.1" customHeight="1" spans="2:30">
      <c r="B222" s="156">
        <v>13</v>
      </c>
      <c r="C222" s="157" t="s">
        <v>746</v>
      </c>
      <c r="D222" s="126" t="s">
        <v>747</v>
      </c>
      <c r="E222" s="198" t="s">
        <v>747</v>
      </c>
      <c r="F222" s="105" t="s">
        <v>745</v>
      </c>
      <c r="G222" s="163">
        <v>2</v>
      </c>
      <c r="H222" s="163">
        <f t="shared" si="102"/>
        <v>76.68</v>
      </c>
      <c r="I222" s="163"/>
      <c r="J222" s="163"/>
      <c r="K222" s="163"/>
      <c r="L222" s="163"/>
      <c r="M222" s="163"/>
      <c r="N222" s="163"/>
      <c r="O222" s="163"/>
      <c r="P222" s="163"/>
      <c r="Q222" s="163"/>
      <c r="R222" s="163"/>
      <c r="S222" s="177">
        <f t="shared" si="103"/>
        <v>38.34</v>
      </c>
      <c r="T222" s="163">
        <v>5</v>
      </c>
      <c r="U222" s="177">
        <v>28</v>
      </c>
      <c r="V222" s="163">
        <v>0</v>
      </c>
      <c r="W222" s="177">
        <f t="shared" si="104"/>
        <v>1.15</v>
      </c>
      <c r="X222" s="163">
        <f t="shared" si="105"/>
        <v>1.0245</v>
      </c>
      <c r="Y222" s="163">
        <f t="shared" si="106"/>
        <v>35.1745</v>
      </c>
      <c r="Z222" s="163">
        <f t="shared" si="107"/>
        <v>3.165705</v>
      </c>
      <c r="AA222" s="185"/>
      <c r="AC222" s="137"/>
      <c r="AD222" s="137"/>
    </row>
    <row r="223" ht="20.1" customHeight="1" spans="2:30">
      <c r="B223" s="156">
        <v>14</v>
      </c>
      <c r="C223" s="157" t="s">
        <v>748</v>
      </c>
      <c r="D223" s="197" t="s">
        <v>749</v>
      </c>
      <c r="E223" s="169" t="s">
        <v>750</v>
      </c>
      <c r="F223" s="105" t="s">
        <v>412</v>
      </c>
      <c r="G223" s="163"/>
      <c r="H223" s="163">
        <f t="shared" si="102"/>
        <v>0</v>
      </c>
      <c r="I223" s="163"/>
      <c r="J223" s="163"/>
      <c r="K223" s="163"/>
      <c r="L223" s="163"/>
      <c r="M223" s="163"/>
      <c r="N223" s="163"/>
      <c r="O223" s="163"/>
      <c r="P223" s="163"/>
      <c r="Q223" s="163"/>
      <c r="R223" s="163"/>
      <c r="S223" s="177">
        <f t="shared" si="103"/>
        <v>125.18</v>
      </c>
      <c r="T223" s="163">
        <v>50</v>
      </c>
      <c r="U223" s="177">
        <v>50</v>
      </c>
      <c r="V223" s="163">
        <v>0</v>
      </c>
      <c r="W223" s="177">
        <f t="shared" si="104"/>
        <v>11.5</v>
      </c>
      <c r="X223" s="163">
        <f t="shared" si="105"/>
        <v>3.345</v>
      </c>
      <c r="Y223" s="163">
        <f t="shared" si="106"/>
        <v>114.845</v>
      </c>
      <c r="Z223" s="163">
        <f t="shared" si="107"/>
        <v>10.33605</v>
      </c>
      <c r="AA223" s="185"/>
      <c r="AC223" s="137"/>
      <c r="AD223" s="137"/>
    </row>
    <row r="224" ht="18" customHeight="1" spans="2:30">
      <c r="B224" s="156">
        <v>15</v>
      </c>
      <c r="C224" s="157" t="s">
        <v>751</v>
      </c>
      <c r="D224" s="126" t="s">
        <v>752</v>
      </c>
      <c r="E224" s="198" t="s">
        <v>753</v>
      </c>
      <c r="F224" s="105" t="s">
        <v>370</v>
      </c>
      <c r="G224" s="163">
        <v>0.11</v>
      </c>
      <c r="H224" s="163">
        <f t="shared" si="102"/>
        <v>970.8622</v>
      </c>
      <c r="I224" s="163"/>
      <c r="J224" s="163"/>
      <c r="K224" s="163"/>
      <c r="L224" s="163"/>
      <c r="M224" s="163"/>
      <c r="N224" s="163"/>
      <c r="O224" s="163"/>
      <c r="P224" s="163"/>
      <c r="Q224" s="163"/>
      <c r="R224" s="163"/>
      <c r="S224" s="177">
        <f t="shared" si="103"/>
        <v>8826.02</v>
      </c>
      <c r="T224" s="163">
        <v>3000</v>
      </c>
      <c r="U224" s="177">
        <v>4048.4244</v>
      </c>
      <c r="V224" s="163">
        <v>100</v>
      </c>
      <c r="W224" s="177">
        <f t="shared" si="104"/>
        <v>713</v>
      </c>
      <c r="X224" s="163">
        <f t="shared" si="105"/>
        <v>235.842732</v>
      </c>
      <c r="Y224" s="163">
        <f t="shared" si="106"/>
        <v>8097.267132</v>
      </c>
      <c r="Z224" s="163">
        <f t="shared" si="107"/>
        <v>728.75404188</v>
      </c>
      <c r="AA224" s="185"/>
      <c r="AC224" s="137"/>
      <c r="AD224" s="137"/>
    </row>
    <row r="225" ht="139.05" customHeight="1" spans="2:30">
      <c r="B225" s="156">
        <v>16</v>
      </c>
      <c r="C225" s="105" t="s">
        <v>754</v>
      </c>
      <c r="D225" s="172" t="s">
        <v>755</v>
      </c>
      <c r="E225" s="162" t="s">
        <v>756</v>
      </c>
      <c r="F225" s="105" t="s">
        <v>573</v>
      </c>
      <c r="G225" s="160">
        <f>273.46+3</f>
        <v>276.46</v>
      </c>
      <c r="H225" s="163">
        <f t="shared" si="102"/>
        <v>52516.3416</v>
      </c>
      <c r="I225" s="163"/>
      <c r="J225" s="163"/>
      <c r="K225" s="163"/>
      <c r="L225" s="163"/>
      <c r="M225" s="163"/>
      <c r="N225" s="163"/>
      <c r="O225" s="163"/>
      <c r="P225" s="163"/>
      <c r="Q225" s="163"/>
      <c r="R225" s="163"/>
      <c r="S225" s="177">
        <f t="shared" si="103"/>
        <v>189.96</v>
      </c>
      <c r="T225" s="163">
        <v>40</v>
      </c>
      <c r="U225" s="177">
        <v>120</v>
      </c>
      <c r="V225" s="163">
        <v>0</v>
      </c>
      <c r="W225" s="177">
        <f t="shared" si="104"/>
        <v>9.2</v>
      </c>
      <c r="X225" s="163">
        <f t="shared" si="105"/>
        <v>5.076</v>
      </c>
      <c r="Y225" s="163">
        <f t="shared" si="106"/>
        <v>174.276</v>
      </c>
      <c r="Z225" s="163">
        <f t="shared" si="107"/>
        <v>15.68484</v>
      </c>
      <c r="AA225" s="185"/>
      <c r="AC225" s="137"/>
      <c r="AD225" s="137"/>
    </row>
    <row r="226" ht="20.1" customHeight="1" spans="2:30">
      <c r="B226" s="156"/>
      <c r="C226" s="157"/>
      <c r="D226" s="149" t="s">
        <v>757</v>
      </c>
      <c r="E226" s="149"/>
      <c r="F226" s="167"/>
      <c r="G226" s="177"/>
      <c r="H226" s="163">
        <f>ROUND(SUM(H113:H225),2)</f>
        <v>9114106.25</v>
      </c>
      <c r="I226" s="177"/>
      <c r="J226" s="163"/>
      <c r="K226" s="177"/>
      <c r="L226" s="163"/>
      <c r="M226" s="177"/>
      <c r="N226" s="163"/>
      <c r="O226" s="177"/>
      <c r="P226" s="163"/>
      <c r="Q226" s="177"/>
      <c r="R226" s="163"/>
      <c r="S226" s="177"/>
      <c r="T226" s="177"/>
      <c r="U226" s="177"/>
      <c r="V226" s="177"/>
      <c r="W226" s="177"/>
      <c r="X226" s="177"/>
      <c r="Y226" s="177"/>
      <c r="Z226" s="177"/>
      <c r="AA226" s="226"/>
      <c r="AC226" s="137"/>
      <c r="AD226" s="137"/>
    </row>
    <row r="227" ht="20.1" customHeight="1" spans="2:30">
      <c r="B227" s="210"/>
      <c r="C227" s="211"/>
      <c r="D227" s="212" t="s">
        <v>758</v>
      </c>
      <c r="E227" s="212" t="s">
        <v>759</v>
      </c>
      <c r="F227" s="212"/>
      <c r="G227" s="213"/>
      <c r="H227" s="214"/>
      <c r="I227" s="213"/>
      <c r="J227" s="214"/>
      <c r="K227" s="213"/>
      <c r="L227" s="214"/>
      <c r="M227" s="213"/>
      <c r="N227" s="214"/>
      <c r="O227" s="213"/>
      <c r="P227" s="214"/>
      <c r="Q227" s="213"/>
      <c r="R227" s="214"/>
      <c r="S227" s="213"/>
      <c r="T227" s="213"/>
      <c r="U227" s="213"/>
      <c r="V227" s="213"/>
      <c r="W227" s="213"/>
      <c r="X227" s="213"/>
      <c r="Y227" s="213"/>
      <c r="Z227" s="213"/>
      <c r="AA227" s="227"/>
      <c r="AC227" s="137"/>
      <c r="AD227" s="137"/>
    </row>
    <row r="228" ht="45" customHeight="1" spans="2:30">
      <c r="B228" s="210">
        <v>1</v>
      </c>
      <c r="C228" s="211"/>
      <c r="D228" s="215" t="s">
        <v>470</v>
      </c>
      <c r="E228" s="216" t="s">
        <v>760</v>
      </c>
      <c r="F228" s="217" t="s">
        <v>202</v>
      </c>
      <c r="G228" s="213">
        <v>225.2</v>
      </c>
      <c r="H228" s="163">
        <f t="shared" ref="H228:H235" si="108">G228*S228</f>
        <v>16603.996</v>
      </c>
      <c r="I228" s="213"/>
      <c r="J228" s="214"/>
      <c r="K228" s="213"/>
      <c r="L228" s="214"/>
      <c r="M228" s="213"/>
      <c r="N228" s="214"/>
      <c r="O228" s="213"/>
      <c r="P228" s="214"/>
      <c r="Q228" s="213"/>
      <c r="R228" s="214"/>
      <c r="S228" s="177">
        <f>ROUND(SUM(Y228:Z228),2)</f>
        <v>73.73</v>
      </c>
      <c r="T228" s="163">
        <v>14</v>
      </c>
      <c r="U228" s="177">
        <f>40.2459955825243*80/70</f>
        <v>45.9954235228849</v>
      </c>
      <c r="V228" s="163">
        <v>2</v>
      </c>
      <c r="W228" s="177">
        <f>(T228+V228)*$W$7</f>
        <v>3.68</v>
      </c>
      <c r="X228" s="163">
        <f>SUM(T228:W228)*$X$7</f>
        <v>1.97026270568655</v>
      </c>
      <c r="Y228" s="163">
        <f>SUM(T228:X228)</f>
        <v>67.6456862285715</v>
      </c>
      <c r="Z228" s="163">
        <f>Y228*$Z$7</f>
        <v>6.08811176057143</v>
      </c>
      <c r="AA228" s="227" t="s">
        <v>761</v>
      </c>
      <c r="AC228" s="137"/>
      <c r="AD228" s="137"/>
    </row>
    <row r="229" ht="55.05" customHeight="1" spans="2:30">
      <c r="B229" s="210">
        <v>2</v>
      </c>
      <c r="C229" s="211"/>
      <c r="D229" s="215" t="s">
        <v>539</v>
      </c>
      <c r="E229" s="216" t="s">
        <v>762</v>
      </c>
      <c r="F229" s="217" t="s">
        <v>202</v>
      </c>
      <c r="G229" s="213">
        <v>53.15</v>
      </c>
      <c r="H229" s="163">
        <f t="shared" si="108"/>
        <v>3803.414</v>
      </c>
      <c r="I229" s="213"/>
      <c r="J229" s="214"/>
      <c r="K229" s="213"/>
      <c r="L229" s="214"/>
      <c r="M229" s="213"/>
      <c r="N229" s="214"/>
      <c r="O229" s="213"/>
      <c r="P229" s="214"/>
      <c r="Q229" s="213"/>
      <c r="R229" s="214"/>
      <c r="S229" s="177">
        <f>ROUND(SUM(Y229:Z229),2)</f>
        <v>71.56</v>
      </c>
      <c r="T229" s="163">
        <v>18</v>
      </c>
      <c r="U229" s="177">
        <f>38.8854955825243+15*0.07*2</f>
        <v>40.9854955825243</v>
      </c>
      <c r="V229" s="163">
        <v>0.5</v>
      </c>
      <c r="W229" s="177">
        <f>(T229+V229)*$W$7</f>
        <v>4.255</v>
      </c>
      <c r="X229" s="163">
        <f>SUM(T229:W229)*$X$7</f>
        <v>1.91221486747573</v>
      </c>
      <c r="Y229" s="163">
        <f>SUM(T229:X229)</f>
        <v>65.65271045</v>
      </c>
      <c r="Z229" s="163">
        <f>Y229*$Z$7</f>
        <v>5.9087439405</v>
      </c>
      <c r="AA229" s="227" t="s">
        <v>761</v>
      </c>
      <c r="AC229" s="137"/>
      <c r="AD229" s="137"/>
    </row>
    <row r="230" ht="24" customHeight="1" spans="2:30">
      <c r="B230" s="210"/>
      <c r="C230" s="211"/>
      <c r="D230" s="218" t="s">
        <v>763</v>
      </c>
      <c r="E230" s="162"/>
      <c r="F230" s="217"/>
      <c r="G230" s="213"/>
      <c r="H230" s="214">
        <f>SUM(H228:H229)</f>
        <v>20407.41</v>
      </c>
      <c r="I230" s="213"/>
      <c r="J230" s="214"/>
      <c r="K230" s="213"/>
      <c r="L230" s="214"/>
      <c r="M230" s="213"/>
      <c r="N230" s="214"/>
      <c r="O230" s="213"/>
      <c r="P230" s="214"/>
      <c r="Q230" s="213"/>
      <c r="R230" s="214"/>
      <c r="S230" s="177"/>
      <c r="T230" s="163"/>
      <c r="U230" s="177"/>
      <c r="V230" s="163"/>
      <c r="W230" s="177"/>
      <c r="X230" s="163"/>
      <c r="Y230" s="163"/>
      <c r="Z230" s="163"/>
      <c r="AA230" s="227"/>
      <c r="AC230" s="137"/>
      <c r="AD230" s="137"/>
    </row>
    <row r="231" ht="20.1" customHeight="1" spans="2:30">
      <c r="B231" s="210"/>
      <c r="C231" s="211"/>
      <c r="D231" s="212" t="s">
        <v>764</v>
      </c>
      <c r="E231" s="212" t="s">
        <v>765</v>
      </c>
      <c r="F231" s="212"/>
      <c r="G231" s="213"/>
      <c r="H231" s="214"/>
      <c r="I231" s="213"/>
      <c r="J231" s="214"/>
      <c r="K231" s="213"/>
      <c r="L231" s="214"/>
      <c r="M231" s="213"/>
      <c r="N231" s="214"/>
      <c r="O231" s="213"/>
      <c r="P231" s="214"/>
      <c r="Q231" s="213"/>
      <c r="R231" s="214"/>
      <c r="S231" s="177"/>
      <c r="T231" s="163"/>
      <c r="U231" s="177"/>
      <c r="V231" s="163"/>
      <c r="W231" s="177"/>
      <c r="X231" s="163"/>
      <c r="Y231" s="163"/>
      <c r="Z231" s="163"/>
      <c r="AA231" s="227"/>
      <c r="AC231" s="137"/>
      <c r="AD231" s="137"/>
    </row>
    <row r="232" ht="31.95" customHeight="1" spans="2:30">
      <c r="B232" s="210">
        <v>1</v>
      </c>
      <c r="C232" s="211"/>
      <c r="D232" s="219" t="s">
        <v>697</v>
      </c>
      <c r="E232" s="220" t="s">
        <v>766</v>
      </c>
      <c r="F232" s="64" t="s">
        <v>202</v>
      </c>
      <c r="G232" s="213">
        <v>5275.68</v>
      </c>
      <c r="H232" s="163">
        <f t="shared" si="108"/>
        <v>133117.157914692</v>
      </c>
      <c r="I232" s="213"/>
      <c r="J232" s="214"/>
      <c r="K232" s="213"/>
      <c r="L232" s="214"/>
      <c r="M232" s="213"/>
      <c r="N232" s="214"/>
      <c r="O232" s="213"/>
      <c r="P232" s="214"/>
      <c r="Q232" s="213"/>
      <c r="R232" s="214"/>
      <c r="S232" s="177">
        <f>26.62/1.055</f>
        <v>25.2322274881517</v>
      </c>
      <c r="T232" s="163"/>
      <c r="U232" s="177"/>
      <c r="V232" s="163"/>
      <c r="W232" s="177"/>
      <c r="X232" s="163"/>
      <c r="Y232" s="163"/>
      <c r="Z232" s="163"/>
      <c r="AA232" s="227" t="s">
        <v>767</v>
      </c>
      <c r="AC232" s="137"/>
      <c r="AD232" s="137"/>
    </row>
    <row r="233" ht="31.95" customHeight="1" spans="2:30">
      <c r="B233" s="210">
        <v>2</v>
      </c>
      <c r="C233" s="211"/>
      <c r="D233" s="219" t="s">
        <v>614</v>
      </c>
      <c r="E233" s="220" t="s">
        <v>768</v>
      </c>
      <c r="F233" s="64" t="s">
        <v>202</v>
      </c>
      <c r="G233" s="213">
        <v>5275.68</v>
      </c>
      <c r="H233" s="163">
        <f t="shared" si="108"/>
        <v>253812.9648</v>
      </c>
      <c r="I233" s="213"/>
      <c r="J233" s="214"/>
      <c r="K233" s="213"/>
      <c r="L233" s="214"/>
      <c r="M233" s="213"/>
      <c r="N233" s="214"/>
      <c r="O233" s="213"/>
      <c r="P233" s="214"/>
      <c r="Q233" s="213"/>
      <c r="R233" s="214"/>
      <c r="S233" s="177">
        <f>ROUND(SUM(Y233:Z233),2)</f>
        <v>48.11</v>
      </c>
      <c r="T233" s="163">
        <v>12</v>
      </c>
      <c r="U233" s="177">
        <f>16.7794981067961*50/30</f>
        <v>27.9658301779935</v>
      </c>
      <c r="V233" s="163">
        <v>0.1</v>
      </c>
      <c r="W233" s="177">
        <f>(T233+V233)*$W$7</f>
        <v>2.783</v>
      </c>
      <c r="X233" s="163">
        <f>SUM(T233:W233)*$X$7</f>
        <v>1.28546490533981</v>
      </c>
      <c r="Y233" s="163">
        <f>SUM(T233:X233)</f>
        <v>44.1342950833333</v>
      </c>
      <c r="Z233" s="163">
        <f>Y233*$Z$7</f>
        <v>3.9720865575</v>
      </c>
      <c r="AA233" s="227" t="s">
        <v>761</v>
      </c>
      <c r="AC233" s="137"/>
      <c r="AD233" s="137"/>
    </row>
    <row r="234" ht="31.95" customHeight="1" spans="2:30">
      <c r="B234" s="210">
        <v>3</v>
      </c>
      <c r="C234" s="211"/>
      <c r="D234" s="219" t="s">
        <v>769</v>
      </c>
      <c r="E234" s="220" t="s">
        <v>770</v>
      </c>
      <c r="F234" s="64" t="s">
        <v>202</v>
      </c>
      <c r="G234" s="213">
        <v>5275.68</v>
      </c>
      <c r="H234" s="163">
        <f t="shared" si="108"/>
        <v>19952.5717535545</v>
      </c>
      <c r="I234" s="213"/>
      <c r="J234" s="214"/>
      <c r="K234" s="213"/>
      <c r="L234" s="214"/>
      <c r="M234" s="213"/>
      <c r="N234" s="214"/>
      <c r="O234" s="213"/>
      <c r="P234" s="214"/>
      <c r="Q234" s="213"/>
      <c r="R234" s="214"/>
      <c r="S234" s="177">
        <f>3.99/1.055</f>
        <v>3.78199052132701</v>
      </c>
      <c r="T234" s="163"/>
      <c r="U234" s="177"/>
      <c r="V234" s="163"/>
      <c r="W234" s="177"/>
      <c r="X234" s="163"/>
      <c r="Y234" s="163"/>
      <c r="Z234" s="163"/>
      <c r="AA234" s="227" t="s">
        <v>767</v>
      </c>
      <c r="AC234" s="137"/>
      <c r="AD234" s="137"/>
    </row>
    <row r="235" ht="31.95" customHeight="1" spans="2:30">
      <c r="B235" s="210">
        <v>4</v>
      </c>
      <c r="C235" s="211"/>
      <c r="D235" s="219" t="s">
        <v>560</v>
      </c>
      <c r="E235" s="220" t="s">
        <v>771</v>
      </c>
      <c r="F235" s="64" t="s">
        <v>202</v>
      </c>
      <c r="G235" s="213">
        <v>1181.03</v>
      </c>
      <c r="H235" s="163">
        <f t="shared" si="108"/>
        <v>13310.2081</v>
      </c>
      <c r="I235" s="213"/>
      <c r="J235" s="214"/>
      <c r="K235" s="213"/>
      <c r="L235" s="214"/>
      <c r="M235" s="213"/>
      <c r="N235" s="214"/>
      <c r="O235" s="213"/>
      <c r="P235" s="214"/>
      <c r="Q235" s="213"/>
      <c r="R235" s="214"/>
      <c r="S235" s="177">
        <f>ROUND(SUM(Y235:Z235),2)</f>
        <v>11.27</v>
      </c>
      <c r="T235" s="163">
        <v>8</v>
      </c>
      <c r="U235" s="177">
        <v>0.2</v>
      </c>
      <c r="V235" s="163">
        <v>0</v>
      </c>
      <c r="W235" s="177">
        <f>(T235+V235)*$W$7</f>
        <v>1.84</v>
      </c>
      <c r="X235" s="163">
        <f>SUM(T235:W235)*$X$7</f>
        <v>0.3012</v>
      </c>
      <c r="Y235" s="163">
        <f>SUM(T235:X235)</f>
        <v>10.3412</v>
      </c>
      <c r="Z235" s="163">
        <f>Y235*$Z$7</f>
        <v>0.930708</v>
      </c>
      <c r="AA235" s="227" t="s">
        <v>772</v>
      </c>
      <c r="AC235" s="137"/>
      <c r="AD235" s="137"/>
    </row>
    <row r="236" ht="27" customHeight="1" spans="2:30">
      <c r="B236" s="210"/>
      <c r="C236" s="211"/>
      <c r="D236" s="218" t="s">
        <v>773</v>
      </c>
      <c r="E236" s="162"/>
      <c r="F236" s="217"/>
      <c r="G236" s="213"/>
      <c r="H236" s="214">
        <f>SUM(H232:H235)</f>
        <v>420192.902568246</v>
      </c>
      <c r="I236" s="213"/>
      <c r="J236" s="214"/>
      <c r="K236" s="213"/>
      <c r="L236" s="214"/>
      <c r="M236" s="213"/>
      <c r="N236" s="214"/>
      <c r="O236" s="213"/>
      <c r="P236" s="214"/>
      <c r="Q236" s="213"/>
      <c r="R236" s="214"/>
      <c r="S236" s="213"/>
      <c r="T236" s="213"/>
      <c r="U236" s="213"/>
      <c r="V236" s="213"/>
      <c r="W236" s="213"/>
      <c r="X236" s="213"/>
      <c r="Y236" s="213"/>
      <c r="Z236" s="213"/>
      <c r="AA236" s="227"/>
      <c r="AC236" s="137"/>
      <c r="AD236" s="137"/>
    </row>
    <row r="237" ht="31.05" customHeight="1" spans="2:30">
      <c r="B237" s="221"/>
      <c r="C237" s="222"/>
      <c r="D237" s="223" t="s">
        <v>286</v>
      </c>
      <c r="E237" s="223"/>
      <c r="F237" s="224"/>
      <c r="G237" s="225"/>
      <c r="H237" s="225">
        <f>ROUND(H226+H111+H230+H236,2)</f>
        <v>11092394.29</v>
      </c>
      <c r="I237" s="225"/>
      <c r="J237" s="225"/>
      <c r="K237" s="225"/>
      <c r="L237" s="225"/>
      <c r="M237" s="225"/>
      <c r="N237" s="225"/>
      <c r="O237" s="225"/>
      <c r="P237" s="225"/>
      <c r="Q237" s="225"/>
      <c r="R237" s="225"/>
      <c r="S237" s="225"/>
      <c r="T237" s="225"/>
      <c r="U237" s="225"/>
      <c r="V237" s="225"/>
      <c r="W237" s="225"/>
      <c r="X237" s="225"/>
      <c r="Y237" s="225"/>
      <c r="Z237" s="225"/>
      <c r="AA237" s="228"/>
      <c r="AC237" s="137"/>
      <c r="AD237" s="137"/>
    </row>
    <row r="238" ht="20.1" customHeight="1" spans="29:29">
      <c r="AC238" s="137"/>
    </row>
    <row r="239" ht="20.1" customHeight="1" spans="29:29">
      <c r="AC239" s="137"/>
    </row>
    <row r="240" ht="20.1" customHeight="1"/>
    <row r="241" ht="20.1" customHeight="1"/>
    <row r="242" ht="20.1" customHeight="1"/>
    <row r="243" ht="20.1" customHeight="1"/>
    <row r="244" ht="20.1" customHeight="1"/>
    <row r="245" ht="20.1" customHeight="1"/>
    <row r="246" ht="20.1" customHeight="1"/>
    <row r="247" ht="20.1" customHeight="1"/>
    <row r="248" ht="20.1" customHeight="1"/>
    <row r="249" ht="20.1" customHeight="1"/>
    <row r="250" ht="20.1" customHeight="1"/>
    <row r="251" ht="20.1" customHeight="1"/>
    <row r="252" ht="20.1" customHeight="1"/>
    <row r="253" ht="20.1" customHeight="1"/>
    <row r="254" ht="20.1" customHeight="1"/>
    <row r="255" ht="20.1" customHeight="1"/>
    <row r="256" ht="20.1" customHeight="1"/>
    <row r="257" ht="20.1" customHeight="1"/>
    <row r="258" ht="20.1" customHeight="1"/>
    <row r="259" ht="20.1" customHeight="1"/>
    <row r="260" ht="20.1" customHeight="1"/>
    <row r="261" ht="20.1" customHeight="1"/>
    <row r="262" ht="20.1" customHeight="1"/>
    <row r="263" ht="20.1" customHeight="1"/>
    <row r="264" ht="20.1" customHeight="1"/>
    <row r="265" ht="20.1" customHeight="1"/>
    <row r="266" ht="20.1" customHeight="1"/>
    <row r="267" ht="20.1" customHeight="1"/>
    <row r="268" ht="20.1" customHeight="1"/>
    <row r="269" ht="20.1" customHeight="1"/>
    <row r="270" ht="20.1" customHeight="1"/>
    <row r="271" ht="20.1" customHeight="1"/>
    <row r="272" ht="20.1" customHeight="1"/>
    <row r="273" ht="20.1" customHeight="1"/>
    <row r="274" ht="20.1" customHeight="1"/>
    <row r="275" ht="20.1" customHeight="1"/>
    <row r="276" ht="20.1" customHeight="1"/>
    <row r="277" ht="20.1" customHeight="1"/>
    <row r="278" ht="20.1" customHeight="1"/>
    <row r="279" ht="20.1" customHeight="1"/>
    <row r="280" ht="20.1" customHeight="1"/>
    <row r="281" ht="20.1" customHeight="1"/>
    <row r="282" ht="20.1" customHeight="1"/>
    <row r="283" ht="20.1" customHeight="1"/>
    <row r="284" ht="20.1" customHeight="1"/>
    <row r="285" ht="20.1" customHeight="1"/>
    <row r="286" ht="20.1" customHeight="1"/>
    <row r="287" ht="20.1" customHeight="1"/>
    <row r="288" ht="20.1" customHeight="1"/>
    <row r="289" ht="20.1" customHeight="1"/>
    <row r="290" ht="20.1" customHeight="1"/>
    <row r="291" ht="20.1" customHeight="1"/>
    <row r="292" ht="20.1" customHeight="1"/>
    <row r="293" ht="20.1" customHeight="1"/>
    <row r="294" ht="20.1" customHeight="1"/>
    <row r="295" ht="20.1" customHeight="1"/>
    <row r="296" ht="20.1" customHeight="1"/>
    <row r="297" ht="20.1" customHeight="1"/>
    <row r="298" ht="20.1" customHeight="1"/>
    <row r="299" ht="20.1" customHeight="1"/>
    <row r="300" ht="20.1" customHeight="1"/>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ht="20.1" customHeight="1"/>
    <row r="315" ht="20.1" customHeight="1"/>
    <row r="316" ht="20.1" customHeight="1"/>
    <row r="317" ht="20.1" customHeight="1"/>
    <row r="318" ht="20.1" customHeight="1"/>
    <row r="319" ht="20.1" customHeight="1"/>
    <row r="320" ht="20.1" customHeight="1"/>
    <row r="321" ht="20.1" customHeight="1"/>
    <row r="322" ht="20.1" customHeight="1"/>
    <row r="323" ht="20.1" customHeight="1"/>
    <row r="324" ht="20.1" customHeight="1"/>
    <row r="325" ht="20.1" customHeight="1"/>
    <row r="326" ht="20.1" customHeight="1"/>
    <row r="327" ht="20.1" customHeight="1"/>
    <row r="328" ht="20.1" customHeight="1"/>
    <row r="329" ht="20.1" customHeight="1"/>
    <row r="330" ht="20.1" customHeight="1"/>
    <row r="331" ht="20.1" customHeight="1"/>
    <row r="332" ht="20.1" customHeight="1"/>
    <row r="333" ht="20.1" customHeight="1"/>
    <row r="334" ht="20.1" customHeight="1"/>
    <row r="335" ht="20.1" customHeight="1"/>
    <row r="336" ht="20.1" customHeight="1"/>
    <row r="337" ht="20.1" customHeight="1"/>
    <row r="338" ht="20.1" customHeight="1"/>
    <row r="339" ht="20.1" customHeight="1"/>
    <row r="340" ht="20.1" customHeight="1"/>
    <row r="341" ht="20.1" customHeight="1"/>
    <row r="342" ht="20.1" customHeight="1"/>
    <row r="343" ht="20.1" customHeight="1"/>
    <row r="344" ht="20.1" customHeight="1"/>
    <row r="345" ht="20.1" customHeight="1"/>
    <row r="346" ht="20.1" customHeight="1"/>
    <row r="347" ht="20.1" customHeight="1"/>
    <row r="348" ht="20.1" customHeight="1"/>
    <row r="349" ht="20.1" customHeight="1"/>
    <row r="350" ht="20.1" customHeight="1"/>
    <row r="351" ht="20.1" customHeight="1"/>
    <row r="352" ht="20.1" customHeight="1"/>
    <row r="353" ht="20.1" customHeight="1"/>
    <row r="354" ht="20.1" customHeight="1"/>
    <row r="355" ht="20.1" customHeight="1"/>
    <row r="356" ht="20.1" customHeight="1"/>
    <row r="357" ht="20.1" customHeight="1"/>
    <row r="358" ht="20.1" customHeight="1"/>
    <row r="359" ht="20.1" customHeight="1"/>
    <row r="360" ht="20.1" customHeight="1"/>
    <row r="361" ht="20.1" customHeight="1"/>
    <row r="362" ht="20.1" customHeight="1"/>
    <row r="363" ht="20.1" customHeight="1"/>
    <row r="364" ht="20.1" customHeight="1"/>
    <row r="365" ht="20.1" customHeight="1"/>
    <row r="366" ht="20.1" customHeight="1"/>
    <row r="367" ht="20.1" customHeight="1"/>
    <row r="368" ht="20.1" customHeight="1"/>
    <row r="369" ht="20.1" customHeight="1"/>
    <row r="370" ht="20.1" customHeight="1"/>
    <row r="371" ht="20.1" customHeight="1"/>
    <row r="372" ht="20.1" customHeight="1"/>
    <row r="373" ht="20.1" customHeight="1"/>
    <row r="374" ht="20.1" customHeight="1"/>
    <row r="375" ht="20.1" customHeight="1"/>
    <row r="376" ht="20.1" customHeight="1"/>
    <row r="377" ht="20.1" customHeight="1"/>
    <row r="378" ht="20.1" customHeight="1"/>
    <row r="379" ht="20.1" customHeight="1"/>
    <row r="380" ht="20.1" customHeight="1"/>
    <row r="381" ht="20.1" customHeight="1"/>
    <row r="382" ht="20.1" customHeight="1"/>
    <row r="383" ht="20.1" customHeight="1"/>
    <row r="384" ht="20.1" customHeight="1"/>
    <row r="385" ht="20.1" customHeight="1"/>
    <row r="386" ht="20.1" customHeight="1"/>
    <row r="387" ht="20.1" customHeight="1"/>
    <row r="388" ht="20.1" customHeight="1"/>
    <row r="389" ht="20.1" customHeight="1"/>
    <row r="390" ht="20.1" customHeight="1"/>
    <row r="391" ht="20.1" customHeight="1"/>
    <row r="392" ht="20.1" customHeight="1"/>
    <row r="393" ht="20.1" customHeight="1"/>
    <row r="394" ht="20.1" customHeight="1"/>
    <row r="395" ht="20.1" customHeight="1"/>
    <row r="396" ht="20.1" customHeight="1"/>
    <row r="397" ht="20.1" customHeight="1"/>
    <row r="398" ht="20.1" customHeight="1"/>
    <row r="399" ht="20.1" customHeight="1"/>
    <row r="400" ht="20.1" customHeight="1"/>
    <row r="401" ht="20.1" customHeight="1"/>
    <row r="402" ht="20.1" customHeight="1"/>
    <row r="403" ht="20.1" customHeight="1"/>
    <row r="404" ht="20.1" customHeight="1"/>
    <row r="405" ht="20.1" customHeight="1"/>
    <row r="406" ht="20.1" customHeight="1"/>
    <row r="407" ht="20.1" customHeight="1"/>
    <row r="408" ht="20.1" customHeight="1"/>
    <row r="409" ht="20.1" customHeight="1"/>
    <row r="410" ht="20.1" customHeight="1"/>
    <row r="411" ht="20.1" customHeight="1"/>
    <row r="412" ht="20.1" customHeight="1"/>
    <row r="413" ht="20.1" customHeight="1"/>
    <row r="414" ht="20.1" customHeight="1"/>
    <row r="415" ht="20.1" customHeight="1"/>
    <row r="416" ht="20.1" customHeight="1"/>
    <row r="417" ht="20.1" customHeight="1"/>
    <row r="418" ht="20.1" customHeight="1"/>
    <row r="419" ht="20.1" customHeight="1"/>
    <row r="420" ht="20.1" customHeight="1"/>
    <row r="421" ht="20.1" customHeight="1"/>
    <row r="422" ht="20.1" customHeight="1"/>
    <row r="423" ht="20.1" customHeight="1"/>
    <row r="424" ht="20.1" customHeight="1"/>
    <row r="425" ht="20.1" customHeight="1"/>
    <row r="426" ht="20.1" customHeight="1"/>
    <row r="427" ht="20.1" customHeight="1"/>
    <row r="428" ht="20.1" customHeight="1"/>
    <row r="429" ht="20.1" customHeight="1"/>
    <row r="430" ht="20.1" customHeight="1"/>
    <row r="431" ht="20.1" customHeight="1"/>
    <row r="432" ht="20.1" customHeight="1"/>
    <row r="433" ht="20.1" customHeight="1"/>
    <row r="434" ht="20.1" customHeight="1"/>
    <row r="435" ht="20.1" customHeight="1"/>
    <row r="436" ht="20.1" customHeight="1"/>
    <row r="437" ht="20.1" customHeight="1"/>
    <row r="438" ht="20.1" customHeight="1"/>
    <row r="439" ht="20.1" customHeight="1"/>
    <row r="440" ht="20.1" customHeight="1"/>
    <row r="441" ht="20.1" customHeight="1"/>
    <row r="442" ht="20.1" customHeight="1"/>
    <row r="443" ht="20.1" customHeight="1"/>
    <row r="444" ht="20.1" customHeight="1"/>
    <row r="445" ht="20.1" customHeight="1"/>
    <row r="446" ht="20.1" customHeight="1"/>
    <row r="447" ht="20.1" customHeight="1"/>
    <row r="448" ht="20.1" customHeight="1"/>
    <row r="449" ht="20.1" customHeight="1"/>
    <row r="450" ht="20.1" customHeight="1"/>
    <row r="451" ht="20.1" customHeight="1"/>
    <row r="452" ht="20.1" customHeight="1"/>
    <row r="453" ht="20.1" customHeight="1"/>
    <row r="454" ht="20.1" customHeight="1"/>
    <row r="455" ht="20.1" customHeight="1"/>
    <row r="456" ht="20.1" customHeight="1"/>
    <row r="457" ht="20.1" customHeight="1"/>
    <row r="458" ht="20.1" customHeight="1"/>
    <row r="459" ht="20.1" customHeight="1"/>
    <row r="460" ht="20.1" customHeight="1"/>
    <row r="461" ht="20.1" customHeight="1"/>
    <row r="462" ht="20.1" customHeight="1"/>
    <row r="463" ht="20.1" customHeight="1"/>
    <row r="464" ht="20.1" customHeight="1"/>
    <row r="465" ht="20.1" customHeight="1"/>
    <row r="466" ht="20.1" customHeight="1"/>
    <row r="467" ht="20.1" customHeight="1"/>
    <row r="468" ht="20.1" customHeight="1"/>
    <row r="469" ht="20.1" customHeight="1"/>
    <row r="470" ht="20.1" customHeight="1"/>
    <row r="471" ht="20.1" customHeight="1"/>
    <row r="472" ht="20.1" customHeight="1"/>
    <row r="473" ht="20.1" customHeight="1"/>
    <row r="474" ht="20.1" customHeight="1"/>
    <row r="475" ht="20.1" customHeight="1"/>
    <row r="476" ht="20.1" customHeight="1"/>
    <row r="477" ht="20.1" customHeight="1"/>
    <row r="478" ht="20.1" customHeight="1"/>
    <row r="479" ht="20.1" customHeight="1"/>
    <row r="480" ht="20.1" customHeight="1"/>
    <row r="481" ht="20.1" customHeight="1"/>
    <row r="482" ht="20.1" customHeight="1"/>
    <row r="483" ht="20.1" customHeight="1"/>
    <row r="484" ht="20.1" customHeight="1"/>
    <row r="485" ht="20.1" customHeight="1"/>
    <row r="486" ht="20.1" customHeight="1"/>
    <row r="487" ht="20.1" customHeight="1"/>
    <row r="488" ht="20.1" customHeight="1"/>
    <row r="489" ht="20.1" customHeight="1"/>
    <row r="490" ht="20.1" customHeight="1"/>
    <row r="491" ht="20.1" customHeight="1"/>
    <row r="492" ht="20.1" customHeight="1"/>
    <row r="493" ht="20.1" customHeight="1"/>
    <row r="494" ht="20.1" customHeight="1"/>
    <row r="495" ht="20.1" customHeight="1"/>
    <row r="496" ht="20.1" customHeight="1"/>
    <row r="497" ht="20.1" customHeight="1"/>
    <row r="498" ht="20.1" customHeight="1"/>
    <row r="499" ht="20.1" customHeight="1"/>
    <row r="500" ht="20.1" customHeight="1"/>
    <row r="501" ht="20.1" customHeight="1"/>
    <row r="502" ht="20.1" customHeight="1"/>
    <row r="503" ht="20.1" customHeight="1"/>
    <row r="504" ht="20.1" customHeight="1"/>
    <row r="505" ht="20.1" customHeight="1"/>
    <row r="506" ht="20.1" customHeight="1"/>
    <row r="507" ht="20.1" customHeight="1"/>
    <row r="508" ht="20.1" customHeight="1"/>
    <row r="509" ht="20.1" customHeight="1"/>
    <row r="510" ht="20.1" customHeight="1"/>
    <row r="511" ht="20.1" customHeight="1"/>
    <row r="512" ht="20.1" customHeight="1"/>
    <row r="513" ht="20.1" customHeight="1"/>
    <row r="514" ht="20.1" customHeight="1"/>
    <row r="515" ht="20.1" customHeight="1"/>
    <row r="516" ht="20.1" customHeight="1"/>
    <row r="517" ht="20.1" customHeight="1"/>
    <row r="518" ht="20.1" customHeight="1"/>
    <row r="519" ht="20.1" customHeight="1"/>
    <row r="520" ht="20.1" customHeight="1"/>
    <row r="521" ht="20.1" customHeight="1"/>
    <row r="522" ht="20.1" customHeight="1"/>
    <row r="523" ht="20.1" customHeight="1"/>
    <row r="524" ht="20.1" customHeight="1"/>
    <row r="525" ht="20.1" customHeight="1"/>
    <row r="526" ht="20.1" customHeight="1"/>
    <row r="527" ht="20.1" customHeight="1"/>
    <row r="528" ht="20.1" customHeight="1"/>
    <row r="529" ht="20.1" customHeight="1"/>
    <row r="530" ht="20.1" customHeight="1"/>
    <row r="531" ht="20.1" customHeight="1"/>
    <row r="532" ht="20.1" customHeight="1"/>
    <row r="533" ht="20.1" customHeight="1"/>
    <row r="534" ht="20.1" customHeight="1"/>
    <row r="535" ht="20.1" customHeight="1"/>
    <row r="536" ht="20.1" customHeight="1"/>
    <row r="537" ht="20.1" customHeight="1"/>
    <row r="538" ht="20.1" customHeight="1"/>
    <row r="539" ht="20.1" customHeight="1"/>
    <row r="540" ht="20.1" customHeight="1"/>
    <row r="541" ht="20.1" customHeight="1"/>
    <row r="542" ht="20.1" customHeight="1"/>
    <row r="543" ht="20.1" customHeight="1"/>
    <row r="544" ht="20.1" customHeight="1"/>
    <row r="545" ht="20.1" customHeight="1"/>
    <row r="546" ht="20.1" customHeight="1"/>
    <row r="547" ht="20.1" customHeight="1"/>
    <row r="548" ht="20.1" customHeight="1"/>
    <row r="549" ht="20.1" customHeight="1"/>
    <row r="550" ht="20.1" customHeight="1"/>
    <row r="551" ht="20.1" customHeight="1"/>
    <row r="552" ht="20.1" customHeight="1"/>
    <row r="553" ht="20.1" customHeight="1"/>
    <row r="554" ht="20.1" customHeight="1"/>
    <row r="555" ht="20.1" customHeight="1"/>
    <row r="556" ht="20.1" customHeight="1"/>
    <row r="557" ht="20.1" customHeight="1"/>
    <row r="558" ht="20.1" customHeight="1"/>
    <row r="559" ht="20.1" customHeight="1"/>
    <row r="560" ht="20.1" customHeight="1"/>
    <row r="561" ht="20.1" customHeight="1"/>
    <row r="562" ht="20.1" customHeight="1"/>
    <row r="563" ht="20.1" customHeight="1"/>
    <row r="564" ht="20.1" customHeight="1"/>
    <row r="565" ht="20.1" customHeight="1"/>
    <row r="566" ht="20.1" customHeight="1"/>
    <row r="567" ht="20.1" customHeight="1"/>
    <row r="568" ht="20.1" customHeight="1"/>
    <row r="569" ht="20.1" customHeight="1"/>
    <row r="570" ht="20.1" customHeight="1"/>
    <row r="571" ht="20.1" customHeight="1"/>
    <row r="572" ht="20.1" customHeight="1"/>
    <row r="573" ht="20.1" customHeight="1"/>
    <row r="574" ht="20.1" customHeight="1"/>
    <row r="575" ht="20.1" customHeight="1"/>
    <row r="576" ht="20.1" customHeight="1"/>
    <row r="577" ht="20.1" customHeight="1"/>
    <row r="578" ht="20.1" customHeight="1"/>
    <row r="579" ht="20.1" customHeight="1"/>
    <row r="580" ht="20.1" customHeight="1"/>
    <row r="581" ht="20.1" customHeight="1"/>
    <row r="582" ht="20.1" customHeight="1"/>
    <row r="583" ht="20.1" customHeight="1"/>
    <row r="584" ht="20.1" customHeight="1"/>
    <row r="585" ht="20.1" customHeight="1"/>
    <row r="586" ht="20.1" customHeight="1"/>
    <row r="587" ht="20.1" customHeight="1"/>
    <row r="588" ht="20.1" customHeight="1"/>
    <row r="589" ht="20.1" customHeight="1"/>
    <row r="590" ht="20.1" customHeight="1"/>
    <row r="591" ht="20.1" customHeight="1"/>
    <row r="592" ht="20.1" customHeight="1"/>
    <row r="593" ht="20.1" customHeight="1"/>
    <row r="594" ht="20.1" customHeight="1"/>
    <row r="595" ht="20.1" customHeight="1"/>
    <row r="596" ht="20.1" customHeight="1"/>
    <row r="597" ht="20.1" customHeight="1"/>
    <row r="598" ht="20.1" customHeight="1"/>
    <row r="599" ht="20.1" customHeight="1"/>
    <row r="600" ht="20.1" customHeight="1"/>
    <row r="601" ht="20.1" customHeight="1"/>
    <row r="602" ht="20.1" customHeight="1"/>
    <row r="603" ht="20.1" customHeight="1"/>
    <row r="604" ht="20.1" customHeight="1"/>
    <row r="605" ht="20.1" customHeight="1"/>
    <row r="606" ht="20.1" customHeight="1"/>
    <row r="607" ht="20.1" customHeight="1"/>
    <row r="608" ht="20.1" customHeight="1"/>
    <row r="609" ht="20.1" customHeight="1"/>
    <row r="610" ht="20.1" customHeight="1"/>
    <row r="611" ht="20.1" customHeight="1"/>
    <row r="612" ht="20.1" customHeight="1"/>
    <row r="613" ht="20.1" customHeight="1"/>
    <row r="614" ht="20.1" customHeight="1"/>
    <row r="615" ht="20.1" customHeight="1"/>
    <row r="616" ht="20.1" customHeight="1"/>
    <row r="617" ht="20.1" customHeight="1"/>
    <row r="618" ht="20.1" customHeight="1"/>
    <row r="619" ht="20.1" customHeight="1"/>
    <row r="620" ht="20.1" customHeight="1"/>
    <row r="621" ht="20.1" customHeight="1"/>
    <row r="622" ht="20.1" customHeight="1"/>
    <row r="623" ht="20.1" customHeight="1"/>
    <row r="624" ht="20.1" customHeight="1"/>
    <row r="625" ht="20.1" customHeight="1"/>
    <row r="626" ht="20.1" customHeight="1"/>
    <row r="627" ht="20.1" customHeight="1"/>
    <row r="628" ht="20.1" customHeight="1"/>
    <row r="629" ht="20.1" customHeight="1"/>
    <row r="630" ht="20.1" customHeight="1"/>
    <row r="631" ht="20.1" customHeight="1"/>
    <row r="632" ht="20.1" customHeight="1"/>
    <row r="633" ht="20.1" customHeight="1"/>
    <row r="634" ht="20.1" customHeight="1"/>
    <row r="635" ht="20.1" customHeight="1"/>
    <row r="636" ht="20.1" customHeight="1"/>
    <row r="637" ht="20.1" customHeight="1"/>
    <row r="638" ht="20.1" customHeight="1"/>
    <row r="639" ht="20.1" customHeight="1"/>
    <row r="640" ht="20.1" customHeight="1"/>
    <row r="641" ht="20.1" customHeight="1"/>
    <row r="642" ht="20.1" customHeight="1"/>
    <row r="643" ht="20.1" customHeight="1"/>
    <row r="644" ht="20.1" customHeight="1"/>
    <row r="645" ht="20.1" customHeight="1"/>
    <row r="646" ht="20.1" customHeight="1"/>
    <row r="647" ht="20.1" customHeight="1"/>
    <row r="648" ht="20.1" customHeight="1"/>
    <row r="649" ht="20.1" customHeight="1"/>
    <row r="650" ht="20.1" customHeight="1"/>
    <row r="651" ht="20.1" customHeight="1"/>
    <row r="652" ht="20.1" customHeight="1"/>
    <row r="653" ht="20.1" customHeight="1"/>
  </sheetData>
  <sheetProtection formatCells="0" formatColumns="0" formatRows="0" insertRows="0" insertColumns="0" insertHyperlinks="0" deleteColumns="0" deleteRows="0" sort="0" autoFilter="0" pivotTables="0"/>
  <mergeCells count="45">
    <mergeCell ref="B1:Z1"/>
    <mergeCell ref="B2:R2"/>
    <mergeCell ref="B3:R3"/>
    <mergeCell ref="G4:R4"/>
    <mergeCell ref="T4:X4"/>
    <mergeCell ref="D8:E8"/>
    <mergeCell ref="B9:D9"/>
    <mergeCell ref="B14:D14"/>
    <mergeCell ref="B19:D19"/>
    <mergeCell ref="B30:D30"/>
    <mergeCell ref="B37:D37"/>
    <mergeCell ref="B55:D55"/>
    <mergeCell ref="B75:D75"/>
    <mergeCell ref="B86:D86"/>
    <mergeCell ref="B105:D105"/>
    <mergeCell ref="D112:E112"/>
    <mergeCell ref="B113:D113"/>
    <mergeCell ref="B119:D119"/>
    <mergeCell ref="B126:D126"/>
    <mergeCell ref="B144:D144"/>
    <mergeCell ref="B166:D166"/>
    <mergeCell ref="B180:D180"/>
    <mergeCell ref="B185:D185"/>
    <mergeCell ref="B199:D199"/>
    <mergeCell ref="B209:D209"/>
    <mergeCell ref="B4:B7"/>
    <mergeCell ref="C4:C7"/>
    <mergeCell ref="D4:D7"/>
    <mergeCell ref="D38:D42"/>
    <mergeCell ref="D43:D44"/>
    <mergeCell ref="D45:D46"/>
    <mergeCell ref="D127:D130"/>
    <mergeCell ref="D132:D133"/>
    <mergeCell ref="D134:D135"/>
    <mergeCell ref="E4:E7"/>
    <mergeCell ref="F4:F7"/>
    <mergeCell ref="S4:S5"/>
    <mergeCell ref="Y4:Y5"/>
    <mergeCell ref="AA4:AA7"/>
    <mergeCell ref="G5:H6"/>
    <mergeCell ref="I5:J6"/>
    <mergeCell ref="K5:L6"/>
    <mergeCell ref="M5:N6"/>
    <mergeCell ref="O5:P6"/>
    <mergeCell ref="Q5:R6"/>
  </mergeCells>
  <pageMargins left="0.708333333333333" right="0.708333333333333" top="0.590277777777778" bottom="0.751388888888889" header="0.306944444444444" footer="0.314583333333333"/>
  <pageSetup paperSize="9" scale="56" fitToHeight="0" orientation="landscape" horizontalDpi="600" verticalDpi="96"/>
  <headerFooter>
    <oddHeader>&amp;LXXX建筑工程有限公司</oddHeader>
    <oddFooter>&amp;C&amp;A/&amp;P</oddFooter>
  </headerFooter>
  <rowBreaks count="1" manualBreakCount="1">
    <brk id="237" max="16383" man="1"/>
  </rowBreaks>
  <colBreaks count="1" manualBreakCount="1">
    <brk id="13" max="1048575" man="1"/>
  </col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G59"/>
  <sheetViews>
    <sheetView tabSelected="1" view="pageBreakPreview" zoomScale="85" zoomScaleNormal="100" topLeftCell="A43" workbookViewId="0">
      <selection activeCell="A15" sqref="A15:A20"/>
    </sheetView>
  </sheetViews>
  <sheetFormatPr defaultColWidth="17.447619047619" defaultRowHeight="24.9" customHeight="1" outlineLevelCol="6"/>
  <cols>
    <col min="1" max="1" width="8.66666666666667" style="97" customWidth="1"/>
    <col min="2" max="2" width="12.6666666666667" style="97" customWidth="1"/>
    <col min="3" max="3" width="34" style="97" customWidth="1"/>
    <col min="4" max="4" width="56.8857142857143" style="98" customWidth="1"/>
    <col min="5" max="5" width="9.33333333333333" style="98" customWidth="1"/>
    <col min="6" max="6" width="20.8857142857143" style="98" customWidth="1"/>
    <col min="7" max="7" width="24.3333333333333" style="98" customWidth="1"/>
    <col min="8" max="16384" width="17.447619047619" style="97"/>
  </cols>
  <sheetData>
    <row r="1" ht="45" customHeight="1" spans="1:7">
      <c r="A1" s="99" t="s">
        <v>774</v>
      </c>
      <c r="B1" s="99"/>
      <c r="C1" s="99"/>
      <c r="D1" s="99"/>
      <c r="E1" s="99"/>
      <c r="F1" s="99"/>
      <c r="G1" s="99"/>
    </row>
    <row r="2" ht="36" customHeight="1" spans="1:7">
      <c r="A2" s="100" t="s">
        <v>9</v>
      </c>
      <c r="B2" s="101" t="s">
        <v>775</v>
      </c>
      <c r="C2" s="102"/>
      <c r="D2" s="100" t="s">
        <v>776</v>
      </c>
      <c r="E2" s="103" t="s">
        <v>195</v>
      </c>
      <c r="F2" s="103" t="s">
        <v>777</v>
      </c>
      <c r="G2" s="104" t="s">
        <v>37</v>
      </c>
    </row>
    <row r="3" customHeight="1" spans="1:7">
      <c r="A3" s="105">
        <v>1</v>
      </c>
      <c r="B3" s="106" t="s">
        <v>778</v>
      </c>
      <c r="C3" s="107" t="s">
        <v>779</v>
      </c>
      <c r="D3" s="107" t="s">
        <v>780</v>
      </c>
      <c r="E3" s="108" t="s">
        <v>781</v>
      </c>
      <c r="F3" s="109">
        <v>200</v>
      </c>
      <c r="G3" s="110"/>
    </row>
    <row r="4" customHeight="1" spans="1:7">
      <c r="A4" s="105">
        <v>2</v>
      </c>
      <c r="B4" s="111"/>
      <c r="C4" s="107" t="s">
        <v>782</v>
      </c>
      <c r="D4" s="107" t="s">
        <v>783</v>
      </c>
      <c r="E4" s="108" t="s">
        <v>781</v>
      </c>
      <c r="F4" s="109">
        <v>200</v>
      </c>
      <c r="G4" s="110"/>
    </row>
    <row r="5" customHeight="1" spans="1:7">
      <c r="A5" s="105">
        <v>3</v>
      </c>
      <c r="B5" s="106" t="s">
        <v>784</v>
      </c>
      <c r="C5" s="112" t="s">
        <v>785</v>
      </c>
      <c r="D5" s="113" t="s">
        <v>786</v>
      </c>
      <c r="E5" s="108" t="s">
        <v>412</v>
      </c>
      <c r="F5" s="114">
        <v>1.5</v>
      </c>
      <c r="G5" s="110"/>
    </row>
    <row r="6" customHeight="1" spans="1:7">
      <c r="A6" s="105">
        <v>4</v>
      </c>
      <c r="B6" s="115"/>
      <c r="C6" s="112" t="s">
        <v>787</v>
      </c>
      <c r="D6" s="116"/>
      <c r="E6" s="108" t="s">
        <v>412</v>
      </c>
      <c r="F6" s="114">
        <v>2.5</v>
      </c>
      <c r="G6" s="110"/>
    </row>
    <row r="7" customHeight="1" spans="1:7">
      <c r="A7" s="105">
        <v>5</v>
      </c>
      <c r="B7" s="115"/>
      <c r="C7" s="112" t="s">
        <v>788</v>
      </c>
      <c r="D7" s="116"/>
      <c r="E7" s="108" t="s">
        <v>412</v>
      </c>
      <c r="F7" s="114">
        <v>3</v>
      </c>
      <c r="G7" s="110"/>
    </row>
    <row r="8" customHeight="1" spans="1:7">
      <c r="A8" s="105">
        <v>6</v>
      </c>
      <c r="B8" s="115"/>
      <c r="C8" s="112" t="s">
        <v>789</v>
      </c>
      <c r="D8" s="116"/>
      <c r="E8" s="108" t="s">
        <v>412</v>
      </c>
      <c r="F8" s="109">
        <v>4</v>
      </c>
      <c r="G8" s="110"/>
    </row>
    <row r="9" customHeight="1" spans="1:7">
      <c r="A9" s="105">
        <v>7</v>
      </c>
      <c r="B9" s="115"/>
      <c r="C9" s="112" t="s">
        <v>790</v>
      </c>
      <c r="D9" s="116"/>
      <c r="E9" s="108" t="s">
        <v>412</v>
      </c>
      <c r="F9" s="109">
        <v>5</v>
      </c>
      <c r="G9" s="110"/>
    </row>
    <row r="10" customHeight="1" spans="1:7">
      <c r="A10" s="105">
        <v>8</v>
      </c>
      <c r="B10" s="115"/>
      <c r="C10" s="112" t="s">
        <v>791</v>
      </c>
      <c r="D10" s="116"/>
      <c r="E10" s="108" t="s">
        <v>412</v>
      </c>
      <c r="F10" s="109">
        <v>7</v>
      </c>
      <c r="G10" s="110"/>
    </row>
    <row r="11" customHeight="1" spans="1:7">
      <c r="A11" s="105">
        <v>9</v>
      </c>
      <c r="B11" s="115"/>
      <c r="C11" s="112" t="s">
        <v>792</v>
      </c>
      <c r="D11" s="116"/>
      <c r="E11" s="108" t="s">
        <v>412</v>
      </c>
      <c r="F11" s="109">
        <v>16</v>
      </c>
      <c r="G11" s="110"/>
    </row>
    <row r="12" customHeight="1" spans="1:7">
      <c r="A12" s="105">
        <v>10</v>
      </c>
      <c r="B12" s="115"/>
      <c r="C12" s="112"/>
      <c r="D12" s="116"/>
      <c r="E12" s="108" t="s">
        <v>412</v>
      </c>
      <c r="F12" s="109">
        <v>18</v>
      </c>
      <c r="G12" s="110"/>
    </row>
    <row r="13" customHeight="1" spans="1:7">
      <c r="A13" s="105">
        <v>11</v>
      </c>
      <c r="B13" s="115"/>
      <c r="C13" s="112" t="s">
        <v>793</v>
      </c>
      <c r="D13" s="116"/>
      <c r="E13" s="108" t="s">
        <v>412</v>
      </c>
      <c r="F13" s="109">
        <v>20</v>
      </c>
      <c r="G13" s="110"/>
    </row>
    <row r="14" customHeight="1" spans="1:7">
      <c r="A14" s="105">
        <v>12</v>
      </c>
      <c r="B14" s="111"/>
      <c r="C14" s="112" t="s">
        <v>794</v>
      </c>
      <c r="D14" s="117"/>
      <c r="E14" s="108" t="s">
        <v>412</v>
      </c>
      <c r="F14" s="109">
        <v>30</v>
      </c>
      <c r="G14" s="110"/>
    </row>
    <row r="15" customHeight="1" spans="1:7">
      <c r="A15" s="105">
        <v>13</v>
      </c>
      <c r="B15" s="106" t="s">
        <v>795</v>
      </c>
      <c r="C15" s="118" t="s">
        <v>796</v>
      </c>
      <c r="D15" s="113" t="s">
        <v>797</v>
      </c>
      <c r="E15" s="119" t="s">
        <v>745</v>
      </c>
      <c r="F15" s="119">
        <v>35</v>
      </c>
      <c r="G15" s="110"/>
    </row>
    <row r="16" customHeight="1" spans="1:7">
      <c r="A16" s="105"/>
      <c r="B16" s="115"/>
      <c r="C16" s="118" t="s">
        <v>798</v>
      </c>
      <c r="D16" s="116"/>
      <c r="E16" s="119" t="s">
        <v>745</v>
      </c>
      <c r="F16" s="119">
        <v>45</v>
      </c>
      <c r="G16" s="110"/>
    </row>
    <row r="17" customHeight="1" spans="1:7">
      <c r="A17" s="105">
        <v>15</v>
      </c>
      <c r="B17" s="115"/>
      <c r="C17" s="118" t="s">
        <v>799</v>
      </c>
      <c r="D17" s="116"/>
      <c r="E17" s="119" t="s">
        <v>745</v>
      </c>
      <c r="F17" s="119">
        <v>55</v>
      </c>
      <c r="G17" s="110"/>
    </row>
    <row r="18" customHeight="1" spans="1:7">
      <c r="A18" s="105">
        <v>16</v>
      </c>
      <c r="B18" s="115"/>
      <c r="C18" s="118" t="s">
        <v>800</v>
      </c>
      <c r="D18" s="116"/>
      <c r="E18" s="119" t="s">
        <v>745</v>
      </c>
      <c r="F18" s="119">
        <v>65</v>
      </c>
      <c r="G18" s="110"/>
    </row>
    <row r="19" customHeight="1" spans="1:7">
      <c r="A19" s="105">
        <v>17</v>
      </c>
      <c r="B19" s="115"/>
      <c r="C19" s="118" t="s">
        <v>801</v>
      </c>
      <c r="D19" s="116"/>
      <c r="E19" s="119" t="s">
        <v>745</v>
      </c>
      <c r="F19" s="119">
        <v>75</v>
      </c>
      <c r="G19" s="110"/>
    </row>
    <row r="20" customHeight="1" spans="1:7">
      <c r="A20" s="105">
        <v>18</v>
      </c>
      <c r="B20" s="115"/>
      <c r="C20" s="118" t="s">
        <v>802</v>
      </c>
      <c r="D20" s="116"/>
      <c r="E20" s="119" t="s">
        <v>745</v>
      </c>
      <c r="F20" s="119">
        <v>25</v>
      </c>
      <c r="G20" s="110"/>
    </row>
    <row r="21" customHeight="1" spans="1:7">
      <c r="A21" s="105">
        <v>19</v>
      </c>
      <c r="B21" s="115"/>
      <c r="C21" s="118" t="s">
        <v>803</v>
      </c>
      <c r="D21" s="116"/>
      <c r="E21" s="119" t="s">
        <v>745</v>
      </c>
      <c r="F21" s="119">
        <v>30</v>
      </c>
      <c r="G21" s="110"/>
    </row>
    <row r="22" customHeight="1" spans="1:7">
      <c r="A22" s="105">
        <v>20</v>
      </c>
      <c r="B22" s="115"/>
      <c r="C22" s="118" t="s">
        <v>804</v>
      </c>
      <c r="D22" s="116"/>
      <c r="E22" s="119" t="s">
        <v>745</v>
      </c>
      <c r="F22" s="119">
        <v>35</v>
      </c>
      <c r="G22" s="110"/>
    </row>
    <row r="23" customHeight="1" spans="1:7">
      <c r="A23" s="105">
        <v>21</v>
      </c>
      <c r="B23" s="115"/>
      <c r="C23" s="118" t="s">
        <v>805</v>
      </c>
      <c r="D23" s="116"/>
      <c r="E23" s="119" t="s">
        <v>745</v>
      </c>
      <c r="F23" s="119">
        <v>40</v>
      </c>
      <c r="G23" s="110"/>
    </row>
    <row r="24" customHeight="1" spans="1:7">
      <c r="A24" s="105">
        <v>22</v>
      </c>
      <c r="B24" s="115"/>
      <c r="C24" s="118" t="s">
        <v>806</v>
      </c>
      <c r="D24" s="117"/>
      <c r="E24" s="119" t="s">
        <v>745</v>
      </c>
      <c r="F24" s="119">
        <v>45</v>
      </c>
      <c r="G24" s="110"/>
    </row>
    <row r="25" ht="32.1" customHeight="1" spans="1:7">
      <c r="A25" s="105">
        <v>23</v>
      </c>
      <c r="B25" s="120" t="s">
        <v>807</v>
      </c>
      <c r="C25" s="112" t="s">
        <v>808</v>
      </c>
      <c r="D25" s="107" t="s">
        <v>809</v>
      </c>
      <c r="E25" s="108" t="s">
        <v>357</v>
      </c>
      <c r="F25" s="121">
        <v>200</v>
      </c>
      <c r="G25" s="122" t="s">
        <v>810</v>
      </c>
    </row>
    <row r="26" ht="32.1" customHeight="1" spans="1:7">
      <c r="A26" s="105">
        <v>24</v>
      </c>
      <c r="B26" s="115"/>
      <c r="C26" s="112" t="s">
        <v>811</v>
      </c>
      <c r="D26" s="107" t="s">
        <v>812</v>
      </c>
      <c r="E26" s="108" t="s">
        <v>357</v>
      </c>
      <c r="F26" s="121">
        <v>600</v>
      </c>
      <c r="G26" s="123"/>
    </row>
    <row r="27" ht="32.1" customHeight="1" spans="1:7">
      <c r="A27" s="105">
        <v>25</v>
      </c>
      <c r="B27" s="115"/>
      <c r="C27" s="112" t="s">
        <v>813</v>
      </c>
      <c r="D27" s="107" t="s">
        <v>814</v>
      </c>
      <c r="E27" s="108" t="s">
        <v>357</v>
      </c>
      <c r="F27" s="121">
        <v>500</v>
      </c>
      <c r="G27" s="123"/>
    </row>
    <row r="28" ht="32.1" customHeight="1" spans="1:7">
      <c r="A28" s="105">
        <v>26</v>
      </c>
      <c r="B28" s="111"/>
      <c r="C28" s="112" t="s">
        <v>815</v>
      </c>
      <c r="D28" s="107" t="s">
        <v>816</v>
      </c>
      <c r="E28" s="108" t="s">
        <v>357</v>
      </c>
      <c r="F28" s="121">
        <v>300</v>
      </c>
      <c r="G28" s="124"/>
    </row>
    <row r="29" customHeight="1" spans="1:7">
      <c r="A29" s="105">
        <v>27</v>
      </c>
      <c r="B29" s="106" t="s">
        <v>817</v>
      </c>
      <c r="C29" s="107" t="s">
        <v>818</v>
      </c>
      <c r="D29" s="107" t="s">
        <v>819</v>
      </c>
      <c r="E29" s="108" t="s">
        <v>820</v>
      </c>
      <c r="F29" s="121">
        <v>2120</v>
      </c>
      <c r="G29" s="110"/>
    </row>
    <row r="30" customHeight="1" spans="1:7">
      <c r="A30" s="105">
        <v>28</v>
      </c>
      <c r="B30" s="115"/>
      <c r="C30" s="107" t="s">
        <v>821</v>
      </c>
      <c r="D30" s="107" t="s">
        <v>819</v>
      </c>
      <c r="E30" s="108" t="s">
        <v>820</v>
      </c>
      <c r="F30" s="108">
        <v>1320</v>
      </c>
      <c r="G30" s="110"/>
    </row>
    <row r="31" customHeight="1" spans="1:7">
      <c r="A31" s="105">
        <v>29</v>
      </c>
      <c r="B31" s="115"/>
      <c r="C31" s="107" t="s">
        <v>822</v>
      </c>
      <c r="D31" s="107" t="s">
        <v>819</v>
      </c>
      <c r="E31" s="108" t="s">
        <v>820</v>
      </c>
      <c r="F31" s="108">
        <v>1200</v>
      </c>
      <c r="G31" s="110"/>
    </row>
    <row r="32" customHeight="1" spans="1:7">
      <c r="A32" s="105">
        <v>30</v>
      </c>
      <c r="B32" s="115"/>
      <c r="C32" s="107" t="s">
        <v>823</v>
      </c>
      <c r="D32" s="107" t="s">
        <v>819</v>
      </c>
      <c r="E32" s="108" t="s">
        <v>820</v>
      </c>
      <c r="F32" s="108">
        <v>600</v>
      </c>
      <c r="G32" s="110"/>
    </row>
    <row r="33" customHeight="1" spans="1:7">
      <c r="A33" s="105">
        <v>31</v>
      </c>
      <c r="B33" s="115"/>
      <c r="C33" s="107" t="s">
        <v>824</v>
      </c>
      <c r="D33" s="107" t="s">
        <v>819</v>
      </c>
      <c r="E33" s="108" t="s">
        <v>820</v>
      </c>
      <c r="F33" s="108">
        <v>280</v>
      </c>
      <c r="G33" s="110"/>
    </row>
    <row r="34" customHeight="1" spans="1:7">
      <c r="A34" s="105">
        <v>32</v>
      </c>
      <c r="B34" s="115"/>
      <c r="C34" s="107" t="s">
        <v>825</v>
      </c>
      <c r="D34" s="107" t="s">
        <v>819</v>
      </c>
      <c r="E34" s="108" t="s">
        <v>820</v>
      </c>
      <c r="F34" s="108">
        <v>304</v>
      </c>
      <c r="G34" s="110"/>
    </row>
    <row r="35" customHeight="1" spans="1:7">
      <c r="A35" s="105">
        <v>33</v>
      </c>
      <c r="B35" s="115"/>
      <c r="C35" s="107" t="s">
        <v>826</v>
      </c>
      <c r="D35" s="107" t="s">
        <v>819</v>
      </c>
      <c r="E35" s="108" t="s">
        <v>820</v>
      </c>
      <c r="F35" s="108">
        <v>360</v>
      </c>
      <c r="G35" s="110"/>
    </row>
    <row r="36" customHeight="1" spans="1:7">
      <c r="A36" s="105">
        <v>34</v>
      </c>
      <c r="B36" s="115"/>
      <c r="C36" s="107" t="s">
        <v>827</v>
      </c>
      <c r="D36" s="107" t="s">
        <v>819</v>
      </c>
      <c r="E36" s="108" t="s">
        <v>820</v>
      </c>
      <c r="F36" s="108">
        <v>125</v>
      </c>
      <c r="G36" s="110"/>
    </row>
    <row r="37" customHeight="1" spans="1:7">
      <c r="A37" s="105">
        <v>35</v>
      </c>
      <c r="B37" s="115"/>
      <c r="C37" s="107" t="s">
        <v>828</v>
      </c>
      <c r="D37" s="107" t="s">
        <v>829</v>
      </c>
      <c r="E37" s="108" t="s">
        <v>820</v>
      </c>
      <c r="F37" s="108">
        <v>560</v>
      </c>
      <c r="G37" s="110"/>
    </row>
    <row r="38" customHeight="1" spans="1:7">
      <c r="A38" s="105">
        <v>36</v>
      </c>
      <c r="B38" s="115"/>
      <c r="C38" s="107" t="s">
        <v>828</v>
      </c>
      <c r="D38" s="107" t="s">
        <v>830</v>
      </c>
      <c r="E38" s="108" t="s">
        <v>820</v>
      </c>
      <c r="F38" s="108">
        <v>800</v>
      </c>
      <c r="G38" s="110"/>
    </row>
    <row r="39" customHeight="1" spans="1:7">
      <c r="A39" s="105">
        <v>37</v>
      </c>
      <c r="B39" s="115"/>
      <c r="C39" s="107" t="s">
        <v>828</v>
      </c>
      <c r="D39" s="107" t="s">
        <v>831</v>
      </c>
      <c r="E39" s="108" t="s">
        <v>820</v>
      </c>
      <c r="F39" s="108">
        <v>1000</v>
      </c>
      <c r="G39" s="110"/>
    </row>
    <row r="40" customHeight="1" spans="1:7">
      <c r="A40" s="105">
        <v>38</v>
      </c>
      <c r="B40" s="115"/>
      <c r="C40" s="107" t="s">
        <v>828</v>
      </c>
      <c r="D40" s="107" t="s">
        <v>832</v>
      </c>
      <c r="E40" s="108" t="s">
        <v>820</v>
      </c>
      <c r="F40" s="108">
        <v>1200</v>
      </c>
      <c r="G40" s="110"/>
    </row>
    <row r="41" ht="29.25" customHeight="1" spans="1:7">
      <c r="A41" s="105">
        <v>39</v>
      </c>
      <c r="B41" s="115"/>
      <c r="C41" s="107" t="s">
        <v>828</v>
      </c>
      <c r="D41" s="107" t="s">
        <v>833</v>
      </c>
      <c r="E41" s="108" t="s">
        <v>820</v>
      </c>
      <c r="F41" s="108">
        <v>1400</v>
      </c>
      <c r="G41" s="110"/>
    </row>
    <row r="42" ht="29.25" customHeight="1" spans="1:7">
      <c r="A42" s="105">
        <v>40</v>
      </c>
      <c r="B42" s="115"/>
      <c r="C42" s="107" t="s">
        <v>828</v>
      </c>
      <c r="D42" s="107" t="s">
        <v>834</v>
      </c>
      <c r="E42" s="108" t="s">
        <v>820</v>
      </c>
      <c r="F42" s="108">
        <v>1920</v>
      </c>
      <c r="G42" s="110"/>
    </row>
    <row r="43" ht="29.25" customHeight="1" spans="1:7">
      <c r="A43" s="105">
        <v>41</v>
      </c>
      <c r="B43" s="115"/>
      <c r="C43" s="107" t="s">
        <v>828</v>
      </c>
      <c r="D43" s="107" t="s">
        <v>835</v>
      </c>
      <c r="E43" s="108" t="s">
        <v>820</v>
      </c>
      <c r="F43" s="108">
        <v>3680</v>
      </c>
      <c r="G43" s="110"/>
    </row>
    <row r="44" ht="29.25" customHeight="1" spans="1:7">
      <c r="A44" s="105">
        <v>42</v>
      </c>
      <c r="B44" s="115"/>
      <c r="C44" s="107" t="s">
        <v>836</v>
      </c>
      <c r="D44" s="107" t="s">
        <v>837</v>
      </c>
      <c r="E44" s="108" t="s">
        <v>820</v>
      </c>
      <c r="F44" s="108">
        <v>440</v>
      </c>
      <c r="G44" s="110"/>
    </row>
    <row r="45" ht="29.25" customHeight="1" spans="1:7">
      <c r="A45" s="105">
        <v>43</v>
      </c>
      <c r="B45" s="115"/>
      <c r="C45" s="107" t="s">
        <v>838</v>
      </c>
      <c r="D45" s="107" t="s">
        <v>839</v>
      </c>
      <c r="E45" s="108" t="s">
        <v>820</v>
      </c>
      <c r="F45" s="108">
        <v>960</v>
      </c>
      <c r="G45" s="110"/>
    </row>
    <row r="46" ht="29.25" customHeight="1" spans="1:7">
      <c r="A46" s="105">
        <v>44</v>
      </c>
      <c r="B46" s="115"/>
      <c r="C46" s="107" t="s">
        <v>838</v>
      </c>
      <c r="D46" s="107" t="s">
        <v>840</v>
      </c>
      <c r="E46" s="108" t="s">
        <v>820</v>
      </c>
      <c r="F46" s="108">
        <v>1200</v>
      </c>
      <c r="G46" s="110"/>
    </row>
    <row r="47" ht="29.25" customHeight="1" spans="1:7">
      <c r="A47" s="105">
        <v>45</v>
      </c>
      <c r="B47" s="115"/>
      <c r="C47" s="107" t="s">
        <v>838</v>
      </c>
      <c r="D47" s="107" t="s">
        <v>841</v>
      </c>
      <c r="E47" s="108" t="s">
        <v>820</v>
      </c>
      <c r="F47" s="108">
        <v>1680</v>
      </c>
      <c r="G47" s="110"/>
    </row>
    <row r="48" ht="29.25" customHeight="1" spans="1:7">
      <c r="A48" s="105">
        <v>46</v>
      </c>
      <c r="B48" s="115"/>
      <c r="C48" s="107" t="s">
        <v>838</v>
      </c>
      <c r="D48" s="107" t="s">
        <v>842</v>
      </c>
      <c r="E48" s="108" t="s">
        <v>820</v>
      </c>
      <c r="F48" s="108">
        <v>2400</v>
      </c>
      <c r="G48" s="110"/>
    </row>
    <row r="49" ht="29.25" customHeight="1" spans="1:7">
      <c r="A49" s="105">
        <v>47</v>
      </c>
      <c r="B49" s="111"/>
      <c r="C49" s="107" t="s">
        <v>838</v>
      </c>
      <c r="D49" s="107" t="s">
        <v>843</v>
      </c>
      <c r="E49" s="108" t="s">
        <v>820</v>
      </c>
      <c r="F49" s="108">
        <v>2880</v>
      </c>
      <c r="G49" s="110"/>
    </row>
    <row r="50" customHeight="1" spans="1:7">
      <c r="A50" s="105">
        <v>48</v>
      </c>
      <c r="B50" s="106" t="s">
        <v>238</v>
      </c>
      <c r="C50" s="125" t="s">
        <v>844</v>
      </c>
      <c r="D50" s="126" t="s">
        <v>845</v>
      </c>
      <c r="E50" s="108" t="s">
        <v>202</v>
      </c>
      <c r="F50" s="108">
        <v>26</v>
      </c>
      <c r="G50" s="110"/>
    </row>
    <row r="51" customHeight="1" spans="1:7">
      <c r="A51" s="105">
        <v>49</v>
      </c>
      <c r="B51" s="115"/>
      <c r="C51" s="125" t="s">
        <v>846</v>
      </c>
      <c r="D51" s="126" t="s">
        <v>847</v>
      </c>
      <c r="E51" s="108" t="s">
        <v>202</v>
      </c>
      <c r="F51" s="108">
        <v>26</v>
      </c>
      <c r="G51" s="110"/>
    </row>
    <row r="52" customHeight="1" spans="1:7">
      <c r="A52" s="105">
        <v>50</v>
      </c>
      <c r="B52" s="115"/>
      <c r="C52" s="107" t="s">
        <v>848</v>
      </c>
      <c r="D52" s="107" t="s">
        <v>849</v>
      </c>
      <c r="E52" s="127" t="s">
        <v>412</v>
      </c>
      <c r="F52" s="128">
        <v>50</v>
      </c>
      <c r="G52" s="110"/>
    </row>
    <row r="53" customHeight="1" spans="1:7">
      <c r="A53" s="105">
        <v>51</v>
      </c>
      <c r="B53" s="115"/>
      <c r="C53" s="107" t="s">
        <v>850</v>
      </c>
      <c r="D53" s="107" t="s">
        <v>849</v>
      </c>
      <c r="E53" s="127" t="s">
        <v>374</v>
      </c>
      <c r="F53" s="128">
        <v>30</v>
      </c>
      <c r="G53" s="110"/>
    </row>
    <row r="54" customHeight="1" spans="1:7">
      <c r="A54" s="105">
        <v>52</v>
      </c>
      <c r="B54" s="115"/>
      <c r="C54" s="107" t="s">
        <v>851</v>
      </c>
      <c r="D54" s="107" t="s">
        <v>852</v>
      </c>
      <c r="E54" s="127" t="s">
        <v>853</v>
      </c>
      <c r="F54" s="128">
        <v>40</v>
      </c>
      <c r="G54" s="110"/>
    </row>
    <row r="55" ht="71.25" customHeight="1" spans="1:7">
      <c r="A55" s="105">
        <v>53</v>
      </c>
      <c r="B55" s="111"/>
      <c r="C55" s="107" t="s">
        <v>854</v>
      </c>
      <c r="D55" s="107" t="s">
        <v>855</v>
      </c>
      <c r="E55" s="127" t="s">
        <v>202</v>
      </c>
      <c r="F55" s="128">
        <v>12</v>
      </c>
      <c r="G55" s="110"/>
    </row>
    <row r="56" ht="24.75" customHeight="1" spans="1:7">
      <c r="A56" s="129" t="s">
        <v>856</v>
      </c>
      <c r="B56" s="130" t="s">
        <v>857</v>
      </c>
      <c r="C56" s="130"/>
      <c r="D56" s="130"/>
      <c r="E56" s="130"/>
      <c r="F56" s="130"/>
      <c r="G56" s="130"/>
    </row>
    <row r="57" ht="15.75" customHeight="1" spans="2:7">
      <c r="B57" s="131" t="s">
        <v>858</v>
      </c>
      <c r="C57" s="131"/>
      <c r="D57" s="131"/>
      <c r="E57" s="131"/>
      <c r="F57" s="131"/>
      <c r="G57" s="131"/>
    </row>
    <row r="58" ht="32.1" customHeight="1" spans="2:7">
      <c r="B58" s="132" t="s">
        <v>859</v>
      </c>
      <c r="C58" s="132"/>
      <c r="D58" s="132"/>
      <c r="E58" s="132"/>
      <c r="F58" s="132"/>
      <c r="G58" s="132"/>
    </row>
    <row r="59" ht="32.1" customHeight="1" spans="2:7">
      <c r="B59" s="132" t="s">
        <v>860</v>
      </c>
      <c r="C59" s="132"/>
      <c r="D59" s="132"/>
      <c r="E59" s="132"/>
      <c r="F59" s="132"/>
      <c r="G59" s="132"/>
    </row>
  </sheetData>
  <sheetProtection autoFilter="0"/>
  <mergeCells count="15">
    <mergeCell ref="A1:G1"/>
    <mergeCell ref="B2:C2"/>
    <mergeCell ref="B56:G56"/>
    <mergeCell ref="B57:G57"/>
    <mergeCell ref="B58:G58"/>
    <mergeCell ref="B59:G59"/>
    <mergeCell ref="B3:B4"/>
    <mergeCell ref="B5:B14"/>
    <mergeCell ref="B15:B24"/>
    <mergeCell ref="B25:B28"/>
    <mergeCell ref="B29:B49"/>
    <mergeCell ref="B50:B55"/>
    <mergeCell ref="D5:D14"/>
    <mergeCell ref="D15:D24"/>
    <mergeCell ref="G25:G28"/>
  </mergeCells>
  <conditionalFormatting sqref="G25">
    <cfRule type="cellIs" dxfId="0" priority="2" stopIfTrue="1" operator="equal">
      <formula>0</formula>
    </cfRule>
    <cfRule type="cellIs" dxfId="0" priority="3" stopIfTrue="1" operator="equal">
      <formula>0</formula>
    </cfRule>
    <cfRule type="cellIs" dxfId="0" priority="4" stopIfTrue="1" operator="equal">
      <formula>0</formula>
    </cfRule>
  </conditionalFormatting>
  <conditionalFormatting sqref="F54:G54">
    <cfRule type="cellIs" dxfId="0" priority="1" stopIfTrue="1" operator="equal">
      <formula>0</formula>
    </cfRule>
  </conditionalFormatting>
  <conditionalFormatting sqref="F25:F29">
    <cfRule type="cellIs" dxfId="0" priority="6" stopIfTrue="1" operator="equal">
      <formula>0</formula>
    </cfRule>
    <cfRule type="cellIs" dxfId="0" priority="7" stopIfTrue="1" operator="equal">
      <formula>0</formula>
    </cfRule>
    <cfRule type="cellIs" dxfId="0" priority="8" stopIfTrue="1" operator="equal">
      <formula>0</formula>
    </cfRule>
    <cfRule type="cellIs" priority="9" stopIfTrue="1" operator="equal">
      <formula>0</formula>
    </cfRule>
  </conditionalFormatting>
  <conditionalFormatting sqref="G40:G43 F44:G49 F3:G24 F29:G39 F25:F28">
    <cfRule type="cellIs" dxfId="0" priority="11" stopIfTrue="1" operator="equal">
      <formula>0</formula>
    </cfRule>
  </conditionalFormatting>
  <conditionalFormatting sqref="F3:G24 F29:G51 F25:F28">
    <cfRule type="cellIs" dxfId="0" priority="10" stopIfTrue="1" operator="equal">
      <formula>0</formula>
    </cfRule>
  </conditionalFormatting>
  <conditionalFormatting sqref="F3:G24 F29:G53 F25:F28 F55:G59">
    <cfRule type="cellIs" dxfId="0" priority="5" stopIfTrue="1" operator="equal">
      <formula>0</formula>
    </cfRule>
  </conditionalFormatting>
  <pageMargins left="0.247916666666667" right="0.247916666666667" top="0.751388888888889" bottom="0.751388888888889" header="0.298611111111111" footer="0.298611111111111"/>
  <pageSetup paperSize="9" scale="87" fitToHeight="0" orientation="landscape" horizontalDpi="600" verticalDpi="1200"/>
  <headerFooter alignWithMargins="0">
    <oddHeader>&amp;LXXX建筑工程有限公司</oddHeader>
    <oddFooter>&amp;C&amp;A/&amp;P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F10"/>
  <sheetViews>
    <sheetView view="pageBreakPreview" zoomScaleNormal="100" workbookViewId="0">
      <selection activeCell="A15" sqref="A15:A20"/>
    </sheetView>
  </sheetViews>
  <sheetFormatPr defaultColWidth="12.1142857142857" defaultRowHeight="24.9" customHeight="1" outlineLevelCol="5"/>
  <cols>
    <col min="1" max="1" width="8.55238095238095" style="79" customWidth="1"/>
    <col min="2" max="2" width="18.1142857142857" style="80" customWidth="1"/>
    <col min="3" max="3" width="38.8857142857143" style="81" customWidth="1"/>
    <col min="4" max="4" width="7.44761904761905" style="80" customWidth="1"/>
    <col min="5" max="5" width="17.1142857142857" style="82" customWidth="1"/>
    <col min="6" max="6" width="37.3333333333333" style="80" customWidth="1"/>
    <col min="7" max="16384" width="12.1142857142857" style="80"/>
  </cols>
  <sheetData>
    <row r="1" ht="45" customHeight="1" spans="1:6">
      <c r="A1" s="83" t="s">
        <v>861</v>
      </c>
      <c r="B1" s="83"/>
      <c r="C1" s="83"/>
      <c r="D1" s="83"/>
      <c r="E1" s="83"/>
      <c r="F1" s="83"/>
    </row>
    <row r="2" customHeight="1" spans="1:6">
      <c r="A2" s="84" t="s">
        <v>862</v>
      </c>
      <c r="B2" s="85"/>
      <c r="C2" s="85"/>
      <c r="D2" s="85"/>
      <c r="E2" s="85"/>
      <c r="F2" s="85"/>
    </row>
    <row r="3" ht="15.9" customHeight="1" spans="1:6">
      <c r="A3" s="86" t="s">
        <v>9</v>
      </c>
      <c r="B3" s="86" t="s">
        <v>193</v>
      </c>
      <c r="C3" s="87" t="s">
        <v>863</v>
      </c>
      <c r="D3" s="88" t="s">
        <v>864</v>
      </c>
      <c r="E3" s="89" t="s">
        <v>865</v>
      </c>
      <c r="F3" s="86" t="s">
        <v>37</v>
      </c>
    </row>
    <row r="4" ht="15.9" customHeight="1" spans="1:6">
      <c r="A4" s="86"/>
      <c r="B4" s="86"/>
      <c r="C4" s="87"/>
      <c r="D4" s="88"/>
      <c r="E4" s="89"/>
      <c r="F4" s="86"/>
    </row>
    <row r="5" ht="27.9" customHeight="1" spans="1:6">
      <c r="A5" s="67">
        <v>1</v>
      </c>
      <c r="B5" s="67" t="s">
        <v>866</v>
      </c>
      <c r="C5" s="90" t="s">
        <v>867</v>
      </c>
      <c r="D5" s="67" t="s">
        <v>868</v>
      </c>
      <c r="E5" s="91">
        <v>3916.21</v>
      </c>
      <c r="F5" s="92"/>
    </row>
    <row r="6" ht="27.9" customHeight="1" spans="1:6">
      <c r="A6" s="67">
        <v>2</v>
      </c>
      <c r="B6" s="67"/>
      <c r="C6" s="90" t="s">
        <v>869</v>
      </c>
      <c r="D6" s="67" t="s">
        <v>868</v>
      </c>
      <c r="E6" s="91">
        <v>3893.81</v>
      </c>
      <c r="F6" s="92"/>
    </row>
    <row r="7" ht="27.9" customHeight="1" spans="1:6">
      <c r="A7" s="67">
        <v>3</v>
      </c>
      <c r="B7" s="68" t="s">
        <v>870</v>
      </c>
      <c r="C7" s="90" t="s">
        <v>871</v>
      </c>
      <c r="D7" s="68" t="s">
        <v>872</v>
      </c>
      <c r="E7" s="91">
        <v>562.178155339806</v>
      </c>
      <c r="F7" s="92"/>
    </row>
    <row r="8" ht="31.5" customHeight="1" spans="1:6">
      <c r="A8" s="67">
        <v>4</v>
      </c>
      <c r="B8" s="93" t="s">
        <v>873</v>
      </c>
      <c r="C8" s="90" t="s">
        <v>874</v>
      </c>
      <c r="D8" s="68" t="s">
        <v>872</v>
      </c>
      <c r="E8" s="91">
        <v>336.3</v>
      </c>
      <c r="F8" s="94"/>
    </row>
    <row r="9" ht="31.5" customHeight="1" spans="1:6">
      <c r="A9" s="67">
        <v>5</v>
      </c>
      <c r="B9" s="95"/>
      <c r="C9" s="90" t="s">
        <v>875</v>
      </c>
      <c r="D9" s="68" t="s">
        <v>872</v>
      </c>
      <c r="E9" s="91">
        <v>320.3</v>
      </c>
      <c r="F9" s="94"/>
    </row>
    <row r="10" ht="31.5" customHeight="1" spans="1:6">
      <c r="A10" s="67">
        <v>6</v>
      </c>
      <c r="B10" s="96"/>
      <c r="C10" s="90" t="s">
        <v>876</v>
      </c>
      <c r="D10" s="68" t="s">
        <v>872</v>
      </c>
      <c r="E10" s="91">
        <v>240.49</v>
      </c>
      <c r="F10" s="94"/>
    </row>
  </sheetData>
  <sheetProtection autoFilter="0"/>
  <mergeCells count="10">
    <mergeCell ref="A1:F1"/>
    <mergeCell ref="A2:F2"/>
    <mergeCell ref="A3:A4"/>
    <mergeCell ref="B3:B4"/>
    <mergeCell ref="B5:B6"/>
    <mergeCell ref="B8:B10"/>
    <mergeCell ref="C3:C4"/>
    <mergeCell ref="D3:D4"/>
    <mergeCell ref="E3:E4"/>
    <mergeCell ref="F3:F4"/>
  </mergeCells>
  <pageMargins left="0.708333333333333" right="0.708333333333333" top="0.747916666666667" bottom="0.747916666666667" header="0.314583333333333" footer="0.314583333333333"/>
  <pageSetup paperSize="9" scale="69" fitToHeight="0" orientation="portrait" horizontalDpi="600"/>
  <headerFooter>
    <oddHeader>&amp;LXXX建筑工程有限公司</oddHeader>
    <oddFooter>&amp;C&amp;A/&amp;P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J18"/>
  <sheetViews>
    <sheetView view="pageBreakPreview" zoomScaleNormal="80" topLeftCell="A10" workbookViewId="0">
      <selection activeCell="A15" sqref="A9:I20"/>
    </sheetView>
  </sheetViews>
  <sheetFormatPr defaultColWidth="12.1142857142857" defaultRowHeight="24.9" customHeight="1"/>
  <cols>
    <col min="1" max="1" width="6" style="52" customWidth="1"/>
    <col min="2" max="2" width="11.3333333333333" style="52" customWidth="1"/>
    <col min="3" max="3" width="11.447619047619" style="52" customWidth="1"/>
    <col min="4" max="4" width="12.6666666666667" style="53" customWidth="1"/>
    <col min="5" max="5" width="19.6666666666667" style="54" customWidth="1"/>
    <col min="6" max="6" width="7.11428571428571" style="55" customWidth="1"/>
    <col min="7" max="7" width="33.3333333333333" style="56" customWidth="1"/>
    <col min="8" max="8" width="32.3333333333333" style="57" customWidth="1"/>
    <col min="9" max="9" width="36.6666666666667" style="55" customWidth="1"/>
    <col min="10" max="10" width="36.6666666666667" style="55" hidden="1" customWidth="1"/>
    <col min="11" max="16384" width="12.1142857142857" style="55"/>
  </cols>
  <sheetData>
    <row r="1" ht="68.25" customHeight="1" spans="1:10">
      <c r="A1" s="58" t="s">
        <v>877</v>
      </c>
      <c r="B1" s="58"/>
      <c r="C1" s="58"/>
      <c r="D1" s="58"/>
      <c r="E1" s="58"/>
      <c r="F1" s="58"/>
      <c r="G1" s="58"/>
      <c r="H1" s="58"/>
      <c r="I1" s="58"/>
      <c r="J1" s="58"/>
    </row>
    <row r="2" ht="15.9" customHeight="1" spans="1:10">
      <c r="A2" s="59" t="s">
        <v>9</v>
      </c>
      <c r="B2" s="60" t="s">
        <v>878</v>
      </c>
      <c r="C2" s="59" t="s">
        <v>879</v>
      </c>
      <c r="D2" s="59" t="s">
        <v>193</v>
      </c>
      <c r="E2" s="61" t="s">
        <v>863</v>
      </c>
      <c r="F2" s="61" t="s">
        <v>864</v>
      </c>
      <c r="G2" s="62" t="s">
        <v>880</v>
      </c>
      <c r="H2" s="59" t="s">
        <v>881</v>
      </c>
      <c r="I2" s="59" t="s">
        <v>37</v>
      </c>
      <c r="J2" s="59" t="s">
        <v>882</v>
      </c>
    </row>
    <row r="3" ht="15.9" customHeight="1" spans="1:10">
      <c r="A3" s="59"/>
      <c r="B3" s="63"/>
      <c r="C3" s="59"/>
      <c r="D3" s="59"/>
      <c r="E3" s="61"/>
      <c r="F3" s="61"/>
      <c r="G3" s="62"/>
      <c r="H3" s="59"/>
      <c r="I3" s="59"/>
      <c r="J3" s="59"/>
    </row>
    <row r="4" ht="26.25" customHeight="1" spans="1:10">
      <c r="A4" s="64">
        <v>1</v>
      </c>
      <c r="B4" s="65" t="s">
        <v>883</v>
      </c>
      <c r="C4" s="65" t="s">
        <v>884</v>
      </c>
      <c r="D4" s="59"/>
      <c r="E4" s="61"/>
      <c r="F4" s="61"/>
      <c r="G4" s="62"/>
      <c r="H4" s="59"/>
      <c r="I4" s="59"/>
      <c r="J4" s="75"/>
    </row>
    <row r="5" ht="26.25" customHeight="1" spans="1:10">
      <c r="A5" s="64">
        <v>2</v>
      </c>
      <c r="B5" s="66"/>
      <c r="C5" s="66"/>
      <c r="D5" s="59"/>
      <c r="E5" s="61"/>
      <c r="F5" s="61"/>
      <c r="G5" s="62"/>
      <c r="H5" s="59"/>
      <c r="I5" s="59"/>
      <c r="J5" s="75"/>
    </row>
    <row r="6" ht="26.25" customHeight="1" spans="1:10">
      <c r="A6" s="64">
        <v>3</v>
      </c>
      <c r="B6" s="66"/>
      <c r="C6" s="66"/>
      <c r="D6" s="59"/>
      <c r="E6" s="61"/>
      <c r="F6" s="61"/>
      <c r="G6" s="62"/>
      <c r="H6" s="59"/>
      <c r="I6" s="59"/>
      <c r="J6" s="75"/>
    </row>
    <row r="7" ht="26.25" customHeight="1" spans="1:10">
      <c r="A7" s="64">
        <v>4</v>
      </c>
      <c r="B7" s="66"/>
      <c r="C7" s="66"/>
      <c r="D7" s="59"/>
      <c r="E7" s="61"/>
      <c r="F7" s="61"/>
      <c r="G7" s="62"/>
      <c r="H7" s="59"/>
      <c r="I7" s="59"/>
      <c r="J7" s="75"/>
    </row>
    <row r="8" ht="26.25" customHeight="1" spans="1:10">
      <c r="A8" s="64">
        <v>5</v>
      </c>
      <c r="B8" s="66"/>
      <c r="C8" s="66"/>
      <c r="D8" s="59"/>
      <c r="E8" s="61"/>
      <c r="F8" s="61"/>
      <c r="G8" s="62"/>
      <c r="H8" s="59"/>
      <c r="I8" s="59"/>
      <c r="J8" s="75"/>
    </row>
    <row r="9" ht="29.4" customHeight="1" spans="1:10">
      <c r="A9" s="64">
        <v>9</v>
      </c>
      <c r="B9" s="65" t="s">
        <v>885</v>
      </c>
      <c r="C9" s="64" t="s">
        <v>884</v>
      </c>
      <c r="D9" s="67" t="s">
        <v>886</v>
      </c>
      <c r="E9" s="68" t="s">
        <v>887</v>
      </c>
      <c r="F9" s="67" t="s">
        <v>202</v>
      </c>
      <c r="G9" s="69" t="s">
        <v>888</v>
      </c>
      <c r="H9" s="70" t="s">
        <v>889</v>
      </c>
      <c r="I9" s="76" t="s">
        <v>890</v>
      </c>
      <c r="J9" s="77"/>
    </row>
    <row r="10" ht="29.4" customHeight="1" spans="1:10">
      <c r="A10" s="64">
        <v>10</v>
      </c>
      <c r="B10" s="66"/>
      <c r="C10" s="64"/>
      <c r="D10" s="67" t="s">
        <v>891</v>
      </c>
      <c r="E10" s="68" t="s">
        <v>887</v>
      </c>
      <c r="F10" s="67" t="s">
        <v>202</v>
      </c>
      <c r="G10" s="69" t="s">
        <v>892</v>
      </c>
      <c r="H10" s="70" t="s">
        <v>889</v>
      </c>
      <c r="I10" s="76"/>
      <c r="J10" s="71" t="s">
        <v>893</v>
      </c>
    </row>
    <row r="11" ht="30" customHeight="1" spans="1:10">
      <c r="A11" s="64">
        <v>11</v>
      </c>
      <c r="B11" s="66"/>
      <c r="C11" s="64"/>
      <c r="D11" s="67" t="s">
        <v>894</v>
      </c>
      <c r="E11" s="71" t="s">
        <v>895</v>
      </c>
      <c r="F11" s="72" t="s">
        <v>896</v>
      </c>
      <c r="G11" s="71" t="s">
        <v>897</v>
      </c>
      <c r="H11" s="71" t="s">
        <v>898</v>
      </c>
      <c r="I11" s="76"/>
      <c r="J11" s="71" t="s">
        <v>899</v>
      </c>
    </row>
    <row r="12" ht="30" customHeight="1" spans="1:10">
      <c r="A12" s="64">
        <v>12</v>
      </c>
      <c r="B12" s="66"/>
      <c r="C12" s="64"/>
      <c r="D12" s="67"/>
      <c r="E12" s="71"/>
      <c r="F12" s="72"/>
      <c r="G12" s="71" t="s">
        <v>900</v>
      </c>
      <c r="H12" s="71"/>
      <c r="I12" s="76"/>
      <c r="J12" s="71" t="s">
        <v>901</v>
      </c>
    </row>
    <row r="13" ht="30" customHeight="1" spans="1:10">
      <c r="A13" s="64">
        <v>13</v>
      </c>
      <c r="B13" s="66"/>
      <c r="C13" s="64"/>
      <c r="D13" s="67"/>
      <c r="E13" s="71"/>
      <c r="F13" s="72"/>
      <c r="G13" s="71" t="s">
        <v>902</v>
      </c>
      <c r="H13" s="71"/>
      <c r="I13" s="76"/>
      <c r="J13" s="71" t="s">
        <v>903</v>
      </c>
    </row>
    <row r="14" ht="30" customHeight="1" spans="1:10">
      <c r="A14" s="64">
        <v>14</v>
      </c>
      <c r="B14" s="66"/>
      <c r="C14" s="64"/>
      <c r="D14" s="67"/>
      <c r="E14" s="71" t="s">
        <v>904</v>
      </c>
      <c r="F14" s="72" t="s">
        <v>896</v>
      </c>
      <c r="G14" s="71" t="s">
        <v>905</v>
      </c>
      <c r="H14" s="71"/>
      <c r="I14" s="76"/>
      <c r="J14" s="71" t="s">
        <v>906</v>
      </c>
    </row>
    <row r="15" ht="38.25" customHeight="1" spans="1:10">
      <c r="A15" s="64">
        <v>15</v>
      </c>
      <c r="B15" s="66"/>
      <c r="C15" s="64"/>
      <c r="D15" s="67"/>
      <c r="E15" s="71" t="s">
        <v>904</v>
      </c>
      <c r="F15" s="72" t="s">
        <v>896</v>
      </c>
      <c r="G15" s="71" t="s">
        <v>907</v>
      </c>
      <c r="H15" s="71"/>
      <c r="I15" s="76"/>
      <c r="J15" s="77"/>
    </row>
    <row r="16" ht="49.95" customHeight="1" spans="1:10">
      <c r="A16" s="64"/>
      <c r="B16" s="73"/>
      <c r="C16" s="64"/>
      <c r="D16" s="72" t="s">
        <v>908</v>
      </c>
      <c r="E16" s="72" t="s">
        <v>908</v>
      </c>
      <c r="F16" s="72" t="s">
        <v>202</v>
      </c>
      <c r="G16" s="71" t="s">
        <v>909</v>
      </c>
      <c r="H16" s="71" t="s">
        <v>910</v>
      </c>
      <c r="I16" s="76"/>
      <c r="J16" s="77"/>
    </row>
    <row r="17" customHeight="1" spans="1:10">
      <c r="A17" s="74" t="s">
        <v>911</v>
      </c>
      <c r="B17" s="74"/>
      <c r="C17" s="74"/>
      <c r="D17" s="74"/>
      <c r="E17" s="74"/>
      <c r="F17" s="74"/>
      <c r="G17" s="74"/>
      <c r="H17" s="74"/>
      <c r="I17" s="74"/>
      <c r="J17" s="78"/>
    </row>
    <row r="18" ht="317.25" customHeight="1" spans="1:10">
      <c r="A18" s="74"/>
      <c r="B18" s="74"/>
      <c r="C18" s="74"/>
      <c r="D18" s="74"/>
      <c r="E18" s="74"/>
      <c r="F18" s="74"/>
      <c r="G18" s="74"/>
      <c r="H18" s="74"/>
      <c r="I18" s="74"/>
      <c r="J18" s="78"/>
    </row>
  </sheetData>
  <sheetProtection autoFilter="0"/>
  <mergeCells count="21">
    <mergeCell ref="A1:I1"/>
    <mergeCell ref="A2:A3"/>
    <mergeCell ref="B2:B3"/>
    <mergeCell ref="B4:B8"/>
    <mergeCell ref="B9:B16"/>
    <mergeCell ref="C2:C3"/>
    <mergeCell ref="C4:C8"/>
    <mergeCell ref="C9:C16"/>
    <mergeCell ref="D2:D3"/>
    <mergeCell ref="D11:D15"/>
    <mergeCell ref="E2:E3"/>
    <mergeCell ref="E11:E13"/>
    <mergeCell ref="F2:F3"/>
    <mergeCell ref="F11:F13"/>
    <mergeCell ref="G2:G3"/>
    <mergeCell ref="H2:H3"/>
    <mergeCell ref="H11:H15"/>
    <mergeCell ref="I2:I3"/>
    <mergeCell ref="I9:I16"/>
    <mergeCell ref="J2:J3"/>
    <mergeCell ref="A17:I18"/>
  </mergeCells>
  <pageMargins left="0.708333333333333" right="0.708333333333333" top="0.354166666666667" bottom="0.156944444444444" header="0.314583333333333" footer="0.314583333333333"/>
  <pageSetup paperSize="9" scale="52" fitToHeight="0" orientation="portrait" horizontalDpi="600" verticalDpi="96"/>
  <headerFooter>
    <oddHeader>&amp;LXXX建筑工程有限公司</oddHeader>
    <oddFooter>&amp;C&amp;A/&amp;P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T15"/>
  <sheetViews>
    <sheetView view="pageBreakPreview" zoomScaleNormal="100" workbookViewId="0">
      <selection activeCell="A15" sqref="A15:Q20"/>
    </sheetView>
  </sheetViews>
  <sheetFormatPr defaultColWidth="9" defaultRowHeight="24.9" customHeight="1"/>
  <cols>
    <col min="1" max="1" width="5.44761904761905" style="1" customWidth="1"/>
    <col min="2" max="2" width="15.1142857142857" style="2" customWidth="1"/>
    <col min="3" max="3" width="10" style="1" customWidth="1"/>
    <col min="4" max="4" width="12" style="1" customWidth="1"/>
    <col min="5" max="5" width="10.1142857142857" style="3" customWidth="1"/>
    <col min="6" max="6" width="11" style="3" customWidth="1"/>
    <col min="7" max="11" width="9.44761904761905" style="30" customWidth="1"/>
    <col min="12" max="12" width="12.552380952381" style="30" customWidth="1"/>
    <col min="13" max="13" width="15.3333333333333" style="1" customWidth="1"/>
    <col min="14" max="14" width="23.447619047619" style="1" customWidth="1"/>
    <col min="15" max="15" width="15.3333333333333" style="1" customWidth="1"/>
    <col min="16" max="16" width="16.6666666666667" style="1" customWidth="1"/>
    <col min="17" max="17" width="40.1142857142857" style="1" customWidth="1"/>
    <col min="18" max="19" width="9" style="1"/>
    <col min="20" max="20" width="12" style="1" customWidth="1"/>
    <col min="21" max="16384" width="9" style="1"/>
  </cols>
  <sheetData>
    <row r="1" ht="45" customHeight="1" spans="1:17">
      <c r="A1" s="31" t="s">
        <v>912</v>
      </c>
      <c r="B1" s="31"/>
      <c r="C1" s="31"/>
      <c r="D1" s="31"/>
      <c r="E1" s="31"/>
      <c r="F1" s="31"/>
      <c r="G1" s="31"/>
      <c r="H1" s="31"/>
      <c r="I1" s="31"/>
      <c r="J1" s="31"/>
      <c r="K1" s="31"/>
      <c r="L1" s="31"/>
      <c r="M1" s="31"/>
      <c r="N1" s="31"/>
      <c r="O1" s="31"/>
      <c r="P1" s="31"/>
      <c r="Q1" s="31"/>
    </row>
    <row r="2" customHeight="1" spans="1:17">
      <c r="A2" s="5" t="s">
        <v>9</v>
      </c>
      <c r="B2" s="32" t="s">
        <v>28</v>
      </c>
      <c r="C2" s="33" t="s">
        <v>913</v>
      </c>
      <c r="D2" s="33" t="s">
        <v>914</v>
      </c>
      <c r="E2" s="33" t="s">
        <v>285</v>
      </c>
      <c r="F2" s="33"/>
      <c r="G2" s="34" t="s">
        <v>915</v>
      </c>
      <c r="H2" s="34"/>
      <c r="I2" s="34"/>
      <c r="J2" s="34"/>
      <c r="K2" s="34"/>
      <c r="L2" s="34"/>
      <c r="M2" s="33" t="s">
        <v>916</v>
      </c>
      <c r="N2" s="37" t="s">
        <v>917</v>
      </c>
      <c r="O2" s="37" t="s">
        <v>918</v>
      </c>
      <c r="P2" s="33" t="s">
        <v>286</v>
      </c>
      <c r="Q2" s="33" t="s">
        <v>37</v>
      </c>
    </row>
    <row r="3" ht="33" customHeight="1" spans="1:17">
      <c r="A3" s="35"/>
      <c r="B3" s="36"/>
      <c r="C3" s="37"/>
      <c r="D3" s="37"/>
      <c r="E3" s="37" t="s">
        <v>919</v>
      </c>
      <c r="F3" s="37" t="s">
        <v>920</v>
      </c>
      <c r="G3" s="38" t="s">
        <v>921</v>
      </c>
      <c r="H3" s="38" t="s">
        <v>922</v>
      </c>
      <c r="I3" s="38" t="s">
        <v>923</v>
      </c>
      <c r="J3" s="38" t="s">
        <v>924</v>
      </c>
      <c r="K3" s="38" t="s">
        <v>925</v>
      </c>
      <c r="L3" s="38" t="s">
        <v>926</v>
      </c>
      <c r="M3" s="37"/>
      <c r="N3" s="47"/>
      <c r="O3" s="47"/>
      <c r="P3" s="37"/>
      <c r="Q3" s="37"/>
    </row>
    <row r="4" customHeight="1" spans="1:17">
      <c r="A4" s="12">
        <v>1</v>
      </c>
      <c r="B4" s="39" t="s">
        <v>44</v>
      </c>
      <c r="C4" s="12" t="s">
        <v>927</v>
      </c>
      <c r="D4" s="18" t="s">
        <v>928</v>
      </c>
      <c r="E4" s="18">
        <v>6</v>
      </c>
      <c r="F4" s="18">
        <v>15</v>
      </c>
      <c r="G4" s="15">
        <v>20000</v>
      </c>
      <c r="H4" s="15">
        <v>10000</v>
      </c>
      <c r="I4" s="15">
        <f>45.6*10*0.5*0.95*30</f>
        <v>6498</v>
      </c>
      <c r="J4" s="18">
        <f>(G4+H4+I4)*10%</f>
        <v>3649.8</v>
      </c>
      <c r="K4" s="18">
        <f>G4*17%+H4*6%</f>
        <v>4000</v>
      </c>
      <c r="L4" s="15">
        <f>SUM(G4:K4)</f>
        <v>44147.8</v>
      </c>
      <c r="M4" s="12">
        <v>60000</v>
      </c>
      <c r="N4" s="18"/>
      <c r="O4" s="18"/>
      <c r="P4" s="18">
        <f t="shared" ref="P4:P13" si="0">E4*F4*L4+M4*E4+E4*N4+E4*O4</f>
        <v>4333302</v>
      </c>
      <c r="Q4" s="49" t="s">
        <v>929</v>
      </c>
    </row>
    <row r="5" customHeight="1" spans="1:20">
      <c r="A5" s="12"/>
      <c r="B5" s="39"/>
      <c r="C5" s="18" t="s">
        <v>930</v>
      </c>
      <c r="D5" s="18" t="s">
        <v>931</v>
      </c>
      <c r="E5" s="18">
        <v>8</v>
      </c>
      <c r="F5" s="18">
        <v>15</v>
      </c>
      <c r="G5" s="18">
        <v>10000</v>
      </c>
      <c r="H5" s="18">
        <v>6000</v>
      </c>
      <c r="I5" s="18">
        <f>66*10*0.5*0.95*30</f>
        <v>9405</v>
      </c>
      <c r="J5" s="18">
        <f>(G5+H5+I5)*10%</f>
        <v>2540.5</v>
      </c>
      <c r="K5" s="18">
        <f>G5*17%+H5*6%</f>
        <v>2060</v>
      </c>
      <c r="L5" s="18">
        <f>SUM(G5:K5)</f>
        <v>30005.5</v>
      </c>
      <c r="M5" s="12">
        <v>35500</v>
      </c>
      <c r="N5" s="18"/>
      <c r="O5" s="18"/>
      <c r="P5" s="18">
        <f t="shared" si="0"/>
        <v>3884660</v>
      </c>
      <c r="Q5" s="49"/>
      <c r="T5" s="50"/>
    </row>
    <row r="6" customHeight="1" spans="1:17">
      <c r="A6" s="12">
        <v>2</v>
      </c>
      <c r="B6" s="39" t="s">
        <v>45</v>
      </c>
      <c r="C6" s="12" t="s">
        <v>927</v>
      </c>
      <c r="D6" s="18"/>
      <c r="E6" s="18"/>
      <c r="F6" s="18"/>
      <c r="G6" s="40"/>
      <c r="H6" s="40"/>
      <c r="I6" s="40"/>
      <c r="J6" s="41"/>
      <c r="K6" s="41"/>
      <c r="L6" s="40"/>
      <c r="M6" s="12"/>
      <c r="N6" s="18"/>
      <c r="O6" s="18"/>
      <c r="P6" s="18">
        <f t="shared" si="0"/>
        <v>0</v>
      </c>
      <c r="Q6" s="49"/>
    </row>
    <row r="7" customHeight="1" spans="1:20">
      <c r="A7" s="12"/>
      <c r="B7" s="39"/>
      <c r="C7" s="18" t="s">
        <v>930</v>
      </c>
      <c r="D7" s="18"/>
      <c r="E7" s="18"/>
      <c r="F7" s="18"/>
      <c r="G7" s="41"/>
      <c r="H7" s="40"/>
      <c r="I7" s="40"/>
      <c r="J7" s="41"/>
      <c r="K7" s="41"/>
      <c r="L7" s="41"/>
      <c r="M7" s="12"/>
      <c r="N7" s="18"/>
      <c r="O7" s="18"/>
      <c r="P7" s="18">
        <f t="shared" si="0"/>
        <v>0</v>
      </c>
      <c r="Q7" s="49"/>
      <c r="T7" s="50"/>
    </row>
    <row r="8" customHeight="1" spans="1:17">
      <c r="A8" s="12">
        <v>3</v>
      </c>
      <c r="B8" s="39" t="s">
        <v>932</v>
      </c>
      <c r="C8" s="12" t="s">
        <v>927</v>
      </c>
      <c r="D8" s="18"/>
      <c r="E8" s="18"/>
      <c r="F8" s="18"/>
      <c r="G8" s="40"/>
      <c r="H8" s="40"/>
      <c r="I8" s="40"/>
      <c r="J8" s="41"/>
      <c r="K8" s="41"/>
      <c r="L8" s="40"/>
      <c r="M8" s="12"/>
      <c r="N8" s="18"/>
      <c r="O8" s="18"/>
      <c r="P8" s="18">
        <f t="shared" si="0"/>
        <v>0</v>
      </c>
      <c r="Q8" s="49"/>
    </row>
    <row r="9" customHeight="1" spans="1:20">
      <c r="A9" s="12"/>
      <c r="B9" s="39"/>
      <c r="C9" s="18" t="s">
        <v>930</v>
      </c>
      <c r="D9" s="18"/>
      <c r="E9" s="18"/>
      <c r="F9" s="18"/>
      <c r="G9" s="41"/>
      <c r="H9" s="40"/>
      <c r="I9" s="40"/>
      <c r="J9" s="41"/>
      <c r="K9" s="41"/>
      <c r="L9" s="41"/>
      <c r="M9" s="18"/>
      <c r="N9" s="18"/>
      <c r="O9" s="18"/>
      <c r="P9" s="18">
        <f t="shared" si="0"/>
        <v>0</v>
      </c>
      <c r="Q9" s="49"/>
      <c r="T9" s="50"/>
    </row>
    <row r="10" customHeight="1" spans="1:17">
      <c r="A10" s="12">
        <v>4</v>
      </c>
      <c r="B10" s="39" t="s">
        <v>933</v>
      </c>
      <c r="C10" s="12" t="s">
        <v>927</v>
      </c>
      <c r="D10" s="18"/>
      <c r="E10" s="18"/>
      <c r="F10" s="18"/>
      <c r="G10" s="40"/>
      <c r="H10" s="40"/>
      <c r="I10" s="40"/>
      <c r="J10" s="41"/>
      <c r="K10" s="41"/>
      <c r="L10" s="40"/>
      <c r="M10" s="12"/>
      <c r="N10" s="18"/>
      <c r="O10" s="18"/>
      <c r="P10" s="18">
        <f t="shared" si="0"/>
        <v>0</v>
      </c>
      <c r="Q10" s="49"/>
    </row>
    <row r="11" customHeight="1" spans="1:20">
      <c r="A11" s="12"/>
      <c r="B11" s="39"/>
      <c r="C11" s="18" t="s">
        <v>930</v>
      </c>
      <c r="D11" s="18"/>
      <c r="E11" s="18"/>
      <c r="F11" s="18"/>
      <c r="G11" s="41"/>
      <c r="H11" s="40"/>
      <c r="I11" s="40"/>
      <c r="J11" s="41"/>
      <c r="K11" s="41"/>
      <c r="L11" s="41"/>
      <c r="M11" s="18"/>
      <c r="N11" s="18"/>
      <c r="O11" s="18"/>
      <c r="P11" s="18">
        <f t="shared" si="0"/>
        <v>0</v>
      </c>
      <c r="Q11" s="49"/>
      <c r="T11" s="50"/>
    </row>
    <row r="12" customHeight="1" spans="1:20">
      <c r="A12" s="12">
        <v>5</v>
      </c>
      <c r="B12" s="39" t="s">
        <v>49</v>
      </c>
      <c r="C12" s="12"/>
      <c r="D12" s="18"/>
      <c r="E12" s="18"/>
      <c r="F12" s="18"/>
      <c r="G12" s="41"/>
      <c r="H12" s="40"/>
      <c r="I12" s="40"/>
      <c r="J12" s="41"/>
      <c r="K12" s="41"/>
      <c r="L12" s="41"/>
      <c r="M12" s="18"/>
      <c r="N12" s="18"/>
      <c r="O12" s="18"/>
      <c r="P12" s="18">
        <f t="shared" si="0"/>
        <v>0</v>
      </c>
      <c r="Q12" s="49"/>
      <c r="T12" s="50"/>
    </row>
    <row r="13" customHeight="1" spans="1:20">
      <c r="A13" s="12"/>
      <c r="B13" s="39"/>
      <c r="C13" s="18" t="s">
        <v>930</v>
      </c>
      <c r="D13" s="18"/>
      <c r="E13" s="18"/>
      <c r="F13" s="18"/>
      <c r="G13" s="41"/>
      <c r="H13" s="40"/>
      <c r="I13" s="40"/>
      <c r="J13" s="41"/>
      <c r="K13" s="41"/>
      <c r="L13" s="41"/>
      <c r="M13" s="18"/>
      <c r="N13" s="18"/>
      <c r="O13" s="18"/>
      <c r="P13" s="18">
        <f t="shared" si="0"/>
        <v>0</v>
      </c>
      <c r="Q13" s="49"/>
      <c r="T13" s="50"/>
    </row>
    <row r="14" customHeight="1" spans="1:17">
      <c r="A14" s="42"/>
      <c r="B14" s="43"/>
      <c r="C14" s="44" t="s">
        <v>286</v>
      </c>
      <c r="D14" s="44"/>
      <c r="E14" s="44"/>
      <c r="F14" s="44"/>
      <c r="G14" s="45"/>
      <c r="H14" s="45"/>
      <c r="I14" s="45"/>
      <c r="J14" s="45"/>
      <c r="K14" s="45"/>
      <c r="L14" s="45"/>
      <c r="M14" s="48"/>
      <c r="N14" s="48"/>
      <c r="O14" s="48"/>
      <c r="P14" s="48">
        <f>SUM(P4:P13)</f>
        <v>8217962</v>
      </c>
      <c r="Q14" s="51"/>
    </row>
    <row r="15" ht="88.5" customHeight="1" spans="1:17">
      <c r="A15" s="46" t="s">
        <v>934</v>
      </c>
      <c r="B15" s="46"/>
      <c r="C15" s="46"/>
      <c r="D15" s="46"/>
      <c r="E15" s="46"/>
      <c r="F15" s="46"/>
      <c r="G15" s="46"/>
      <c r="H15" s="46"/>
      <c r="I15" s="46"/>
      <c r="J15" s="46"/>
      <c r="K15" s="46"/>
      <c r="L15" s="46"/>
      <c r="M15" s="46"/>
      <c r="N15" s="46"/>
      <c r="O15" s="46"/>
      <c r="P15" s="46"/>
      <c r="Q15" s="46"/>
    </row>
  </sheetData>
  <sheetProtection formatCells="0" formatColumns="0" formatRows="0"/>
  <mergeCells count="26">
    <mergeCell ref="A1:Q1"/>
    <mergeCell ref="E2:F2"/>
    <mergeCell ref="G2:L2"/>
    <mergeCell ref="E14:F14"/>
    <mergeCell ref="G14:L14"/>
    <mergeCell ref="A15:Q15"/>
    <mergeCell ref="A2:A3"/>
    <mergeCell ref="A4:A5"/>
    <mergeCell ref="A6:A7"/>
    <mergeCell ref="A8:A9"/>
    <mergeCell ref="A10:A11"/>
    <mergeCell ref="A12:A13"/>
    <mergeCell ref="B2:B3"/>
    <mergeCell ref="B4:B5"/>
    <mergeCell ref="B6:B7"/>
    <mergeCell ref="B8:B9"/>
    <mergeCell ref="B10:B11"/>
    <mergeCell ref="B12:B13"/>
    <mergeCell ref="C2:C3"/>
    <mergeCell ref="D2:D3"/>
    <mergeCell ref="M2:M3"/>
    <mergeCell ref="N2:N3"/>
    <mergeCell ref="O2:O3"/>
    <mergeCell ref="P2:P3"/>
    <mergeCell ref="Q2:Q3"/>
    <mergeCell ref="Q4:Q13"/>
  </mergeCells>
  <pageMargins left="0.708333333333333" right="0.708333333333333" top="0.747916666666667" bottom="0.747916666666667" header="0.314583333333333" footer="0.314583333333333"/>
  <pageSetup paperSize="9" scale="57" fitToHeight="0" orientation="landscape" horizontalDpi="600" verticalDpi="96"/>
  <headerFooter>
    <oddHeader>&amp;LXXX建筑工程有限公司</oddHeader>
    <oddFooter>&amp;C&amp;A/&amp;P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S11"/>
  <sheetViews>
    <sheetView view="pageBreakPreview" zoomScaleNormal="100" workbookViewId="0">
      <selection activeCell="A15" sqref="A15:A20"/>
    </sheetView>
  </sheetViews>
  <sheetFormatPr defaultColWidth="9" defaultRowHeight="24.9" customHeight="1"/>
  <cols>
    <col min="1" max="1" width="5.44761904761905" style="1" customWidth="1"/>
    <col min="2" max="2" width="15.1142857142857" style="2" customWidth="1"/>
    <col min="3" max="3" width="10" style="1" customWidth="1"/>
    <col min="4" max="4" width="12" style="1" customWidth="1"/>
    <col min="5" max="5" width="10.1142857142857" style="3" customWidth="1"/>
    <col min="6" max="6" width="11" style="3" customWidth="1"/>
    <col min="7" max="11" width="9.44761904761905" style="1" customWidth="1"/>
    <col min="12" max="12" width="12.552380952381" style="1" customWidth="1"/>
    <col min="13" max="15" width="15.3333333333333" style="1" customWidth="1"/>
    <col min="16" max="16" width="16.6666666666667" style="1" customWidth="1"/>
    <col min="17" max="17" width="23.447619047619" style="1" customWidth="1"/>
    <col min="18" max="16384" width="9" style="1"/>
  </cols>
  <sheetData>
    <row r="1" ht="45" customHeight="1" spans="1:17">
      <c r="A1" s="4" t="s">
        <v>912</v>
      </c>
      <c r="B1" s="4"/>
      <c r="C1" s="4"/>
      <c r="D1" s="4"/>
      <c r="E1" s="4"/>
      <c r="F1" s="4"/>
      <c r="G1" s="4"/>
      <c r="H1" s="4"/>
      <c r="I1" s="4"/>
      <c r="J1" s="4"/>
      <c r="K1" s="4"/>
      <c r="L1" s="4"/>
      <c r="M1" s="4"/>
      <c r="N1" s="4"/>
      <c r="O1" s="4"/>
      <c r="P1" s="4"/>
      <c r="Q1" s="4"/>
    </row>
    <row r="2" customHeight="1" spans="1:17">
      <c r="A2" s="5" t="s">
        <v>9</v>
      </c>
      <c r="B2" s="6" t="s">
        <v>28</v>
      </c>
      <c r="C2" s="7" t="s">
        <v>913</v>
      </c>
      <c r="D2" s="7" t="s">
        <v>914</v>
      </c>
      <c r="E2" s="7" t="s">
        <v>285</v>
      </c>
      <c r="F2" s="7"/>
      <c r="G2" s="8" t="s">
        <v>915</v>
      </c>
      <c r="H2" s="8"/>
      <c r="I2" s="8"/>
      <c r="J2" s="8"/>
      <c r="K2" s="8"/>
      <c r="L2" s="8"/>
      <c r="M2" s="7" t="s">
        <v>916</v>
      </c>
      <c r="N2" s="23" t="s">
        <v>917</v>
      </c>
      <c r="O2" s="23" t="s">
        <v>918</v>
      </c>
      <c r="P2" s="7" t="s">
        <v>286</v>
      </c>
      <c r="Q2" s="7" t="s">
        <v>37</v>
      </c>
    </row>
    <row r="3" ht="39" customHeight="1" spans="1:17">
      <c r="A3" s="9"/>
      <c r="B3" s="6"/>
      <c r="C3" s="7"/>
      <c r="D3" s="7"/>
      <c r="E3" s="7" t="s">
        <v>919</v>
      </c>
      <c r="F3" s="7" t="s">
        <v>920</v>
      </c>
      <c r="G3" s="8" t="s">
        <v>921</v>
      </c>
      <c r="H3" s="8" t="s">
        <v>922</v>
      </c>
      <c r="I3" s="8" t="s">
        <v>923</v>
      </c>
      <c r="J3" s="8" t="s">
        <v>924</v>
      </c>
      <c r="K3" s="8" t="s">
        <v>925</v>
      </c>
      <c r="L3" s="8" t="s">
        <v>926</v>
      </c>
      <c r="M3" s="7"/>
      <c r="N3" s="24"/>
      <c r="O3" s="24"/>
      <c r="P3" s="7"/>
      <c r="Q3" s="7"/>
    </row>
    <row r="4" ht="35.1" customHeight="1" spans="1:19">
      <c r="A4" s="10">
        <v>1</v>
      </c>
      <c r="B4" s="11" t="str">
        <f>报价汇总表!B4</f>
        <v>高层</v>
      </c>
      <c r="C4" s="12" t="s">
        <v>927</v>
      </c>
      <c r="D4" s="13"/>
      <c r="E4" s="14">
        <v>9</v>
      </c>
      <c r="F4" s="14">
        <v>21</v>
      </c>
      <c r="G4" s="15">
        <v>15000</v>
      </c>
      <c r="H4" s="15">
        <v>10000</v>
      </c>
      <c r="I4" s="15">
        <f>39.6*10*0.5*0.95*30</f>
        <v>5643</v>
      </c>
      <c r="J4" s="18">
        <f>(G4+H4+I4)*3%</f>
        <v>919.29</v>
      </c>
      <c r="K4" s="18">
        <f>G4*17%+H4*6%</f>
        <v>3150</v>
      </c>
      <c r="L4" s="19">
        <f>SUM(G4:K4)</f>
        <v>34712.29</v>
      </c>
      <c r="M4" s="18">
        <v>38000</v>
      </c>
      <c r="N4" s="13"/>
      <c r="O4" s="13"/>
      <c r="P4" s="17">
        <f>E4*F4*L4+M4*E4*0.8+E4*N4+E4*O4</f>
        <v>6834222.81</v>
      </c>
      <c r="Q4" s="26" t="s">
        <v>929</v>
      </c>
      <c r="S4" s="27">
        <v>80.9854047619048</v>
      </c>
    </row>
    <row r="5" ht="35.1" customHeight="1" spans="1:19">
      <c r="A5" s="16"/>
      <c r="B5" s="11"/>
      <c r="C5" s="17" t="s">
        <v>930</v>
      </c>
      <c r="D5" s="13"/>
      <c r="E5" s="14">
        <v>9</v>
      </c>
      <c r="F5" s="14">
        <v>23</v>
      </c>
      <c r="G5" s="18">
        <v>10000</v>
      </c>
      <c r="H5" s="18">
        <v>6000</v>
      </c>
      <c r="I5" s="18">
        <f>66*10*0.5*0.95*30</f>
        <v>9405</v>
      </c>
      <c r="J5" s="18">
        <f>(G5+H5+I5)*3%</f>
        <v>762.15</v>
      </c>
      <c r="K5" s="18">
        <f>G5*17%+H5*6%</f>
        <v>2060</v>
      </c>
      <c r="L5" s="19">
        <f>SUM(G5:K5)</f>
        <v>28227.15</v>
      </c>
      <c r="M5" s="18">
        <f>(23000+2000)</f>
        <v>25000</v>
      </c>
      <c r="N5" s="13"/>
      <c r="O5" s="13"/>
      <c r="P5" s="17">
        <f t="shared" ref="P5:P8" si="0">E5*F5*L5+M5*E5*0.8+E5*N5+E5*O5</f>
        <v>6023020.05</v>
      </c>
      <c r="Q5" s="28"/>
      <c r="S5" s="27"/>
    </row>
    <row r="6" ht="35.1" customHeight="1" spans="1:19">
      <c r="A6" s="10">
        <v>2</v>
      </c>
      <c r="B6" s="11" t="str">
        <f>报价汇总表!B6</f>
        <v>洋房</v>
      </c>
      <c r="C6" s="17" t="s">
        <v>927</v>
      </c>
      <c r="D6" s="13"/>
      <c r="E6" s="14"/>
      <c r="F6" s="14"/>
      <c r="G6" s="19"/>
      <c r="H6" s="19"/>
      <c r="I6" s="19"/>
      <c r="J6" s="19"/>
      <c r="K6" s="19"/>
      <c r="L6" s="19"/>
      <c r="M6" s="17"/>
      <c r="N6" s="17"/>
      <c r="O6" s="17"/>
      <c r="P6" s="17">
        <f t="shared" si="0"/>
        <v>0</v>
      </c>
      <c r="Q6" s="28"/>
      <c r="S6" s="27">
        <v>0</v>
      </c>
    </row>
    <row r="7" ht="35.1" customHeight="1" spans="1:19">
      <c r="A7" s="16"/>
      <c r="B7" s="11"/>
      <c r="C7" s="17" t="s">
        <v>930</v>
      </c>
      <c r="D7" s="17"/>
      <c r="E7" s="20"/>
      <c r="F7" s="20"/>
      <c r="G7" s="13"/>
      <c r="H7" s="13"/>
      <c r="I7" s="13"/>
      <c r="J7" s="19"/>
      <c r="K7" s="19"/>
      <c r="L7" s="19"/>
      <c r="M7" s="17"/>
      <c r="N7" s="17"/>
      <c r="O7" s="17"/>
      <c r="P7" s="17">
        <f>E7*F7*L7+M7*E7*0.2+E7*N7+E7*O7</f>
        <v>0</v>
      </c>
      <c r="Q7" s="28"/>
      <c r="S7" s="27"/>
    </row>
    <row r="8" ht="35.1" customHeight="1" spans="1:19">
      <c r="A8" s="10">
        <v>3</v>
      </c>
      <c r="B8" s="11"/>
      <c r="C8" s="17" t="s">
        <v>927</v>
      </c>
      <c r="D8" s="13"/>
      <c r="E8" s="14"/>
      <c r="F8" s="14"/>
      <c r="G8" s="19"/>
      <c r="H8" s="19"/>
      <c r="I8" s="19"/>
      <c r="J8" s="19"/>
      <c r="K8" s="19"/>
      <c r="L8" s="19"/>
      <c r="M8" s="17"/>
      <c r="N8" s="17"/>
      <c r="O8" s="17"/>
      <c r="P8" s="17">
        <f t="shared" si="0"/>
        <v>0</v>
      </c>
      <c r="Q8" s="28"/>
      <c r="S8" s="27">
        <v>0</v>
      </c>
    </row>
    <row r="9" ht="35.1" customHeight="1" spans="1:17">
      <c r="A9" s="16"/>
      <c r="B9" s="11"/>
      <c r="C9" s="17" t="s">
        <v>930</v>
      </c>
      <c r="D9" s="17"/>
      <c r="E9" s="20"/>
      <c r="F9" s="20"/>
      <c r="G9" s="13"/>
      <c r="H9" s="13"/>
      <c r="I9" s="13"/>
      <c r="J9" s="19"/>
      <c r="K9" s="19"/>
      <c r="L9" s="19"/>
      <c r="M9" s="17"/>
      <c r="N9" s="17"/>
      <c r="O9" s="17"/>
      <c r="P9" s="17">
        <f>E9*F9*L9+M9*E9*0.2+E9*N9+E9*O9</f>
        <v>0</v>
      </c>
      <c r="Q9" s="29"/>
    </row>
    <row r="10" ht="35.1" customHeight="1" spans="1:19">
      <c r="A10" s="21"/>
      <c r="B10" s="11"/>
      <c r="C10" s="8" t="s">
        <v>286</v>
      </c>
      <c r="D10" s="8"/>
      <c r="E10" s="8"/>
      <c r="F10" s="8"/>
      <c r="G10" s="15"/>
      <c r="H10" s="15"/>
      <c r="I10" s="15"/>
      <c r="J10" s="13"/>
      <c r="K10" s="13"/>
      <c r="L10" s="14"/>
      <c r="M10" s="25"/>
      <c r="N10" s="25"/>
      <c r="O10" s="25"/>
      <c r="P10" s="25">
        <f>SUM(P4:P9)</f>
        <v>12857242.86</v>
      </c>
      <c r="Q10" s="7"/>
      <c r="S10" s="27">
        <v>61.1812650963598</v>
      </c>
    </row>
    <row r="11" ht="88.5" customHeight="1" spans="1:17">
      <c r="A11" s="22" t="s">
        <v>934</v>
      </c>
      <c r="B11" s="22"/>
      <c r="C11" s="22"/>
      <c r="D11" s="22"/>
      <c r="E11" s="22"/>
      <c r="F11" s="22"/>
      <c r="G11" s="22"/>
      <c r="H11" s="22"/>
      <c r="I11" s="22"/>
      <c r="J11" s="22"/>
      <c r="K11" s="22"/>
      <c r="L11" s="22"/>
      <c r="M11" s="22"/>
      <c r="N11" s="22"/>
      <c r="O11" s="22"/>
      <c r="P11" s="22"/>
      <c r="Q11" s="22"/>
    </row>
  </sheetData>
  <mergeCells count="21">
    <mergeCell ref="A1:Q1"/>
    <mergeCell ref="E2:F2"/>
    <mergeCell ref="G2:L2"/>
    <mergeCell ref="E10:F10"/>
    <mergeCell ref="A11:Q11"/>
    <mergeCell ref="A2:A3"/>
    <mergeCell ref="A4:A5"/>
    <mergeCell ref="A6:A7"/>
    <mergeCell ref="A8:A9"/>
    <mergeCell ref="B2:B3"/>
    <mergeCell ref="B4:B5"/>
    <mergeCell ref="B6:B7"/>
    <mergeCell ref="B8:B9"/>
    <mergeCell ref="C2:C3"/>
    <mergeCell ref="D2:D3"/>
    <mergeCell ref="M2:M3"/>
    <mergeCell ref="N2:N3"/>
    <mergeCell ref="O2:O3"/>
    <mergeCell ref="P2:P3"/>
    <mergeCell ref="Q2:Q3"/>
    <mergeCell ref="Q4:Q9"/>
  </mergeCells>
  <pageMargins left="0.708333333333333" right="0.708333333333333" top="0.751388888888889" bottom="0.751388888888889" header="0.306944444444444" footer="0.306944444444444"/>
  <pageSetup paperSize="9" scale="63" fitToHeight="0" orientation="landscape" horizontalDpi="600" verticalDpi="96"/>
  <headerFooter>
    <oddHeader>&amp;LXXX建筑工程有限公司</oddHeader>
    <oddFooter>&amp;C&amp;A/&amp;P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pageSetUpPr fitToPage="1"/>
  </sheetPr>
  <dimension ref="A1:T34"/>
  <sheetViews>
    <sheetView view="pageBreakPreview" zoomScaleNormal="100" workbookViewId="0">
      <selection activeCell="E9" sqref="E9:J9"/>
    </sheetView>
  </sheetViews>
  <sheetFormatPr defaultColWidth="12.6666666666667" defaultRowHeight="20.1" customHeight="1"/>
  <cols>
    <col min="1" max="1" width="1.55238095238095" style="322" customWidth="1"/>
    <col min="2" max="2" width="10.552380952381" style="322" customWidth="1"/>
    <col min="3" max="3" width="69.6666666666667" style="410" customWidth="1"/>
    <col min="4" max="4" width="22.552380952381" style="322" customWidth="1"/>
    <col min="5" max="16384" width="12.6666666666667" style="322"/>
  </cols>
  <sheetData>
    <row r="1" ht="58.5" customHeight="1" spans="2:20">
      <c r="B1" s="411" t="s">
        <v>8</v>
      </c>
      <c r="C1" s="411"/>
      <c r="D1" s="411"/>
      <c r="E1" s="412"/>
      <c r="F1" s="413"/>
      <c r="G1" s="414"/>
      <c r="H1" s="415" t="s">
        <v>0</v>
      </c>
      <c r="I1" s="415"/>
      <c r="J1" s="435"/>
      <c r="K1" s="435"/>
      <c r="L1" s="435"/>
      <c r="M1" s="436"/>
      <c r="N1" s="436"/>
      <c r="O1" s="414"/>
      <c r="P1" s="414"/>
      <c r="Q1" s="414"/>
      <c r="R1" s="414"/>
      <c r="S1" s="414"/>
      <c r="T1" s="414"/>
    </row>
    <row r="2" ht="24.9" customHeight="1" spans="1:20">
      <c r="A2" s="416"/>
      <c r="B2" s="72" t="s">
        <v>9</v>
      </c>
      <c r="C2" s="417" t="s">
        <v>10</v>
      </c>
      <c r="D2" s="72" t="s">
        <v>11</v>
      </c>
      <c r="E2" s="412"/>
      <c r="F2" s="413"/>
      <c r="G2" s="414"/>
      <c r="H2" s="415"/>
      <c r="I2" s="415"/>
      <c r="J2" s="435"/>
      <c r="K2" s="435"/>
      <c r="L2" s="435"/>
      <c r="M2" s="436"/>
      <c r="N2" s="436"/>
      <c r="O2" s="414"/>
      <c r="P2" s="414"/>
      <c r="Q2" s="414"/>
      <c r="R2" s="414"/>
      <c r="S2" s="414"/>
      <c r="T2" s="414"/>
    </row>
    <row r="3" ht="24.9" customHeight="1" spans="1:20">
      <c r="A3" s="416"/>
      <c r="B3" s="418">
        <v>1</v>
      </c>
      <c r="C3" s="419" t="s">
        <v>12</v>
      </c>
      <c r="D3" s="418"/>
      <c r="E3" s="412"/>
      <c r="F3" s="413"/>
      <c r="G3" s="414"/>
      <c r="H3" s="415"/>
      <c r="I3" s="415"/>
      <c r="J3" s="435"/>
      <c r="K3" s="435"/>
      <c r="L3" s="435"/>
      <c r="M3" s="436"/>
      <c r="N3" s="436"/>
      <c r="O3" s="414"/>
      <c r="P3" s="414"/>
      <c r="Q3" s="414"/>
      <c r="R3" s="414"/>
      <c r="S3" s="414"/>
      <c r="T3" s="414"/>
    </row>
    <row r="4" ht="24.9" customHeight="1" spans="1:20">
      <c r="A4" s="416"/>
      <c r="B4" s="418">
        <v>2</v>
      </c>
      <c r="C4" s="419" t="s">
        <v>13</v>
      </c>
      <c r="D4" s="418"/>
      <c r="E4" s="412"/>
      <c r="F4" s="412"/>
      <c r="G4" s="412"/>
      <c r="H4" s="415"/>
      <c r="I4" s="415"/>
      <c r="J4" s="435"/>
      <c r="K4" s="435"/>
      <c r="L4" s="435"/>
      <c r="M4" s="436"/>
      <c r="N4" s="436"/>
      <c r="O4" s="414"/>
      <c r="P4" s="414"/>
      <c r="Q4" s="414"/>
      <c r="R4" s="414"/>
      <c r="S4" s="414"/>
      <c r="T4" s="414"/>
    </row>
    <row r="5" ht="24.9" customHeight="1" spans="1:20">
      <c r="A5" s="416"/>
      <c r="B5" s="418">
        <v>3</v>
      </c>
      <c r="C5" s="419" t="s">
        <v>14</v>
      </c>
      <c r="D5" s="418"/>
      <c r="E5" s="412"/>
      <c r="F5" s="420"/>
      <c r="G5" s="421"/>
      <c r="H5" s="415"/>
      <c r="I5" s="415"/>
      <c r="J5" s="435"/>
      <c r="K5" s="435"/>
      <c r="L5" s="435"/>
      <c r="M5" s="436"/>
      <c r="N5" s="436"/>
      <c r="O5" s="437"/>
      <c r="P5" s="437"/>
      <c r="Q5" s="437"/>
      <c r="R5" s="437"/>
      <c r="S5" s="437"/>
      <c r="T5" s="437"/>
    </row>
    <row r="6" ht="24.9" customHeight="1" spans="1:20">
      <c r="A6" s="416"/>
      <c r="B6" s="418">
        <v>4</v>
      </c>
      <c r="C6" s="422" t="s">
        <v>15</v>
      </c>
      <c r="D6" s="418"/>
      <c r="E6" s="412"/>
      <c r="F6" s="423"/>
      <c r="G6" s="423"/>
      <c r="H6" s="415"/>
      <c r="I6" s="415"/>
      <c r="J6" s="424"/>
      <c r="K6" s="424"/>
      <c r="L6" s="437"/>
      <c r="M6" s="437"/>
      <c r="N6" s="437"/>
      <c r="O6" s="437"/>
      <c r="P6" s="437"/>
      <c r="Q6" s="437"/>
      <c r="R6" s="437"/>
      <c r="S6" s="437"/>
      <c r="T6" s="437"/>
    </row>
    <row r="7" ht="24.9" customHeight="1" spans="1:20">
      <c r="A7" s="416"/>
      <c r="B7" s="418">
        <v>5</v>
      </c>
      <c r="C7" s="422" t="s">
        <v>16</v>
      </c>
      <c r="D7" s="418"/>
      <c r="E7" s="412"/>
      <c r="F7" s="423"/>
      <c r="G7" s="423"/>
      <c r="H7" s="424"/>
      <c r="I7" s="424"/>
      <c r="J7" s="424"/>
      <c r="K7" s="424"/>
      <c r="L7" s="437"/>
      <c r="M7" s="437"/>
      <c r="N7" s="437"/>
      <c r="O7" s="437"/>
      <c r="P7" s="437"/>
      <c r="Q7" s="437"/>
      <c r="R7" s="437"/>
      <c r="S7" s="437"/>
      <c r="T7" s="437"/>
    </row>
    <row r="8" ht="24.9" customHeight="1" spans="1:20">
      <c r="A8" s="416"/>
      <c r="B8" s="425"/>
      <c r="C8" s="426" t="s">
        <v>17</v>
      </c>
      <c r="D8" s="418"/>
      <c r="E8" s="427" t="s">
        <v>2</v>
      </c>
      <c r="F8" s="428"/>
      <c r="G8" s="428"/>
      <c r="H8" s="428"/>
      <c r="I8" s="428"/>
      <c r="J8" s="428"/>
      <c r="K8" s="438"/>
      <c r="L8" s="438"/>
      <c r="M8" s="438"/>
      <c r="N8" s="438"/>
      <c r="O8" s="438"/>
      <c r="P8" s="438"/>
      <c r="Q8" s="438"/>
      <c r="R8" s="438"/>
      <c r="S8" s="438"/>
      <c r="T8" s="438"/>
    </row>
    <row r="9" ht="24.9" customHeight="1" spans="1:20">
      <c r="A9" s="416"/>
      <c r="B9" s="425"/>
      <c r="C9" s="422" t="s">
        <v>18</v>
      </c>
      <c r="D9" s="418"/>
      <c r="E9" s="427" t="s">
        <v>3</v>
      </c>
      <c r="F9" s="428"/>
      <c r="G9" s="428"/>
      <c r="H9" s="428"/>
      <c r="I9" s="428"/>
      <c r="J9" s="428"/>
      <c r="K9" s="438"/>
      <c r="L9" s="438"/>
      <c r="M9" s="438"/>
      <c r="N9" s="438"/>
      <c r="O9" s="438"/>
      <c r="P9" s="438"/>
      <c r="Q9" s="438"/>
      <c r="R9" s="438"/>
      <c r="S9" s="438"/>
      <c r="T9" s="438"/>
    </row>
    <row r="10" ht="24.9" customHeight="1" spans="1:20">
      <c r="A10" s="416"/>
      <c r="B10" s="425"/>
      <c r="C10" s="422" t="s">
        <v>19</v>
      </c>
      <c r="D10" s="418"/>
      <c r="E10" s="429"/>
      <c r="F10" s="429"/>
      <c r="G10" s="429"/>
      <c r="H10" s="429"/>
      <c r="I10" s="429"/>
      <c r="J10" s="429"/>
      <c r="K10" s="429"/>
      <c r="L10" s="429"/>
      <c r="M10" s="429"/>
      <c r="N10" s="429"/>
      <c r="O10" s="429"/>
      <c r="P10" s="429"/>
      <c r="Q10" s="429"/>
      <c r="R10" s="429"/>
      <c r="S10" s="429"/>
      <c r="T10" s="429"/>
    </row>
    <row r="11" ht="24.9" customHeight="1" spans="1:4">
      <c r="A11" s="416"/>
      <c r="B11" s="425"/>
      <c r="C11" s="422" t="s">
        <v>20</v>
      </c>
      <c r="D11" s="418"/>
    </row>
    <row r="12" ht="24.9" customHeight="1" spans="1:4">
      <c r="A12" s="416"/>
      <c r="B12" s="425"/>
      <c r="C12" s="422"/>
      <c r="D12" s="418"/>
    </row>
    <row r="13" ht="24.9" customHeight="1" spans="1:4">
      <c r="A13" s="416"/>
      <c r="B13" s="418">
        <v>6</v>
      </c>
      <c r="C13" s="426" t="s">
        <v>21</v>
      </c>
      <c r="D13" s="418"/>
    </row>
    <row r="14" ht="24.9" customHeight="1" spans="1:4">
      <c r="A14" s="416"/>
      <c r="B14" s="430"/>
      <c r="C14" s="422" t="s">
        <v>22</v>
      </c>
      <c r="D14" s="418"/>
    </row>
    <row r="15" ht="24.9" customHeight="1" spans="1:4">
      <c r="A15" s="416"/>
      <c r="B15" s="430"/>
      <c r="C15" s="422" t="s">
        <v>23</v>
      </c>
      <c r="D15" s="418"/>
    </row>
    <row r="16" ht="24.9" customHeight="1" spans="1:4">
      <c r="A16" s="416" t="s">
        <v>4</v>
      </c>
      <c r="B16" s="430"/>
      <c r="C16" s="422" t="s">
        <v>24</v>
      </c>
      <c r="D16" s="418"/>
    </row>
    <row r="17" ht="24.9" customHeight="1" spans="1:4">
      <c r="A17" s="416"/>
      <c r="B17" s="430"/>
      <c r="C17" s="422" t="s">
        <v>25</v>
      </c>
      <c r="D17" s="418"/>
    </row>
    <row r="18" ht="24.9" customHeight="1" spans="1:4">
      <c r="A18" s="416"/>
      <c r="B18" s="430"/>
      <c r="C18" s="422" t="s">
        <v>26</v>
      </c>
      <c r="D18" s="418"/>
    </row>
    <row r="19" ht="24.9" customHeight="1" spans="1:4">
      <c r="A19" s="416"/>
      <c r="B19" s="430"/>
      <c r="C19" s="431"/>
      <c r="D19" s="418"/>
    </row>
    <row r="20" ht="24.9" customHeight="1" spans="1:4">
      <c r="A20" s="416"/>
      <c r="B20" s="430"/>
      <c r="C20" s="431"/>
      <c r="D20" s="418"/>
    </row>
    <row r="21" ht="24.9" customHeight="1" spans="1:4">
      <c r="A21" s="416"/>
      <c r="B21" s="430"/>
      <c r="C21" s="431"/>
      <c r="D21" s="418"/>
    </row>
    <row r="22" ht="24.9" customHeight="1" spans="1:4">
      <c r="A22" s="416"/>
      <c r="B22" s="430"/>
      <c r="C22" s="431"/>
      <c r="D22" s="418"/>
    </row>
    <row r="23" ht="24.9" customHeight="1" spans="1:4">
      <c r="A23" s="416"/>
      <c r="B23" s="430"/>
      <c r="C23" s="431"/>
      <c r="D23" s="418"/>
    </row>
    <row r="24" ht="24.9" customHeight="1" spans="1:4">
      <c r="A24" s="416"/>
      <c r="B24" s="430"/>
      <c r="C24" s="431"/>
      <c r="D24" s="418"/>
    </row>
    <row r="25" ht="24.9" customHeight="1" spans="1:4">
      <c r="A25" s="416"/>
      <c r="B25" s="430"/>
      <c r="C25" s="431"/>
      <c r="D25" s="418"/>
    </row>
    <row r="26" ht="24.9" customHeight="1" spans="1:4">
      <c r="A26" s="416"/>
      <c r="B26" s="430"/>
      <c r="C26" s="431"/>
      <c r="D26" s="418"/>
    </row>
    <row r="27" ht="24.9" customHeight="1" spans="1:4">
      <c r="A27" s="416"/>
      <c r="B27" s="430"/>
      <c r="C27" s="431"/>
      <c r="D27" s="418"/>
    </row>
    <row r="28" ht="24.9" customHeight="1" spans="1:4">
      <c r="A28" s="416"/>
      <c r="B28" s="430"/>
      <c r="C28" s="431"/>
      <c r="D28" s="418"/>
    </row>
    <row r="29" ht="24.9" customHeight="1" spans="1:4">
      <c r="A29" s="416"/>
      <c r="B29" s="430"/>
      <c r="C29" s="431"/>
      <c r="D29" s="418"/>
    </row>
    <row r="30" ht="24.9" customHeight="1" spans="1:4">
      <c r="A30" s="416"/>
      <c r="B30" s="430"/>
      <c r="C30" s="431"/>
      <c r="D30" s="418"/>
    </row>
    <row r="31" ht="24.9" customHeight="1" spans="1:4">
      <c r="A31" s="416"/>
      <c r="B31" s="430"/>
      <c r="C31" s="432"/>
      <c r="D31" s="418"/>
    </row>
    <row r="32" ht="24.9" customHeight="1" spans="1:4">
      <c r="A32" s="416"/>
      <c r="B32" s="430"/>
      <c r="C32" s="432"/>
      <c r="D32" s="418"/>
    </row>
    <row r="33" ht="24.9" customHeight="1" spans="1:4">
      <c r="A33" s="416"/>
      <c r="B33" s="418"/>
      <c r="C33" s="432"/>
      <c r="D33" s="418"/>
    </row>
    <row r="34" ht="24.9" customHeight="1" spans="1:4">
      <c r="A34" s="416"/>
      <c r="B34" s="433"/>
      <c r="C34" s="434"/>
      <c r="D34" s="433"/>
    </row>
  </sheetData>
  <mergeCells count="4">
    <mergeCell ref="B1:D1"/>
    <mergeCell ref="E8:J8"/>
    <mergeCell ref="E9:J9"/>
    <mergeCell ref="H1:I6"/>
  </mergeCells>
  <hyperlinks>
    <hyperlink ref="C6" location="'报价总说明 '!A1" display="报价总说明"/>
    <hyperlink ref="C3" location="报价汇总表!A1" display="预算汇总表"/>
    <hyperlink ref="C4" location="招标业态信息表!A1" display="业态信息表"/>
    <hyperlink ref="C5" location="工程技术及经济指标!A1" display="工程技术及经济指标"/>
    <hyperlink ref="C9" location="整体措施项目清单!A1" display="        整体措施项目清单"/>
    <hyperlink ref="C10" location="单项措施项目清单!A1" display="        单项措施项目清单"/>
    <hyperlink ref="C11" location="其他项目清单!A1" display="5.2 其他项目清单"/>
    <hyperlink ref="C12" location="工程量清单及计价表!A1"/>
    <hyperlink ref="C14" location="'附件1-零星工程报价'!A1" display="        附件1：零星工程报价"/>
    <hyperlink ref="C15" location="'附件2-主材单价表'!A1" display="        附件2：主材单价表"/>
    <hyperlink ref="C16" location="'附件3-甲指乙供、甲供材清单一览表 '!A1" display="        附件3：甲指乙供材、甲供材一览表"/>
    <hyperlink ref="C17" location="'附件4-垂直运输明细'!A1" display="             附件4-垂直运输明细"/>
    <hyperlink ref="C18" location="'附件4-垂直运输明细'!A1" display="             附件4-垂直运输明细1"/>
  </hyperlinks>
  <pageMargins left="1" right="1" top="1" bottom="1" header="0.5" footer="0.5"/>
  <pageSetup paperSize="9" scale="78" fitToHeight="0" orientation="portrait" horizontalDpi="600" verticalDpi="96"/>
  <headerFooter>
    <oddHeader>&amp;LXXX建筑工程有限公司</oddHeader>
    <oddFooter>&amp;C&amp;A/&amp;P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outlinePr summaryRight="0"/>
    <pageSetUpPr fitToPage="1"/>
  </sheetPr>
  <dimension ref="A1:P210"/>
  <sheetViews>
    <sheetView showZeros="0" zoomScale="85" zoomScaleNormal="85" workbookViewId="0">
      <selection activeCell="A15" sqref="A15:A20"/>
    </sheetView>
  </sheetViews>
  <sheetFormatPr defaultColWidth="9.11428571428571" defaultRowHeight="22.5"/>
  <cols>
    <col min="1" max="1" width="6.33333333333333" style="380" customWidth="1"/>
    <col min="2" max="2" width="23.1142857142857" style="381" customWidth="1"/>
    <col min="3" max="3" width="10.8857142857143" style="381" customWidth="1"/>
    <col min="4" max="4" width="16.8857142857143" style="381" customWidth="1"/>
    <col min="5" max="5" width="15.6666666666667" style="381" customWidth="1"/>
    <col min="6" max="6" width="14.552380952381" style="381" customWidth="1"/>
    <col min="7" max="7" width="13.3333333333333" style="381" customWidth="1"/>
    <col min="8" max="8" width="14.6666666666667" style="381" customWidth="1"/>
    <col min="9" max="9" width="16.8857142857143" style="381" customWidth="1"/>
    <col min="10" max="10" width="20.1142857142857" style="381" customWidth="1"/>
    <col min="11" max="11" width="15.447619047619" style="382" customWidth="1"/>
    <col min="12" max="12" width="15.447619047619" style="381" customWidth="1"/>
    <col min="13" max="13" width="15.6666666666667" style="381" customWidth="1"/>
    <col min="14" max="14" width="12.8857142857143" style="381" customWidth="1"/>
    <col min="15" max="15" width="15.6666666666667" style="383" customWidth="1"/>
    <col min="16" max="16" width="15.447619047619" style="384" customWidth="1"/>
    <col min="17" max="19" width="10.6666666666667" style="381" customWidth="1"/>
    <col min="20" max="16384" width="9.11428571428571" style="381"/>
  </cols>
  <sheetData>
    <row r="1" ht="66" customHeight="1" spans="1:15">
      <c r="A1" s="385" t="s">
        <v>27</v>
      </c>
      <c r="B1" s="385"/>
      <c r="C1" s="385"/>
      <c r="D1" s="385"/>
      <c r="E1" s="385"/>
      <c r="F1" s="385"/>
      <c r="G1" s="385"/>
      <c r="H1" s="385"/>
      <c r="I1" s="385"/>
      <c r="J1" s="385"/>
      <c r="K1" s="400"/>
      <c r="L1" s="385"/>
      <c r="M1" s="385"/>
      <c r="N1" s="385"/>
      <c r="O1" s="385"/>
    </row>
    <row r="2" ht="30" customHeight="1" spans="1:16">
      <c r="A2" s="386" t="s">
        <v>9</v>
      </c>
      <c r="B2" s="387" t="s">
        <v>28</v>
      </c>
      <c r="C2" s="387" t="s">
        <v>29</v>
      </c>
      <c r="D2" s="388" t="s">
        <v>30</v>
      </c>
      <c r="E2" s="389" t="s">
        <v>31</v>
      </c>
      <c r="F2" s="389"/>
      <c r="G2" s="389"/>
      <c r="H2" s="389"/>
      <c r="I2" s="389" t="s">
        <v>32</v>
      </c>
      <c r="J2" s="401" t="s">
        <v>33</v>
      </c>
      <c r="K2" s="402" t="s">
        <v>34</v>
      </c>
      <c r="L2" s="163" t="s">
        <v>35</v>
      </c>
      <c r="M2" s="163"/>
      <c r="N2" s="163" t="s">
        <v>36</v>
      </c>
      <c r="O2" s="401" t="s">
        <v>37</v>
      </c>
      <c r="P2" s="403"/>
    </row>
    <row r="3" ht="30" customHeight="1" spans="1:16">
      <c r="A3" s="386"/>
      <c r="B3" s="387"/>
      <c r="C3" s="390"/>
      <c r="D3" s="388"/>
      <c r="E3" s="388" t="s">
        <v>38</v>
      </c>
      <c r="F3" s="388" t="s">
        <v>39</v>
      </c>
      <c r="G3" s="388" t="s">
        <v>40</v>
      </c>
      <c r="H3" s="388" t="s">
        <v>41</v>
      </c>
      <c r="I3" s="389"/>
      <c r="J3" s="401"/>
      <c r="K3" s="402"/>
      <c r="L3" s="163" t="s">
        <v>42</v>
      </c>
      <c r="M3" s="163" t="s">
        <v>43</v>
      </c>
      <c r="N3" s="163"/>
      <c r="O3" s="401"/>
      <c r="P3" s="403"/>
    </row>
    <row r="4" ht="30" customHeight="1" spans="1:16">
      <c r="A4" s="391">
        <v>1</v>
      </c>
      <c r="B4" s="392" t="s">
        <v>44</v>
      </c>
      <c r="C4" s="393">
        <f>招标业态信息表!K4</f>
        <v>8275</v>
      </c>
      <c r="D4" s="394">
        <f>工程量清单及计价表!H237</f>
        <v>11092394.29</v>
      </c>
      <c r="E4" s="394">
        <f>整体措施项目清单!J3/报价汇总表!C10*报价汇总表!C4</f>
        <v>450987.5</v>
      </c>
      <c r="F4" s="394">
        <f>单项措施项目清单!P3</f>
        <v>2274651.24327</v>
      </c>
      <c r="G4" s="394">
        <f>单项措施项目清单!P9</f>
        <v>496500</v>
      </c>
      <c r="H4" s="394">
        <f>单项措施项目清单!P15</f>
        <v>460007.25</v>
      </c>
      <c r="I4" s="394">
        <f>其他项目清单!P3*(C4/$C$10)</f>
        <v>81989.5275</v>
      </c>
      <c r="J4" s="394">
        <f t="shared" ref="J4:J9" si="0">SUM(D4:I4)</f>
        <v>14856529.81077</v>
      </c>
      <c r="K4" s="404">
        <v>0.055</v>
      </c>
      <c r="L4" s="394">
        <f t="shared" ref="L4:L9" si="1">(1+K4)*J4</f>
        <v>15673638.9503623</v>
      </c>
      <c r="M4" s="405">
        <f t="shared" ref="M4:M9" si="2">L4/1.09*0.09</f>
        <v>1294153.67480056</v>
      </c>
      <c r="N4" s="405">
        <f>L4/C4</f>
        <v>1894.09534143352</v>
      </c>
      <c r="O4" s="406"/>
      <c r="P4" s="407"/>
    </row>
    <row r="5" ht="30" customHeight="1" spans="1:16">
      <c r="A5" s="391">
        <v>2</v>
      </c>
      <c r="B5" s="392" t="s">
        <v>45</v>
      </c>
      <c r="C5" s="393">
        <f>招标业态信息表!K6</f>
        <v>0</v>
      </c>
      <c r="D5" s="394">
        <f>工程量清单及计价表!J237</f>
        <v>0</v>
      </c>
      <c r="E5" s="394">
        <f>整体措施项目清单!J3/C10*C5</f>
        <v>0</v>
      </c>
      <c r="F5" s="394">
        <f>单项措施项目清单!P4</f>
        <v>0</v>
      </c>
      <c r="G5" s="394">
        <f>单项措施项目清单!P10</f>
        <v>0</v>
      </c>
      <c r="H5" s="394">
        <f>单项措施项目清单!P16</f>
        <v>0</v>
      </c>
      <c r="I5" s="394">
        <f>其他项目清单!P3*(C5/$C$10)</f>
        <v>0</v>
      </c>
      <c r="J5" s="394">
        <f t="shared" si="0"/>
        <v>0</v>
      </c>
      <c r="K5" s="404">
        <v>0.055</v>
      </c>
      <c r="L5" s="394">
        <f t="shared" si="1"/>
        <v>0</v>
      </c>
      <c r="M5" s="405">
        <f t="shared" si="2"/>
        <v>0</v>
      </c>
      <c r="N5" s="405" t="str">
        <f>IFERROR(L5/C5,"")</f>
        <v/>
      </c>
      <c r="O5" s="406"/>
      <c r="P5" s="407"/>
    </row>
    <row r="6" ht="30" customHeight="1" spans="1:16">
      <c r="A6" s="391">
        <v>3</v>
      </c>
      <c r="B6" s="392" t="s">
        <v>46</v>
      </c>
      <c r="C6" s="393">
        <f>招标业态信息表!K7</f>
        <v>0</v>
      </c>
      <c r="D6" s="394">
        <f>工程量清单及计价表!L237</f>
        <v>0</v>
      </c>
      <c r="E6" s="394">
        <f>整体措施项目清单!J3/C10*C6</f>
        <v>0</v>
      </c>
      <c r="F6" s="394">
        <f>单项措施项目清单!P5</f>
        <v>0</v>
      </c>
      <c r="G6" s="394">
        <f>单项措施项目清单!P11</f>
        <v>0</v>
      </c>
      <c r="H6" s="394">
        <f>单项措施项目清单!P17</f>
        <v>0</v>
      </c>
      <c r="I6" s="394">
        <f>其他项目清单!P3*(C6/$C$10)</f>
        <v>0</v>
      </c>
      <c r="J6" s="394">
        <f t="shared" si="0"/>
        <v>0</v>
      </c>
      <c r="K6" s="404">
        <v>0.055</v>
      </c>
      <c r="L6" s="394">
        <f t="shared" si="1"/>
        <v>0</v>
      </c>
      <c r="M6" s="405">
        <f t="shared" si="2"/>
        <v>0</v>
      </c>
      <c r="N6" s="405" t="str">
        <f>IFERROR(L6/C6,"")</f>
        <v/>
      </c>
      <c r="O6" s="406"/>
      <c r="P6" s="407"/>
    </row>
    <row r="7" ht="30" customHeight="1" spans="1:16">
      <c r="A7" s="391">
        <v>4</v>
      </c>
      <c r="B7" s="392" t="s">
        <v>47</v>
      </c>
      <c r="C7" s="393">
        <f>招标业态信息表!K9</f>
        <v>0</v>
      </c>
      <c r="D7" s="394">
        <f>工程量清单及计价表!N237</f>
        <v>0</v>
      </c>
      <c r="E7" s="394">
        <f>整体措施项目清单!J3/C10*C7</f>
        <v>0</v>
      </c>
      <c r="F7" s="394">
        <f>单项措施项目清单!P6</f>
        <v>0</v>
      </c>
      <c r="G7" s="394">
        <f>单项措施项目清单!P12</f>
        <v>0</v>
      </c>
      <c r="H7" s="394">
        <f>单项措施项目清单!P18</f>
        <v>0</v>
      </c>
      <c r="I7" s="394">
        <f>其他项目清单!P3*(C7/$C$10)</f>
        <v>0</v>
      </c>
      <c r="J7" s="394">
        <f t="shared" si="0"/>
        <v>0</v>
      </c>
      <c r="K7" s="404">
        <v>0.055</v>
      </c>
      <c r="L7" s="394">
        <f t="shared" si="1"/>
        <v>0</v>
      </c>
      <c r="M7" s="405">
        <f t="shared" si="2"/>
        <v>0</v>
      </c>
      <c r="N7" s="405" t="str">
        <f>IFERROR(L7/C7,"")</f>
        <v/>
      </c>
      <c r="O7" s="406"/>
      <c r="P7" s="407"/>
    </row>
    <row r="8" ht="30" customHeight="1" spans="1:16">
      <c r="A8" s="391">
        <v>5</v>
      </c>
      <c r="B8" s="392" t="s">
        <v>48</v>
      </c>
      <c r="C8" s="393">
        <f>招标业态信息表!J10</f>
        <v>0</v>
      </c>
      <c r="D8" s="394">
        <f>工程量清单及计价表!P237</f>
        <v>0</v>
      </c>
      <c r="E8" s="394">
        <f>整体措施项目清单!J3/C10*C8</f>
        <v>0</v>
      </c>
      <c r="F8" s="394">
        <f>单项措施项目清单!P7</f>
        <v>0</v>
      </c>
      <c r="G8" s="394">
        <f>单项措施项目清单!P13</f>
        <v>0</v>
      </c>
      <c r="H8" s="394">
        <f>单项措施项目清单!P19</f>
        <v>0</v>
      </c>
      <c r="I8" s="394">
        <f>其他项目清单!P3*(C8/$C$10)</f>
        <v>0</v>
      </c>
      <c r="J8" s="394">
        <f t="shared" si="0"/>
        <v>0</v>
      </c>
      <c r="K8" s="404">
        <v>0.055</v>
      </c>
      <c r="L8" s="394">
        <f t="shared" si="1"/>
        <v>0</v>
      </c>
      <c r="M8" s="405">
        <f t="shared" si="2"/>
        <v>0</v>
      </c>
      <c r="N8" s="405" t="str">
        <f>IFERROR(L8/C8,"")</f>
        <v/>
      </c>
      <c r="O8" s="406"/>
      <c r="P8" s="407"/>
    </row>
    <row r="9" ht="30" customHeight="1" spans="1:16">
      <c r="A9" s="391">
        <v>6</v>
      </c>
      <c r="B9" s="392" t="s">
        <v>49</v>
      </c>
      <c r="C9" s="393">
        <f>招标业态信息表!K11</f>
        <v>0</v>
      </c>
      <c r="D9" s="394">
        <f>工程量清单及计价表!R237</f>
        <v>0</v>
      </c>
      <c r="E9" s="394">
        <f>整体措施项目清单!J3/C10*C9</f>
        <v>0</v>
      </c>
      <c r="F9" s="394">
        <f>单项措施项目清单!P8</f>
        <v>0</v>
      </c>
      <c r="G9" s="394">
        <f>单项措施项目清单!P14</f>
        <v>0</v>
      </c>
      <c r="H9" s="394">
        <f>单项措施项目清单!P20</f>
        <v>0</v>
      </c>
      <c r="I9" s="394">
        <f>其他项目清单!P3*(C9/$C$10)</f>
        <v>0</v>
      </c>
      <c r="J9" s="394">
        <f t="shared" si="0"/>
        <v>0</v>
      </c>
      <c r="K9" s="404">
        <v>0.055</v>
      </c>
      <c r="L9" s="394">
        <f t="shared" si="1"/>
        <v>0</v>
      </c>
      <c r="M9" s="405">
        <f t="shared" si="2"/>
        <v>0</v>
      </c>
      <c r="N9" s="405" t="str">
        <f>IFERROR(L9/C9,"")</f>
        <v/>
      </c>
      <c r="O9" s="406"/>
      <c r="P9" s="407"/>
    </row>
    <row r="10" ht="30" customHeight="1" spans="1:16">
      <c r="A10" s="395" t="s">
        <v>50</v>
      </c>
      <c r="B10" s="395"/>
      <c r="C10" s="394">
        <f t="shared" ref="C10:J10" si="3">ROUND(SUM(C4:C9),2)</f>
        <v>8275</v>
      </c>
      <c r="D10" s="394">
        <f t="shared" si="3"/>
        <v>11092394.29</v>
      </c>
      <c r="E10" s="394">
        <f t="shared" si="3"/>
        <v>450987.5</v>
      </c>
      <c r="F10" s="394">
        <f t="shared" si="3"/>
        <v>2274651.24</v>
      </c>
      <c r="G10" s="394">
        <f t="shared" si="3"/>
        <v>496500</v>
      </c>
      <c r="H10" s="394">
        <f t="shared" si="3"/>
        <v>460007.25</v>
      </c>
      <c r="I10" s="394">
        <f t="shared" si="3"/>
        <v>81989.53</v>
      </c>
      <c r="J10" s="394">
        <f t="shared" si="3"/>
        <v>14856529.81</v>
      </c>
      <c r="K10" s="404"/>
      <c r="L10" s="394">
        <f>ROUND(SUM(L4:L9),2)</f>
        <v>15673638.95</v>
      </c>
      <c r="M10" s="394">
        <f>ROUND(SUM(M4:M9),2)</f>
        <v>1294153.67</v>
      </c>
      <c r="N10" s="394"/>
      <c r="O10" s="394"/>
      <c r="P10" s="407"/>
    </row>
    <row r="11" ht="36.75" customHeight="1" spans="1:15">
      <c r="A11" s="387" t="s">
        <v>51</v>
      </c>
      <c r="B11" s="387"/>
      <c r="C11" s="396">
        <f>ROUND(L10,2)</f>
        <v>15673638.95</v>
      </c>
      <c r="D11" s="396"/>
      <c r="E11" s="396"/>
      <c r="F11" s="396"/>
      <c r="G11" s="396"/>
      <c r="H11" s="396"/>
      <c r="I11" s="396"/>
      <c r="J11" s="396"/>
      <c r="K11" s="408"/>
      <c r="L11" s="396"/>
      <c r="M11" s="396"/>
      <c r="N11" s="396"/>
      <c r="O11" s="396"/>
    </row>
    <row r="12" ht="30" customHeight="1" spans="1:15">
      <c r="A12" s="397" t="s">
        <v>52</v>
      </c>
      <c r="B12" s="397"/>
      <c r="C12" s="398"/>
      <c r="D12" s="398"/>
      <c r="E12" s="398"/>
      <c r="F12" s="398"/>
      <c r="G12" s="398"/>
      <c r="H12" s="398"/>
      <c r="I12" s="398"/>
      <c r="J12" s="398"/>
      <c r="K12" s="398"/>
      <c r="L12" s="398"/>
      <c r="M12" s="398"/>
      <c r="N12" s="398"/>
      <c r="O12" s="398"/>
    </row>
    <row r="13" ht="24.9" customHeight="1" spans="4:12">
      <c r="D13" s="399"/>
      <c r="E13" s="399"/>
      <c r="F13" s="399"/>
      <c r="G13" s="399"/>
      <c r="H13" s="399"/>
      <c r="I13" s="399"/>
      <c r="J13" s="399"/>
      <c r="K13" s="409"/>
      <c r="L13" s="399"/>
    </row>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row r="40" ht="20.1" customHeight="1"/>
    <row r="41" ht="20.1" customHeight="1"/>
    <row r="42" ht="20.1" customHeight="1"/>
    <row r="43" ht="20.1" customHeight="1"/>
    <row r="44" ht="20.1" customHeight="1"/>
    <row r="45" ht="20.1" customHeight="1"/>
    <row r="46" ht="20.1" customHeight="1"/>
    <row r="47" ht="20.1" customHeight="1"/>
    <row r="48" ht="20.1" customHeight="1"/>
    <row r="49" ht="20.1" customHeight="1"/>
    <row r="50" ht="20.1" customHeight="1"/>
    <row r="51" ht="20.1" customHeight="1"/>
    <row r="52" ht="20.1" customHeight="1"/>
    <row r="53" ht="20.1" customHeight="1"/>
    <row r="54" ht="20.1" customHeight="1"/>
    <row r="55" ht="20.1" customHeight="1"/>
    <row r="56" ht="20.1" customHeight="1"/>
    <row r="57" ht="20.1" customHeight="1"/>
    <row r="58" ht="20.1" customHeight="1"/>
    <row r="59" ht="20.1" customHeight="1"/>
    <row r="60" ht="20.1" customHeight="1"/>
    <row r="61" ht="20.1" customHeight="1"/>
    <row r="62" ht="20.1" customHeight="1"/>
    <row r="63" ht="20.1" customHeight="1"/>
    <row r="64" ht="20.1" customHeight="1"/>
    <row r="65" ht="20.1" customHeight="1"/>
    <row r="66" ht="20.1" customHeight="1"/>
    <row r="67" ht="20.1" customHeight="1"/>
    <row r="68" ht="20.1" customHeight="1"/>
    <row r="69" ht="20.1" customHeight="1"/>
    <row r="70" ht="20.1" customHeight="1"/>
    <row r="71" ht="20.1" customHeight="1"/>
    <row r="72" ht="20.1" customHeight="1"/>
    <row r="73" ht="20.1" customHeight="1"/>
    <row r="74" ht="20.1" customHeight="1"/>
    <row r="75" ht="20.1" customHeight="1"/>
    <row r="76" ht="20.1" customHeight="1"/>
    <row r="77" ht="20.1" customHeight="1"/>
    <row r="78" ht="20.1" customHeight="1"/>
    <row r="79" ht="20.1" customHeight="1"/>
    <row r="80" ht="20.1" customHeight="1"/>
    <row r="81" ht="20.1" customHeight="1"/>
    <row r="82" ht="20.1" customHeight="1"/>
    <row r="83" ht="20.1" customHeight="1"/>
    <row r="84" ht="20.1" customHeight="1"/>
    <row r="85" ht="20.1" customHeight="1"/>
    <row r="86" ht="20.1" customHeight="1"/>
    <row r="87" ht="20.1" customHeight="1"/>
    <row r="88" ht="20.1" customHeight="1"/>
    <row r="89" ht="20.1" customHeight="1"/>
    <row r="90" ht="20.1" customHeight="1"/>
    <row r="91" ht="20.1" customHeight="1"/>
    <row r="92" ht="20.1" customHeight="1"/>
    <row r="93" ht="20.1" customHeight="1"/>
    <row r="94" ht="20.1" customHeight="1"/>
    <row r="95" ht="20.1" customHeight="1"/>
    <row r="96" ht="20.1" customHeight="1"/>
    <row r="97" ht="20.1" customHeight="1"/>
    <row r="98" ht="20.1" customHeight="1"/>
    <row r="99" ht="20.1" customHeight="1"/>
    <row r="100" ht="20.1" customHeight="1"/>
    <row r="101" ht="20.1" customHeight="1"/>
    <row r="102" ht="20.1" customHeight="1"/>
    <row r="103" ht="20.1" customHeight="1"/>
    <row r="104" ht="20.1" customHeight="1"/>
    <row r="105" ht="20.1" customHeight="1"/>
    <row r="106" ht="20.1" customHeight="1"/>
    <row r="107" ht="20.1" customHeight="1"/>
    <row r="108" ht="20.1" customHeight="1"/>
    <row r="109" ht="20.1" customHeight="1"/>
    <row r="110" ht="20.1" customHeight="1"/>
    <row r="111" ht="20.1" customHeight="1"/>
    <row r="112" ht="20.1" customHeight="1"/>
    <row r="113" ht="20.1" customHeight="1"/>
    <row r="114" ht="20.1" customHeight="1"/>
    <row r="115" ht="20.1" customHeight="1"/>
    <row r="116" ht="20.1" customHeight="1"/>
    <row r="117" ht="20.1" customHeight="1"/>
    <row r="118" ht="20.1" customHeight="1"/>
    <row r="119" ht="20.1" customHeight="1"/>
    <row r="120" ht="20.1" customHeight="1"/>
    <row r="121" ht="20.1" customHeight="1"/>
    <row r="122" ht="20.1" customHeight="1"/>
    <row r="123" ht="20.1" customHeight="1"/>
    <row r="124" ht="20.1" customHeight="1"/>
    <row r="125" ht="20.1" customHeight="1"/>
    <row r="126" ht="20.1" customHeight="1"/>
    <row r="127" ht="20.1" customHeight="1"/>
    <row r="128" ht="20.1" customHeight="1"/>
    <row r="129" ht="20.1" customHeight="1"/>
    <row r="130" ht="20.1" customHeight="1"/>
    <row r="131" ht="20.1" customHeight="1"/>
    <row r="132" ht="20.1" customHeight="1"/>
    <row r="133" ht="20.1" customHeight="1"/>
    <row r="134" ht="20.1" customHeight="1"/>
    <row r="135" ht="20.1" customHeight="1"/>
    <row r="136" ht="20.1" customHeight="1"/>
    <row r="137" ht="20.1" customHeight="1"/>
    <row r="138" ht="20.1" customHeight="1"/>
    <row r="139" ht="20.1" customHeight="1"/>
    <row r="140" ht="20.1" customHeight="1"/>
    <row r="141" ht="20.1" customHeight="1"/>
    <row r="142" ht="20.1" customHeight="1"/>
    <row r="143" ht="20.1" customHeight="1"/>
    <row r="144" ht="20.1" customHeight="1"/>
    <row r="145" ht="20.1" customHeight="1"/>
    <row r="146" ht="20.1" customHeight="1"/>
    <row r="147" ht="20.1" customHeight="1"/>
    <row r="148" ht="20.1" customHeight="1"/>
    <row r="149" ht="20.1" customHeight="1"/>
    <row r="150" ht="20.1" customHeight="1"/>
    <row r="151" ht="20.1" customHeight="1"/>
    <row r="152" ht="20.1" customHeight="1"/>
    <row r="153" ht="20.1" customHeight="1"/>
    <row r="154" ht="20.1" customHeight="1"/>
    <row r="155" ht="20.1" customHeight="1"/>
    <row r="156" ht="20.1" customHeight="1"/>
    <row r="157" ht="20.1" customHeight="1"/>
    <row r="158" ht="20.1" customHeight="1"/>
    <row r="159" ht="20.1" customHeight="1"/>
    <row r="160" ht="20.1" customHeight="1"/>
    <row r="161" ht="20.1" customHeight="1"/>
    <row r="162" ht="20.1" customHeight="1"/>
    <row r="163" ht="20.1" customHeight="1"/>
    <row r="164" ht="20.1" customHeight="1"/>
    <row r="165" ht="20.1" customHeight="1"/>
    <row r="166" ht="20.1" customHeight="1"/>
    <row r="167" ht="20.1" customHeight="1"/>
    <row r="168" ht="20.1" customHeight="1"/>
    <row r="169" ht="20.1" customHeight="1"/>
    <row r="170" ht="20.1" customHeight="1"/>
    <row r="171" ht="20.1" customHeight="1"/>
    <row r="172" ht="20.1" customHeight="1"/>
    <row r="173" ht="20.1" customHeight="1"/>
    <row r="174" ht="20.1" customHeight="1"/>
    <row r="175" ht="20.1" customHeight="1"/>
    <row r="176" ht="20.1" customHeight="1"/>
    <row r="177" ht="20.1" customHeight="1"/>
    <row r="178" ht="20.1" customHeight="1"/>
    <row r="179" ht="20.1" customHeight="1"/>
    <row r="180" ht="20.1" customHeight="1"/>
    <row r="181" ht="20.1" customHeight="1"/>
    <row r="182" ht="20.1" customHeight="1"/>
    <row r="183" ht="20.1" customHeight="1"/>
    <row r="184" ht="20.1" customHeight="1"/>
    <row r="185" ht="20.1" customHeight="1"/>
    <row r="186" ht="20.1" customHeight="1"/>
    <row r="187" ht="20.1" customHeight="1"/>
    <row r="188" ht="20.1" customHeight="1"/>
    <row r="189" ht="20.1" customHeight="1"/>
    <row r="190" ht="20.1" customHeight="1"/>
    <row r="191" ht="20.1" customHeight="1"/>
    <row r="192" ht="20.1" customHeight="1"/>
    <row r="193" ht="20.1" customHeight="1"/>
    <row r="194" ht="20.1" customHeight="1"/>
    <row r="195" ht="20.1" customHeight="1"/>
    <row r="196" ht="20.1" customHeight="1"/>
    <row r="197" ht="20.1" customHeight="1"/>
    <row r="198" ht="20.1" customHeight="1"/>
    <row r="199" ht="20.1" customHeight="1"/>
    <row r="200" ht="20.1" customHeight="1"/>
    <row r="201" ht="20.1" customHeight="1"/>
    <row r="202" ht="20.1" customHeight="1"/>
    <row r="203" ht="20.1" customHeight="1"/>
    <row r="204" ht="20.1" customHeight="1"/>
    <row r="205" ht="20.1" customHeight="1"/>
    <row r="206" ht="20.1" customHeight="1"/>
    <row r="207" ht="20.1" customHeight="1"/>
    <row r="208" ht="20.1" customHeight="1"/>
    <row r="209" ht="20.1" customHeight="1"/>
    <row r="210" ht="20.1" customHeight="1"/>
  </sheetData>
  <protectedRanges>
    <protectedRange sqref="K4:K10" name="区域1"/>
  </protectedRanges>
  <mergeCells count="18">
    <mergeCell ref="A1:O1"/>
    <mergeCell ref="E2:H2"/>
    <mergeCell ref="L2:M2"/>
    <mergeCell ref="A10:B10"/>
    <mergeCell ref="A11:B11"/>
    <mergeCell ref="C11:O11"/>
    <mergeCell ref="A12:B12"/>
    <mergeCell ref="C12:O12"/>
    <mergeCell ref="A2:A3"/>
    <mergeCell ref="B2:B3"/>
    <mergeCell ref="C2:C3"/>
    <mergeCell ref="D2:D3"/>
    <mergeCell ref="I2:I3"/>
    <mergeCell ref="J2:J3"/>
    <mergeCell ref="K2:K3"/>
    <mergeCell ref="N2:N3"/>
    <mergeCell ref="O2:O3"/>
    <mergeCell ref="P2:P3"/>
  </mergeCells>
  <pageMargins left="0.708333333333333" right="0.708333333333333" top="0.751388888888889" bottom="0.751388888888889" header="0.306944444444444" footer="0.306944444444444"/>
  <pageSetup paperSize="9" scale="57" fitToHeight="0" orientation="landscape" horizontalDpi="600"/>
  <headerFooter alignWithMargins="0">
    <oddHeader>&amp;LXXX建筑工程有限公司</oddHeader>
    <oddFooter>&amp;C&amp;A/&amp;P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pageSetUpPr fitToPage="1"/>
  </sheetPr>
  <dimension ref="B1:Q23"/>
  <sheetViews>
    <sheetView topLeftCell="A10" workbookViewId="0">
      <selection activeCell="A15" sqref="A15:A20"/>
    </sheetView>
  </sheetViews>
  <sheetFormatPr defaultColWidth="9.11428571428571" defaultRowHeight="22.5"/>
  <cols>
    <col min="1" max="1" width="0.666666666666667" style="343" customWidth="1"/>
    <col min="2" max="2" width="6.44761904761905" style="344" customWidth="1"/>
    <col min="3" max="3" width="26.1142857142857" style="343" customWidth="1"/>
    <col min="4" max="4" width="20" style="343" customWidth="1"/>
    <col min="5" max="5" width="11.3333333333333" style="343" customWidth="1"/>
    <col min="6" max="6" width="11.3333333333333" style="345" customWidth="1"/>
    <col min="7" max="7" width="17.8857142857143" style="345" customWidth="1"/>
    <col min="8" max="8" width="11.1142857142857" style="343" customWidth="1"/>
    <col min="9" max="9" width="15.6666666666667" style="346" customWidth="1"/>
    <col min="10" max="10" width="15.6666666666667" style="347" customWidth="1"/>
    <col min="11" max="11" width="15.6666666666667" style="346" customWidth="1"/>
    <col min="12" max="12" width="26.3333333333333" style="348" customWidth="1"/>
    <col min="13" max="14" width="12.3333333333333" style="343" customWidth="1"/>
    <col min="15" max="15" width="10.6666666666667" style="343" customWidth="1"/>
    <col min="16" max="16" width="9.88571428571429" style="343" customWidth="1"/>
    <col min="17" max="16384" width="9.11428571428571" style="343"/>
  </cols>
  <sheetData>
    <row r="1" ht="57" customHeight="1" spans="2:12">
      <c r="B1" s="323" t="s">
        <v>53</v>
      </c>
      <c r="C1" s="323"/>
      <c r="D1" s="323"/>
      <c r="E1" s="323"/>
      <c r="F1" s="323"/>
      <c r="G1" s="323"/>
      <c r="H1" s="323"/>
      <c r="I1" s="323"/>
      <c r="J1" s="323"/>
      <c r="K1" s="323"/>
      <c r="L1" s="323"/>
    </row>
    <row r="2" ht="24.9" customHeight="1" spans="2:12">
      <c r="B2" s="349" t="s">
        <v>9</v>
      </c>
      <c r="C2" s="350" t="s">
        <v>54</v>
      </c>
      <c r="D2" s="350" t="s">
        <v>55</v>
      </c>
      <c r="E2" s="351" t="s">
        <v>56</v>
      </c>
      <c r="F2" s="351"/>
      <c r="G2" s="351" t="s">
        <v>57</v>
      </c>
      <c r="H2" s="350" t="s">
        <v>58</v>
      </c>
      <c r="I2" s="372" t="s">
        <v>59</v>
      </c>
      <c r="J2" s="373" t="s">
        <v>60</v>
      </c>
      <c r="K2" s="372" t="s">
        <v>61</v>
      </c>
      <c r="L2" s="350" t="s">
        <v>37</v>
      </c>
    </row>
    <row r="3" ht="24.9" customHeight="1" spans="2:12">
      <c r="B3" s="349"/>
      <c r="C3" s="350"/>
      <c r="D3" s="350"/>
      <c r="E3" s="351" t="s">
        <v>62</v>
      </c>
      <c r="F3" s="351" t="s">
        <v>63</v>
      </c>
      <c r="G3" s="351"/>
      <c r="H3" s="350"/>
      <c r="I3" s="361"/>
      <c r="J3" s="374"/>
      <c r="K3" s="361"/>
      <c r="L3" s="350"/>
    </row>
    <row r="4" ht="24.9" customHeight="1" spans="2:17">
      <c r="B4" s="352">
        <v>1</v>
      </c>
      <c r="C4" s="335" t="s">
        <v>44</v>
      </c>
      <c r="D4" s="335" t="s">
        <v>64</v>
      </c>
      <c r="E4" s="353" t="s">
        <v>65</v>
      </c>
      <c r="F4" s="353" t="s">
        <v>66</v>
      </c>
      <c r="G4" s="354">
        <v>2.9</v>
      </c>
      <c r="H4" s="353">
        <v>1</v>
      </c>
      <c r="I4" s="335">
        <v>331</v>
      </c>
      <c r="J4" s="335">
        <f>I4*F4</f>
        <v>7944</v>
      </c>
      <c r="K4" s="335">
        <f>SUM(I4:I5)+SUM(J4:J5)</f>
        <v>8275</v>
      </c>
      <c r="L4" s="335"/>
      <c r="M4" s="375"/>
      <c r="N4" s="375"/>
      <c r="O4" s="375"/>
      <c r="P4" s="375"/>
      <c r="Q4" s="375"/>
    </row>
    <row r="5" ht="24.9" customHeight="1" spans="2:17">
      <c r="B5" s="352"/>
      <c r="C5" s="335"/>
      <c r="D5" s="335" t="s">
        <v>67</v>
      </c>
      <c r="E5" s="353"/>
      <c r="F5" s="353"/>
      <c r="G5" s="354"/>
      <c r="H5" s="335"/>
      <c r="I5" s="335"/>
      <c r="J5" s="335"/>
      <c r="K5" s="335"/>
      <c r="L5" s="335"/>
      <c r="M5" s="375"/>
      <c r="N5" s="375"/>
      <c r="O5" s="375"/>
      <c r="P5" s="375"/>
      <c r="Q5" s="375"/>
    </row>
    <row r="6" ht="24.9" customHeight="1" spans="2:17">
      <c r="B6" s="355">
        <v>2</v>
      </c>
      <c r="C6" s="356" t="s">
        <v>45</v>
      </c>
      <c r="D6" s="335" t="s">
        <v>68</v>
      </c>
      <c r="E6" s="353"/>
      <c r="F6" s="353"/>
      <c r="G6" s="354"/>
      <c r="H6" s="335"/>
      <c r="I6" s="335"/>
      <c r="J6" s="335"/>
      <c r="K6" s="356">
        <f>SUM(I6:I6)+SUM(J6:J6)</f>
        <v>0</v>
      </c>
      <c r="L6" s="335"/>
      <c r="M6" s="375"/>
      <c r="N6" s="375"/>
      <c r="O6" s="375"/>
      <c r="P6" s="375"/>
      <c r="Q6" s="375"/>
    </row>
    <row r="7" ht="24.9" customHeight="1" spans="2:17">
      <c r="B7" s="355">
        <v>3</v>
      </c>
      <c r="C7" s="356" t="s">
        <v>46</v>
      </c>
      <c r="D7" s="335" t="s">
        <v>69</v>
      </c>
      <c r="E7" s="353"/>
      <c r="F7" s="353"/>
      <c r="G7" s="354"/>
      <c r="H7" s="335"/>
      <c r="I7" s="335"/>
      <c r="J7" s="335"/>
      <c r="K7" s="356">
        <f>SUM(I7:I8)+SUM(J7:J8)</f>
        <v>0</v>
      </c>
      <c r="L7" s="335"/>
      <c r="M7" s="375"/>
      <c r="N7" s="375"/>
      <c r="O7" s="375"/>
      <c r="P7" s="375"/>
      <c r="Q7" s="375"/>
    </row>
    <row r="8" ht="24.9" customHeight="1" spans="2:17">
      <c r="B8" s="357"/>
      <c r="C8" s="358"/>
      <c r="D8" s="335" t="s">
        <v>70</v>
      </c>
      <c r="E8" s="353"/>
      <c r="F8" s="353"/>
      <c r="G8" s="354"/>
      <c r="H8" s="335"/>
      <c r="I8" s="335"/>
      <c r="J8" s="335"/>
      <c r="K8" s="358"/>
      <c r="L8" s="335"/>
      <c r="M8" s="375"/>
      <c r="N8" s="375"/>
      <c r="O8" s="375"/>
      <c r="P8" s="375"/>
      <c r="Q8" s="375"/>
    </row>
    <row r="9" ht="40.05" customHeight="1" spans="2:17">
      <c r="B9" s="352">
        <v>4</v>
      </c>
      <c r="C9" s="335" t="s">
        <v>47</v>
      </c>
      <c r="D9" s="359" t="s">
        <v>71</v>
      </c>
      <c r="E9" s="353"/>
      <c r="F9" s="353"/>
      <c r="G9" s="354"/>
      <c r="H9" s="335"/>
      <c r="I9" s="335"/>
      <c r="J9" s="335"/>
      <c r="K9" s="335">
        <f>J9</f>
        <v>0</v>
      </c>
      <c r="L9" s="335"/>
      <c r="M9" s="375"/>
      <c r="N9" s="375"/>
      <c r="O9" s="375"/>
      <c r="P9" s="375"/>
      <c r="Q9" s="375"/>
    </row>
    <row r="10" ht="46.95" customHeight="1" spans="2:17">
      <c r="B10" s="352">
        <v>5</v>
      </c>
      <c r="C10" s="335" t="s">
        <v>48</v>
      </c>
      <c r="D10" s="359" t="s">
        <v>72</v>
      </c>
      <c r="E10" s="353"/>
      <c r="F10" s="353"/>
      <c r="G10" s="354"/>
      <c r="H10" s="335"/>
      <c r="I10" s="335"/>
      <c r="J10" s="335"/>
      <c r="K10" s="335">
        <f>J10</f>
        <v>0</v>
      </c>
      <c r="L10" s="376"/>
      <c r="M10" s="375"/>
      <c r="N10" s="375"/>
      <c r="O10" s="375"/>
      <c r="P10" s="375"/>
      <c r="Q10" s="375"/>
    </row>
    <row r="11" ht="46.95" customHeight="1" spans="2:17">
      <c r="B11" s="352">
        <v>6</v>
      </c>
      <c r="C11" s="335" t="s">
        <v>49</v>
      </c>
      <c r="D11" s="335" t="s">
        <v>73</v>
      </c>
      <c r="E11" s="353"/>
      <c r="F11" s="353"/>
      <c r="G11" s="360"/>
      <c r="H11" s="335"/>
      <c r="I11" s="335"/>
      <c r="J11" s="335"/>
      <c r="K11" s="335">
        <f>I11</f>
        <v>0</v>
      </c>
      <c r="L11" s="376" t="s">
        <v>74</v>
      </c>
      <c r="M11" s="375"/>
      <c r="N11" s="375"/>
      <c r="O11" s="375"/>
      <c r="P11" s="375"/>
      <c r="Q11" s="375"/>
    </row>
    <row r="12" ht="24.9" customHeight="1" spans="2:12">
      <c r="B12" s="349"/>
      <c r="C12" s="361"/>
      <c r="D12" s="361"/>
      <c r="E12" s="361"/>
      <c r="F12" s="361"/>
      <c r="G12" s="361"/>
      <c r="H12" s="361"/>
      <c r="I12" s="361">
        <f>SUM(I4:I11)</f>
        <v>331</v>
      </c>
      <c r="J12" s="361">
        <f>SUM(J4:J11)</f>
        <v>7944</v>
      </c>
      <c r="K12" s="361">
        <f>SUM(K4:K11)</f>
        <v>8275</v>
      </c>
      <c r="L12" s="377"/>
    </row>
    <row r="13" ht="20.1" customHeight="1" spans="2:12">
      <c r="B13" s="362" t="s">
        <v>75</v>
      </c>
      <c r="C13" s="362"/>
      <c r="D13" s="362"/>
      <c r="E13" s="362"/>
      <c r="F13" s="362"/>
      <c r="G13" s="362"/>
      <c r="H13" s="362"/>
      <c r="I13" s="362"/>
      <c r="J13" s="362"/>
      <c r="K13" s="362"/>
      <c r="L13" s="362"/>
    </row>
    <row r="14" ht="20.1" customHeight="1" spans="2:12">
      <c r="B14" s="40">
        <v>1</v>
      </c>
      <c r="C14" s="363" t="s">
        <v>76</v>
      </c>
      <c r="D14" s="364" t="s">
        <v>77</v>
      </c>
      <c r="E14" s="365"/>
      <c r="F14" s="365"/>
      <c r="G14" s="365"/>
      <c r="H14" s="365"/>
      <c r="I14" s="365"/>
      <c r="J14" s="365"/>
      <c r="K14" s="365"/>
      <c r="L14" s="378"/>
    </row>
    <row r="15" ht="20.1" customHeight="1" spans="2:12">
      <c r="B15" s="40">
        <v>2</v>
      </c>
      <c r="C15" s="363" t="s">
        <v>45</v>
      </c>
      <c r="D15" s="364" t="s">
        <v>78</v>
      </c>
      <c r="E15" s="365"/>
      <c r="F15" s="365"/>
      <c r="G15" s="365"/>
      <c r="H15" s="365"/>
      <c r="I15" s="365"/>
      <c r="J15" s="365"/>
      <c r="K15" s="365"/>
      <c r="L15" s="378"/>
    </row>
    <row r="16" ht="20.1" customHeight="1" spans="2:12">
      <c r="B16" s="40">
        <v>3</v>
      </c>
      <c r="C16" s="363" t="s">
        <v>44</v>
      </c>
      <c r="D16" s="364" t="s">
        <v>79</v>
      </c>
      <c r="E16" s="365"/>
      <c r="F16" s="365"/>
      <c r="G16" s="365"/>
      <c r="H16" s="365"/>
      <c r="I16" s="365"/>
      <c r="J16" s="365"/>
      <c r="K16" s="365"/>
      <c r="L16" s="378"/>
    </row>
    <row r="17" ht="34.5" customHeight="1" spans="2:12">
      <c r="B17" s="40">
        <v>4</v>
      </c>
      <c r="C17" s="363" t="s">
        <v>80</v>
      </c>
      <c r="D17" s="366" t="s">
        <v>81</v>
      </c>
      <c r="E17" s="365"/>
      <c r="F17" s="365"/>
      <c r="G17" s="365"/>
      <c r="H17" s="365"/>
      <c r="I17" s="365"/>
      <c r="J17" s="365"/>
      <c r="K17" s="365"/>
      <c r="L17" s="378"/>
    </row>
    <row r="18" ht="20.1" customHeight="1" spans="2:12">
      <c r="B18" s="40">
        <v>5</v>
      </c>
      <c r="C18" s="363" t="s">
        <v>82</v>
      </c>
      <c r="D18" s="364" t="s">
        <v>83</v>
      </c>
      <c r="E18" s="365"/>
      <c r="F18" s="365"/>
      <c r="G18" s="365"/>
      <c r="H18" s="365"/>
      <c r="I18" s="365"/>
      <c r="J18" s="365"/>
      <c r="K18" s="365"/>
      <c r="L18" s="378"/>
    </row>
    <row r="19" ht="20.1" customHeight="1" spans="2:12">
      <c r="B19" s="40">
        <v>6</v>
      </c>
      <c r="C19" s="363" t="s">
        <v>49</v>
      </c>
      <c r="D19" s="364" t="s">
        <v>84</v>
      </c>
      <c r="E19" s="365"/>
      <c r="F19" s="365"/>
      <c r="G19" s="365"/>
      <c r="H19" s="365"/>
      <c r="I19" s="365"/>
      <c r="J19" s="365"/>
      <c r="K19" s="365"/>
      <c r="L19" s="378"/>
    </row>
    <row r="20" ht="20.1" customHeight="1" spans="2:12">
      <c r="B20" s="40">
        <v>7</v>
      </c>
      <c r="C20" s="367" t="s">
        <v>85</v>
      </c>
      <c r="D20" s="368" t="s">
        <v>86</v>
      </c>
      <c r="E20" s="369"/>
      <c r="F20" s="369"/>
      <c r="G20" s="369"/>
      <c r="H20" s="369"/>
      <c r="I20" s="369"/>
      <c r="J20" s="369"/>
      <c r="K20" s="369"/>
      <c r="L20" s="379"/>
    </row>
    <row r="21" ht="20.1" customHeight="1" spans="2:12">
      <c r="B21" s="40">
        <v>8</v>
      </c>
      <c r="C21" s="370"/>
      <c r="D21" s="368" t="s">
        <v>87</v>
      </c>
      <c r="E21" s="369"/>
      <c r="F21" s="369"/>
      <c r="G21" s="369"/>
      <c r="H21" s="369"/>
      <c r="I21" s="369"/>
      <c r="J21" s="369"/>
      <c r="K21" s="369"/>
      <c r="L21" s="379"/>
    </row>
    <row r="22" ht="20.1" customHeight="1" spans="2:12">
      <c r="B22" s="40">
        <v>9</v>
      </c>
      <c r="C22" s="370"/>
      <c r="D22" s="364" t="s">
        <v>88</v>
      </c>
      <c r="E22" s="365"/>
      <c r="F22" s="365"/>
      <c r="G22" s="365"/>
      <c r="H22" s="365"/>
      <c r="I22" s="365"/>
      <c r="J22" s="365"/>
      <c r="K22" s="365"/>
      <c r="L22" s="378"/>
    </row>
    <row r="23" ht="20.1" customHeight="1" spans="2:12">
      <c r="B23" s="40">
        <v>10</v>
      </c>
      <c r="C23" s="371"/>
      <c r="D23" s="368" t="s">
        <v>89</v>
      </c>
      <c r="E23" s="369"/>
      <c r="F23" s="369"/>
      <c r="G23" s="369"/>
      <c r="H23" s="369"/>
      <c r="I23" s="369"/>
      <c r="J23" s="369"/>
      <c r="K23" s="369"/>
      <c r="L23" s="379"/>
    </row>
  </sheetData>
  <mergeCells count="29">
    <mergeCell ref="B1:L1"/>
    <mergeCell ref="E2:F2"/>
    <mergeCell ref="B13:L13"/>
    <mergeCell ref="D14:L14"/>
    <mergeCell ref="D15:L15"/>
    <mergeCell ref="D16:L16"/>
    <mergeCell ref="D17:L17"/>
    <mergeCell ref="D18:L18"/>
    <mergeCell ref="D19:L19"/>
    <mergeCell ref="D20:L20"/>
    <mergeCell ref="D21:L21"/>
    <mergeCell ref="D22:L22"/>
    <mergeCell ref="D23:L23"/>
    <mergeCell ref="B2:B3"/>
    <mergeCell ref="B4:B5"/>
    <mergeCell ref="B7:B8"/>
    <mergeCell ref="C2:C3"/>
    <mergeCell ref="C4:C5"/>
    <mergeCell ref="C7:C8"/>
    <mergeCell ref="C20:C23"/>
    <mergeCell ref="D2:D3"/>
    <mergeCell ref="G2:G3"/>
    <mergeCell ref="H2:H3"/>
    <mergeCell ref="I2:I3"/>
    <mergeCell ref="J2:J3"/>
    <mergeCell ref="K2:K3"/>
    <mergeCell ref="K4:K5"/>
    <mergeCell ref="K7:K8"/>
    <mergeCell ref="L2:L3"/>
  </mergeCells>
  <pageMargins left="0.751388888888889" right="0.751388888888889" top="0.979861111111111" bottom="0.979861111111111" header="0.507638888888889" footer="0.507638888888889"/>
  <pageSetup paperSize="9" scale="73" fitToHeight="0" orientation="landscape" horizontalDpi="600"/>
  <headerFooter alignWithMargins="0">
    <oddHeader>&amp;LXXX建筑工程有限公司</oddHeader>
    <oddFooter>&amp;C&amp;A/&amp;P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B1:P10"/>
  <sheetViews>
    <sheetView view="pageBreakPreview" zoomScaleNormal="100" workbookViewId="0">
      <selection activeCell="A15" sqref="A15:A20"/>
    </sheetView>
  </sheetViews>
  <sheetFormatPr defaultColWidth="9.11428571428571" defaultRowHeight="24" customHeight="1"/>
  <cols>
    <col min="1" max="1" width="1.55238095238095" style="322" customWidth="1"/>
    <col min="2" max="2" width="6.33333333333333" style="322" customWidth="1"/>
    <col min="3" max="3" width="16.1142857142857" style="322" customWidth="1"/>
    <col min="4" max="9" width="10.6666666666667" style="322" customWidth="1"/>
    <col min="10" max="10" width="16.6666666666667" style="322" customWidth="1"/>
    <col min="11" max="17" width="10.6666666666667" style="322" customWidth="1"/>
    <col min="18" max="16384" width="9.11428571428571" style="322"/>
  </cols>
  <sheetData>
    <row r="1" ht="45" customHeight="1" spans="2:16">
      <c r="B1" s="323" t="s">
        <v>90</v>
      </c>
      <c r="C1" s="323"/>
      <c r="D1" s="323"/>
      <c r="E1" s="323"/>
      <c r="F1" s="323"/>
      <c r="G1" s="323"/>
      <c r="H1" s="323"/>
      <c r="I1" s="323"/>
      <c r="J1" s="323"/>
      <c r="K1" s="323"/>
      <c r="L1" s="323"/>
      <c r="M1" s="323"/>
      <c r="N1" s="323"/>
      <c r="O1" s="323"/>
      <c r="P1" s="323"/>
    </row>
    <row r="2" customHeight="1" spans="2:16">
      <c r="B2" s="324" t="s">
        <v>9</v>
      </c>
      <c r="C2" s="325" t="s">
        <v>28</v>
      </c>
      <c r="D2" s="326" t="s">
        <v>91</v>
      </c>
      <c r="E2" s="326"/>
      <c r="F2" s="326"/>
      <c r="G2" s="326"/>
      <c r="H2" s="326"/>
      <c r="I2" s="326"/>
      <c r="J2" s="325" t="s">
        <v>92</v>
      </c>
      <c r="K2" s="325"/>
      <c r="L2" s="325"/>
      <c r="M2" s="325"/>
      <c r="N2" s="325"/>
      <c r="O2" s="325"/>
      <c r="P2" s="338"/>
    </row>
    <row r="3" ht="42" customHeight="1" spans="2:16">
      <c r="B3" s="327"/>
      <c r="C3" s="72"/>
      <c r="D3" s="71" t="s">
        <v>93</v>
      </c>
      <c r="E3" s="71" t="s">
        <v>94</v>
      </c>
      <c r="F3" s="71" t="s">
        <v>95</v>
      </c>
      <c r="G3" s="71" t="s">
        <v>96</v>
      </c>
      <c r="H3" s="71" t="s">
        <v>97</v>
      </c>
      <c r="I3" s="71" t="s">
        <v>98</v>
      </c>
      <c r="J3" s="71" t="s">
        <v>99</v>
      </c>
      <c r="K3" s="71" t="s">
        <v>100</v>
      </c>
      <c r="L3" s="71" t="s">
        <v>38</v>
      </c>
      <c r="M3" s="71" t="s">
        <v>39</v>
      </c>
      <c r="N3" s="71" t="s">
        <v>40</v>
      </c>
      <c r="O3" s="71" t="s">
        <v>41</v>
      </c>
      <c r="P3" s="339" t="s">
        <v>32</v>
      </c>
    </row>
    <row r="4" ht="54" customHeight="1" spans="2:16">
      <c r="B4" s="328">
        <v>1</v>
      </c>
      <c r="C4" s="329" t="s">
        <v>101</v>
      </c>
      <c r="D4" s="330">
        <f>(SUM(工程量清单及计价表!G120:G121)+SUM(工程量清单及计价表!G31:G32))/报价汇总表!C4*1000</f>
        <v>72.3170996978852</v>
      </c>
      <c r="E4" s="330">
        <f>(SUM(工程量清单及计价表!G127:G135)+工程量清单及计价表!G136*0.207+SUM(工程量清单及计价表!G38:G46)+工程量清单及计价表!G47*0.207)/报价汇总表!C4</f>
        <v>0.606369673716012</v>
      </c>
      <c r="F4" s="330">
        <f>单项措施项目清单!M3/报价汇总表!C4</f>
        <v>4.94481607250755</v>
      </c>
      <c r="G4" s="330">
        <f>(SUM(工程量清单及计价表!G114:G116)+SUM(工程量清单及计价表!G23:G26))/报价汇总表!C4</f>
        <v>0.167713595166163</v>
      </c>
      <c r="H4" s="330">
        <f>(工程量清单及计价表!G179)/报价汇总表!C4</f>
        <v>1.81010948640483</v>
      </c>
      <c r="I4" s="330">
        <f>(SUM(工程量清单及计价表!G76:G77)+SUM(工程量清单及计价表!G167:G173))/报价汇总表!C4</f>
        <v>2.68061510574018</v>
      </c>
      <c r="J4" s="330">
        <f>报价汇总表!J4/报价汇总表!$C$4</f>
        <v>1795.35103453414</v>
      </c>
      <c r="K4" s="330">
        <f>报价汇总表!D4/报价汇总表!$C$4</f>
        <v>1340.47060906344</v>
      </c>
      <c r="L4" s="330">
        <f>报价汇总表!E4/报价汇总表!$C$4</f>
        <v>54.5</v>
      </c>
      <c r="M4" s="330">
        <f>报价汇总表!F4/报价汇总表!$C$4</f>
        <v>274.882325470695</v>
      </c>
      <c r="N4" s="330">
        <f>报价汇总表!G4/报价汇总表!$C$4</f>
        <v>60</v>
      </c>
      <c r="O4" s="330">
        <f>报价汇总表!H4/报价汇总表!$C$4</f>
        <v>55.59</v>
      </c>
      <c r="P4" s="340">
        <f>报价汇总表!I4/报价汇总表!$C$4</f>
        <v>9.9081</v>
      </c>
    </row>
    <row r="5" ht="33" customHeight="1" spans="2:16">
      <c r="B5" s="331"/>
      <c r="C5" s="332"/>
      <c r="D5" s="333"/>
      <c r="E5" s="333"/>
      <c r="F5" s="333"/>
      <c r="G5" s="333"/>
      <c r="H5" s="333"/>
      <c r="I5" s="333"/>
      <c r="J5" s="333"/>
      <c r="K5" s="333"/>
      <c r="L5" s="333"/>
      <c r="M5" s="333"/>
      <c r="N5" s="333"/>
      <c r="O5" s="333"/>
      <c r="P5" s="341"/>
    </row>
    <row r="6" ht="33" customHeight="1" spans="2:16">
      <c r="B6" s="327"/>
      <c r="C6" s="334"/>
      <c r="D6" s="335"/>
      <c r="E6" s="335"/>
      <c r="F6" s="335"/>
      <c r="G6" s="335"/>
      <c r="H6" s="335"/>
      <c r="I6" s="335"/>
      <c r="J6" s="335"/>
      <c r="K6" s="335"/>
      <c r="L6" s="335"/>
      <c r="M6" s="335"/>
      <c r="N6" s="335"/>
      <c r="O6" s="335"/>
      <c r="P6" s="342"/>
    </row>
    <row r="7" ht="33" customHeight="1" spans="2:16">
      <c r="B7" s="327"/>
      <c r="C7" s="334"/>
      <c r="D7" s="335"/>
      <c r="E7" s="335"/>
      <c r="F7" s="335"/>
      <c r="G7" s="335"/>
      <c r="H7" s="335"/>
      <c r="I7" s="335"/>
      <c r="J7" s="335"/>
      <c r="K7" s="335"/>
      <c r="L7" s="335"/>
      <c r="M7" s="335"/>
      <c r="N7" s="335"/>
      <c r="O7" s="335"/>
      <c r="P7" s="342"/>
    </row>
    <row r="8" ht="33" customHeight="1" spans="2:16">
      <c r="B8" s="327"/>
      <c r="C8" s="334"/>
      <c r="D8" s="335"/>
      <c r="E8" s="335"/>
      <c r="F8" s="335"/>
      <c r="G8" s="335"/>
      <c r="H8" s="335"/>
      <c r="I8" s="335"/>
      <c r="J8" s="335"/>
      <c r="K8" s="335"/>
      <c r="L8" s="335"/>
      <c r="M8" s="335"/>
      <c r="N8" s="335"/>
      <c r="O8" s="335"/>
      <c r="P8" s="342"/>
    </row>
    <row r="9" ht="33" customHeight="1" spans="2:16">
      <c r="B9" s="327"/>
      <c r="C9" s="334"/>
      <c r="D9" s="335"/>
      <c r="E9" s="335"/>
      <c r="F9" s="335"/>
      <c r="G9" s="335"/>
      <c r="H9" s="335"/>
      <c r="I9" s="335"/>
      <c r="J9" s="335"/>
      <c r="K9" s="335"/>
      <c r="L9" s="335"/>
      <c r="M9" s="335"/>
      <c r="N9" s="335"/>
      <c r="O9" s="335"/>
      <c r="P9" s="342"/>
    </row>
    <row r="10" customHeight="1" spans="2:16">
      <c r="B10" s="328"/>
      <c r="C10" s="336"/>
      <c r="D10" s="330"/>
      <c r="E10" s="330"/>
      <c r="F10" s="337"/>
      <c r="G10" s="330"/>
      <c r="H10" s="330"/>
      <c r="I10" s="330"/>
      <c r="J10" s="330"/>
      <c r="K10" s="330"/>
      <c r="L10" s="330"/>
      <c r="M10" s="330"/>
      <c r="N10" s="330"/>
      <c r="O10" s="330"/>
      <c r="P10" s="340"/>
    </row>
  </sheetData>
  <sheetProtection formatCells="0" formatColumns="0" formatRows="0" insertRows="0" insertColumns="0" insertHyperlinks="0" deleteColumns="0" deleteRows="0" sort="0" autoFilter="0" pivotTables="0"/>
  <mergeCells count="5">
    <mergeCell ref="B1:P1"/>
    <mergeCell ref="D2:I2"/>
    <mergeCell ref="J2:P2"/>
    <mergeCell ref="B2:B3"/>
    <mergeCell ref="C2:C3"/>
  </mergeCells>
  <pageMargins left="0.700694444444445" right="0.700694444444445" top="0.751388888888889" bottom="0.751388888888889" header="0.298611111111111" footer="0.298611111111111"/>
  <pageSetup paperSize="9" scale="76" orientation="landscape" horizontalDpi="600"/>
  <headerFooter>
    <oddHeader>&amp;LXXX建筑工程有限公司</oddHeader>
    <oddFooter>&amp;C&amp;A/&amp;P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9900"/>
    <pageSetUpPr fitToPage="1"/>
  </sheetPr>
  <dimension ref="B1:K65"/>
  <sheetViews>
    <sheetView view="pageBreakPreview" zoomScaleNormal="100" workbookViewId="0">
      <pane ySplit="1" topLeftCell="A2" activePane="bottomLeft" state="frozen"/>
      <selection/>
      <selection pane="bottomLeft" activeCell="A2" sqref="$A2:$XFD2"/>
    </sheetView>
  </sheetViews>
  <sheetFormatPr defaultColWidth="10.3333333333333" defaultRowHeight="20.1" customHeight="1"/>
  <cols>
    <col min="1" max="1" width="1.11428571428571" style="293" customWidth="1"/>
    <col min="2" max="2" width="7" style="294" customWidth="1"/>
    <col min="3" max="3" width="9.88571428571429" style="294" customWidth="1"/>
    <col min="4" max="4" width="68" style="294" customWidth="1"/>
    <col min="5" max="5" width="80" style="293" customWidth="1"/>
    <col min="6" max="6" width="12" style="293" customWidth="1"/>
    <col min="7" max="16384" width="10.3333333333333" style="293"/>
  </cols>
  <sheetData>
    <row r="1" ht="54.9" customHeight="1" spans="2:5">
      <c r="B1" s="295" t="s">
        <v>102</v>
      </c>
      <c r="C1" s="295"/>
      <c r="D1" s="295"/>
      <c r="E1" s="295"/>
    </row>
    <row r="2" ht="23.1" customHeight="1" spans="2:5">
      <c r="B2" s="296" t="s">
        <v>103</v>
      </c>
      <c r="C2" s="296"/>
      <c r="D2" s="296"/>
      <c r="E2" s="296"/>
    </row>
    <row r="3" ht="25.5" customHeight="1" spans="2:5">
      <c r="B3" s="297" t="s">
        <v>104</v>
      </c>
      <c r="C3" s="298"/>
      <c r="D3" s="299" t="s">
        <v>105</v>
      </c>
      <c r="E3" s="299"/>
    </row>
    <row r="4" ht="35.1" customHeight="1" spans="2:5">
      <c r="B4" s="300"/>
      <c r="C4" s="301"/>
      <c r="D4" s="299" t="s">
        <v>106</v>
      </c>
      <c r="E4" s="299"/>
    </row>
    <row r="5" customHeight="1" spans="2:5">
      <c r="B5" s="300"/>
      <c r="C5" s="301"/>
      <c r="D5" s="299" t="s">
        <v>107</v>
      </c>
      <c r="E5" s="299"/>
    </row>
    <row r="6" ht="35.1" customHeight="1" spans="2:5">
      <c r="B6" s="300"/>
      <c r="C6" s="301"/>
      <c r="D6" s="299" t="s">
        <v>108</v>
      </c>
      <c r="E6" s="299"/>
    </row>
    <row r="7" ht="35.1" customHeight="1" spans="2:5">
      <c r="B7" s="300"/>
      <c r="C7" s="301"/>
      <c r="D7" s="299" t="s">
        <v>109</v>
      </c>
      <c r="E7" s="299"/>
    </row>
    <row r="8" ht="64.5" customHeight="1" spans="2:5">
      <c r="B8" s="300"/>
      <c r="C8" s="301"/>
      <c r="D8" s="299" t="s">
        <v>110</v>
      </c>
      <c r="E8" s="299"/>
    </row>
    <row r="9" ht="80.1" customHeight="1" spans="2:5">
      <c r="B9" s="300"/>
      <c r="C9" s="301"/>
      <c r="D9" s="299" t="s">
        <v>111</v>
      </c>
      <c r="E9" s="299"/>
    </row>
    <row r="10" ht="21.75" customHeight="1" spans="2:5">
      <c r="B10" s="302"/>
      <c r="C10" s="303"/>
      <c r="D10" s="304" t="s">
        <v>112</v>
      </c>
      <c r="E10" s="305"/>
    </row>
    <row r="11" ht="25.5" customHeight="1" spans="2:5">
      <c r="B11" s="306" t="s">
        <v>113</v>
      </c>
      <c r="C11" s="306"/>
      <c r="D11" s="306"/>
      <c r="E11" s="306"/>
    </row>
    <row r="12" ht="23.1" customHeight="1" spans="2:5">
      <c r="B12" s="307" t="s">
        <v>114</v>
      </c>
      <c r="C12" s="307"/>
      <c r="D12" s="307" t="s">
        <v>115</v>
      </c>
      <c r="E12" s="307" t="s">
        <v>116</v>
      </c>
    </row>
    <row r="13" ht="49.5" customHeight="1" spans="2:5">
      <c r="B13" s="308" t="s">
        <v>117</v>
      </c>
      <c r="C13" s="308"/>
      <c r="D13" s="309" t="s">
        <v>118</v>
      </c>
      <c r="E13" s="309" t="s">
        <v>119</v>
      </c>
    </row>
    <row r="14" ht="39" customHeight="1" spans="2:5">
      <c r="B14" s="308"/>
      <c r="C14" s="308"/>
      <c r="D14" s="309" t="s">
        <v>120</v>
      </c>
      <c r="E14" s="310" t="s">
        <v>121</v>
      </c>
    </row>
    <row r="15" ht="22.5" customHeight="1" spans="2:5">
      <c r="B15" s="308"/>
      <c r="C15" s="308"/>
      <c r="D15" s="309" t="s">
        <v>122</v>
      </c>
      <c r="E15" s="311"/>
    </row>
    <row r="16" ht="37.5" customHeight="1" spans="2:5">
      <c r="B16" s="308"/>
      <c r="C16" s="308"/>
      <c r="D16" s="309" t="s">
        <v>123</v>
      </c>
      <c r="E16" s="311"/>
    </row>
    <row r="17" ht="41.25" customHeight="1" spans="2:5">
      <c r="B17" s="308" t="s">
        <v>124</v>
      </c>
      <c r="C17" s="308"/>
      <c r="D17" s="309" t="s">
        <v>125</v>
      </c>
      <c r="E17" s="312" t="s">
        <v>126</v>
      </c>
    </row>
    <row r="18" ht="128.25" customHeight="1" spans="2:5">
      <c r="B18" s="308"/>
      <c r="C18" s="308"/>
      <c r="D18" s="309" t="s">
        <v>127</v>
      </c>
      <c r="E18" s="310" t="s">
        <v>128</v>
      </c>
    </row>
    <row r="19" ht="128.25" customHeight="1" spans="2:5">
      <c r="B19" s="308"/>
      <c r="C19" s="308"/>
      <c r="D19" s="309" t="s">
        <v>129</v>
      </c>
      <c r="E19" s="311"/>
    </row>
    <row r="20" ht="48.75" customHeight="1" spans="2:5">
      <c r="B20" s="308" t="s">
        <v>130</v>
      </c>
      <c r="C20" s="308"/>
      <c r="D20" s="309" t="s">
        <v>131</v>
      </c>
      <c r="E20" s="310" t="s">
        <v>132</v>
      </c>
    </row>
    <row r="21" ht="36" customHeight="1" spans="2:5">
      <c r="B21" s="308"/>
      <c r="C21" s="308"/>
      <c r="D21" s="309" t="s">
        <v>133</v>
      </c>
      <c r="E21" s="311"/>
    </row>
    <row r="22" ht="31.5" customHeight="1" spans="2:5">
      <c r="B22" s="308"/>
      <c r="C22" s="308"/>
      <c r="D22" s="309" t="s">
        <v>134</v>
      </c>
      <c r="E22" s="311"/>
    </row>
    <row r="23" ht="56.25" customHeight="1" spans="2:5">
      <c r="B23" s="308"/>
      <c r="C23" s="308"/>
      <c r="D23" s="313" t="s">
        <v>135</v>
      </c>
      <c r="E23" s="311"/>
    </row>
    <row r="24" ht="52.5" customHeight="1" spans="2:5">
      <c r="B24" s="308"/>
      <c r="C24" s="308"/>
      <c r="D24" s="313" t="s">
        <v>136</v>
      </c>
      <c r="E24" s="311"/>
    </row>
    <row r="25" ht="33" customHeight="1" spans="2:5">
      <c r="B25" s="308" t="s">
        <v>137</v>
      </c>
      <c r="C25" s="308"/>
      <c r="D25" s="309" t="s">
        <v>138</v>
      </c>
      <c r="E25" s="309" t="s">
        <v>139</v>
      </c>
    </row>
    <row r="26" ht="38.25" customHeight="1" spans="2:5">
      <c r="B26" s="308" t="s">
        <v>140</v>
      </c>
      <c r="C26" s="308"/>
      <c r="D26" s="309" t="s">
        <v>141</v>
      </c>
      <c r="E26" s="310" t="s">
        <v>142</v>
      </c>
    </row>
    <row r="27" ht="36" customHeight="1" spans="2:5">
      <c r="B27" s="308"/>
      <c r="C27" s="308"/>
      <c r="D27" s="309" t="s">
        <v>143</v>
      </c>
      <c r="E27" s="311"/>
    </row>
    <row r="28" ht="52.5" customHeight="1" spans="2:5">
      <c r="B28" s="308"/>
      <c r="C28" s="308"/>
      <c r="D28" s="309" t="s">
        <v>144</v>
      </c>
      <c r="E28" s="311"/>
    </row>
    <row r="29" ht="64.5" customHeight="1" spans="2:5">
      <c r="B29" s="308"/>
      <c r="C29" s="308"/>
      <c r="D29" s="309" t="s">
        <v>145</v>
      </c>
      <c r="E29" s="311"/>
    </row>
    <row r="30" ht="32.25" customHeight="1" spans="2:5">
      <c r="B30" s="308"/>
      <c r="C30" s="308"/>
      <c r="D30" s="309" t="s">
        <v>146</v>
      </c>
      <c r="E30" s="311"/>
    </row>
    <row r="31" ht="57" customHeight="1" spans="2:5">
      <c r="B31" s="308"/>
      <c r="C31" s="308"/>
      <c r="D31" s="309" t="s">
        <v>147</v>
      </c>
      <c r="E31" s="311"/>
    </row>
    <row r="32" ht="67.5" customHeight="1" spans="2:11">
      <c r="B32" s="308" t="s">
        <v>148</v>
      </c>
      <c r="C32" s="308"/>
      <c r="D32" s="309" t="s">
        <v>149</v>
      </c>
      <c r="E32" s="310" t="s">
        <v>150</v>
      </c>
      <c r="F32" s="314"/>
      <c r="G32" s="314"/>
      <c r="H32" s="314"/>
      <c r="I32" s="314"/>
      <c r="J32" s="314"/>
      <c r="K32" s="314"/>
    </row>
    <row r="33" ht="57.75" customHeight="1" spans="2:5">
      <c r="B33" s="308"/>
      <c r="C33" s="308"/>
      <c r="D33" s="309" t="s">
        <v>151</v>
      </c>
      <c r="E33" s="311"/>
    </row>
    <row r="34" ht="33" customHeight="1" spans="2:5">
      <c r="B34" s="308"/>
      <c r="C34" s="308"/>
      <c r="D34" s="309" t="s">
        <v>152</v>
      </c>
      <c r="E34" s="311"/>
    </row>
    <row r="35" ht="48" customHeight="1" spans="2:5">
      <c r="B35" s="308"/>
      <c r="C35" s="308"/>
      <c r="D35" s="313" t="s">
        <v>153</v>
      </c>
      <c r="E35" s="311"/>
    </row>
    <row r="36" ht="51" customHeight="1" spans="2:5">
      <c r="B36" s="308"/>
      <c r="C36" s="308"/>
      <c r="D36" s="313" t="s">
        <v>154</v>
      </c>
      <c r="E36" s="311"/>
    </row>
    <row r="37" ht="121.5" customHeight="1" spans="2:5">
      <c r="B37" s="308"/>
      <c r="C37" s="308"/>
      <c r="D37" s="309" t="s">
        <v>155</v>
      </c>
      <c r="E37" s="311"/>
    </row>
    <row r="38" ht="35.25" customHeight="1" spans="2:5">
      <c r="B38" s="308"/>
      <c r="C38" s="308"/>
      <c r="D38" s="309" t="s">
        <v>156</v>
      </c>
      <c r="E38" s="311"/>
    </row>
    <row r="39" ht="36" customHeight="1" spans="2:5">
      <c r="B39" s="308"/>
      <c r="C39" s="308"/>
      <c r="D39" s="309" t="s">
        <v>157</v>
      </c>
      <c r="E39" s="311"/>
    </row>
    <row r="40" ht="35.25" customHeight="1" spans="2:5">
      <c r="B40" s="308"/>
      <c r="C40" s="308"/>
      <c r="D40" s="309" t="s">
        <v>158</v>
      </c>
      <c r="E40" s="311"/>
    </row>
    <row r="41" ht="35.25" customHeight="1" spans="2:5">
      <c r="B41" s="308"/>
      <c r="C41" s="308"/>
      <c r="D41" s="313" t="s">
        <v>159</v>
      </c>
      <c r="E41" s="311"/>
    </row>
    <row r="42" ht="29.25" customHeight="1" spans="2:5">
      <c r="B42" s="308"/>
      <c r="C42" s="308"/>
      <c r="D42" s="309" t="s">
        <v>160</v>
      </c>
      <c r="E42" s="311"/>
    </row>
    <row r="43" ht="21.75" customHeight="1" spans="2:5">
      <c r="B43" s="308"/>
      <c r="C43" s="308"/>
      <c r="D43" s="309" t="s">
        <v>161</v>
      </c>
      <c r="E43" s="311"/>
    </row>
    <row r="44" ht="52.5" customHeight="1" spans="2:5">
      <c r="B44" s="308"/>
      <c r="C44" s="308"/>
      <c r="D44" s="309" t="s">
        <v>162</v>
      </c>
      <c r="E44" s="311"/>
    </row>
    <row r="45" ht="34.5" customHeight="1" spans="2:5">
      <c r="B45" s="308"/>
      <c r="C45" s="308"/>
      <c r="D45" s="309" t="s">
        <v>163</v>
      </c>
      <c r="E45" s="311"/>
    </row>
    <row r="46" ht="37.5" customHeight="1" spans="2:5">
      <c r="B46" s="308"/>
      <c r="C46" s="308"/>
      <c r="D46" s="309" t="s">
        <v>164</v>
      </c>
      <c r="E46" s="311"/>
    </row>
    <row r="47" ht="35.25" customHeight="1" spans="2:5">
      <c r="B47" s="308" t="s">
        <v>165</v>
      </c>
      <c r="C47" s="308"/>
      <c r="D47" s="309" t="s">
        <v>166</v>
      </c>
      <c r="E47" s="310" t="s">
        <v>167</v>
      </c>
    </row>
    <row r="48" ht="57" customHeight="1" spans="2:5">
      <c r="B48" s="308"/>
      <c r="C48" s="308"/>
      <c r="D48" s="309" t="s">
        <v>168</v>
      </c>
      <c r="E48" s="311"/>
    </row>
    <row r="49" ht="35.25" customHeight="1" spans="2:5">
      <c r="B49" s="308"/>
      <c r="C49" s="308"/>
      <c r="D49" s="309" t="s">
        <v>169</v>
      </c>
      <c r="E49" s="311"/>
    </row>
    <row r="50" ht="25.5" customHeight="1" spans="2:5">
      <c r="B50" s="308"/>
      <c r="C50" s="308"/>
      <c r="D50" s="309" t="s">
        <v>170</v>
      </c>
      <c r="E50" s="311"/>
    </row>
    <row r="51" ht="67.5" customHeight="1" spans="2:5">
      <c r="B51" s="308"/>
      <c r="C51" s="308"/>
      <c r="D51" s="313" t="s">
        <v>171</v>
      </c>
      <c r="E51" s="311"/>
    </row>
    <row r="52" ht="39" customHeight="1" spans="2:5">
      <c r="B52" s="308" t="s">
        <v>172</v>
      </c>
      <c r="C52" s="308"/>
      <c r="D52" s="309" t="s">
        <v>173</v>
      </c>
      <c r="E52" s="310" t="s">
        <v>174</v>
      </c>
    </row>
    <row r="53" ht="39" customHeight="1" spans="2:5">
      <c r="B53" s="308"/>
      <c r="C53" s="308"/>
      <c r="D53" s="309" t="s">
        <v>175</v>
      </c>
      <c r="E53" s="311"/>
    </row>
    <row r="54" ht="39" customHeight="1" spans="2:5">
      <c r="B54" s="308"/>
      <c r="C54" s="308"/>
      <c r="D54" s="309" t="s">
        <v>176</v>
      </c>
      <c r="E54" s="311"/>
    </row>
    <row r="55" ht="39" customHeight="1" spans="2:5">
      <c r="B55" s="308"/>
      <c r="C55" s="308"/>
      <c r="D55" s="309"/>
      <c r="E55" s="311"/>
    </row>
    <row r="56" ht="39" customHeight="1" spans="2:5">
      <c r="B56" s="308" t="s">
        <v>177</v>
      </c>
      <c r="C56" s="308"/>
      <c r="D56" s="315" t="s">
        <v>178</v>
      </c>
      <c r="E56" s="316" t="s">
        <v>179</v>
      </c>
    </row>
    <row r="57" ht="31.5" customHeight="1" spans="2:5">
      <c r="B57" s="308"/>
      <c r="C57" s="308"/>
      <c r="D57" s="315"/>
      <c r="E57" s="316" t="s">
        <v>180</v>
      </c>
    </row>
    <row r="58" ht="26.25" customHeight="1" spans="2:5">
      <c r="B58" s="308"/>
      <c r="C58" s="308"/>
      <c r="D58" s="315"/>
      <c r="E58" s="317" t="s">
        <v>181</v>
      </c>
    </row>
    <row r="59" ht="23.1" customHeight="1" spans="2:5">
      <c r="B59" s="318" t="s">
        <v>182</v>
      </c>
      <c r="C59" s="318"/>
      <c r="D59" s="318"/>
      <c r="E59" s="318"/>
    </row>
    <row r="60" ht="51" customHeight="1" spans="2:5">
      <c r="B60" s="297" t="s">
        <v>183</v>
      </c>
      <c r="C60" s="298"/>
      <c r="D60" s="319" t="s">
        <v>184</v>
      </c>
      <c r="E60" s="312" t="s">
        <v>185</v>
      </c>
    </row>
    <row r="61" ht="36" customHeight="1" spans="2:5">
      <c r="B61" s="300"/>
      <c r="C61" s="301"/>
      <c r="D61" s="320"/>
      <c r="E61" s="312" t="s">
        <v>186</v>
      </c>
    </row>
    <row r="62" ht="27.75" customHeight="1" spans="2:5">
      <c r="B62" s="302"/>
      <c r="C62" s="303"/>
      <c r="D62" s="320" t="s">
        <v>187</v>
      </c>
      <c r="E62" s="321" t="s">
        <v>188</v>
      </c>
    </row>
    <row r="63" ht="24.75" customHeight="1" spans="2:5">
      <c r="B63" s="308" t="s">
        <v>29</v>
      </c>
      <c r="C63" s="308"/>
      <c r="D63" s="306" t="s">
        <v>189</v>
      </c>
      <c r="E63" s="306"/>
    </row>
    <row r="64" ht="24.75" customHeight="1" spans="2:5">
      <c r="B64" s="308" t="s">
        <v>190</v>
      </c>
      <c r="C64" s="308"/>
      <c r="D64" s="306" t="s">
        <v>191</v>
      </c>
      <c r="E64" s="306"/>
    </row>
    <row r="65" ht="12.75"/>
  </sheetData>
  <sheetProtection autoFilter="0"/>
  <mergeCells count="37">
    <mergeCell ref="B1:E1"/>
    <mergeCell ref="B2:E2"/>
    <mergeCell ref="D3:E3"/>
    <mergeCell ref="D4:E4"/>
    <mergeCell ref="D5:E5"/>
    <mergeCell ref="D6:E6"/>
    <mergeCell ref="D7:E7"/>
    <mergeCell ref="D8:E8"/>
    <mergeCell ref="D9:E9"/>
    <mergeCell ref="D10:E10"/>
    <mergeCell ref="B11:E11"/>
    <mergeCell ref="B12:C12"/>
    <mergeCell ref="B25:C25"/>
    <mergeCell ref="B59:E59"/>
    <mergeCell ref="B63:C63"/>
    <mergeCell ref="D63:E63"/>
    <mergeCell ref="B64:C64"/>
    <mergeCell ref="D64:E64"/>
    <mergeCell ref="D56:D58"/>
    <mergeCell ref="D60:D61"/>
    <mergeCell ref="E14:E16"/>
    <mergeCell ref="E18:E19"/>
    <mergeCell ref="E20:E24"/>
    <mergeCell ref="E26:E31"/>
    <mergeCell ref="E32:E46"/>
    <mergeCell ref="E47:E51"/>
    <mergeCell ref="E52:E55"/>
    <mergeCell ref="B52:C55"/>
    <mergeCell ref="B56:C58"/>
    <mergeCell ref="B60:C62"/>
    <mergeCell ref="B13:C16"/>
    <mergeCell ref="B17:C19"/>
    <mergeCell ref="B20:C24"/>
    <mergeCell ref="B26:C31"/>
    <mergeCell ref="B32:C46"/>
    <mergeCell ref="B47:C51"/>
    <mergeCell ref="B3:C10"/>
  </mergeCells>
  <pageMargins left="0.708333333333333" right="0.708333333333333" top="0.747916666666667" bottom="0.747916666666667" header="0.314583333333333" footer="0.314583333333333"/>
  <pageSetup paperSize="9" scale="53" fitToHeight="0" orientation="portrait" horizontalDpi="600" verticalDpi="96"/>
  <headerFooter>
    <oddHeader>&amp;LXXX建筑工程有限公司</oddHeader>
    <oddFooter>&amp;C&amp;A/&amp;P</oddFooter>
  </headerFooter>
  <colBreaks count="1" manualBreakCount="1">
    <brk id="9"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pageSetUpPr fitToPage="1"/>
  </sheetPr>
  <dimension ref="B1:K120"/>
  <sheetViews>
    <sheetView view="pageBreakPreview" zoomScale="85" zoomScaleNormal="100" workbookViewId="0">
      <selection activeCell="A15" sqref="A15:A20"/>
    </sheetView>
  </sheetViews>
  <sheetFormatPr defaultColWidth="9.11428571428571" defaultRowHeight="16.5"/>
  <cols>
    <col min="1" max="1" width="1.11428571428571" style="133" customWidth="1"/>
    <col min="2" max="2" width="12.3333333333333" style="135" customWidth="1"/>
    <col min="3" max="3" width="8.55238095238095" style="133" customWidth="1"/>
    <col min="4" max="4" width="22" style="133" customWidth="1"/>
    <col min="5" max="5" width="60.447619047619" style="133" customWidth="1"/>
    <col min="6" max="6" width="10.8857142857143" style="135" customWidth="1"/>
    <col min="7" max="8" width="15.6666666666667" style="282" customWidth="1"/>
    <col min="9" max="9" width="17.8857142857143" style="282" customWidth="1"/>
    <col min="10" max="10" width="25.552380952381" style="282" customWidth="1"/>
    <col min="11" max="11" width="32.3333333333333" style="135" customWidth="1"/>
    <col min="12" max="12" width="44.8857142857143" style="133" customWidth="1"/>
    <col min="13" max="13" width="18.6666666666667" style="133" customWidth="1"/>
    <col min="14" max="16384" width="9.11428571428571" style="133"/>
  </cols>
  <sheetData>
    <row r="1" ht="45" customHeight="1" spans="2:11">
      <c r="B1" s="283" t="s">
        <v>192</v>
      </c>
      <c r="C1" s="283"/>
      <c r="D1" s="283"/>
      <c r="E1" s="283"/>
      <c r="F1" s="283"/>
      <c r="G1" s="283"/>
      <c r="H1" s="283"/>
      <c r="I1" s="283"/>
      <c r="J1" s="283"/>
      <c r="K1" s="283"/>
    </row>
    <row r="2" ht="45" customHeight="1" spans="2:11">
      <c r="B2" s="181" t="s">
        <v>193</v>
      </c>
      <c r="C2" s="181" t="s">
        <v>194</v>
      </c>
      <c r="D2" s="181"/>
      <c r="E2" s="181"/>
      <c r="F2" s="181" t="s">
        <v>195</v>
      </c>
      <c r="G2" s="160" t="s">
        <v>196</v>
      </c>
      <c r="H2" s="284" t="s">
        <v>197</v>
      </c>
      <c r="I2" s="284" t="s">
        <v>198</v>
      </c>
      <c r="J2" s="181" t="s">
        <v>199</v>
      </c>
      <c r="K2" s="181" t="s">
        <v>37</v>
      </c>
    </row>
    <row r="3" ht="105" customHeight="1" spans="2:11">
      <c r="B3" s="105" t="s">
        <v>200</v>
      </c>
      <c r="C3" s="285" t="s">
        <v>201</v>
      </c>
      <c r="D3" s="285"/>
      <c r="E3" s="285"/>
      <c r="F3" s="181" t="s">
        <v>202</v>
      </c>
      <c r="G3" s="160">
        <f>招标业态信息表!K12</f>
        <v>8275</v>
      </c>
      <c r="H3" s="163">
        <v>50</v>
      </c>
      <c r="I3" s="163">
        <f>H3*1.09</f>
        <v>54.5</v>
      </c>
      <c r="J3" s="289">
        <f>G3*I3</f>
        <v>450987.5</v>
      </c>
      <c r="K3" s="181"/>
    </row>
    <row r="4" ht="21.9" customHeight="1" spans="2:11">
      <c r="B4" s="105">
        <v>1</v>
      </c>
      <c r="C4" s="127" t="s">
        <v>203</v>
      </c>
      <c r="D4" s="172" t="s">
        <v>204</v>
      </c>
      <c r="E4" s="118" t="s">
        <v>205</v>
      </c>
      <c r="F4" s="118"/>
      <c r="G4" s="118"/>
      <c r="H4" s="118"/>
      <c r="I4" s="118"/>
      <c r="J4" s="118"/>
      <c r="K4" s="274"/>
    </row>
    <row r="5" ht="21.9" customHeight="1" spans="2:11">
      <c r="B5" s="105"/>
      <c r="C5" s="127"/>
      <c r="D5" s="172"/>
      <c r="E5" s="118" t="s">
        <v>206</v>
      </c>
      <c r="F5" s="118"/>
      <c r="G5" s="118"/>
      <c r="H5" s="118"/>
      <c r="I5" s="118"/>
      <c r="J5" s="118"/>
      <c r="K5" s="274"/>
    </row>
    <row r="6" ht="21.9" customHeight="1" spans="2:11">
      <c r="B6" s="105"/>
      <c r="C6" s="127"/>
      <c r="D6" s="172"/>
      <c r="E6" s="118" t="s">
        <v>207</v>
      </c>
      <c r="F6" s="118"/>
      <c r="G6" s="118"/>
      <c r="H6" s="118"/>
      <c r="I6" s="118"/>
      <c r="J6" s="118"/>
      <c r="K6" s="274"/>
    </row>
    <row r="7" ht="21.9" customHeight="1" spans="2:11">
      <c r="B7" s="105"/>
      <c r="C7" s="127"/>
      <c r="D7" s="168" t="s">
        <v>208</v>
      </c>
      <c r="E7" s="118" t="s">
        <v>209</v>
      </c>
      <c r="F7" s="118"/>
      <c r="G7" s="118"/>
      <c r="H7" s="118"/>
      <c r="I7" s="118"/>
      <c r="J7" s="118"/>
      <c r="K7" s="290" t="s">
        <v>210</v>
      </c>
    </row>
    <row r="8" ht="21.9" customHeight="1" spans="2:11">
      <c r="B8" s="105"/>
      <c r="C8" s="127"/>
      <c r="D8" s="170"/>
      <c r="E8" s="118" t="s">
        <v>211</v>
      </c>
      <c r="F8" s="118"/>
      <c r="G8" s="118"/>
      <c r="H8" s="118"/>
      <c r="I8" s="118"/>
      <c r="J8" s="118"/>
      <c r="K8" s="291"/>
    </row>
    <row r="9" ht="35.25" customHeight="1" spans="2:11">
      <c r="B9" s="105"/>
      <c r="C9" s="127"/>
      <c r="D9" s="170"/>
      <c r="E9" s="118" t="s">
        <v>212</v>
      </c>
      <c r="F9" s="118"/>
      <c r="G9" s="118"/>
      <c r="H9" s="118"/>
      <c r="I9" s="118"/>
      <c r="J9" s="118"/>
      <c r="K9" s="291"/>
    </row>
    <row r="10" ht="21.9" customHeight="1" spans="2:11">
      <c r="B10" s="105"/>
      <c r="C10" s="127"/>
      <c r="D10" s="170"/>
      <c r="E10" s="118" t="s">
        <v>213</v>
      </c>
      <c r="F10" s="118"/>
      <c r="G10" s="118"/>
      <c r="H10" s="118"/>
      <c r="I10" s="118"/>
      <c r="J10" s="118"/>
      <c r="K10" s="291"/>
    </row>
    <row r="11" ht="35.1" customHeight="1" spans="2:11">
      <c r="B11" s="105"/>
      <c r="C11" s="127"/>
      <c r="D11" s="170"/>
      <c r="E11" s="118" t="s">
        <v>214</v>
      </c>
      <c r="F11" s="118"/>
      <c r="G11" s="118"/>
      <c r="H11" s="118"/>
      <c r="I11" s="118"/>
      <c r="J11" s="118"/>
      <c r="K11" s="291"/>
    </row>
    <row r="12" ht="35.1" customHeight="1" spans="2:11">
      <c r="B12" s="105"/>
      <c r="C12" s="127"/>
      <c r="D12" s="170"/>
      <c r="E12" s="118" t="s">
        <v>215</v>
      </c>
      <c r="F12" s="118"/>
      <c r="G12" s="118"/>
      <c r="H12" s="118"/>
      <c r="I12" s="118"/>
      <c r="J12" s="118"/>
      <c r="K12" s="291"/>
    </row>
    <row r="13" ht="35.1" customHeight="1" spans="2:11">
      <c r="B13" s="105"/>
      <c r="C13" s="127"/>
      <c r="D13" s="170"/>
      <c r="E13" s="118" t="s">
        <v>216</v>
      </c>
      <c r="F13" s="118"/>
      <c r="G13" s="118"/>
      <c r="H13" s="118"/>
      <c r="I13" s="118"/>
      <c r="J13" s="118"/>
      <c r="K13" s="291"/>
    </row>
    <row r="14" ht="35.1" customHeight="1" spans="2:11">
      <c r="B14" s="105"/>
      <c r="C14" s="127"/>
      <c r="D14" s="170"/>
      <c r="E14" s="118" t="s">
        <v>217</v>
      </c>
      <c r="F14" s="118"/>
      <c r="G14" s="118"/>
      <c r="H14" s="118"/>
      <c r="I14" s="118"/>
      <c r="J14" s="118"/>
      <c r="K14" s="291"/>
    </row>
    <row r="15" ht="30" customHeight="1" spans="2:11">
      <c r="B15" s="105"/>
      <c r="C15" s="127"/>
      <c r="D15" s="172" t="s">
        <v>218</v>
      </c>
      <c r="E15" s="118" t="s">
        <v>219</v>
      </c>
      <c r="F15" s="118"/>
      <c r="G15" s="118"/>
      <c r="H15" s="118"/>
      <c r="I15" s="118"/>
      <c r="J15" s="118"/>
      <c r="K15" s="256"/>
    </row>
    <row r="16" ht="30" customHeight="1" spans="2:11">
      <c r="B16" s="105"/>
      <c r="C16" s="127"/>
      <c r="D16" s="172"/>
      <c r="E16" s="118" t="s">
        <v>220</v>
      </c>
      <c r="F16" s="118"/>
      <c r="G16" s="118"/>
      <c r="H16" s="118"/>
      <c r="I16" s="118"/>
      <c r="J16" s="118"/>
      <c r="K16" s="256"/>
    </row>
    <row r="17" ht="21.9" customHeight="1" spans="2:11">
      <c r="B17" s="105"/>
      <c r="C17" s="127"/>
      <c r="D17" s="172"/>
      <c r="E17" s="118" t="s">
        <v>221</v>
      </c>
      <c r="F17" s="118"/>
      <c r="G17" s="118"/>
      <c r="H17" s="118"/>
      <c r="I17" s="118"/>
      <c r="J17" s="118"/>
      <c r="K17" s="256"/>
    </row>
    <row r="18" ht="30" customHeight="1" spans="2:11">
      <c r="B18" s="105"/>
      <c r="C18" s="127"/>
      <c r="D18" s="172"/>
      <c r="E18" s="118" t="s">
        <v>222</v>
      </c>
      <c r="F18" s="118"/>
      <c r="G18" s="118"/>
      <c r="H18" s="118"/>
      <c r="I18" s="118"/>
      <c r="J18" s="118"/>
      <c r="K18" s="256"/>
    </row>
    <row r="19" ht="30" customHeight="1" spans="2:11">
      <c r="B19" s="105"/>
      <c r="C19" s="127"/>
      <c r="D19" s="172"/>
      <c r="E19" s="118" t="s">
        <v>223</v>
      </c>
      <c r="F19" s="118"/>
      <c r="G19" s="118"/>
      <c r="H19" s="118"/>
      <c r="I19" s="118"/>
      <c r="J19" s="118"/>
      <c r="K19" s="256"/>
    </row>
    <row r="20" ht="21.9" customHeight="1" spans="2:11">
      <c r="B20" s="105"/>
      <c r="C20" s="127"/>
      <c r="D20" s="172"/>
      <c r="E20" s="118" t="s">
        <v>224</v>
      </c>
      <c r="F20" s="118"/>
      <c r="G20" s="118"/>
      <c r="H20" s="118"/>
      <c r="I20" s="118"/>
      <c r="J20" s="118"/>
      <c r="K20" s="256"/>
    </row>
    <row r="21" ht="21.9" customHeight="1" spans="2:11">
      <c r="B21" s="105"/>
      <c r="C21" s="127"/>
      <c r="D21" s="172"/>
      <c r="E21" s="118" t="s">
        <v>225</v>
      </c>
      <c r="F21" s="118"/>
      <c r="G21" s="118"/>
      <c r="H21" s="118"/>
      <c r="I21" s="118"/>
      <c r="J21" s="118"/>
      <c r="K21" s="256"/>
    </row>
    <row r="22" ht="21.9" customHeight="1" spans="2:11">
      <c r="B22" s="105"/>
      <c r="C22" s="127"/>
      <c r="D22" s="172"/>
      <c r="E22" s="118" t="s">
        <v>226</v>
      </c>
      <c r="F22" s="118"/>
      <c r="G22" s="118"/>
      <c r="H22" s="118"/>
      <c r="I22" s="118"/>
      <c r="J22" s="118"/>
      <c r="K22" s="256"/>
    </row>
    <row r="23" ht="30" customHeight="1" spans="2:11">
      <c r="B23" s="105"/>
      <c r="C23" s="127"/>
      <c r="D23" s="172" t="s">
        <v>227</v>
      </c>
      <c r="E23" s="118" t="s">
        <v>228</v>
      </c>
      <c r="F23" s="118"/>
      <c r="G23" s="118"/>
      <c r="H23" s="118"/>
      <c r="I23" s="118"/>
      <c r="J23" s="118"/>
      <c r="K23" s="292"/>
    </row>
    <row r="24" ht="30" customHeight="1" spans="2:11">
      <c r="B24" s="105"/>
      <c r="C24" s="127"/>
      <c r="D24" s="172"/>
      <c r="E24" s="118" t="s">
        <v>229</v>
      </c>
      <c r="F24" s="118"/>
      <c r="G24" s="118"/>
      <c r="H24" s="118"/>
      <c r="I24" s="118"/>
      <c r="J24" s="118"/>
      <c r="K24" s="292"/>
    </row>
    <row r="25" ht="24.9" customHeight="1" spans="2:11">
      <c r="B25" s="105"/>
      <c r="C25" s="127"/>
      <c r="D25" s="172"/>
      <c r="E25" s="239" t="s">
        <v>230</v>
      </c>
      <c r="F25" s="286"/>
      <c r="G25" s="286"/>
      <c r="H25" s="286"/>
      <c r="I25" s="286"/>
      <c r="J25" s="240"/>
      <c r="K25" s="292"/>
    </row>
    <row r="26" ht="30" customHeight="1" spans="2:11">
      <c r="B26" s="105"/>
      <c r="C26" s="127"/>
      <c r="D26" s="172"/>
      <c r="E26" s="239" t="s">
        <v>231</v>
      </c>
      <c r="F26" s="286"/>
      <c r="G26" s="286"/>
      <c r="H26" s="286"/>
      <c r="I26" s="286"/>
      <c r="J26" s="240"/>
      <c r="K26" s="292"/>
    </row>
    <row r="27" ht="73.5" customHeight="1" spans="2:11">
      <c r="B27" s="105"/>
      <c r="C27" s="127"/>
      <c r="D27" s="172"/>
      <c r="E27" s="118" t="s">
        <v>232</v>
      </c>
      <c r="F27" s="118"/>
      <c r="G27" s="118"/>
      <c r="H27" s="118"/>
      <c r="I27" s="118"/>
      <c r="J27" s="118"/>
      <c r="K27" s="292"/>
    </row>
    <row r="28" ht="18" customHeight="1" spans="2:11">
      <c r="B28" s="105"/>
      <c r="C28" s="127"/>
      <c r="D28" s="172"/>
      <c r="E28" s="118" t="s">
        <v>233</v>
      </c>
      <c r="F28" s="118"/>
      <c r="G28" s="118"/>
      <c r="H28" s="118"/>
      <c r="I28" s="118"/>
      <c r="J28" s="118"/>
      <c r="K28" s="292"/>
    </row>
    <row r="29" ht="93.75" customHeight="1" spans="2:11">
      <c r="B29" s="105"/>
      <c r="C29" s="127"/>
      <c r="D29" s="172"/>
      <c r="E29" s="118" t="s">
        <v>234</v>
      </c>
      <c r="F29" s="118"/>
      <c r="G29" s="118"/>
      <c r="H29" s="118"/>
      <c r="I29" s="118"/>
      <c r="J29" s="118"/>
      <c r="K29" s="292"/>
    </row>
    <row r="30" ht="30" customHeight="1" spans="2:11">
      <c r="B30" s="105"/>
      <c r="C30" s="127"/>
      <c r="D30" s="172"/>
      <c r="E30" s="239" t="s">
        <v>235</v>
      </c>
      <c r="F30" s="286"/>
      <c r="G30" s="286"/>
      <c r="H30" s="286"/>
      <c r="I30" s="286"/>
      <c r="J30" s="240"/>
      <c r="K30" s="292"/>
    </row>
    <row r="31" ht="30" customHeight="1" spans="2:11">
      <c r="B31" s="105"/>
      <c r="C31" s="127"/>
      <c r="D31" s="172"/>
      <c r="E31" s="239" t="s">
        <v>236</v>
      </c>
      <c r="F31" s="286"/>
      <c r="G31" s="286"/>
      <c r="H31" s="286"/>
      <c r="I31" s="286"/>
      <c r="J31" s="240"/>
      <c r="K31" s="292"/>
    </row>
    <row r="32" ht="21.9" customHeight="1" spans="2:11">
      <c r="B32" s="105"/>
      <c r="C32" s="127"/>
      <c r="D32" s="172"/>
      <c r="E32" s="118" t="s">
        <v>237</v>
      </c>
      <c r="F32" s="118"/>
      <c r="G32" s="118"/>
      <c r="H32" s="118"/>
      <c r="I32" s="118"/>
      <c r="J32" s="118"/>
      <c r="K32" s="292"/>
    </row>
    <row r="33" ht="36.75" customHeight="1" spans="2:11">
      <c r="B33" s="105"/>
      <c r="C33" s="127"/>
      <c r="D33" s="172" t="s">
        <v>238</v>
      </c>
      <c r="E33" s="118" t="s">
        <v>239</v>
      </c>
      <c r="F33" s="118"/>
      <c r="G33" s="118"/>
      <c r="H33" s="118"/>
      <c r="I33" s="118"/>
      <c r="J33" s="118"/>
      <c r="K33" s="292"/>
    </row>
    <row r="34" ht="24" customHeight="1" spans="2:11">
      <c r="B34" s="105"/>
      <c r="C34" s="127"/>
      <c r="D34" s="172"/>
      <c r="E34" s="118" t="s">
        <v>240</v>
      </c>
      <c r="F34" s="118"/>
      <c r="G34" s="118"/>
      <c r="H34" s="118"/>
      <c r="I34" s="118"/>
      <c r="J34" s="118"/>
      <c r="K34" s="292"/>
    </row>
    <row r="35" ht="24" customHeight="1" spans="2:11">
      <c r="B35" s="127">
        <v>2</v>
      </c>
      <c r="C35" s="118" t="s">
        <v>241</v>
      </c>
      <c r="D35" s="118"/>
      <c r="E35" s="118" t="s">
        <v>242</v>
      </c>
      <c r="F35" s="118"/>
      <c r="G35" s="118"/>
      <c r="H35" s="118"/>
      <c r="I35" s="118"/>
      <c r="J35" s="118"/>
      <c r="K35" s="274"/>
    </row>
    <row r="36" ht="38.25" customHeight="1" spans="2:11">
      <c r="B36" s="127">
        <f t="shared" ref="B36:B50" si="0">B35+1</f>
        <v>3</v>
      </c>
      <c r="C36" s="118" t="s">
        <v>243</v>
      </c>
      <c r="D36" s="118"/>
      <c r="E36" s="118" t="s">
        <v>244</v>
      </c>
      <c r="F36" s="118"/>
      <c r="G36" s="118"/>
      <c r="H36" s="118"/>
      <c r="I36" s="118"/>
      <c r="J36" s="118"/>
      <c r="K36" s="274"/>
    </row>
    <row r="37" ht="24" customHeight="1" spans="2:11">
      <c r="B37" s="127">
        <f t="shared" si="0"/>
        <v>4</v>
      </c>
      <c r="C37" s="118" t="s">
        <v>245</v>
      </c>
      <c r="D37" s="118"/>
      <c r="E37" s="118" t="s">
        <v>246</v>
      </c>
      <c r="F37" s="118"/>
      <c r="G37" s="118"/>
      <c r="H37" s="118"/>
      <c r="I37" s="118"/>
      <c r="J37" s="118"/>
      <c r="K37" s="274"/>
    </row>
    <row r="38" ht="34.5" customHeight="1" spans="2:11">
      <c r="B38" s="127">
        <f t="shared" si="0"/>
        <v>5</v>
      </c>
      <c r="C38" s="118" t="s">
        <v>247</v>
      </c>
      <c r="D38" s="118"/>
      <c r="E38" s="118" t="s">
        <v>248</v>
      </c>
      <c r="F38" s="118"/>
      <c r="G38" s="118"/>
      <c r="H38" s="118"/>
      <c r="I38" s="118"/>
      <c r="J38" s="118"/>
      <c r="K38" s="274"/>
    </row>
    <row r="39" ht="39" customHeight="1" spans="2:11">
      <c r="B39" s="127">
        <f t="shared" si="0"/>
        <v>6</v>
      </c>
      <c r="C39" s="118" t="s">
        <v>249</v>
      </c>
      <c r="D39" s="118"/>
      <c r="E39" s="118" t="s">
        <v>250</v>
      </c>
      <c r="F39" s="118"/>
      <c r="G39" s="118"/>
      <c r="H39" s="118"/>
      <c r="I39" s="118"/>
      <c r="J39" s="118"/>
      <c r="K39" s="274"/>
    </row>
    <row r="40" ht="39" customHeight="1" spans="2:11">
      <c r="B40" s="127">
        <f t="shared" si="0"/>
        <v>7</v>
      </c>
      <c r="C40" s="118" t="s">
        <v>251</v>
      </c>
      <c r="D40" s="118"/>
      <c r="E40" s="118" t="s">
        <v>252</v>
      </c>
      <c r="F40" s="118"/>
      <c r="G40" s="118"/>
      <c r="H40" s="118"/>
      <c r="I40" s="118"/>
      <c r="J40" s="118"/>
      <c r="K40" s="274"/>
    </row>
    <row r="41" ht="104.25" customHeight="1" spans="2:11">
      <c r="B41" s="127">
        <f t="shared" si="0"/>
        <v>8</v>
      </c>
      <c r="C41" s="118" t="s">
        <v>253</v>
      </c>
      <c r="D41" s="118"/>
      <c r="E41" s="118" t="s">
        <v>254</v>
      </c>
      <c r="F41" s="118"/>
      <c r="G41" s="118"/>
      <c r="H41" s="118"/>
      <c r="I41" s="118"/>
      <c r="J41" s="118"/>
      <c r="K41" s="274"/>
    </row>
    <row r="42" ht="38.25" customHeight="1" spans="2:11">
      <c r="B42" s="127">
        <f t="shared" si="0"/>
        <v>9</v>
      </c>
      <c r="C42" s="118" t="s">
        <v>255</v>
      </c>
      <c r="D42" s="118"/>
      <c r="E42" s="118" t="s">
        <v>256</v>
      </c>
      <c r="F42" s="118"/>
      <c r="G42" s="118"/>
      <c r="H42" s="118"/>
      <c r="I42" s="118"/>
      <c r="J42" s="118"/>
      <c r="K42" s="274"/>
    </row>
    <row r="43" ht="24" customHeight="1" spans="2:11">
      <c r="B43" s="127">
        <f t="shared" si="0"/>
        <v>10</v>
      </c>
      <c r="C43" s="118" t="s">
        <v>257</v>
      </c>
      <c r="D43" s="118"/>
      <c r="E43" s="118" t="s">
        <v>258</v>
      </c>
      <c r="F43" s="118"/>
      <c r="G43" s="118"/>
      <c r="H43" s="118"/>
      <c r="I43" s="118"/>
      <c r="J43" s="118"/>
      <c r="K43" s="274"/>
    </row>
    <row r="44" ht="35.25" customHeight="1" spans="2:11">
      <c r="B44" s="127">
        <f t="shared" si="0"/>
        <v>11</v>
      </c>
      <c r="C44" s="118" t="s">
        <v>259</v>
      </c>
      <c r="D44" s="118"/>
      <c r="E44" s="118" t="s">
        <v>260</v>
      </c>
      <c r="F44" s="118"/>
      <c r="G44" s="118"/>
      <c r="H44" s="118"/>
      <c r="I44" s="118"/>
      <c r="J44" s="118"/>
      <c r="K44" s="274"/>
    </row>
    <row r="45" ht="39.75" customHeight="1" spans="2:11">
      <c r="B45" s="127">
        <f t="shared" si="0"/>
        <v>12</v>
      </c>
      <c r="C45" s="118" t="s">
        <v>261</v>
      </c>
      <c r="D45" s="118"/>
      <c r="E45" s="118" t="s">
        <v>262</v>
      </c>
      <c r="F45" s="118"/>
      <c r="G45" s="118"/>
      <c r="H45" s="118"/>
      <c r="I45" s="118"/>
      <c r="J45" s="118"/>
      <c r="K45" s="274"/>
    </row>
    <row r="46" ht="24" customHeight="1" spans="2:11">
      <c r="B46" s="127">
        <f t="shared" si="0"/>
        <v>13</v>
      </c>
      <c r="C46" s="118" t="s">
        <v>263</v>
      </c>
      <c r="D46" s="118"/>
      <c r="E46" s="118" t="s">
        <v>264</v>
      </c>
      <c r="F46" s="118"/>
      <c r="G46" s="118"/>
      <c r="H46" s="118"/>
      <c r="I46" s="118"/>
      <c r="J46" s="118"/>
      <c r="K46" s="274"/>
    </row>
    <row r="47" ht="24" customHeight="1" spans="2:11">
      <c r="B47" s="127">
        <f t="shared" si="0"/>
        <v>14</v>
      </c>
      <c r="C47" s="118" t="s">
        <v>265</v>
      </c>
      <c r="D47" s="118"/>
      <c r="E47" s="118" t="s">
        <v>266</v>
      </c>
      <c r="F47" s="118"/>
      <c r="G47" s="118"/>
      <c r="H47" s="118"/>
      <c r="I47" s="118"/>
      <c r="J47" s="118"/>
      <c r="K47" s="274"/>
    </row>
    <row r="48" ht="55.5" customHeight="1" spans="2:11">
      <c r="B48" s="127">
        <f t="shared" si="0"/>
        <v>15</v>
      </c>
      <c r="C48" s="118" t="s">
        <v>267</v>
      </c>
      <c r="D48" s="118"/>
      <c r="E48" s="118" t="s">
        <v>268</v>
      </c>
      <c r="F48" s="118"/>
      <c r="G48" s="118"/>
      <c r="H48" s="118"/>
      <c r="I48" s="118"/>
      <c r="J48" s="118"/>
      <c r="K48" s="274"/>
    </row>
    <row r="49" ht="24" customHeight="1" spans="2:11">
      <c r="B49" s="127">
        <f t="shared" si="0"/>
        <v>16</v>
      </c>
      <c r="C49" s="118" t="s">
        <v>269</v>
      </c>
      <c r="D49" s="118"/>
      <c r="E49" s="118" t="s">
        <v>270</v>
      </c>
      <c r="F49" s="118"/>
      <c r="G49" s="118"/>
      <c r="H49" s="118"/>
      <c r="I49" s="118"/>
      <c r="J49" s="118"/>
      <c r="K49" s="274"/>
    </row>
    <row r="50" ht="24" customHeight="1" spans="2:11">
      <c r="B50" s="127">
        <f t="shared" si="0"/>
        <v>17</v>
      </c>
      <c r="C50" s="118" t="s">
        <v>271</v>
      </c>
      <c r="D50" s="118"/>
      <c r="E50" s="118" t="s">
        <v>272</v>
      </c>
      <c r="F50" s="118"/>
      <c r="G50" s="118"/>
      <c r="H50" s="118"/>
      <c r="I50" s="118"/>
      <c r="J50" s="118"/>
      <c r="K50" s="274"/>
    </row>
    <row r="51" ht="24" customHeight="1" spans="2:11">
      <c r="B51" s="120">
        <v>18</v>
      </c>
      <c r="C51" s="268" t="s">
        <v>273</v>
      </c>
      <c r="D51" s="246"/>
      <c r="E51" s="118" t="s">
        <v>274</v>
      </c>
      <c r="F51" s="118"/>
      <c r="G51" s="118"/>
      <c r="H51" s="118"/>
      <c r="I51" s="118"/>
      <c r="J51" s="118"/>
      <c r="K51" s="274"/>
    </row>
    <row r="52" ht="24" customHeight="1" spans="2:11">
      <c r="B52" s="287"/>
      <c r="C52" s="237"/>
      <c r="D52" s="249"/>
      <c r="E52" s="118" t="s">
        <v>275</v>
      </c>
      <c r="F52" s="118"/>
      <c r="G52" s="118"/>
      <c r="H52" s="118"/>
      <c r="I52" s="118"/>
      <c r="J52" s="118"/>
      <c r="K52" s="274"/>
    </row>
    <row r="53" ht="34.5" customHeight="1" spans="2:11">
      <c r="B53" s="287"/>
      <c r="C53" s="237"/>
      <c r="D53" s="249"/>
      <c r="E53" s="118" t="s">
        <v>276</v>
      </c>
      <c r="F53" s="118"/>
      <c r="G53" s="118"/>
      <c r="H53" s="118"/>
      <c r="I53" s="118"/>
      <c r="J53" s="118"/>
      <c r="K53" s="274"/>
    </row>
    <row r="54" ht="24" customHeight="1" spans="2:11">
      <c r="B54" s="287"/>
      <c r="C54" s="237"/>
      <c r="D54" s="249"/>
      <c r="E54" s="118" t="s">
        <v>277</v>
      </c>
      <c r="F54" s="118"/>
      <c r="G54" s="118"/>
      <c r="H54" s="118"/>
      <c r="I54" s="118"/>
      <c r="J54" s="118"/>
      <c r="K54" s="274"/>
    </row>
    <row r="55" ht="33" customHeight="1" spans="2:11">
      <c r="B55" s="287"/>
      <c r="C55" s="237"/>
      <c r="D55" s="249"/>
      <c r="E55" s="239" t="s">
        <v>278</v>
      </c>
      <c r="F55" s="286"/>
      <c r="G55" s="286"/>
      <c r="H55" s="286"/>
      <c r="I55" s="286"/>
      <c r="J55" s="240"/>
      <c r="K55" s="274"/>
    </row>
    <row r="56" ht="24" customHeight="1" spans="2:11">
      <c r="B56" s="287"/>
      <c r="C56" s="237"/>
      <c r="D56" s="249"/>
      <c r="E56" s="239" t="s">
        <v>279</v>
      </c>
      <c r="F56" s="286"/>
      <c r="G56" s="286"/>
      <c r="H56" s="286"/>
      <c r="I56" s="286"/>
      <c r="J56" s="240"/>
      <c r="K56" s="274"/>
    </row>
    <row r="57" ht="24" customHeight="1" spans="2:11">
      <c r="B57" s="287"/>
      <c r="C57" s="237"/>
      <c r="D57" s="249"/>
      <c r="E57" s="239" t="s">
        <v>280</v>
      </c>
      <c r="F57" s="286"/>
      <c r="G57" s="286"/>
      <c r="H57" s="286"/>
      <c r="I57" s="286"/>
      <c r="J57" s="240"/>
      <c r="K57" s="274"/>
    </row>
    <row r="58" ht="37.5" customHeight="1" spans="2:11">
      <c r="B58" s="127">
        <f>B51+1</f>
        <v>19</v>
      </c>
      <c r="C58" s="118" t="s">
        <v>281</v>
      </c>
      <c r="D58" s="118"/>
      <c r="E58" s="118" t="s">
        <v>282</v>
      </c>
      <c r="F58" s="118"/>
      <c r="G58" s="118"/>
      <c r="H58" s="118"/>
      <c r="I58" s="118"/>
      <c r="J58" s="118"/>
      <c r="K58" s="274"/>
    </row>
    <row r="59" ht="20.1" customHeight="1" spans="5:5">
      <c r="E59" s="288"/>
    </row>
    <row r="60" ht="20.1" customHeight="1" spans="5:5">
      <c r="E60" s="288"/>
    </row>
    <row r="61" ht="33.75" customHeight="1" spans="5:5">
      <c r="E61" s="288"/>
    </row>
    <row r="62" ht="20.1" customHeight="1"/>
    <row r="63" ht="24.9" customHeight="1"/>
    <row r="64" ht="24.9" customHeight="1"/>
    <row r="65" ht="70.5" customHeight="1"/>
    <row r="66" ht="32.25" customHeight="1"/>
    <row r="67" ht="24.9" customHeight="1"/>
    <row r="68" ht="24.9" customHeight="1"/>
    <row r="69" ht="33.75" customHeight="1"/>
    <row r="70" ht="54" customHeight="1"/>
    <row r="71" ht="24.9" customHeight="1"/>
    <row r="72" ht="50.25" customHeight="1"/>
    <row r="73" ht="24.9" customHeight="1"/>
    <row r="74" ht="48.75" customHeight="1"/>
    <row r="75" ht="66.75" customHeight="1"/>
    <row r="76" ht="24.9" customHeight="1"/>
    <row r="77" ht="24.9" customHeight="1"/>
    <row r="78" ht="45.75" customHeight="1"/>
    <row r="79" ht="24.9" customHeight="1"/>
    <row r="80" ht="24.9" customHeight="1"/>
    <row r="81" ht="24.9" customHeight="1"/>
    <row r="82" ht="24.9" customHeight="1"/>
    <row r="83" ht="24.9" customHeight="1"/>
    <row r="84" ht="24.9" customHeight="1"/>
    <row r="85" ht="33" customHeight="1"/>
    <row r="86" ht="73.5" customHeight="1"/>
    <row r="87" ht="63" customHeight="1"/>
    <row r="88" ht="89.25" customHeight="1"/>
    <row r="89" ht="48.9" customHeight="1"/>
    <row r="90" ht="46.5" customHeight="1"/>
    <row r="91" ht="24.9" customHeight="1"/>
    <row r="92" ht="24.9" customHeight="1"/>
    <row r="93" ht="24.9" customHeight="1"/>
    <row r="94" ht="24.9" customHeight="1"/>
    <row r="95" ht="24.9" customHeight="1"/>
    <row r="96" ht="38.25" customHeight="1"/>
    <row r="97" ht="24.9" customHeight="1"/>
    <row r="98" ht="24.9" customHeight="1"/>
    <row r="99" ht="39" customHeight="1"/>
    <row r="100" ht="39" customHeight="1"/>
    <row r="101" ht="104.25" customHeight="1"/>
    <row r="102" ht="51.75" customHeight="1"/>
    <row r="103" ht="24.9" customHeight="1"/>
    <row r="104" ht="24.9" customHeight="1"/>
    <row r="105" ht="39.75" customHeight="1"/>
    <row r="106" ht="24.9" customHeight="1"/>
    <row r="107" ht="24.9" customHeight="1"/>
    <row r="108" ht="55.5" customHeight="1"/>
    <row r="109" ht="39.75" customHeight="1"/>
    <row r="110" ht="24.9" customHeight="1"/>
    <row r="111" ht="20.25" customHeight="1"/>
    <row r="112" ht="46.5" customHeight="1"/>
    <row r="113" ht="46.5" customHeight="1"/>
    <row r="114" ht="46.5" customHeight="1"/>
    <row r="115" ht="50.25" customHeight="1"/>
    <row r="116" ht="24.9" customHeight="1"/>
    <row r="117" ht="48" customHeight="1"/>
    <row r="118" ht="48" customHeight="1"/>
    <row r="119" ht="20.1" customHeight="1"/>
    <row r="120" ht="37.5" customHeight="1"/>
  </sheetData>
  <sheetProtection formatCells="0" formatColumns="0" formatRows="0"/>
  <mergeCells count="89">
    <mergeCell ref="B1:K1"/>
    <mergeCell ref="C2:E2"/>
    <mergeCell ref="C3:E3"/>
    <mergeCell ref="E4:J4"/>
    <mergeCell ref="E5:J5"/>
    <mergeCell ref="E6:J6"/>
    <mergeCell ref="E7:J7"/>
    <mergeCell ref="E8:J8"/>
    <mergeCell ref="E9:J9"/>
    <mergeCell ref="E10:J10"/>
    <mergeCell ref="E11:J11"/>
    <mergeCell ref="E12:J12"/>
    <mergeCell ref="E13:J13"/>
    <mergeCell ref="E14:J14"/>
    <mergeCell ref="E15:J15"/>
    <mergeCell ref="E16:J16"/>
    <mergeCell ref="E17:J17"/>
    <mergeCell ref="E18:J18"/>
    <mergeCell ref="E19:J19"/>
    <mergeCell ref="E20:J20"/>
    <mergeCell ref="E21:J21"/>
    <mergeCell ref="E22:J22"/>
    <mergeCell ref="E23:J23"/>
    <mergeCell ref="E24:J24"/>
    <mergeCell ref="E25:J25"/>
    <mergeCell ref="E26:J26"/>
    <mergeCell ref="E27:J27"/>
    <mergeCell ref="E28:J28"/>
    <mergeCell ref="E29:J29"/>
    <mergeCell ref="E30:J30"/>
    <mergeCell ref="E31:J31"/>
    <mergeCell ref="E32:J32"/>
    <mergeCell ref="E33:J33"/>
    <mergeCell ref="E34:J34"/>
    <mergeCell ref="C35:D35"/>
    <mergeCell ref="E35:J35"/>
    <mergeCell ref="C36:D36"/>
    <mergeCell ref="E36:J36"/>
    <mergeCell ref="C37:D37"/>
    <mergeCell ref="E37:J37"/>
    <mergeCell ref="C38:D38"/>
    <mergeCell ref="E38:J38"/>
    <mergeCell ref="C39:D39"/>
    <mergeCell ref="E39:J39"/>
    <mergeCell ref="C40:D40"/>
    <mergeCell ref="E40:J40"/>
    <mergeCell ref="C41:D41"/>
    <mergeCell ref="E41:J41"/>
    <mergeCell ref="C42:D42"/>
    <mergeCell ref="E42:J42"/>
    <mergeCell ref="C43:D43"/>
    <mergeCell ref="E43:J43"/>
    <mergeCell ref="C44:D44"/>
    <mergeCell ref="E44:J44"/>
    <mergeCell ref="C45:D45"/>
    <mergeCell ref="E45:J45"/>
    <mergeCell ref="C46:D46"/>
    <mergeCell ref="E46:J46"/>
    <mergeCell ref="C47:D47"/>
    <mergeCell ref="E47:J47"/>
    <mergeCell ref="C48:D48"/>
    <mergeCell ref="E48:J48"/>
    <mergeCell ref="C49:D49"/>
    <mergeCell ref="E49:J49"/>
    <mergeCell ref="C50:D50"/>
    <mergeCell ref="E50:J50"/>
    <mergeCell ref="E51:J51"/>
    <mergeCell ref="E52:J52"/>
    <mergeCell ref="E53:J53"/>
    <mergeCell ref="E54:J54"/>
    <mergeCell ref="E55:J55"/>
    <mergeCell ref="E56:J56"/>
    <mergeCell ref="E57:J57"/>
    <mergeCell ref="C58:D58"/>
    <mergeCell ref="E58:J58"/>
    <mergeCell ref="B4:B34"/>
    <mergeCell ref="B51:B57"/>
    <mergeCell ref="C4:C34"/>
    <mergeCell ref="D4:D6"/>
    <mergeCell ref="D7:D14"/>
    <mergeCell ref="D15:D22"/>
    <mergeCell ref="D23:D32"/>
    <mergeCell ref="D33:D34"/>
    <mergeCell ref="E59:E61"/>
    <mergeCell ref="K4:K6"/>
    <mergeCell ref="K7:K14"/>
    <mergeCell ref="K15:K22"/>
    <mergeCell ref="K23:K34"/>
    <mergeCell ref="C51:D57"/>
  </mergeCells>
  <pageMargins left="0.708333333333333" right="0.708333333333333" top="0.747916666666667" bottom="0.747916666666667" header="0.314583333333333" footer="0.314583333333333"/>
  <pageSetup paperSize="9" scale="60" fitToHeight="0" orientation="landscape" horizontalDpi="600" verticalDpi="96"/>
  <headerFooter>
    <oddHeader>&amp;LXXX建筑工程有限公司</oddHeader>
    <oddFooter>&amp;C&amp;A/&amp;P</oddFooter>
  </headerFooter>
  <rowBreaks count="1" manualBreakCount="1">
    <brk id="58" max="9"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pageSetUpPr fitToPage="1"/>
  </sheetPr>
  <dimension ref="A1:U27"/>
  <sheetViews>
    <sheetView view="pageBreakPreview" zoomScale="85" zoomScaleNormal="100" workbookViewId="0">
      <pane xSplit="2" ySplit="2" topLeftCell="C3" activePane="bottomRight" state="frozen"/>
      <selection/>
      <selection pane="topRight"/>
      <selection pane="bottomLeft"/>
      <selection pane="bottomRight" activeCell="C3" sqref="$A3:$XFD3"/>
    </sheetView>
  </sheetViews>
  <sheetFormatPr defaultColWidth="9.11428571428571" defaultRowHeight="24.9" customHeight="1"/>
  <cols>
    <col min="1" max="1" width="4.88571428571429" style="259" customWidth="1"/>
    <col min="2" max="2" width="12.1142857142857" style="259" customWidth="1"/>
    <col min="3" max="3" width="14.447619047619" style="260" customWidth="1"/>
    <col min="4" max="4" width="13.447619047619" style="260" customWidth="1"/>
    <col min="5" max="5" width="17.552380952381" style="259" customWidth="1"/>
    <col min="6" max="6" width="14.8857142857143" style="259" customWidth="1"/>
    <col min="7" max="10" width="9.11428571428571" style="259"/>
    <col min="11" max="11" width="16.3333333333333" style="259" customWidth="1"/>
    <col min="12" max="12" width="5.66666666666667" style="259" customWidth="1"/>
    <col min="13" max="13" width="10.552380952381" style="258" customWidth="1"/>
    <col min="14" max="14" width="13.447619047619" style="258" customWidth="1"/>
    <col min="15" max="15" width="14" style="258" customWidth="1"/>
    <col min="16" max="16" width="15.1142857142857" style="259" customWidth="1"/>
    <col min="17" max="17" width="13.1142857142857" style="259" customWidth="1"/>
    <col min="18" max="18" width="29.1142857142857" style="259" customWidth="1"/>
    <col min="19" max="19" width="9.11428571428571" style="259"/>
    <col min="20" max="20" width="8" style="261" customWidth="1"/>
    <col min="21" max="21" width="9.11428571428571" style="262"/>
    <col min="22" max="16384" width="9.11428571428571" style="259"/>
  </cols>
  <sheetData>
    <row r="1" ht="45" customHeight="1" spans="1:18">
      <c r="A1" s="139" t="s">
        <v>283</v>
      </c>
      <c r="B1" s="139"/>
      <c r="C1" s="139"/>
      <c r="D1" s="139"/>
      <c r="E1" s="139"/>
      <c r="F1" s="139"/>
      <c r="G1" s="139"/>
      <c r="H1" s="139"/>
      <c r="I1" s="139"/>
      <c r="J1" s="139"/>
      <c r="K1" s="139"/>
      <c r="L1" s="139"/>
      <c r="M1" s="139"/>
      <c r="N1" s="139"/>
      <c r="O1" s="139"/>
      <c r="P1" s="139"/>
      <c r="Q1" s="139"/>
      <c r="R1" s="139"/>
    </row>
    <row r="2" ht="35.25" customHeight="1" spans="1:21">
      <c r="A2" s="181" t="s">
        <v>9</v>
      </c>
      <c r="B2" s="263" t="s">
        <v>193</v>
      </c>
      <c r="C2" s="264" t="s">
        <v>284</v>
      </c>
      <c r="D2" s="265"/>
      <c r="E2" s="266" t="s">
        <v>194</v>
      </c>
      <c r="F2" s="266"/>
      <c r="G2" s="266"/>
      <c r="H2" s="266"/>
      <c r="I2" s="266"/>
      <c r="J2" s="266"/>
      <c r="K2" s="266"/>
      <c r="L2" s="181" t="s">
        <v>195</v>
      </c>
      <c r="M2" s="181" t="s">
        <v>285</v>
      </c>
      <c r="N2" s="103" t="s">
        <v>197</v>
      </c>
      <c r="O2" s="103" t="s">
        <v>198</v>
      </c>
      <c r="P2" s="181" t="s">
        <v>50</v>
      </c>
      <c r="Q2" s="181" t="s">
        <v>286</v>
      </c>
      <c r="R2" s="181" t="s">
        <v>37</v>
      </c>
      <c r="T2" s="135"/>
      <c r="U2" s="277"/>
    </row>
    <row r="3" ht="58.95" customHeight="1" spans="1:21">
      <c r="A3" s="106">
        <v>1</v>
      </c>
      <c r="B3" s="168" t="s">
        <v>39</v>
      </c>
      <c r="C3" s="193" t="s">
        <v>44</v>
      </c>
      <c r="D3" s="267" t="s">
        <v>287</v>
      </c>
      <c r="E3" s="268" t="s">
        <v>288</v>
      </c>
      <c r="F3" s="269"/>
      <c r="G3" s="269"/>
      <c r="H3" s="269"/>
      <c r="I3" s="269"/>
      <c r="J3" s="269"/>
      <c r="K3" s="273"/>
      <c r="L3" s="274" t="s">
        <v>202</v>
      </c>
      <c r="M3" s="274">
        <v>40918.353</v>
      </c>
      <c r="N3" s="274">
        <v>51</v>
      </c>
      <c r="O3" s="274">
        <f t="shared" ref="O3:O9" si="0">N3*1.09</f>
        <v>55.59</v>
      </c>
      <c r="P3" s="274">
        <f>M3*O3</f>
        <v>2274651.24327</v>
      </c>
      <c r="Q3" s="278">
        <f>ROUND(SUM(P3:P8),2)</f>
        <v>2274651.24</v>
      </c>
      <c r="R3" s="279"/>
      <c r="T3" s="135"/>
      <c r="U3" s="277"/>
    </row>
    <row r="4" ht="58.95" customHeight="1" spans="1:21">
      <c r="A4" s="115"/>
      <c r="B4" s="170"/>
      <c r="C4" s="193" t="s">
        <v>45</v>
      </c>
      <c r="D4" s="267" t="s">
        <v>287</v>
      </c>
      <c r="E4" s="237"/>
      <c r="F4" s="140"/>
      <c r="G4" s="140"/>
      <c r="H4" s="140"/>
      <c r="I4" s="140"/>
      <c r="J4" s="140"/>
      <c r="K4" s="275"/>
      <c r="L4" s="274" t="s">
        <v>202</v>
      </c>
      <c r="M4" s="274">
        <f>招标业态信息表!K6*3.8</f>
        <v>0</v>
      </c>
      <c r="N4" s="274">
        <v>56</v>
      </c>
      <c r="O4" s="274">
        <f t="shared" si="0"/>
        <v>61.04</v>
      </c>
      <c r="P4" s="274">
        <f t="shared" ref="P4:P20" si="1">M4*O4</f>
        <v>0</v>
      </c>
      <c r="Q4" s="280"/>
      <c r="R4" s="281"/>
      <c r="T4" s="135"/>
      <c r="U4" s="277"/>
    </row>
    <row r="5" ht="58.95" customHeight="1" spans="1:21">
      <c r="A5" s="115"/>
      <c r="B5" s="170"/>
      <c r="C5" s="193" t="s">
        <v>46</v>
      </c>
      <c r="D5" s="267" t="s">
        <v>287</v>
      </c>
      <c r="E5" s="237"/>
      <c r="F5" s="140"/>
      <c r="G5" s="140"/>
      <c r="H5" s="140"/>
      <c r="I5" s="140"/>
      <c r="J5" s="140"/>
      <c r="K5" s="275"/>
      <c r="L5" s="274" t="s">
        <v>202</v>
      </c>
      <c r="M5" s="274">
        <f>招标业态信息表!K7*3.75</f>
        <v>0</v>
      </c>
      <c r="N5" s="274">
        <v>60</v>
      </c>
      <c r="O5" s="274">
        <f t="shared" si="0"/>
        <v>65.4</v>
      </c>
      <c r="P5" s="274">
        <f t="shared" si="1"/>
        <v>0</v>
      </c>
      <c r="Q5" s="280"/>
      <c r="R5" s="281"/>
      <c r="T5" s="135"/>
      <c r="U5" s="277"/>
    </row>
    <row r="6" ht="58.95" customHeight="1" spans="1:21">
      <c r="A6" s="115"/>
      <c r="B6" s="170"/>
      <c r="C6" s="193" t="s">
        <v>47</v>
      </c>
      <c r="D6" s="267" t="s">
        <v>287</v>
      </c>
      <c r="E6" s="237"/>
      <c r="F6" s="140"/>
      <c r="G6" s="140"/>
      <c r="H6" s="140"/>
      <c r="I6" s="140"/>
      <c r="J6" s="140"/>
      <c r="K6" s="275"/>
      <c r="L6" s="274" t="s">
        <v>202</v>
      </c>
      <c r="M6" s="274">
        <f>招标业态信息表!K9*2.7</f>
        <v>0</v>
      </c>
      <c r="N6" s="274">
        <v>59</v>
      </c>
      <c r="O6" s="274">
        <f t="shared" si="0"/>
        <v>64.31</v>
      </c>
      <c r="P6" s="274">
        <f t="shared" si="1"/>
        <v>0</v>
      </c>
      <c r="Q6" s="280"/>
      <c r="R6" s="281"/>
      <c r="T6" s="135"/>
      <c r="U6" s="277"/>
    </row>
    <row r="7" ht="58.95" customHeight="1" spans="1:21">
      <c r="A7" s="115"/>
      <c r="B7" s="170"/>
      <c r="C7" s="193" t="s">
        <v>48</v>
      </c>
      <c r="D7" s="267" t="s">
        <v>287</v>
      </c>
      <c r="E7" s="237"/>
      <c r="F7" s="140"/>
      <c r="G7" s="140"/>
      <c r="H7" s="140"/>
      <c r="I7" s="140"/>
      <c r="J7" s="140"/>
      <c r="K7" s="275"/>
      <c r="L7" s="274" t="s">
        <v>202</v>
      </c>
      <c r="M7" s="274">
        <f>招标业态信息表!K10*3.4</f>
        <v>0</v>
      </c>
      <c r="N7" s="274">
        <v>59</v>
      </c>
      <c r="O7" s="274">
        <f t="shared" si="0"/>
        <v>64.31</v>
      </c>
      <c r="P7" s="274">
        <f t="shared" si="1"/>
        <v>0</v>
      </c>
      <c r="Q7" s="280"/>
      <c r="R7" s="281"/>
      <c r="T7" s="135"/>
      <c r="U7" s="277"/>
    </row>
    <row r="8" ht="58.95" customHeight="1" spans="1:21">
      <c r="A8" s="115"/>
      <c r="B8" s="170"/>
      <c r="C8" s="193" t="s">
        <v>49</v>
      </c>
      <c r="D8" s="267" t="s">
        <v>287</v>
      </c>
      <c r="E8" s="237"/>
      <c r="F8" s="140"/>
      <c r="G8" s="140"/>
      <c r="H8" s="140"/>
      <c r="I8" s="140"/>
      <c r="J8" s="140"/>
      <c r="K8" s="275"/>
      <c r="L8" s="274" t="s">
        <v>202</v>
      </c>
      <c r="M8" s="274">
        <f>招标业态信息表!K11*1.95</f>
        <v>0</v>
      </c>
      <c r="N8" s="274">
        <v>56</v>
      </c>
      <c r="O8" s="274">
        <f t="shared" si="0"/>
        <v>61.04</v>
      </c>
      <c r="P8" s="274">
        <f t="shared" si="1"/>
        <v>0</v>
      </c>
      <c r="Q8" s="280"/>
      <c r="R8" s="281"/>
      <c r="T8" s="135"/>
      <c r="U8" s="277"/>
    </row>
    <row r="9" ht="28.05" customHeight="1" spans="1:21">
      <c r="A9" s="105">
        <f>A3+1</f>
        <v>2</v>
      </c>
      <c r="B9" s="172" t="s">
        <v>289</v>
      </c>
      <c r="C9" s="270" t="s">
        <v>44</v>
      </c>
      <c r="D9" s="271"/>
      <c r="E9" s="118" t="s">
        <v>290</v>
      </c>
      <c r="F9" s="118"/>
      <c r="G9" s="118"/>
      <c r="H9" s="118"/>
      <c r="I9" s="118"/>
      <c r="J9" s="118"/>
      <c r="K9" s="118"/>
      <c r="L9" s="274" t="s">
        <v>202</v>
      </c>
      <c r="M9" s="274">
        <f>报价汇总表!C4</f>
        <v>8275</v>
      </c>
      <c r="N9" s="274">
        <v>55.045871559633</v>
      </c>
      <c r="O9" s="274">
        <f t="shared" si="0"/>
        <v>60</v>
      </c>
      <c r="P9" s="274">
        <f t="shared" si="1"/>
        <v>496500</v>
      </c>
      <c r="Q9" s="278">
        <f>ROUND(SUM(P9:P14),2)</f>
        <v>496500</v>
      </c>
      <c r="R9" s="278"/>
      <c r="T9" s="135"/>
      <c r="U9" s="277"/>
    </row>
    <row r="10" ht="28.05" customHeight="1" spans="1:21">
      <c r="A10" s="105"/>
      <c r="B10" s="172"/>
      <c r="C10" s="270" t="s">
        <v>45</v>
      </c>
      <c r="D10" s="271"/>
      <c r="E10" s="118"/>
      <c r="F10" s="118"/>
      <c r="G10" s="118"/>
      <c r="H10" s="118"/>
      <c r="I10" s="118"/>
      <c r="J10" s="118"/>
      <c r="K10" s="118"/>
      <c r="L10" s="274" t="s">
        <v>202</v>
      </c>
      <c r="M10" s="274">
        <f>报价汇总表!C5</f>
        <v>0</v>
      </c>
      <c r="N10" s="274">
        <v>50</v>
      </c>
      <c r="O10" s="274">
        <f t="shared" ref="O10:O20" si="2">N10*1.09</f>
        <v>54.5</v>
      </c>
      <c r="P10" s="274">
        <f t="shared" si="1"/>
        <v>0</v>
      </c>
      <c r="Q10" s="280"/>
      <c r="R10" s="280"/>
      <c r="T10" s="135"/>
      <c r="U10" s="277"/>
    </row>
    <row r="11" ht="28.05" customHeight="1" spans="1:21">
      <c r="A11" s="105"/>
      <c r="B11" s="172"/>
      <c r="C11" s="270" t="s">
        <v>46</v>
      </c>
      <c r="D11" s="271"/>
      <c r="E11" s="118"/>
      <c r="F11" s="118"/>
      <c r="G11" s="118"/>
      <c r="H11" s="118"/>
      <c r="I11" s="118"/>
      <c r="J11" s="118"/>
      <c r="K11" s="118"/>
      <c r="L11" s="274" t="s">
        <v>202</v>
      </c>
      <c r="M11" s="274">
        <f>报价汇总表!C6</f>
        <v>0</v>
      </c>
      <c r="N11" s="274">
        <v>41</v>
      </c>
      <c r="O11" s="274">
        <f t="shared" si="2"/>
        <v>44.69</v>
      </c>
      <c r="P11" s="274">
        <f t="shared" si="1"/>
        <v>0</v>
      </c>
      <c r="Q11" s="280"/>
      <c r="R11" s="280"/>
      <c r="T11" s="135"/>
      <c r="U11" s="277"/>
    </row>
    <row r="12" ht="28.05" customHeight="1" spans="1:21">
      <c r="A12" s="105"/>
      <c r="B12" s="172"/>
      <c r="C12" s="270"/>
      <c r="D12" s="271"/>
      <c r="E12" s="118"/>
      <c r="F12" s="118"/>
      <c r="G12" s="118"/>
      <c r="H12" s="118"/>
      <c r="I12" s="118"/>
      <c r="J12" s="118"/>
      <c r="K12" s="118"/>
      <c r="L12" s="274" t="s">
        <v>202</v>
      </c>
      <c r="M12" s="274">
        <f>报价汇总表!C7</f>
        <v>0</v>
      </c>
      <c r="N12" s="274">
        <v>36</v>
      </c>
      <c r="O12" s="274">
        <f t="shared" si="2"/>
        <v>39.24</v>
      </c>
      <c r="P12" s="274">
        <f t="shared" si="1"/>
        <v>0</v>
      </c>
      <c r="Q12" s="280"/>
      <c r="R12" s="280"/>
      <c r="T12" s="135"/>
      <c r="U12" s="277"/>
    </row>
    <row r="13" ht="28.05" customHeight="1" spans="1:21">
      <c r="A13" s="105"/>
      <c r="B13" s="172"/>
      <c r="C13" s="270" t="s">
        <v>48</v>
      </c>
      <c r="D13" s="271"/>
      <c r="E13" s="118"/>
      <c r="F13" s="118"/>
      <c r="G13" s="118"/>
      <c r="H13" s="118"/>
      <c r="I13" s="118"/>
      <c r="J13" s="118"/>
      <c r="K13" s="118"/>
      <c r="L13" s="274" t="s">
        <v>202</v>
      </c>
      <c r="M13" s="274">
        <f>报价汇总表!C8</f>
        <v>0</v>
      </c>
      <c r="N13" s="274">
        <v>36</v>
      </c>
      <c r="O13" s="274">
        <f t="shared" si="2"/>
        <v>39.24</v>
      </c>
      <c r="P13" s="274">
        <f t="shared" si="1"/>
        <v>0</v>
      </c>
      <c r="Q13" s="280"/>
      <c r="R13" s="280"/>
      <c r="T13" s="135"/>
      <c r="U13" s="277"/>
    </row>
    <row r="14" ht="28.05" customHeight="1" spans="1:21">
      <c r="A14" s="105"/>
      <c r="B14" s="172"/>
      <c r="C14" s="270" t="s">
        <v>49</v>
      </c>
      <c r="D14" s="271"/>
      <c r="E14" s="118"/>
      <c r="F14" s="118"/>
      <c r="G14" s="118"/>
      <c r="H14" s="118"/>
      <c r="I14" s="118"/>
      <c r="J14" s="118"/>
      <c r="K14" s="118"/>
      <c r="L14" s="274" t="s">
        <v>202</v>
      </c>
      <c r="M14" s="274">
        <f>报价汇总表!C9</f>
        <v>0</v>
      </c>
      <c r="N14" s="274">
        <v>18</v>
      </c>
      <c r="O14" s="274">
        <f t="shared" si="2"/>
        <v>19.62</v>
      </c>
      <c r="P14" s="274">
        <f t="shared" si="1"/>
        <v>0</v>
      </c>
      <c r="Q14" s="280"/>
      <c r="R14" s="280"/>
      <c r="T14" s="135"/>
      <c r="U14" s="277"/>
    </row>
    <row r="15" ht="30" customHeight="1" spans="1:21">
      <c r="A15" s="106">
        <f>A9+1</f>
        <v>3</v>
      </c>
      <c r="B15" s="106" t="s">
        <v>291</v>
      </c>
      <c r="C15" s="270" t="s">
        <v>44</v>
      </c>
      <c r="D15" s="271"/>
      <c r="E15" s="118" t="s">
        <v>292</v>
      </c>
      <c r="F15" s="118"/>
      <c r="G15" s="118"/>
      <c r="H15" s="118"/>
      <c r="I15" s="118"/>
      <c r="J15" s="118"/>
      <c r="K15" s="118"/>
      <c r="L15" s="274" t="s">
        <v>202</v>
      </c>
      <c r="M15" s="274">
        <f t="shared" ref="M15:M20" si="3">M9</f>
        <v>8275</v>
      </c>
      <c r="N15" s="274">
        <v>51</v>
      </c>
      <c r="O15" s="274">
        <f t="shared" si="2"/>
        <v>55.59</v>
      </c>
      <c r="P15" s="274">
        <f t="shared" si="1"/>
        <v>460007.25</v>
      </c>
      <c r="Q15" s="274">
        <f>ROUND(SUM(P15:P20),2)</f>
        <v>460007.25</v>
      </c>
      <c r="R15" s="274"/>
      <c r="T15" s="135"/>
      <c r="U15" s="277"/>
    </row>
    <row r="16" ht="30" customHeight="1" spans="1:21">
      <c r="A16" s="115"/>
      <c r="B16" s="115"/>
      <c r="C16" s="270" t="s">
        <v>45</v>
      </c>
      <c r="D16" s="271"/>
      <c r="E16" s="118"/>
      <c r="F16" s="118"/>
      <c r="G16" s="118"/>
      <c r="H16" s="118"/>
      <c r="I16" s="118"/>
      <c r="J16" s="118"/>
      <c r="K16" s="118"/>
      <c r="L16" s="274" t="s">
        <v>202</v>
      </c>
      <c r="M16" s="274">
        <f t="shared" si="3"/>
        <v>0</v>
      </c>
      <c r="N16" s="274">
        <v>51</v>
      </c>
      <c r="O16" s="274">
        <f t="shared" si="2"/>
        <v>55.59</v>
      </c>
      <c r="P16" s="274">
        <f t="shared" si="1"/>
        <v>0</v>
      </c>
      <c r="Q16" s="274"/>
      <c r="R16" s="274"/>
      <c r="T16" s="135"/>
      <c r="U16" s="277"/>
    </row>
    <row r="17" ht="30" customHeight="1" spans="1:21">
      <c r="A17" s="115"/>
      <c r="B17" s="115"/>
      <c r="C17" s="270" t="s">
        <v>46</v>
      </c>
      <c r="D17" s="271"/>
      <c r="E17" s="118"/>
      <c r="F17" s="118"/>
      <c r="G17" s="118"/>
      <c r="H17" s="118"/>
      <c r="I17" s="118"/>
      <c r="J17" s="118"/>
      <c r="K17" s="118"/>
      <c r="L17" s="274" t="s">
        <v>202</v>
      </c>
      <c r="M17" s="274">
        <f t="shared" si="3"/>
        <v>0</v>
      </c>
      <c r="N17" s="274">
        <v>65</v>
      </c>
      <c r="O17" s="274">
        <f t="shared" si="2"/>
        <v>70.85</v>
      </c>
      <c r="P17" s="274">
        <f t="shared" si="1"/>
        <v>0</v>
      </c>
      <c r="Q17" s="274"/>
      <c r="R17" s="274"/>
      <c r="T17" s="135"/>
      <c r="U17" s="277"/>
    </row>
    <row r="18" ht="30" customHeight="1" spans="1:21">
      <c r="A18" s="115"/>
      <c r="B18" s="115"/>
      <c r="C18" s="270" t="s">
        <v>47</v>
      </c>
      <c r="D18" s="271"/>
      <c r="E18" s="118"/>
      <c r="F18" s="118"/>
      <c r="G18" s="118"/>
      <c r="H18" s="118"/>
      <c r="I18" s="118"/>
      <c r="J18" s="118"/>
      <c r="K18" s="118"/>
      <c r="L18" s="274" t="s">
        <v>202</v>
      </c>
      <c r="M18" s="274">
        <f t="shared" si="3"/>
        <v>0</v>
      </c>
      <c r="N18" s="274">
        <v>50</v>
      </c>
      <c r="O18" s="274">
        <f t="shared" si="2"/>
        <v>54.5</v>
      </c>
      <c r="P18" s="274">
        <f t="shared" si="1"/>
        <v>0</v>
      </c>
      <c r="Q18" s="274"/>
      <c r="R18" s="274"/>
      <c r="T18" s="135"/>
      <c r="U18" s="277"/>
    </row>
    <row r="19" ht="30" customHeight="1" spans="1:21">
      <c r="A19" s="115"/>
      <c r="B19" s="115"/>
      <c r="C19" s="270" t="s">
        <v>48</v>
      </c>
      <c r="D19" s="271"/>
      <c r="E19" s="118"/>
      <c r="F19" s="118"/>
      <c r="G19" s="118"/>
      <c r="H19" s="118"/>
      <c r="I19" s="118"/>
      <c r="J19" s="118"/>
      <c r="K19" s="118"/>
      <c r="L19" s="274" t="s">
        <v>202</v>
      </c>
      <c r="M19" s="274">
        <f t="shared" si="3"/>
        <v>0</v>
      </c>
      <c r="N19" s="274">
        <v>55</v>
      </c>
      <c r="O19" s="274">
        <f t="shared" si="2"/>
        <v>59.95</v>
      </c>
      <c r="P19" s="274">
        <f t="shared" si="1"/>
        <v>0</v>
      </c>
      <c r="Q19" s="274"/>
      <c r="R19" s="274"/>
      <c r="T19" s="135"/>
      <c r="U19" s="277"/>
    </row>
    <row r="20" ht="30" customHeight="1" spans="1:21">
      <c r="A20" s="115"/>
      <c r="B20" s="115"/>
      <c r="C20" s="270" t="s">
        <v>49</v>
      </c>
      <c r="D20" s="271"/>
      <c r="E20" s="118"/>
      <c r="F20" s="118"/>
      <c r="G20" s="118"/>
      <c r="H20" s="118"/>
      <c r="I20" s="118"/>
      <c r="J20" s="118"/>
      <c r="K20" s="118"/>
      <c r="L20" s="274" t="s">
        <v>202</v>
      </c>
      <c r="M20" s="274">
        <f t="shared" si="3"/>
        <v>0</v>
      </c>
      <c r="N20" s="274">
        <v>23</v>
      </c>
      <c r="O20" s="274">
        <f t="shared" si="2"/>
        <v>25.07</v>
      </c>
      <c r="P20" s="274">
        <f t="shared" si="1"/>
        <v>0</v>
      </c>
      <c r="Q20" s="274"/>
      <c r="R20" s="274"/>
      <c r="T20" s="135"/>
      <c r="U20" s="277"/>
    </row>
    <row r="21" ht="36" customHeight="1" spans="1:21">
      <c r="A21" s="181"/>
      <c r="B21" s="181" t="s">
        <v>293</v>
      </c>
      <c r="C21" s="181"/>
      <c r="D21" s="181"/>
      <c r="E21" s="244"/>
      <c r="F21" s="245"/>
      <c r="G21" s="245"/>
      <c r="H21" s="245"/>
      <c r="I21" s="245"/>
      <c r="J21" s="245"/>
      <c r="K21" s="255"/>
      <c r="L21" s="276"/>
      <c r="M21" s="276"/>
      <c r="N21" s="276"/>
      <c r="O21" s="276"/>
      <c r="P21" s="276"/>
      <c r="Q21" s="276">
        <f>ROUND(SUM(Q3:Q20),2)</f>
        <v>3231158.49</v>
      </c>
      <c r="R21" s="276"/>
      <c r="T21" s="135"/>
      <c r="U21" s="277"/>
    </row>
    <row r="22" ht="33" customHeight="1"/>
    <row r="23" customHeight="1" spans="5:11">
      <c r="E23" s="272"/>
      <c r="F23" s="272"/>
      <c r="G23" s="272"/>
      <c r="H23" s="272"/>
      <c r="I23" s="272"/>
      <c r="J23" s="272"/>
      <c r="K23" s="272"/>
    </row>
    <row r="24" customHeight="1" spans="5:11">
      <c r="E24" s="272"/>
      <c r="F24" s="272"/>
      <c r="G24" s="272"/>
      <c r="H24" s="272"/>
      <c r="I24" s="272"/>
      <c r="J24" s="272"/>
      <c r="K24" s="272"/>
    </row>
    <row r="25" customHeight="1" spans="5:11">
      <c r="E25" s="272"/>
      <c r="F25" s="272"/>
      <c r="G25" s="272"/>
      <c r="H25" s="272"/>
      <c r="I25" s="272"/>
      <c r="J25" s="272"/>
      <c r="K25" s="272"/>
    </row>
    <row r="26" customHeight="1" spans="5:11">
      <c r="E26" s="272"/>
      <c r="F26" s="272"/>
      <c r="G26" s="272"/>
      <c r="H26" s="272"/>
      <c r="I26" s="272"/>
      <c r="J26" s="272"/>
      <c r="K26" s="272"/>
    </row>
    <row r="27" customHeight="1" spans="5:11">
      <c r="E27" s="272"/>
      <c r="F27" s="272"/>
      <c r="G27" s="272"/>
      <c r="H27" s="272"/>
      <c r="I27" s="272"/>
      <c r="J27" s="272"/>
      <c r="K27" s="272"/>
    </row>
  </sheetData>
  <sheetProtection formatCells="0" formatColumns="0" formatRows="0"/>
  <mergeCells count="33">
    <mergeCell ref="A1:R1"/>
    <mergeCell ref="C2:D2"/>
    <mergeCell ref="E2:K2"/>
    <mergeCell ref="C9:D9"/>
    <mergeCell ref="C10:D10"/>
    <mergeCell ref="C11:D11"/>
    <mergeCell ref="C12:D12"/>
    <mergeCell ref="C13:D13"/>
    <mergeCell ref="C14:D14"/>
    <mergeCell ref="C15:D15"/>
    <mergeCell ref="C16:D16"/>
    <mergeCell ref="C17:D17"/>
    <mergeCell ref="C18:D18"/>
    <mergeCell ref="C19:D19"/>
    <mergeCell ref="C20:D20"/>
    <mergeCell ref="B21:D21"/>
    <mergeCell ref="E21:K21"/>
    <mergeCell ref="A3:A8"/>
    <mergeCell ref="A9:A14"/>
    <mergeCell ref="A15:A20"/>
    <mergeCell ref="B3:B8"/>
    <mergeCell ref="B9:B14"/>
    <mergeCell ref="B15:B20"/>
    <mergeCell ref="Q3:Q8"/>
    <mergeCell ref="Q9:Q14"/>
    <mergeCell ref="Q15:Q20"/>
    <mergeCell ref="R3:R8"/>
    <mergeCell ref="R9:R14"/>
    <mergeCell ref="R15:R20"/>
    <mergeCell ref="E23:K27"/>
    <mergeCell ref="E3:K8"/>
    <mergeCell ref="E9:K14"/>
    <mergeCell ref="E15:K20"/>
  </mergeCells>
  <pageMargins left="0.700694444444445" right="0.700694444444445" top="0.751388888888889" bottom="0.751388888888889" header="0.298611111111111" footer="0.298611111111111"/>
  <pageSetup paperSize="9" scale="57" fitToHeight="0" orientation="landscape" horizontalDpi="600"/>
  <headerFooter>
    <oddHeader>&amp;LXXX建筑工程有限公司</oddHeader>
    <oddFooter>&amp;C&amp;A/&amp;P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pageSetUpPr fitToPage="1"/>
  </sheetPr>
  <dimension ref="A1:Q28"/>
  <sheetViews>
    <sheetView view="pageBreakPreview" zoomScale="85" zoomScaleNormal="100" topLeftCell="A29" workbookViewId="0">
      <selection activeCell="C12" sqref="C12:D12"/>
    </sheetView>
  </sheetViews>
  <sheetFormatPr defaultColWidth="9.11428571428571" defaultRowHeight="24.9" customHeight="1"/>
  <cols>
    <col min="1" max="1" width="8.66666666666667" style="138" customWidth="1"/>
    <col min="2" max="2" width="15" style="138" customWidth="1"/>
    <col min="3" max="3" width="9.11428571428571" style="138"/>
    <col min="4" max="4" width="16.1142857142857" style="138" customWidth="1"/>
    <col min="5" max="10" width="9.11428571428571" style="138"/>
    <col min="11" max="11" width="42.447619047619" style="138" customWidth="1"/>
    <col min="12" max="12" width="9.11428571428571" style="138"/>
    <col min="13" max="13" width="11.1142857142857" style="138" customWidth="1"/>
    <col min="14" max="14" width="13.447619047619" style="138" customWidth="1"/>
    <col min="15" max="15" width="13.6666666666667" style="138" customWidth="1"/>
    <col min="16" max="16" width="13.552380952381" style="229" customWidth="1"/>
    <col min="17" max="17" width="17.447619047619" style="138" customWidth="1"/>
    <col min="18" max="16384" width="9.11428571428571" style="138"/>
  </cols>
  <sheetData>
    <row r="1" ht="45" customHeight="1" spans="1:17">
      <c r="A1" s="230" t="s">
        <v>294</v>
      </c>
      <c r="B1" s="230"/>
      <c r="C1" s="230"/>
      <c r="D1" s="230"/>
      <c r="E1" s="230"/>
      <c r="F1" s="230"/>
      <c r="G1" s="230"/>
      <c r="H1" s="230"/>
      <c r="I1" s="230"/>
      <c r="J1" s="230"/>
      <c r="K1" s="230"/>
      <c r="L1" s="230"/>
      <c r="M1" s="230"/>
      <c r="N1" s="230"/>
      <c r="O1" s="230"/>
      <c r="P1" s="230"/>
      <c r="Q1" s="230"/>
    </row>
    <row r="2" ht="32.25" customHeight="1" spans="1:17">
      <c r="A2" s="181" t="s">
        <v>9</v>
      </c>
      <c r="B2" s="181" t="s">
        <v>193</v>
      </c>
      <c r="C2" s="231" t="s">
        <v>295</v>
      </c>
      <c r="D2" s="232"/>
      <c r="E2" s="181" t="s">
        <v>194</v>
      </c>
      <c r="F2" s="181"/>
      <c r="G2" s="181"/>
      <c r="H2" s="181"/>
      <c r="I2" s="181"/>
      <c r="J2" s="181"/>
      <c r="K2" s="181"/>
      <c r="L2" s="181" t="s">
        <v>195</v>
      </c>
      <c r="M2" s="181" t="s">
        <v>285</v>
      </c>
      <c r="N2" s="103" t="s">
        <v>197</v>
      </c>
      <c r="O2" s="103" t="s">
        <v>198</v>
      </c>
      <c r="P2" s="181" t="s">
        <v>296</v>
      </c>
      <c r="Q2" s="181" t="s">
        <v>37</v>
      </c>
    </row>
    <row r="3" ht="21.9" customHeight="1" spans="1:17">
      <c r="A3" s="106">
        <v>1</v>
      </c>
      <c r="B3" s="106" t="s">
        <v>297</v>
      </c>
      <c r="C3" s="233" t="s">
        <v>117</v>
      </c>
      <c r="D3" s="234"/>
      <c r="E3" s="235" t="s">
        <v>298</v>
      </c>
      <c r="F3" s="236"/>
      <c r="G3" s="236"/>
      <c r="H3" s="236"/>
      <c r="I3" s="236"/>
      <c r="J3" s="236"/>
      <c r="K3" s="246"/>
      <c r="L3" s="247" t="s">
        <v>202</v>
      </c>
      <c r="M3" s="106">
        <f>招标业态信息表!K12</f>
        <v>8275</v>
      </c>
      <c r="N3" s="106">
        <v>9.09</v>
      </c>
      <c r="O3" s="248">
        <f>N3*1.09</f>
        <v>9.9081</v>
      </c>
      <c r="P3" s="247">
        <f>M3*O3</f>
        <v>81989.5275</v>
      </c>
      <c r="Q3" s="106"/>
    </row>
    <row r="4" ht="21.9" customHeight="1" spans="1:17">
      <c r="A4" s="115"/>
      <c r="B4" s="115"/>
      <c r="C4" s="118" t="s">
        <v>299</v>
      </c>
      <c r="D4" s="118"/>
      <c r="E4" s="237"/>
      <c r="F4" s="238"/>
      <c r="G4" s="238"/>
      <c r="H4" s="238"/>
      <c r="I4" s="238"/>
      <c r="J4" s="238"/>
      <c r="K4" s="249"/>
      <c r="L4" s="250"/>
      <c r="M4" s="115"/>
      <c r="N4" s="115"/>
      <c r="O4" s="251"/>
      <c r="P4" s="250"/>
      <c r="Q4" s="115"/>
    </row>
    <row r="5" ht="21.9" customHeight="1" spans="1:17">
      <c r="A5" s="115"/>
      <c r="B5" s="115"/>
      <c r="C5" s="118" t="s">
        <v>300</v>
      </c>
      <c r="D5" s="118"/>
      <c r="E5" s="237"/>
      <c r="F5" s="238"/>
      <c r="G5" s="238"/>
      <c r="H5" s="238"/>
      <c r="I5" s="238"/>
      <c r="J5" s="238"/>
      <c r="K5" s="249"/>
      <c r="L5" s="250"/>
      <c r="M5" s="115"/>
      <c r="N5" s="115"/>
      <c r="O5" s="251"/>
      <c r="P5" s="250"/>
      <c r="Q5" s="115"/>
    </row>
    <row r="6" ht="21.9" customHeight="1" spans="1:17">
      <c r="A6" s="115"/>
      <c r="B6" s="115"/>
      <c r="C6" s="118" t="s">
        <v>301</v>
      </c>
      <c r="D6" s="118"/>
      <c r="E6" s="237"/>
      <c r="F6" s="238"/>
      <c r="G6" s="238"/>
      <c r="H6" s="238"/>
      <c r="I6" s="238"/>
      <c r="J6" s="238"/>
      <c r="K6" s="249"/>
      <c r="L6" s="250"/>
      <c r="M6" s="115"/>
      <c r="N6" s="115"/>
      <c r="O6" s="251"/>
      <c r="P6" s="250"/>
      <c r="Q6" s="115"/>
    </row>
    <row r="7" ht="21.9" customHeight="1" spans="1:17">
      <c r="A7" s="115"/>
      <c r="B7" s="115"/>
      <c r="C7" s="118" t="s">
        <v>302</v>
      </c>
      <c r="D7" s="118"/>
      <c r="E7" s="237"/>
      <c r="F7" s="238"/>
      <c r="G7" s="238"/>
      <c r="H7" s="238"/>
      <c r="I7" s="238"/>
      <c r="J7" s="238"/>
      <c r="K7" s="249"/>
      <c r="L7" s="250"/>
      <c r="M7" s="115"/>
      <c r="N7" s="115"/>
      <c r="O7" s="251"/>
      <c r="P7" s="250"/>
      <c r="Q7" s="115"/>
    </row>
    <row r="8" ht="21.9" customHeight="1" spans="1:17">
      <c r="A8" s="115"/>
      <c r="B8" s="115"/>
      <c r="C8" s="118" t="s">
        <v>303</v>
      </c>
      <c r="D8" s="118"/>
      <c r="E8" s="237"/>
      <c r="F8" s="238"/>
      <c r="G8" s="238"/>
      <c r="H8" s="238"/>
      <c r="I8" s="238"/>
      <c r="J8" s="238"/>
      <c r="K8" s="249"/>
      <c r="L8" s="250"/>
      <c r="M8" s="115"/>
      <c r="N8" s="115"/>
      <c r="O8" s="251"/>
      <c r="P8" s="250"/>
      <c r="Q8" s="115"/>
    </row>
    <row r="9" ht="21.9" customHeight="1" spans="1:17">
      <c r="A9" s="115"/>
      <c r="B9" s="115"/>
      <c r="C9" s="118" t="s">
        <v>304</v>
      </c>
      <c r="D9" s="118"/>
      <c r="E9" s="237"/>
      <c r="F9" s="238"/>
      <c r="G9" s="238"/>
      <c r="H9" s="238"/>
      <c r="I9" s="238"/>
      <c r="J9" s="238"/>
      <c r="K9" s="249"/>
      <c r="L9" s="250"/>
      <c r="M9" s="115"/>
      <c r="N9" s="115"/>
      <c r="O9" s="251"/>
      <c r="P9" s="250"/>
      <c r="Q9" s="115"/>
    </row>
    <row r="10" ht="21.9" customHeight="1" spans="1:17">
      <c r="A10" s="115"/>
      <c r="B10" s="115"/>
      <c r="C10" s="118" t="s">
        <v>305</v>
      </c>
      <c r="D10" s="118"/>
      <c r="E10" s="237"/>
      <c r="F10" s="238"/>
      <c r="G10" s="238"/>
      <c r="H10" s="238"/>
      <c r="I10" s="238"/>
      <c r="J10" s="238"/>
      <c r="K10" s="249"/>
      <c r="L10" s="250"/>
      <c r="M10" s="115"/>
      <c r="N10" s="115"/>
      <c r="O10" s="251"/>
      <c r="P10" s="250"/>
      <c r="Q10" s="115"/>
    </row>
    <row r="11" ht="21.9" customHeight="1" spans="1:17">
      <c r="A11" s="115"/>
      <c r="B11" s="115"/>
      <c r="C11" s="118" t="s">
        <v>306</v>
      </c>
      <c r="D11" s="118"/>
      <c r="E11" s="237"/>
      <c r="F11" s="238"/>
      <c r="G11" s="238"/>
      <c r="H11" s="238"/>
      <c r="I11" s="238"/>
      <c r="J11" s="238"/>
      <c r="K11" s="249"/>
      <c r="L11" s="250"/>
      <c r="M11" s="115"/>
      <c r="N11" s="115"/>
      <c r="O11" s="251"/>
      <c r="P11" s="250"/>
      <c r="Q11" s="115"/>
    </row>
    <row r="12" ht="45" customHeight="1" spans="1:17">
      <c r="A12" s="115"/>
      <c r="B12" s="115"/>
      <c r="C12" s="118"/>
      <c r="D12" s="118"/>
      <c r="E12" s="237"/>
      <c r="F12" s="238"/>
      <c r="G12" s="238"/>
      <c r="H12" s="238"/>
      <c r="I12" s="238"/>
      <c r="J12" s="238"/>
      <c r="K12" s="249"/>
      <c r="L12" s="250"/>
      <c r="M12" s="115"/>
      <c r="N12" s="115"/>
      <c r="O12" s="251"/>
      <c r="P12" s="250"/>
      <c r="Q12" s="115"/>
    </row>
    <row r="13" ht="21.9" customHeight="1" spans="1:17">
      <c r="A13" s="115"/>
      <c r="B13" s="115"/>
      <c r="C13" s="118" t="s">
        <v>307</v>
      </c>
      <c r="D13" s="118"/>
      <c r="E13" s="237"/>
      <c r="F13" s="238"/>
      <c r="G13" s="238"/>
      <c r="H13" s="238"/>
      <c r="I13" s="238"/>
      <c r="J13" s="238"/>
      <c r="K13" s="249"/>
      <c r="L13" s="250"/>
      <c r="M13" s="115"/>
      <c r="N13" s="115"/>
      <c r="O13" s="251"/>
      <c r="P13" s="250"/>
      <c r="Q13" s="115"/>
    </row>
    <row r="14" ht="21.9" customHeight="1" spans="1:17">
      <c r="A14" s="115"/>
      <c r="B14" s="115"/>
      <c r="C14" s="118" t="s">
        <v>308</v>
      </c>
      <c r="D14" s="118"/>
      <c r="E14" s="237"/>
      <c r="F14" s="238"/>
      <c r="G14" s="238"/>
      <c r="H14" s="238"/>
      <c r="I14" s="238"/>
      <c r="J14" s="238"/>
      <c r="K14" s="249"/>
      <c r="L14" s="250"/>
      <c r="M14" s="115"/>
      <c r="N14" s="115"/>
      <c r="O14" s="251"/>
      <c r="P14" s="250"/>
      <c r="Q14" s="115"/>
    </row>
    <row r="15" ht="21.9" customHeight="1" spans="1:17">
      <c r="A15" s="115"/>
      <c r="B15" s="115"/>
      <c r="C15" s="118" t="s">
        <v>309</v>
      </c>
      <c r="D15" s="118"/>
      <c r="E15" s="237"/>
      <c r="F15" s="238"/>
      <c r="G15" s="238"/>
      <c r="H15" s="238"/>
      <c r="I15" s="238"/>
      <c r="J15" s="238"/>
      <c r="K15" s="249"/>
      <c r="L15" s="250"/>
      <c r="M15" s="115"/>
      <c r="N15" s="115"/>
      <c r="O15" s="251"/>
      <c r="P15" s="250"/>
      <c r="Q15" s="115"/>
    </row>
    <row r="16" ht="21.9" customHeight="1" spans="1:17">
      <c r="A16" s="115"/>
      <c r="B16" s="115"/>
      <c r="C16" s="118" t="s">
        <v>310</v>
      </c>
      <c r="D16" s="118"/>
      <c r="E16" s="237"/>
      <c r="F16" s="238"/>
      <c r="G16" s="238"/>
      <c r="H16" s="238"/>
      <c r="I16" s="238"/>
      <c r="J16" s="238"/>
      <c r="K16" s="249"/>
      <c r="L16" s="250"/>
      <c r="M16" s="115"/>
      <c r="N16" s="115"/>
      <c r="O16" s="251"/>
      <c r="P16" s="250"/>
      <c r="Q16" s="115"/>
    </row>
    <row r="17" ht="21.9" customHeight="1" spans="1:17">
      <c r="A17" s="115"/>
      <c r="B17" s="115"/>
      <c r="C17" s="118" t="s">
        <v>311</v>
      </c>
      <c r="D17" s="118"/>
      <c r="E17" s="237"/>
      <c r="F17" s="238"/>
      <c r="G17" s="238"/>
      <c r="H17" s="238"/>
      <c r="I17" s="238"/>
      <c r="J17" s="238"/>
      <c r="K17" s="249"/>
      <c r="L17" s="250"/>
      <c r="M17" s="115"/>
      <c r="N17" s="115"/>
      <c r="O17" s="251"/>
      <c r="P17" s="250"/>
      <c r="Q17" s="115"/>
    </row>
    <row r="18" ht="32.25" customHeight="1" spans="1:17">
      <c r="A18" s="115"/>
      <c r="B18" s="115"/>
      <c r="C18" s="118" t="s">
        <v>312</v>
      </c>
      <c r="D18" s="118"/>
      <c r="E18" s="237"/>
      <c r="F18" s="238"/>
      <c r="G18" s="238"/>
      <c r="H18" s="238"/>
      <c r="I18" s="238"/>
      <c r="J18" s="238"/>
      <c r="K18" s="249"/>
      <c r="L18" s="250"/>
      <c r="M18" s="115"/>
      <c r="N18" s="115"/>
      <c r="O18" s="251"/>
      <c r="P18" s="250"/>
      <c r="Q18" s="115"/>
    </row>
    <row r="19" ht="21.9" customHeight="1" spans="1:17">
      <c r="A19" s="115"/>
      <c r="B19" s="115"/>
      <c r="C19" s="118" t="s">
        <v>313</v>
      </c>
      <c r="D19" s="118"/>
      <c r="E19" s="237"/>
      <c r="F19" s="238"/>
      <c r="G19" s="238"/>
      <c r="H19" s="238"/>
      <c r="I19" s="238"/>
      <c r="J19" s="238"/>
      <c r="K19" s="249"/>
      <c r="L19" s="250"/>
      <c r="M19" s="115"/>
      <c r="N19" s="115"/>
      <c r="O19" s="251"/>
      <c r="P19" s="250"/>
      <c r="Q19" s="115"/>
    </row>
    <row r="20" customHeight="1" spans="1:17">
      <c r="A20" s="115"/>
      <c r="B20" s="115"/>
      <c r="C20" s="118" t="s">
        <v>314</v>
      </c>
      <c r="D20" s="118"/>
      <c r="E20" s="237"/>
      <c r="F20" s="238"/>
      <c r="G20" s="238"/>
      <c r="H20" s="238"/>
      <c r="I20" s="238"/>
      <c r="J20" s="238"/>
      <c r="K20" s="249"/>
      <c r="L20" s="250"/>
      <c r="M20" s="115"/>
      <c r="N20" s="115"/>
      <c r="O20" s="251"/>
      <c r="P20" s="250"/>
      <c r="Q20" s="115"/>
    </row>
    <row r="21" customHeight="1" spans="1:17">
      <c r="A21" s="115"/>
      <c r="B21" s="115"/>
      <c r="C21" s="118" t="s">
        <v>315</v>
      </c>
      <c r="D21" s="118"/>
      <c r="E21" s="237"/>
      <c r="F21" s="238"/>
      <c r="G21" s="238"/>
      <c r="H21" s="238"/>
      <c r="I21" s="238"/>
      <c r="J21" s="238"/>
      <c r="K21" s="249"/>
      <c r="L21" s="250"/>
      <c r="M21" s="115"/>
      <c r="N21" s="115"/>
      <c r="O21" s="251"/>
      <c r="P21" s="250"/>
      <c r="Q21" s="115"/>
    </row>
    <row r="22" ht="21.9" customHeight="1" spans="1:17">
      <c r="A22" s="115"/>
      <c r="B22" s="115"/>
      <c r="C22" s="118" t="s">
        <v>316</v>
      </c>
      <c r="D22" s="118"/>
      <c r="E22" s="237"/>
      <c r="F22" s="238"/>
      <c r="G22" s="238"/>
      <c r="H22" s="238"/>
      <c r="I22" s="238"/>
      <c r="J22" s="238"/>
      <c r="K22" s="249"/>
      <c r="L22" s="250"/>
      <c r="M22" s="115"/>
      <c r="N22" s="115"/>
      <c r="O22" s="251"/>
      <c r="P22" s="250"/>
      <c r="Q22" s="115"/>
    </row>
    <row r="23" ht="21.9" customHeight="1" spans="1:17">
      <c r="A23" s="115"/>
      <c r="B23" s="115"/>
      <c r="C23" s="239" t="s">
        <v>317</v>
      </c>
      <c r="D23" s="240"/>
      <c r="E23" s="237"/>
      <c r="F23" s="238"/>
      <c r="G23" s="238"/>
      <c r="H23" s="238"/>
      <c r="I23" s="238"/>
      <c r="J23" s="238"/>
      <c r="K23" s="249"/>
      <c r="L23" s="250"/>
      <c r="M23" s="115"/>
      <c r="N23" s="115"/>
      <c r="O23" s="251"/>
      <c r="P23" s="250"/>
      <c r="Q23" s="115"/>
    </row>
    <row r="24" ht="21.9" customHeight="1" spans="1:17">
      <c r="A24" s="115"/>
      <c r="B24" s="115"/>
      <c r="C24" s="239" t="s">
        <v>318</v>
      </c>
      <c r="D24" s="240"/>
      <c r="E24" s="237"/>
      <c r="F24" s="238"/>
      <c r="G24" s="238"/>
      <c r="H24" s="238"/>
      <c r="I24" s="238"/>
      <c r="J24" s="238"/>
      <c r="K24" s="249"/>
      <c r="L24" s="250"/>
      <c r="M24" s="115"/>
      <c r="N24" s="115"/>
      <c r="O24" s="251"/>
      <c r="P24" s="250"/>
      <c r="Q24" s="115"/>
    </row>
    <row r="25" ht="21.9" customHeight="1" spans="1:17">
      <c r="A25" s="115"/>
      <c r="B25" s="115"/>
      <c r="C25" s="239" t="s">
        <v>319</v>
      </c>
      <c r="D25" s="240"/>
      <c r="E25" s="237"/>
      <c r="F25" s="238"/>
      <c r="G25" s="238"/>
      <c r="H25" s="238"/>
      <c r="I25" s="238"/>
      <c r="J25" s="238"/>
      <c r="K25" s="249"/>
      <c r="L25" s="250"/>
      <c r="M25" s="115"/>
      <c r="N25" s="115"/>
      <c r="O25" s="251"/>
      <c r="P25" s="250"/>
      <c r="Q25" s="115"/>
    </row>
    <row r="26" ht="21.9" customHeight="1" spans="1:17">
      <c r="A26" s="115"/>
      <c r="B26" s="111"/>
      <c r="C26" s="118" t="s">
        <v>320</v>
      </c>
      <c r="D26" s="118"/>
      <c r="E26" s="241"/>
      <c r="F26" s="242"/>
      <c r="G26" s="242"/>
      <c r="H26" s="242"/>
      <c r="I26" s="242"/>
      <c r="J26" s="242"/>
      <c r="K26" s="252"/>
      <c r="L26" s="253"/>
      <c r="M26" s="111"/>
      <c r="N26" s="111"/>
      <c r="O26" s="254"/>
      <c r="P26" s="253"/>
      <c r="Q26" s="111"/>
    </row>
    <row r="27" customHeight="1" spans="1:17">
      <c r="A27" s="181"/>
      <c r="B27" s="231" t="s">
        <v>321</v>
      </c>
      <c r="C27" s="243"/>
      <c r="D27" s="232"/>
      <c r="E27" s="244"/>
      <c r="F27" s="245"/>
      <c r="G27" s="245"/>
      <c r="H27" s="245"/>
      <c r="I27" s="245"/>
      <c r="J27" s="245"/>
      <c r="K27" s="255"/>
      <c r="L27" s="256"/>
      <c r="M27" s="257"/>
      <c r="N27" s="257"/>
      <c r="O27" s="257"/>
      <c r="P27" s="256">
        <f>SUM(P3:P26)</f>
        <v>81989.5275</v>
      </c>
      <c r="Q27" s="257"/>
    </row>
    <row r="28" customHeight="1" spans="16:16">
      <c r="P28" s="258"/>
    </row>
  </sheetData>
  <sheetProtection formatCells="0" formatColumns="0" formatRows="0"/>
  <mergeCells count="38">
    <mergeCell ref="A1:Q1"/>
    <mergeCell ref="C2:D2"/>
    <mergeCell ref="E2:K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B27:D27"/>
    <mergeCell ref="E27:K27"/>
    <mergeCell ref="A3:A26"/>
    <mergeCell ref="B3:B26"/>
    <mergeCell ref="L3:L26"/>
    <mergeCell ref="M3:M26"/>
    <mergeCell ref="N3:N26"/>
    <mergeCell ref="O3:O26"/>
    <mergeCell ref="P3:P26"/>
    <mergeCell ref="Q3:Q26"/>
    <mergeCell ref="E3:K26"/>
  </mergeCells>
  <pageMargins left="0.700694444444445" right="0.700694444444445" top="0.751388888888889" bottom="0.751388888888889" header="0.298611111111111" footer="0.298611111111111"/>
  <pageSetup paperSize="9" scale="59" fitToHeight="0" orientation="landscape" horizontalDpi="600"/>
  <headerFooter>
    <oddHeader>&amp;LXXX建筑工程有限公司</oddHeader>
    <oddFooter>&amp;C&amp;A/&amp;P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80" master=""/>
  <rangeList sheetStid="33" master=""/>
  <rangeList sheetStid="2" master="">
    <arrUserId title="区域1" rangeCreator="" othersAccessPermission="edit"/>
  </rangeList>
  <rangeList sheetStid="13" master=""/>
  <rangeList sheetStid="72" master=""/>
  <rangeList sheetStid="88" master=""/>
  <rangeList sheetStid="89" master=""/>
  <rangeList sheetStid="90" master=""/>
  <rangeList sheetStid="91" master=""/>
  <rangeList sheetStid="56" master=""/>
  <rangeList sheetStid="92" master=""/>
  <rangeList sheetStid="93" master=""/>
  <rangeList sheetStid="94" master=""/>
  <rangeList sheetStid="84" master=""/>
  <rangeList sheetStid="73"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封面 </vt:lpstr>
      <vt:lpstr>目录</vt:lpstr>
      <vt:lpstr>报价汇总表</vt:lpstr>
      <vt:lpstr>招标业态信息表</vt:lpstr>
      <vt:lpstr>工程技术及经济指标</vt:lpstr>
      <vt:lpstr>报价总说明 </vt:lpstr>
      <vt:lpstr>整体措施项目清单</vt:lpstr>
      <vt:lpstr>单项措施项目清单</vt:lpstr>
      <vt:lpstr>其他项目清单</vt:lpstr>
      <vt:lpstr>工程量清单及计价表</vt:lpstr>
      <vt:lpstr>附件1-零星工程报价</vt:lpstr>
      <vt:lpstr>附件2-主材单价表</vt:lpstr>
      <vt:lpstr>附件3-甲指乙供、甲供材清单一览表 </vt:lpstr>
      <vt:lpstr>附件4-垂直运输明细 (2)</vt:lpstr>
      <vt:lpstr>附件4-垂直运输明细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清律</cp:lastModifiedBy>
  <dcterms:created xsi:type="dcterms:W3CDTF">2013-11-18T16:18:00Z</dcterms:created>
  <cp:lastPrinted>2019-06-03T02:27:00Z</cp:lastPrinted>
  <dcterms:modified xsi:type="dcterms:W3CDTF">2024-02-22T08:36:54Z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512631978FF64A9280D08CA9660DA396_11</vt:lpwstr>
  </property>
  <property fmtid="{D5CDD505-2E9C-101B-9397-08002B2CF9AE}" pid="3" name="KSOProductBuildVer">
    <vt:lpwstr>2052-12.1.0.16250</vt:lpwstr>
  </property>
  <property fmtid="{D5CDD505-2E9C-101B-9397-08002B2CF9AE}" pid="4" name="KSOReadingLayout">
    <vt:bool>true</vt:bool>
  </property>
  <property fmtid="{D5CDD505-2E9C-101B-9397-08002B2CF9AE}" pid="5" name="KSOTemplateUUID">
    <vt:lpwstr>v1.0_mb_8nLMkbdhGyuHZWbyh/Hhdw==</vt:lpwstr>
  </property>
</Properties>
</file>