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845" windowHeight="11925"/>
  </bookViews>
  <sheets>
    <sheet name="桩单方计算" sheetId="1" r:id="rId1"/>
  </sheets>
  <externalReferences>
    <externalReference r:id="rId2"/>
  </externalReferenc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<sst xmlns="http://schemas.openxmlformats.org/spreadsheetml/2006/main" count="15" uniqueCount="15">
  <si>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序号</t>
  </si>
  <si>
    <t>项目名称</t>
  </si>
  <si>
    <t>夯扩桩工程量</t>
  </si>
  <si>
    <r>
      <rPr>
        <b/>
        <sz val="10"/>
        <rFont val="宋体"/>
        <charset val="134"/>
      </rPr>
      <t>单价</t>
    </r>
    <r>
      <rPr>
        <b/>
        <sz val="10"/>
        <rFont val="Times New Roman"/>
        <charset val="0"/>
      </rPr>
      <t>(</t>
    </r>
    <r>
      <rPr>
        <b/>
        <sz val="10"/>
        <rFont val="宋体"/>
        <charset val="134"/>
      </rPr>
      <t>元</t>
    </r>
    <r>
      <rPr>
        <b/>
        <sz val="10"/>
        <rFont val="Times New Roman"/>
        <charset val="0"/>
      </rPr>
      <t>/m3)</t>
    </r>
  </si>
  <si>
    <r>
      <rPr>
        <b/>
        <sz val="10"/>
        <rFont val="宋体"/>
        <charset val="134"/>
      </rPr>
      <t>合价</t>
    </r>
    <r>
      <rPr>
        <b/>
        <sz val="10"/>
        <rFont val="Times New Roman"/>
        <charset val="0"/>
      </rPr>
      <t>(</t>
    </r>
    <r>
      <rPr>
        <b/>
        <sz val="10"/>
        <rFont val="宋体"/>
        <charset val="134"/>
      </rPr>
      <t>万元</t>
    </r>
    <r>
      <rPr>
        <b/>
        <sz val="10"/>
        <rFont val="Times New Roman"/>
        <charset val="0"/>
      </rPr>
      <t>)</t>
    </r>
  </si>
  <si>
    <t>楼座建筑面积</t>
  </si>
  <si>
    <r>
      <rPr>
        <b/>
        <sz val="10"/>
        <rFont val="宋体"/>
        <charset val="134"/>
      </rPr>
      <t>单方指标</t>
    </r>
    <r>
      <rPr>
        <b/>
        <sz val="10"/>
        <rFont val="Times New Roman"/>
        <charset val="0"/>
      </rPr>
      <t>(</t>
    </r>
    <r>
      <rPr>
        <b/>
        <sz val="10"/>
        <rFont val="宋体"/>
        <charset val="134"/>
      </rPr>
      <t>元</t>
    </r>
    <r>
      <rPr>
        <b/>
        <sz val="10"/>
        <rFont val="Times New Roman"/>
        <charset val="0"/>
      </rPr>
      <t>/m2)</t>
    </r>
  </si>
  <si>
    <r>
      <rPr>
        <b/>
        <sz val="10"/>
        <rFont val="宋体"/>
        <charset val="134"/>
      </rPr>
      <t>备</t>
    </r>
    <r>
      <rPr>
        <b/>
        <sz val="10"/>
        <rFont val="Times New Roman"/>
        <charset val="0"/>
      </rPr>
      <t xml:space="preserve"> </t>
    </r>
    <r>
      <rPr>
        <b/>
        <sz val="10"/>
        <rFont val="宋体"/>
        <charset val="134"/>
      </rPr>
      <t>注</t>
    </r>
  </si>
  <si>
    <r>
      <rPr>
        <b/>
        <sz val="10"/>
        <rFont val="宋体"/>
        <charset val="134"/>
      </rPr>
      <t>数量</t>
    </r>
    <r>
      <rPr>
        <b/>
        <sz val="10"/>
        <rFont val="Times New Roman"/>
        <charset val="0"/>
      </rPr>
      <t>(</t>
    </r>
    <r>
      <rPr>
        <b/>
        <sz val="10"/>
        <rFont val="宋体"/>
        <charset val="134"/>
      </rPr>
      <t>根</t>
    </r>
    <r>
      <rPr>
        <b/>
        <sz val="10"/>
        <rFont val="Times New Roman"/>
        <charset val="0"/>
      </rPr>
      <t>)</t>
    </r>
  </si>
  <si>
    <r>
      <rPr>
        <b/>
        <sz val="10"/>
        <rFont val="宋体"/>
        <charset val="134"/>
      </rPr>
      <t>桩长</t>
    </r>
    <r>
      <rPr>
        <b/>
        <sz val="10"/>
        <rFont val="Times New Roman"/>
        <charset val="0"/>
      </rPr>
      <t>(m)</t>
    </r>
  </si>
  <si>
    <r>
      <rPr>
        <b/>
        <sz val="10"/>
        <rFont val="宋体"/>
        <charset val="134"/>
      </rPr>
      <t>桩径</t>
    </r>
    <r>
      <rPr>
        <b/>
        <sz val="10"/>
        <rFont val="Times New Roman"/>
        <charset val="0"/>
      </rPr>
      <t>(m)</t>
    </r>
  </si>
  <si>
    <r>
      <rPr>
        <b/>
        <sz val="10"/>
        <rFont val="宋体"/>
        <charset val="134"/>
      </rPr>
      <t>合计</t>
    </r>
    <r>
      <rPr>
        <b/>
        <sz val="10"/>
        <rFont val="Times New Roman"/>
        <charset val="0"/>
      </rPr>
      <t>(m3)</t>
    </r>
  </si>
  <si>
    <t>加入配套商业126根</t>
  </si>
  <si>
    <t>人防车库</t>
  </si>
  <si>
    <t>非人防车库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</si>
</sst>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4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6242;&#26102;&#30340;&#25991;&#26723;&#20648;&#23384;\&#33150;&#35759;&#34920;&#26684;\&#38472;&#38054;&#35946;\&#24635;542\&#24314;&#31569;&#22320;&#20135;\&#19981;&#24102;\&#33538;&#21326;&#38598;&#22242;&#30707;&#26223;&#23665;TSM&#39033;&#30446;&#24314;&#31569;&#38754;&#31215;&#27719;&#24635;&#34920;1.e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单价分摊"/>
      <sheetName val="地块建销面积汇总及费用分摊"/>
      <sheetName val="预算大表"/>
      <sheetName val="基础数据分析"/>
      <sheetName val="楼座面积汇总表 "/>
      <sheetName val="桩单方计算"/>
      <sheetName val="建筑工程总价分配表"/>
      <sheetName val="系数表"/>
      <sheetName val="不可销售楼座面积表"/>
    </sheetNames>
    <sheetDataSet>
      <sheetData sheetId="0"/>
      <sheetData sheetId="1"/>
      <sheetData sheetId="2"/>
      <sheetData sheetId="3"/>
      <sheetData sheetId="4">
        <row r="4">
          <cell r="E4">
            <v>18803</v>
          </cell>
        </row>
        <row r="4">
          <cell r="L4">
            <v>3289</v>
          </cell>
        </row>
        <row r="10">
          <cell r="E10">
            <v>28483</v>
          </cell>
        </row>
        <row r="21">
          <cell r="E21">
            <v>10314</v>
          </cell>
        </row>
        <row r="28">
          <cell r="E28">
            <v>9750</v>
          </cell>
        </row>
        <row r="34">
          <cell r="E34">
            <v>49648</v>
          </cell>
        </row>
        <row r="55">
          <cell r="E55">
            <v>4492</v>
          </cell>
        </row>
        <row r="57">
          <cell r="E57">
            <v>8112</v>
          </cell>
        </row>
        <row r="79">
          <cell r="H79">
            <v>31423</v>
          </cell>
        </row>
      </sheetData>
      <sheetData sheetId="5"/>
      <sheetData sheetId="6">
        <row r="4">
          <cell r="B4" t="str">
            <v>5 层住宅(19#地块)    6栋</v>
          </cell>
        </row>
        <row r="5">
          <cell r="B5" t="str">
            <v>7 层住宅(19#地块)    5栋</v>
          </cell>
        </row>
        <row r="6">
          <cell r="B6" t="str">
            <v>8 层住宅(08#地块)</v>
          </cell>
        </row>
        <row r="7">
          <cell r="B7" t="str">
            <v>9 层住宅(08#地块)</v>
          </cell>
        </row>
        <row r="8">
          <cell r="B8" t="str">
            <v>8 层住宅(19#地块)</v>
          </cell>
        </row>
        <row r="9">
          <cell r="B9" t="str">
            <v>9 层住宅(19#地块)</v>
          </cell>
        </row>
        <row r="10">
          <cell r="B10" t="str">
            <v>7 层板楼住宅         1栋</v>
          </cell>
        </row>
        <row r="11">
          <cell r="B11" t="str">
            <v>9 层板楼住宅         1栋</v>
          </cell>
        </row>
        <row r="12">
          <cell r="B12" t="str">
            <v>11层板楼住宅         3栋</v>
          </cell>
        </row>
        <row r="13">
          <cell r="B13" t="str">
            <v>13~15层板楼住宅     1/3栋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2"/>
  <sheetViews>
    <sheetView tabSelected="1" zoomScaleSheetLayoutView="60" workbookViewId="0">
      <selection activeCell="F9" sqref="F9"/>
    </sheetView>
  </sheetViews>
  <sheetFormatPr defaultColWidth="8.8" defaultRowHeight="14.25"/>
  <cols>
    <col min="1" max="1" width="5" customWidth="1"/>
    <col min="2" max="2" width="17" customWidth="1"/>
    <col min="3" max="3" width="8.25" customWidth="1"/>
    <col min="4" max="4" width="8.5" customWidth="1"/>
    <col min="5" max="5" width="7.625" customWidth="1"/>
    <col min="6" max="6" width="8.375" customWidth="1"/>
    <col min="7" max="7" width="11.625" customWidth="1"/>
    <col min="8" max="8" width="9.75" customWidth="1"/>
    <col min="9" max="9" width="12.125" customWidth="1"/>
    <col min="10" max="10" width="13.875" customWidth="1"/>
    <col min="11" max="11" width="15.625" customWidth="1"/>
  </cols>
  <sheetData>
    <row r="1" spans="1:11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>
      <c r="A2" s="4" t="s">
        <v>0</v>
      </c>
      <c r="B2" s="5" t="s">
        <v>1</v>
      </c>
      <c r="C2" s="4" t="s">
        <v>2</v>
      </c>
      <c r="D2" s="4"/>
      <c r="E2" s="4"/>
      <c r="F2" s="4"/>
      <c r="G2" s="4" t="s">
        <v>3</v>
      </c>
      <c r="H2" s="4" t="s">
        <v>4</v>
      </c>
      <c r="I2" s="4" t="s">
        <v>5</v>
      </c>
      <c r="J2" s="4" t="s">
        <v>6</v>
      </c>
      <c r="K2" s="13" t="s">
        <v>7</v>
      </c>
      <c r="L2" s="12"/>
    </row>
    <row r="3" ht="12" customHeight="1" spans="1:12">
      <c r="A3" s="4"/>
      <c r="B3" s="5"/>
      <c r="C3" s="4" t="s">
        <v>8</v>
      </c>
      <c r="D3" s="4" t="s">
        <v>9</v>
      </c>
      <c r="E3" s="4" t="s">
        <v>10</v>
      </c>
      <c r="F3" s="4" t="s">
        <v>11</v>
      </c>
      <c r="G3" s="4"/>
      <c r="H3" s="4"/>
      <c r="I3" s="4"/>
      <c r="J3" s="4"/>
      <c r="K3" s="13"/>
      <c r="L3" s="12"/>
    </row>
    <row r="4" s="1" customFormat="1" ht="24" spans="1:12">
      <c r="A4" s="5">
        <v>1</v>
      </c>
      <c r="B4" s="6" t="str">
        <f>[1]建筑工程总价分配表!B4</f>
        <v>5 层住宅(19#地块)    6栋</v>
      </c>
      <c r="C4" s="7">
        <f>56*6</f>
        <v>336</v>
      </c>
      <c r="D4" s="7">
        <v>22</v>
      </c>
      <c r="E4" s="7">
        <v>0.45</v>
      </c>
      <c r="F4" s="7">
        <f>253.1+241.53+264.68+253.1+287.82+276.25</f>
        <v>1576.48</v>
      </c>
      <c r="G4" s="7">
        <v>1050</v>
      </c>
      <c r="H4" s="7">
        <f t="shared" ref="H4:H15" si="0">F4*G4/10000</f>
        <v>165.5304</v>
      </c>
      <c r="I4" s="14">
        <f>'[1]楼座面积汇总表 '!E21</f>
        <v>10314</v>
      </c>
      <c r="J4" s="15">
        <f t="shared" ref="J4:J15" si="1">H4/I4*10000</f>
        <v>160.490983129727</v>
      </c>
      <c r="K4" s="16"/>
      <c r="L4" s="17"/>
    </row>
    <row r="5" s="1" customFormat="1" ht="24" spans="1:12">
      <c r="A5" s="5">
        <v>2</v>
      </c>
      <c r="B5" s="6" t="str">
        <f>[1]建筑工程总价分配表!B5</f>
        <v>7 层住宅(19#地块)    5栋</v>
      </c>
      <c r="C5" s="7">
        <f>59*5</f>
        <v>295</v>
      </c>
      <c r="D5" s="7">
        <v>22</v>
      </c>
      <c r="E5" s="7">
        <v>0.45</v>
      </c>
      <c r="F5" s="7">
        <f>278.86+278.86+303.24+303.24+315.43</f>
        <v>1479.63</v>
      </c>
      <c r="G5" s="7">
        <v>1050</v>
      </c>
      <c r="H5" s="7">
        <f t="shared" si="0"/>
        <v>155.36115</v>
      </c>
      <c r="I5" s="14">
        <f>'[1]楼座面积汇总表 '!E28</f>
        <v>9750</v>
      </c>
      <c r="J5" s="15">
        <f t="shared" si="1"/>
        <v>159.344769230769</v>
      </c>
      <c r="K5" s="18"/>
      <c r="L5" s="17"/>
    </row>
    <row r="6" s="1" customFormat="1" spans="1:12">
      <c r="A6" s="5">
        <v>3</v>
      </c>
      <c r="B6" s="6" t="str">
        <f>[1]建筑工程总价分配表!B6</f>
        <v>8 层住宅(08#地块)</v>
      </c>
      <c r="C6" s="7">
        <f>82*5+126</f>
        <v>536</v>
      </c>
      <c r="D6" s="7">
        <v>22</v>
      </c>
      <c r="E6" s="7">
        <v>0.45</v>
      </c>
      <c r="F6" s="7">
        <f>326.39+353.67+302.84+318.93+355.37+496.06</f>
        <v>2153.26</v>
      </c>
      <c r="G6" s="7">
        <v>1050</v>
      </c>
      <c r="H6" s="7">
        <f t="shared" si="0"/>
        <v>226.0923</v>
      </c>
      <c r="I6" s="14">
        <f>'[1]楼座面积汇总表 '!E4-'[1]楼座面积汇总表 '!L4</f>
        <v>15514</v>
      </c>
      <c r="J6" s="15">
        <f t="shared" si="1"/>
        <v>145.734368957071</v>
      </c>
      <c r="K6" s="16" t="s">
        <v>12</v>
      </c>
      <c r="L6" s="17"/>
    </row>
    <row r="7" s="1" customFormat="1" spans="1:12">
      <c r="A7" s="5">
        <v>4</v>
      </c>
      <c r="B7" s="6" t="str">
        <f>[1]建筑工程总价分配表!B7</f>
        <v>9 层住宅(08#地块)</v>
      </c>
      <c r="C7" s="7">
        <f>88+75+88+90+90+78+75+88</f>
        <v>672</v>
      </c>
      <c r="D7" s="7">
        <v>22</v>
      </c>
      <c r="E7" s="7">
        <v>0.45</v>
      </c>
      <c r="F7" s="7">
        <f>7146.41-1935.58-F6</f>
        <v>3057.57</v>
      </c>
      <c r="G7" s="7">
        <v>1050</v>
      </c>
      <c r="H7" s="7">
        <f t="shared" si="0"/>
        <v>321.04485</v>
      </c>
      <c r="I7" s="14">
        <f>'[1]楼座面积汇总表 '!E10</f>
        <v>28483</v>
      </c>
      <c r="J7" s="15">
        <f t="shared" si="1"/>
        <v>112.714549029246</v>
      </c>
      <c r="K7" s="19"/>
      <c r="L7" s="17"/>
    </row>
    <row r="8" s="1" customFormat="1" spans="1:12">
      <c r="A8" s="5">
        <v>5</v>
      </c>
      <c r="B8" s="6" t="str">
        <f>[1]建筑工程总价分配表!B8</f>
        <v>8 层住宅(19#地块)</v>
      </c>
      <c r="C8" s="7">
        <f>89+90+75+75</f>
        <v>329</v>
      </c>
      <c r="D8" s="7">
        <v>22</v>
      </c>
      <c r="E8" s="7">
        <v>0.45</v>
      </c>
      <c r="F8" s="7">
        <f>439.04+443.97+369.98+385.48</f>
        <v>1638.47</v>
      </c>
      <c r="G8" s="7">
        <v>1050</v>
      </c>
      <c r="H8" s="7">
        <f t="shared" si="0"/>
        <v>172.03935</v>
      </c>
      <c r="I8" s="14">
        <v>10336</v>
      </c>
      <c r="J8" s="15">
        <f t="shared" si="1"/>
        <v>166.446739551084</v>
      </c>
      <c r="K8" s="19"/>
      <c r="L8" s="17"/>
    </row>
    <row r="9" s="1" customFormat="1" spans="1:12">
      <c r="A9" s="5">
        <v>6</v>
      </c>
      <c r="B9" s="6" t="str">
        <f>[1]建筑工程总价分配表!B9</f>
        <v>9 层住宅(19#地块)</v>
      </c>
      <c r="C9" s="7">
        <f>90+90+90+90+86+82+82+82+90+75+75+75+90+90</f>
        <v>1187</v>
      </c>
      <c r="D9" s="7">
        <v>22</v>
      </c>
      <c r="E9" s="7">
        <v>0.45</v>
      </c>
      <c r="F9" s="7">
        <f>15897.29-4965.11-F8</f>
        <v>9293.71</v>
      </c>
      <c r="G9" s="7">
        <v>1050</v>
      </c>
      <c r="H9" s="7">
        <f t="shared" si="0"/>
        <v>975.83955</v>
      </c>
      <c r="I9" s="14">
        <f>'[1]楼座面积汇总表 '!E34</f>
        <v>49648</v>
      </c>
      <c r="J9" s="15">
        <f t="shared" si="1"/>
        <v>196.551633499839</v>
      </c>
      <c r="K9" s="19"/>
      <c r="L9" s="17"/>
    </row>
    <row r="10" s="1" customFormat="1" ht="24" spans="1:12">
      <c r="A10" s="5">
        <v>7</v>
      </c>
      <c r="B10" s="6" t="str">
        <f>[1]建筑工程总价分配表!B10</f>
        <v>7 层板楼住宅         1栋</v>
      </c>
      <c r="C10" s="7">
        <v>113</v>
      </c>
      <c r="D10" s="7">
        <v>22</v>
      </c>
      <c r="E10" s="7">
        <v>0.45</v>
      </c>
      <c r="F10" s="7">
        <v>287.99</v>
      </c>
      <c r="G10" s="7">
        <v>1050</v>
      </c>
      <c r="H10" s="7">
        <f t="shared" si="0"/>
        <v>30.23895</v>
      </c>
      <c r="I10" s="14">
        <f>'[1]楼座面积汇总表 '!E55</f>
        <v>4492</v>
      </c>
      <c r="J10" s="15">
        <f t="shared" si="1"/>
        <v>67.3173419412288</v>
      </c>
      <c r="K10" s="16"/>
      <c r="L10" s="17"/>
    </row>
    <row r="11" s="1" customFormat="1" ht="24" spans="1:12">
      <c r="A11" s="5">
        <v>8</v>
      </c>
      <c r="B11" s="6" t="str">
        <f>[1]建筑工程总价分配表!B11</f>
        <v>9 层板楼住宅         1栋</v>
      </c>
      <c r="C11" s="7">
        <v>172</v>
      </c>
      <c r="D11" s="7">
        <v>22</v>
      </c>
      <c r="E11" s="7">
        <v>0.45</v>
      </c>
      <c r="F11" s="7">
        <v>575.06</v>
      </c>
      <c r="G11" s="7">
        <v>1050</v>
      </c>
      <c r="H11" s="7">
        <f t="shared" si="0"/>
        <v>60.3813</v>
      </c>
      <c r="I11" s="14">
        <f>'[1]楼座面积汇总表 '!E57</f>
        <v>8112</v>
      </c>
      <c r="J11" s="15">
        <f t="shared" si="1"/>
        <v>74.4345414201184</v>
      </c>
      <c r="K11" s="16"/>
      <c r="L11" s="17"/>
    </row>
    <row r="12" s="1" customFormat="1" ht="24" spans="1:12">
      <c r="A12" s="5">
        <v>9</v>
      </c>
      <c r="B12" s="6" t="str">
        <f>[1]建筑工程总价分配表!B12</f>
        <v>11层板楼住宅         3栋</v>
      </c>
      <c r="C12" s="7">
        <f>176+120+127</f>
        <v>423</v>
      </c>
      <c r="D12" s="7">
        <v>22</v>
      </c>
      <c r="E12" s="7">
        <v>0.45</v>
      </c>
      <c r="F12" s="7">
        <f>694.1+473.25+625.48</f>
        <v>1792.83</v>
      </c>
      <c r="G12" s="7">
        <v>1050</v>
      </c>
      <c r="H12" s="7">
        <f t="shared" si="0"/>
        <v>188.24715</v>
      </c>
      <c r="I12" s="14">
        <v>21427</v>
      </c>
      <c r="J12" s="15">
        <f t="shared" si="1"/>
        <v>87.8551127082653</v>
      </c>
      <c r="K12" s="16"/>
      <c r="L12" s="17"/>
    </row>
    <row r="13" s="1" customFormat="1" ht="24" spans="1:12">
      <c r="A13" s="5">
        <v>10</v>
      </c>
      <c r="B13" s="6" t="str">
        <f>[1]建筑工程总价分配表!B13</f>
        <v>13~15层板楼住宅     1/3栋</v>
      </c>
      <c r="C13" s="7">
        <f>121+117+117+138</f>
        <v>493</v>
      </c>
      <c r="D13" s="7">
        <v>22</v>
      </c>
      <c r="E13" s="7">
        <v>0.45</v>
      </c>
      <c r="F13" s="7">
        <f>5909.04-F12-F11-F10-1279.26</f>
        <v>1973.9</v>
      </c>
      <c r="G13" s="7">
        <v>1050</v>
      </c>
      <c r="H13" s="7">
        <f t="shared" si="0"/>
        <v>207.2595</v>
      </c>
      <c r="I13" s="14">
        <v>35328</v>
      </c>
      <c r="J13" s="15">
        <f t="shared" si="1"/>
        <v>58.6672044836956</v>
      </c>
      <c r="K13" s="16"/>
      <c r="L13" s="17"/>
    </row>
    <row r="14" ht="17.25" customHeight="1" spans="1:12">
      <c r="A14" s="5">
        <v>11</v>
      </c>
      <c r="B14" s="8" t="s">
        <v>13</v>
      </c>
      <c r="C14" s="9">
        <f>401+977+309</f>
        <v>1687</v>
      </c>
      <c r="D14" s="7">
        <v>22</v>
      </c>
      <c r="E14" s="7">
        <v>0.5</v>
      </c>
      <c r="F14" s="7">
        <f>1279.26+4965.11+1935.58</f>
        <v>8179.95</v>
      </c>
      <c r="G14" s="7">
        <v>1050</v>
      </c>
      <c r="H14" s="7">
        <f t="shared" si="0"/>
        <v>858.89475</v>
      </c>
      <c r="I14" s="9">
        <f>'[1]楼座面积汇总表 '!H79</f>
        <v>31423</v>
      </c>
      <c r="J14" s="15">
        <f t="shared" si="1"/>
        <v>273.333147694364</v>
      </c>
      <c r="K14" s="20"/>
      <c r="L14" s="12"/>
    </row>
    <row r="15" spans="1:12">
      <c r="A15" s="5">
        <v>12</v>
      </c>
      <c r="B15" s="8" t="s">
        <v>14</v>
      </c>
      <c r="C15" s="9">
        <f>401+977+309</f>
        <v>1687</v>
      </c>
      <c r="D15" s="7">
        <v>22</v>
      </c>
      <c r="E15" s="7">
        <v>0.5</v>
      </c>
      <c r="F15" s="7">
        <f>F14</f>
        <v>8179.95</v>
      </c>
      <c r="G15" s="7">
        <v>1050</v>
      </c>
      <c r="H15" s="7">
        <f t="shared" si="0"/>
        <v>858.89475</v>
      </c>
      <c r="I15" s="9">
        <f>I14</f>
        <v>31423</v>
      </c>
      <c r="J15" s="15">
        <f t="shared" si="1"/>
        <v>273.333147694364</v>
      </c>
      <c r="K15" s="20"/>
      <c r="L15" s="12"/>
    </row>
    <row r="16" spans="1:12">
      <c r="A16" s="5">
        <v>11</v>
      </c>
      <c r="B16" s="8"/>
      <c r="C16" s="9"/>
      <c r="D16" s="9"/>
      <c r="E16" s="9"/>
      <c r="F16" s="9"/>
      <c r="G16" s="9"/>
      <c r="H16" s="10">
        <f>SUM(H4:H15)</f>
        <v>4219.824</v>
      </c>
      <c r="I16" s="9"/>
      <c r="J16" s="9"/>
      <c r="K16" s="21"/>
      <c r="L16" s="12"/>
    </row>
    <row r="17" spans="1:12">
      <c r="A17" s="5">
        <v>12</v>
      </c>
      <c r="B17" s="8"/>
      <c r="C17" s="9"/>
      <c r="D17" s="9"/>
      <c r="E17" s="9"/>
      <c r="F17" s="9"/>
      <c r="G17" s="9"/>
      <c r="H17" s="9"/>
      <c r="I17" s="9"/>
      <c r="J17" s="9"/>
      <c r="K17" s="21"/>
      <c r="L17" s="12"/>
    </row>
    <row r="18" spans="1:12">
      <c r="A18" s="5">
        <v>13</v>
      </c>
      <c r="B18" s="8"/>
      <c r="C18" s="9"/>
      <c r="D18" s="9"/>
      <c r="E18" s="9"/>
      <c r="F18" s="9"/>
      <c r="G18" s="9"/>
      <c r="H18" s="9"/>
      <c r="I18" s="9"/>
      <c r="J18" s="9"/>
      <c r="K18" s="21"/>
      <c r="L18" s="12"/>
    </row>
    <row r="19" spans="1:12">
      <c r="A19" s="5">
        <v>14</v>
      </c>
      <c r="B19" s="8"/>
      <c r="C19" s="9"/>
      <c r="D19" s="9"/>
      <c r="E19" s="9"/>
      <c r="F19" s="9"/>
      <c r="G19" s="9"/>
      <c r="H19" s="9"/>
      <c r="I19" s="9"/>
      <c r="J19" s="9"/>
      <c r="K19" s="21"/>
      <c r="L19" s="12"/>
    </row>
    <row r="20" spans="1:12">
      <c r="A20" s="5">
        <v>15</v>
      </c>
      <c r="B20" s="8"/>
      <c r="C20" s="9"/>
      <c r="D20" s="9"/>
      <c r="E20" s="9"/>
      <c r="F20" s="9"/>
      <c r="G20" s="9"/>
      <c r="H20" s="9"/>
      <c r="I20" s="9"/>
      <c r="J20" s="9"/>
      <c r="K20" s="21"/>
      <c r="L20" s="12"/>
    </row>
    <row r="21" spans="1:12">
      <c r="A21" s="5">
        <v>16</v>
      </c>
      <c r="B21" s="8"/>
      <c r="C21" s="9"/>
      <c r="D21" s="9"/>
      <c r="E21" s="9"/>
      <c r="F21" s="9"/>
      <c r="G21" s="9"/>
      <c r="H21" s="9"/>
      <c r="I21" s="9"/>
      <c r="J21" s="9"/>
      <c r="K21" s="21"/>
      <c r="L21" s="12"/>
    </row>
    <row r="22" spans="1:1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2"/>
      <c r="L22" s="12"/>
    </row>
    <row r="23" spans="1:1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</row>
    <row r="24" spans="1:1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2"/>
      <c r="L24" s="12"/>
    </row>
    <row r="25" spans="1:1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</row>
    <row r="26" spans="1:1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2"/>
      <c r="L26" s="12"/>
    </row>
    <row r="27" spans="1:1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2"/>
      <c r="L27" s="12"/>
    </row>
    <row r="28" spans="1:1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2"/>
      <c r="L28" s="12"/>
    </row>
    <row r="29" spans="1:1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</row>
    <row r="30" spans="1:1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</sheetData>
  <mergeCells count="8">
    <mergeCell ref="C2:F2"/>
    <mergeCell ref="A2:A3"/>
    <mergeCell ref="B2:B3"/>
    <mergeCell ref="G2:G3"/>
    <mergeCell ref="H2:H3"/>
    <mergeCell ref="I2:I3"/>
    <mergeCell ref="J2:J3"/>
    <mergeCell ref="K2:K3"/>
  </mergeCells>
  <pageMargins left="0.75" right="0.75" top="1" bottom="1" header="0.5" footer="0.5"/>
  <pageSetup paperSize="9" orientation="landscape" horizontalDpi="600" verticalDpi="300"/>
  <headerFooter alignWithMargins="0" scaleWithDoc="0">
    <oddHeader>&amp;C&amp;"宋体,倾斜"&amp;18茂华集团北京&amp;"Times New Roman,倾斜"TSM&amp;"宋体,倾斜"项目桩单方计算表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桩单方计算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2024-02-04T07:54:00Z</dcterms:created>
  <dcterms:modified xsi:type="dcterms:W3CDTF">2024-02-22T08:56:05Z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BFECC28DE45D402BBBED42AF4BE2590F_11</vt:lpwstr>
  </property>
  <property fmtid="{D5CDD505-2E9C-101B-9397-08002B2CF9AE}" pid="3" name="KSOProductBuildVer">
    <vt:lpwstr>2052-12.1.0.16250</vt:lpwstr>
  </property>
</Properties>
</file>