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<sst xmlns="http://schemas.openxmlformats.org/spreadsheetml/2006/main" count="131" uniqueCount="53">
  <si>
    <r>
      <t xml:space="preserve">  </t>
    </r>
    <r>
      <rPr>
        <b/>
        <sz val="18"/>
        <rFont val="宋体"/>
        <charset val="134"/>
      </rPr>
      <t>还款计划表</t>
    </r>
    <r>
      <rPr>
        <b/>
        <sz val="18"/>
        <rFont val="Times New Roman"/>
        <family val="1"/>
        <charset val="0"/>
      </rPr>
      <t xml:space="preserve">  </t>
    </r>
  </si>
  <si>
    <t>姓 名</t>
  </si>
  <si>
    <t>购车日期</t>
  </si>
  <si>
    <t>车型</t>
  </si>
  <si>
    <t>车价（元）/台</t>
  </si>
  <si>
    <t>数量（台）</t>
  </si>
  <si>
    <t>合同价/台（元）</t>
  </si>
  <si>
    <t>首付/台（元）</t>
  </si>
  <si>
    <t>贷款/台（元）</t>
  </si>
  <si>
    <t>分期期数</t>
  </si>
  <si>
    <t>18个月</t>
  </si>
  <si>
    <t>汽车编号：</t>
  </si>
  <si>
    <t>还款方式：欠款利息按月利率0.972%计算，等额本息还款，管理费200元/月/台；分18个月还清欠款</t>
  </si>
  <si>
    <t>期数</t>
  </si>
  <si>
    <t>还款时间</t>
  </si>
  <si>
    <t>欠款期数</t>
  </si>
  <si>
    <t>还款本息</t>
  </si>
  <si>
    <t>管理费</t>
  </si>
  <si>
    <t>月还款</t>
  </si>
  <si>
    <t>备注</t>
  </si>
  <si>
    <t>1万元保证金按约清款可退</t>
  </si>
  <si>
    <t>合计</t>
  </si>
  <si>
    <t>单台车辆分期计算单</t>
  </si>
  <si>
    <t>车价</t>
  </si>
  <si>
    <t>首付（25%）</t>
  </si>
  <si>
    <t>担保费（4%）</t>
  </si>
  <si>
    <t>保险费（多退少补）</t>
  </si>
  <si>
    <t>卫星定位</t>
  </si>
  <si>
    <t>保证保险（1%）</t>
  </si>
  <si>
    <t>手续费</t>
  </si>
  <si>
    <t>卡保</t>
  </si>
  <si>
    <t>考察费</t>
  </si>
  <si>
    <t>风险金（0%）</t>
  </si>
  <si>
    <t>保证金</t>
  </si>
  <si>
    <t>上户费</t>
  </si>
  <si>
    <t>首付款合计</t>
  </si>
  <si>
    <t>首付款交付</t>
  </si>
  <si>
    <t>余额</t>
  </si>
  <si>
    <t>欠本金</t>
  </si>
  <si>
    <t>18个月总利息（月利率1%）</t>
  </si>
  <si>
    <t>月还本息</t>
  </si>
  <si>
    <t>管理费/台/月</t>
  </si>
  <si>
    <t>月还款/台</t>
  </si>
  <si>
    <t>总价</t>
  </si>
  <si>
    <t>24个月</t>
  </si>
  <si>
    <t>首付（20%）</t>
  </si>
  <si>
    <t>保证保险（2%）</t>
  </si>
  <si>
    <t>风险金（5%）</t>
  </si>
  <si>
    <t>24个月总利息（月利率1.104%）</t>
  </si>
  <si>
    <t>还款方式：欠款利息按月利率1%计算，等额本息还款，管理费0元/月/台；分18个月还清欠款</t>
  </si>
  <si>
    <t>保证金按约清款可退</t>
  </si>
  <si>
    <t>首付（30%）</t>
  </si>
  <si>
    <t>24个月总利息（月利率1%）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</si>
</sst>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_);\(0\)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5"/>
      <name val="楷体_GB2312"/>
      <family val="1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name val="宋体"/>
      <charset val="134"/>
    </font>
    <font>
      <b/>
      <sz val="18"/>
      <name val="Times New Roman"/>
      <family val="1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2" applyNumberFormat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31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1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 wrapText="1"/>
    </xf>
    <xf numFmtId="176" fontId="1" fillId="0" borderId="6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/>
    </xf>
    <xf numFmtId="31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31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176" fontId="1" fillId="0" borderId="7" xfId="0" applyNumberFormat="1" applyFont="1" applyFill="1" applyBorder="1" applyAlignment="1">
      <alignment horizontal="center" vertical="center" wrapText="1"/>
    </xf>
    <xf numFmtId="176" fontId="1" fillId="0" borderId="8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workbookViewId="0">
      <selection activeCell="A1" sqref="A$1:I$1048576"/>
    </sheetView>
  </sheetViews>
  <sheetFormatPr defaultColWidth="8.72727272727273" defaultRowHeight="15"/>
  <cols>
    <col min="1" max="1" width="8.04545454545454" style="1" customWidth="1"/>
    <col min="2" max="2" width="16.3636363636364" style="2"/>
    <col min="3" max="3" width="10.6363636363636" style="1" customWidth="1"/>
    <col min="4" max="4" width="14.1818181818182" style="1" customWidth="1"/>
    <col min="5" max="5" width="10.6363636363636" style="1" customWidth="1"/>
    <col min="6" max="8" width="10.5" style="1" customWidth="1"/>
    <col min="9" max="9" width="11.8636363636364" style="1" customWidth="1"/>
  </cols>
  <sheetData>
    <row r="1" ht="14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ht="30" spans="1:9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>
      <c r="A3" s="4"/>
      <c r="B3" s="5"/>
      <c r="C3" s="4"/>
      <c r="D3" s="4">
        <v>265000</v>
      </c>
      <c r="E3" s="4">
        <v>1</v>
      </c>
      <c r="F3" s="4">
        <f>D3*E3</f>
        <v>265000</v>
      </c>
      <c r="G3" s="4">
        <v>92750</v>
      </c>
      <c r="H3" s="4">
        <f>F3-G3</f>
        <v>172250</v>
      </c>
      <c r="I3" s="4" t="s">
        <v>10</v>
      </c>
    </row>
    <row r="4" spans="1:9">
      <c r="A4" s="4" t="s">
        <v>11</v>
      </c>
      <c r="B4" s="4"/>
      <c r="C4" s="4"/>
      <c r="D4" s="4"/>
      <c r="E4" s="4"/>
      <c r="F4" s="4"/>
      <c r="G4" s="4"/>
      <c r="H4" s="4"/>
      <c r="I4" s="4"/>
    </row>
    <row r="5" spans="1:9">
      <c r="A5" s="4" t="s">
        <v>12</v>
      </c>
      <c r="B5" s="4"/>
      <c r="C5" s="4"/>
      <c r="D5" s="4"/>
      <c r="E5" s="4"/>
      <c r="F5" s="4"/>
      <c r="G5" s="4"/>
      <c r="H5" s="4"/>
      <c r="I5" s="4"/>
    </row>
    <row r="6" spans="1:9">
      <c r="A6" s="6" t="s">
        <v>13</v>
      </c>
      <c r="B6" s="5" t="s">
        <v>14</v>
      </c>
      <c r="C6" s="6" t="s">
        <v>15</v>
      </c>
      <c r="D6" s="7" t="s">
        <v>16</v>
      </c>
      <c r="E6" s="8"/>
      <c r="F6" s="6" t="s">
        <v>17</v>
      </c>
      <c r="G6" s="6" t="s">
        <v>18</v>
      </c>
      <c r="H6" s="6"/>
      <c r="I6" s="6" t="s">
        <v>19</v>
      </c>
    </row>
    <row r="7" spans="1:9">
      <c r="A7" s="6">
        <v>1</v>
      </c>
      <c r="B7" s="5">
        <v>41514</v>
      </c>
      <c r="C7" s="6">
        <v>18</v>
      </c>
      <c r="D7" s="7">
        <v>11547.2</v>
      </c>
      <c r="E7" s="8"/>
      <c r="F7" s="6">
        <v>200</v>
      </c>
      <c r="G7" s="6">
        <f t="shared" ref="G7:G24" si="0">E7+F7+D7</f>
        <v>11747.2</v>
      </c>
      <c r="H7" s="6"/>
      <c r="I7" s="6"/>
    </row>
    <row r="8" spans="1:9">
      <c r="A8" s="6">
        <v>2</v>
      </c>
      <c r="B8" s="5">
        <v>41545</v>
      </c>
      <c r="C8" s="6">
        <v>17</v>
      </c>
      <c r="D8" s="7">
        <v>11547.2</v>
      </c>
      <c r="E8" s="8"/>
      <c r="F8" s="6">
        <v>200</v>
      </c>
      <c r="G8" s="6">
        <f t="shared" si="0"/>
        <v>11747.2</v>
      </c>
      <c r="H8" s="6"/>
      <c r="I8" s="6"/>
    </row>
    <row r="9" spans="1:9">
      <c r="A9" s="6">
        <v>3</v>
      </c>
      <c r="B9" s="5">
        <v>41575</v>
      </c>
      <c r="C9" s="6">
        <v>16</v>
      </c>
      <c r="D9" s="7">
        <v>11547.2</v>
      </c>
      <c r="E9" s="8"/>
      <c r="F9" s="6">
        <v>200</v>
      </c>
      <c r="G9" s="6">
        <f t="shared" si="0"/>
        <v>11747.2</v>
      </c>
      <c r="H9" s="6"/>
      <c r="I9" s="6"/>
    </row>
    <row r="10" spans="1:9">
      <c r="A10" s="6">
        <v>4</v>
      </c>
      <c r="B10" s="5">
        <v>41606</v>
      </c>
      <c r="C10" s="6">
        <v>15</v>
      </c>
      <c r="D10" s="7">
        <v>11547.2</v>
      </c>
      <c r="E10" s="8"/>
      <c r="F10" s="6">
        <v>200</v>
      </c>
      <c r="G10" s="6">
        <f t="shared" si="0"/>
        <v>11747.2</v>
      </c>
      <c r="H10" s="6"/>
      <c r="I10" s="6"/>
    </row>
    <row r="11" spans="1:9">
      <c r="A11" s="6">
        <v>5</v>
      </c>
      <c r="B11" s="5">
        <v>41636</v>
      </c>
      <c r="C11" s="6">
        <v>14</v>
      </c>
      <c r="D11" s="7">
        <v>11547.2</v>
      </c>
      <c r="E11" s="8"/>
      <c r="F11" s="6">
        <v>200</v>
      </c>
      <c r="G11" s="6">
        <f t="shared" si="0"/>
        <v>11747.2</v>
      </c>
      <c r="H11" s="6"/>
      <c r="I11" s="6"/>
    </row>
    <row r="12" spans="1:9">
      <c r="A12" s="6">
        <v>6</v>
      </c>
      <c r="B12" s="5">
        <v>41667</v>
      </c>
      <c r="C12" s="6">
        <v>13</v>
      </c>
      <c r="D12" s="7">
        <v>11547.2</v>
      </c>
      <c r="E12" s="8"/>
      <c r="F12" s="6">
        <v>200</v>
      </c>
      <c r="G12" s="6">
        <f t="shared" si="0"/>
        <v>11747.2</v>
      </c>
      <c r="H12" s="6"/>
      <c r="I12" s="6"/>
    </row>
    <row r="13" spans="1:9">
      <c r="A13" s="6">
        <v>7</v>
      </c>
      <c r="B13" s="5">
        <v>41698</v>
      </c>
      <c r="C13" s="6">
        <v>12</v>
      </c>
      <c r="D13" s="7">
        <v>11547.2</v>
      </c>
      <c r="E13" s="8"/>
      <c r="F13" s="6">
        <v>200</v>
      </c>
      <c r="G13" s="6">
        <f t="shared" si="0"/>
        <v>11747.2</v>
      </c>
      <c r="H13" s="6"/>
      <c r="I13" s="6"/>
    </row>
    <row r="14" spans="1:9">
      <c r="A14" s="6">
        <v>8</v>
      </c>
      <c r="B14" s="5">
        <v>41726</v>
      </c>
      <c r="C14" s="6">
        <v>11</v>
      </c>
      <c r="D14" s="7">
        <v>11547.2</v>
      </c>
      <c r="E14" s="8"/>
      <c r="F14" s="6">
        <v>200</v>
      </c>
      <c r="G14" s="6">
        <f t="shared" si="0"/>
        <v>11747.2</v>
      </c>
      <c r="H14" s="6"/>
      <c r="I14" s="6"/>
    </row>
    <row r="15" spans="1:9">
      <c r="A15" s="6">
        <v>9</v>
      </c>
      <c r="B15" s="5">
        <v>41757</v>
      </c>
      <c r="C15" s="6">
        <v>10</v>
      </c>
      <c r="D15" s="7">
        <v>11547.2</v>
      </c>
      <c r="E15" s="8"/>
      <c r="F15" s="6">
        <v>200</v>
      </c>
      <c r="G15" s="6">
        <f t="shared" si="0"/>
        <v>11747.2</v>
      </c>
      <c r="H15" s="6"/>
      <c r="I15" s="6"/>
    </row>
    <row r="16" spans="1:9">
      <c r="A16" s="6">
        <v>10</v>
      </c>
      <c r="B16" s="5">
        <v>41787</v>
      </c>
      <c r="C16" s="6">
        <v>9</v>
      </c>
      <c r="D16" s="7">
        <v>11547.2</v>
      </c>
      <c r="E16" s="8"/>
      <c r="F16" s="6">
        <v>200</v>
      </c>
      <c r="G16" s="6">
        <f t="shared" si="0"/>
        <v>11747.2</v>
      </c>
      <c r="H16" s="6"/>
      <c r="I16" s="6"/>
    </row>
    <row r="17" spans="1:9">
      <c r="A17" s="6">
        <v>11</v>
      </c>
      <c r="B17" s="5">
        <v>41818</v>
      </c>
      <c r="C17" s="6">
        <v>8</v>
      </c>
      <c r="D17" s="7">
        <v>11547.2</v>
      </c>
      <c r="E17" s="8"/>
      <c r="F17" s="6">
        <v>200</v>
      </c>
      <c r="G17" s="6">
        <f t="shared" si="0"/>
        <v>11747.2</v>
      </c>
      <c r="H17" s="6"/>
      <c r="I17" s="6"/>
    </row>
    <row r="18" spans="1:9">
      <c r="A18" s="6">
        <v>12</v>
      </c>
      <c r="B18" s="5">
        <v>41848</v>
      </c>
      <c r="C18" s="6">
        <v>7</v>
      </c>
      <c r="D18" s="7">
        <v>11547.2</v>
      </c>
      <c r="E18" s="8"/>
      <c r="F18" s="6">
        <v>200</v>
      </c>
      <c r="G18" s="6">
        <f t="shared" si="0"/>
        <v>11747.2</v>
      </c>
      <c r="H18" s="6"/>
      <c r="I18" s="6"/>
    </row>
    <row r="19" spans="1:9">
      <c r="A19" s="6">
        <v>13</v>
      </c>
      <c r="B19" s="5">
        <v>41879</v>
      </c>
      <c r="C19" s="6">
        <v>6</v>
      </c>
      <c r="D19" s="7">
        <v>11547.2</v>
      </c>
      <c r="E19" s="8"/>
      <c r="F19" s="6">
        <v>200</v>
      </c>
      <c r="G19" s="6">
        <f t="shared" si="0"/>
        <v>11747.2</v>
      </c>
      <c r="H19" s="6"/>
      <c r="I19" s="6"/>
    </row>
    <row r="20" spans="1:9">
      <c r="A20" s="6">
        <v>14</v>
      </c>
      <c r="B20" s="5">
        <v>41910</v>
      </c>
      <c r="C20" s="6">
        <v>5</v>
      </c>
      <c r="D20" s="7">
        <v>11547.2</v>
      </c>
      <c r="E20" s="8"/>
      <c r="F20" s="6">
        <v>200</v>
      </c>
      <c r="G20" s="6">
        <f t="shared" si="0"/>
        <v>11747.2</v>
      </c>
      <c r="H20" s="6"/>
      <c r="I20" s="6"/>
    </row>
    <row r="21" spans="1:9">
      <c r="A21" s="6">
        <v>15</v>
      </c>
      <c r="B21" s="5">
        <v>41940</v>
      </c>
      <c r="C21" s="6">
        <v>4</v>
      </c>
      <c r="D21" s="7">
        <v>11547.2</v>
      </c>
      <c r="E21" s="8"/>
      <c r="F21" s="6">
        <v>200</v>
      </c>
      <c r="G21" s="6">
        <f t="shared" si="0"/>
        <v>11747.2</v>
      </c>
      <c r="H21" s="6"/>
      <c r="I21" s="6"/>
    </row>
    <row r="22" spans="1:9">
      <c r="A22" s="6">
        <v>16</v>
      </c>
      <c r="B22" s="5">
        <v>41971</v>
      </c>
      <c r="C22" s="6">
        <v>3</v>
      </c>
      <c r="D22" s="7">
        <v>11547.2</v>
      </c>
      <c r="E22" s="8"/>
      <c r="F22" s="6">
        <v>200</v>
      </c>
      <c r="G22" s="6">
        <f t="shared" si="0"/>
        <v>11747.2</v>
      </c>
      <c r="H22" s="6"/>
      <c r="I22" s="6"/>
    </row>
    <row r="23" spans="1:9">
      <c r="A23" s="6">
        <v>17</v>
      </c>
      <c r="B23" s="5">
        <v>42001</v>
      </c>
      <c r="C23" s="6">
        <v>2</v>
      </c>
      <c r="D23" s="7">
        <v>11547.2</v>
      </c>
      <c r="E23" s="8"/>
      <c r="F23" s="6">
        <v>200</v>
      </c>
      <c r="G23" s="6">
        <f t="shared" si="0"/>
        <v>11747.2</v>
      </c>
      <c r="H23" s="6"/>
      <c r="I23" s="6"/>
    </row>
    <row r="24" spans="1:9">
      <c r="A24" s="6">
        <v>18</v>
      </c>
      <c r="B24" s="5">
        <v>42032</v>
      </c>
      <c r="C24" s="6">
        <v>1</v>
      </c>
      <c r="D24" s="7">
        <v>11547.2</v>
      </c>
      <c r="E24" s="8"/>
      <c r="F24" s="6">
        <v>200</v>
      </c>
      <c r="G24" s="6">
        <f t="shared" si="0"/>
        <v>11747.2</v>
      </c>
      <c r="H24" s="9" t="s">
        <v>20</v>
      </c>
      <c r="I24" s="23"/>
    </row>
    <row r="25" spans="1:9">
      <c r="A25" s="6" t="s">
        <v>21</v>
      </c>
      <c r="B25" s="6"/>
      <c r="C25" s="6"/>
      <c r="D25" s="6">
        <f>SUM(D7:E24)</f>
        <v>207849.6</v>
      </c>
      <c r="E25" s="6"/>
      <c r="F25" s="6">
        <f>SUM(F7:F24)</f>
        <v>3600</v>
      </c>
      <c r="G25" s="6">
        <f>SUM(G7:G24)</f>
        <v>211449.6</v>
      </c>
      <c r="H25" s="10"/>
      <c r="I25" s="24"/>
    </row>
    <row r="26" spans="1:9">
      <c r="A26" s="11" t="s">
        <v>22</v>
      </c>
      <c r="B26" s="11"/>
      <c r="C26" s="11"/>
      <c r="D26" s="11"/>
      <c r="E26" s="11"/>
      <c r="F26" s="11"/>
      <c r="G26" s="11"/>
      <c r="H26" s="11"/>
      <c r="I26" s="11"/>
    </row>
    <row r="27" spans="1:9">
      <c r="A27" s="12" t="s">
        <v>23</v>
      </c>
      <c r="B27" s="12"/>
      <c r="C27" s="12" t="s">
        <v>24</v>
      </c>
      <c r="D27" s="12"/>
      <c r="E27" s="12" t="s">
        <v>25</v>
      </c>
      <c r="F27" s="12"/>
      <c r="G27" s="13" t="s">
        <v>26</v>
      </c>
      <c r="H27" s="14"/>
      <c r="I27" s="12" t="s">
        <v>27</v>
      </c>
    </row>
    <row r="28" spans="1:9">
      <c r="A28" s="12">
        <v>190000</v>
      </c>
      <c r="B28" s="12"/>
      <c r="C28" s="12">
        <f>A28*35%</f>
        <v>66500</v>
      </c>
      <c r="D28" s="12"/>
      <c r="E28" s="12">
        <f>A28*0%</f>
        <v>0</v>
      </c>
      <c r="F28" s="12"/>
      <c r="G28" s="12">
        <v>22000</v>
      </c>
      <c r="H28" s="12"/>
      <c r="I28" s="12">
        <v>0</v>
      </c>
    </row>
    <row r="29" spans="1:9">
      <c r="A29" s="12" t="s">
        <v>28</v>
      </c>
      <c r="B29" s="12"/>
      <c r="C29" s="12" t="s">
        <v>29</v>
      </c>
      <c r="D29" s="12" t="s">
        <v>30</v>
      </c>
      <c r="E29" s="12" t="s">
        <v>31</v>
      </c>
      <c r="F29" s="12" t="s">
        <v>32</v>
      </c>
      <c r="G29" s="12"/>
      <c r="H29" s="12" t="s">
        <v>33</v>
      </c>
      <c r="I29" s="25" t="s">
        <v>34</v>
      </c>
    </row>
    <row r="30" spans="1:9">
      <c r="A30" s="12">
        <f>A28*1%</f>
        <v>1900</v>
      </c>
      <c r="B30" s="12"/>
      <c r="C30" s="12">
        <v>3000</v>
      </c>
      <c r="D30" s="12"/>
      <c r="E30" s="12"/>
      <c r="F30" s="12">
        <f>A28*0%</f>
        <v>0</v>
      </c>
      <c r="G30" s="12"/>
      <c r="H30" s="12">
        <v>0</v>
      </c>
      <c r="I30" s="12"/>
    </row>
    <row r="31" spans="1:9">
      <c r="A31" s="12" t="s">
        <v>35</v>
      </c>
      <c r="B31" s="12"/>
      <c r="C31" s="12"/>
      <c r="D31" s="12">
        <f>C28+E28+G28+I28+A30+C30+D30+E30+F30+H30+I30</f>
        <v>93400</v>
      </c>
      <c r="E31" s="13" t="s">
        <v>36</v>
      </c>
      <c r="F31" s="14"/>
      <c r="G31" s="12">
        <v>80000</v>
      </c>
      <c r="H31" s="12" t="s">
        <v>37</v>
      </c>
      <c r="I31" s="12">
        <f>G31-D31</f>
        <v>-13400</v>
      </c>
    </row>
    <row r="32" spans="1:9">
      <c r="A32" s="12" t="s">
        <v>38</v>
      </c>
      <c r="B32" s="13">
        <f>A28-C28-I31</f>
        <v>136900</v>
      </c>
      <c r="C32" s="14"/>
      <c r="D32" s="13" t="s">
        <v>39</v>
      </c>
      <c r="E32" s="15"/>
      <c r="F32" s="15"/>
      <c r="G32" s="14"/>
      <c r="H32" s="6">
        <f>B32*1%*18</f>
        <v>24642</v>
      </c>
      <c r="I32" s="6"/>
    </row>
    <row r="33" spans="1:9">
      <c r="A33" s="13" t="s">
        <v>40</v>
      </c>
      <c r="B33" s="14"/>
      <c r="C33" s="16">
        <f>(B32+H32)/18</f>
        <v>8974.55555555555</v>
      </c>
      <c r="D33" s="12" t="s">
        <v>41</v>
      </c>
      <c r="E33" s="12">
        <v>0</v>
      </c>
      <c r="F33" s="12" t="s">
        <v>42</v>
      </c>
      <c r="G33" s="6">
        <f>C33+E33</f>
        <v>8974.55555555555</v>
      </c>
      <c r="H33" s="12" t="s">
        <v>43</v>
      </c>
      <c r="I33" s="6">
        <f>G31+B32+H32+18*E33-10000</f>
        <v>231542</v>
      </c>
    </row>
    <row r="34" spans="1:9">
      <c r="A34" s="17"/>
      <c r="B34" s="18"/>
      <c r="C34" s="17"/>
      <c r="D34" s="17"/>
      <c r="E34" s="19"/>
      <c r="F34" s="19"/>
      <c r="G34" s="19"/>
      <c r="H34" s="19"/>
      <c r="I34" s="19"/>
    </row>
    <row r="35" spans="1:9">
      <c r="A35" s="20"/>
      <c r="B35" s="21"/>
      <c r="C35" s="20"/>
      <c r="D35" s="20"/>
      <c r="E35" s="20"/>
      <c r="F35" s="20"/>
      <c r="G35" s="20"/>
      <c r="H35" s="20"/>
      <c r="I35" s="20"/>
    </row>
    <row r="36" spans="1:9">
      <c r="A36" s="20"/>
      <c r="B36" s="21"/>
      <c r="C36" s="20"/>
      <c r="D36" s="20"/>
      <c r="E36" s="20"/>
      <c r="F36" s="20"/>
      <c r="G36" s="20"/>
      <c r="H36" s="20"/>
      <c r="I36" s="20"/>
    </row>
    <row r="37" spans="1:9">
      <c r="A37" s="20"/>
      <c r="B37" s="21"/>
      <c r="C37" s="20"/>
      <c r="D37" s="20"/>
      <c r="E37" s="20"/>
      <c r="F37" s="20"/>
      <c r="G37" s="20"/>
      <c r="H37" s="20"/>
      <c r="I37" s="20"/>
    </row>
    <row r="38" spans="1:9">
      <c r="A38" s="20"/>
      <c r="B38" s="21"/>
      <c r="C38" s="20"/>
      <c r="D38" s="20"/>
      <c r="E38" s="20"/>
      <c r="F38" s="20"/>
      <c r="G38" s="20"/>
      <c r="H38" s="20"/>
      <c r="I38" s="20"/>
    </row>
    <row r="39" spans="1:9">
      <c r="A39" s="20"/>
      <c r="B39" s="21"/>
      <c r="C39" s="20"/>
      <c r="D39" s="20"/>
      <c r="E39" s="20"/>
      <c r="F39" s="20"/>
      <c r="G39" s="20"/>
      <c r="H39" s="20"/>
      <c r="I39" s="20"/>
    </row>
    <row r="40" spans="1:9">
      <c r="A40" s="20"/>
      <c r="B40" s="21"/>
      <c r="C40" s="20"/>
      <c r="D40" s="20"/>
      <c r="E40" s="20"/>
      <c r="F40" s="20"/>
      <c r="G40" s="20"/>
      <c r="H40" s="20"/>
      <c r="I40" s="20"/>
    </row>
    <row r="41" spans="1:9">
      <c r="A41" s="20"/>
      <c r="B41" s="21"/>
      <c r="C41" s="20"/>
      <c r="D41" s="20"/>
      <c r="E41" s="20"/>
      <c r="F41" s="20"/>
      <c r="G41" s="20"/>
      <c r="H41" s="20"/>
      <c r="I41" s="20"/>
    </row>
    <row r="42" spans="1:9">
      <c r="A42" s="20"/>
      <c r="B42" s="21"/>
      <c r="C42" s="20"/>
      <c r="D42" s="20"/>
      <c r="E42" s="20"/>
      <c r="F42" s="20"/>
      <c r="G42" s="20"/>
      <c r="H42" s="20"/>
      <c r="I42" s="20"/>
    </row>
  </sheetData>
  <mergeCells count="44">
    <mergeCell ref="A1:I1"/>
    <mergeCell ref="A4:I4"/>
    <mergeCell ref="A5:I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A25:C25"/>
    <mergeCell ref="D25:E25"/>
    <mergeCell ref="A26:I26"/>
    <mergeCell ref="A27:B27"/>
    <mergeCell ref="C27:D27"/>
    <mergeCell ref="E27:F27"/>
    <mergeCell ref="G27:H27"/>
    <mergeCell ref="A28:B28"/>
    <mergeCell ref="C28:D28"/>
    <mergeCell ref="E28:F28"/>
    <mergeCell ref="G28:H28"/>
    <mergeCell ref="A29:B29"/>
    <mergeCell ref="F29:G29"/>
    <mergeCell ref="A30:B30"/>
    <mergeCell ref="F30:G30"/>
    <mergeCell ref="A31:C31"/>
    <mergeCell ref="E31:F31"/>
    <mergeCell ref="B32:C32"/>
    <mergeCell ref="D32:G32"/>
    <mergeCell ref="H32:I32"/>
    <mergeCell ref="A33:B33"/>
    <mergeCell ref="H24:I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workbookViewId="0">
      <selection activeCell="A1" sqref="A$1:I$1048576"/>
    </sheetView>
  </sheetViews>
  <sheetFormatPr defaultColWidth="8.72727272727273" defaultRowHeight="15"/>
  <cols>
    <col min="1" max="1" width="8.04545454545454" style="1" customWidth="1"/>
    <col min="2" max="2" width="16.3636363636364" style="2"/>
    <col min="3" max="3" width="10.6363636363636" style="1" customWidth="1"/>
    <col min="4" max="4" width="14.1818181818182" style="1" customWidth="1"/>
    <col min="5" max="5" width="10.6363636363636" style="1" customWidth="1"/>
    <col min="6" max="8" width="10.5" style="1" customWidth="1"/>
    <col min="9" max="9" width="11.8636363636364" style="1" customWidth="1"/>
  </cols>
  <sheetData>
    <row r="1" ht="14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ht="30" spans="1:9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>
      <c r="A3" s="4"/>
      <c r="B3" s="5"/>
      <c r="C3" s="4"/>
      <c r="D3" s="4">
        <v>417000</v>
      </c>
      <c r="E3" s="4">
        <v>1</v>
      </c>
      <c r="F3" s="4">
        <f>D3*E3</f>
        <v>417000</v>
      </c>
      <c r="G3" s="4">
        <f>F3*20%</f>
        <v>83400</v>
      </c>
      <c r="H3" s="4">
        <f>F3-G3</f>
        <v>333600</v>
      </c>
      <c r="I3" s="4" t="s">
        <v>44</v>
      </c>
    </row>
    <row r="4" spans="1:9">
      <c r="A4" s="4" t="s">
        <v>11</v>
      </c>
      <c r="B4" s="4"/>
      <c r="C4" s="4"/>
      <c r="D4" s="4"/>
      <c r="E4" s="4"/>
      <c r="F4" s="4"/>
      <c r="G4" s="4"/>
      <c r="H4" s="4"/>
      <c r="I4" s="4"/>
    </row>
    <row r="5" spans="1:9">
      <c r="A5" s="4" t="s">
        <v>12</v>
      </c>
      <c r="B5" s="4"/>
      <c r="C5" s="4"/>
      <c r="D5" s="4"/>
      <c r="E5" s="4"/>
      <c r="F5" s="4"/>
      <c r="G5" s="4"/>
      <c r="H5" s="4"/>
      <c r="I5" s="4"/>
    </row>
    <row r="6" spans="1:9">
      <c r="A6" s="6" t="s">
        <v>13</v>
      </c>
      <c r="B6" s="5" t="s">
        <v>14</v>
      </c>
      <c r="C6" s="6" t="s">
        <v>15</v>
      </c>
      <c r="D6" s="7" t="s">
        <v>16</v>
      </c>
      <c r="E6" s="8"/>
      <c r="F6" s="6" t="s">
        <v>17</v>
      </c>
      <c r="G6" s="6" t="s">
        <v>18</v>
      </c>
      <c r="H6" s="6"/>
      <c r="I6" s="6" t="s">
        <v>19</v>
      </c>
    </row>
    <row r="7" spans="1:9">
      <c r="A7" s="6">
        <v>1</v>
      </c>
      <c r="B7" s="5">
        <v>41514</v>
      </c>
      <c r="C7" s="6">
        <v>24</v>
      </c>
      <c r="D7" s="7">
        <v>15894</v>
      </c>
      <c r="E7" s="8"/>
      <c r="F7" s="6"/>
      <c r="G7" s="6">
        <f t="shared" ref="G7:G30" si="0">E7+F7+D7</f>
        <v>15894</v>
      </c>
      <c r="H7" s="6"/>
      <c r="I7" s="6"/>
    </row>
    <row r="8" spans="1:9">
      <c r="A8" s="6">
        <v>2</v>
      </c>
      <c r="B8" s="5">
        <v>41545</v>
      </c>
      <c r="C8" s="6">
        <v>23</v>
      </c>
      <c r="D8" s="7">
        <v>15894</v>
      </c>
      <c r="E8" s="8"/>
      <c r="F8" s="6"/>
      <c r="G8" s="6">
        <f t="shared" si="0"/>
        <v>15894</v>
      </c>
      <c r="H8" s="6"/>
      <c r="I8" s="6"/>
    </row>
    <row r="9" spans="1:9">
      <c r="A9" s="6">
        <v>3</v>
      </c>
      <c r="B9" s="5">
        <v>41575</v>
      </c>
      <c r="C9" s="6">
        <v>22</v>
      </c>
      <c r="D9" s="7">
        <v>15894</v>
      </c>
      <c r="E9" s="8"/>
      <c r="F9" s="6"/>
      <c r="G9" s="6">
        <f t="shared" si="0"/>
        <v>15894</v>
      </c>
      <c r="H9" s="6"/>
      <c r="I9" s="6"/>
    </row>
    <row r="10" spans="1:9">
      <c r="A10" s="6">
        <v>4</v>
      </c>
      <c r="B10" s="5">
        <v>41606</v>
      </c>
      <c r="C10" s="6">
        <v>21</v>
      </c>
      <c r="D10" s="7">
        <v>15894</v>
      </c>
      <c r="E10" s="8"/>
      <c r="F10" s="6"/>
      <c r="G10" s="6">
        <f t="shared" si="0"/>
        <v>15894</v>
      </c>
      <c r="H10" s="6"/>
      <c r="I10" s="6"/>
    </row>
    <row r="11" spans="1:9">
      <c r="A11" s="6">
        <v>5</v>
      </c>
      <c r="B11" s="5">
        <v>41636</v>
      </c>
      <c r="C11" s="6">
        <v>20</v>
      </c>
      <c r="D11" s="7">
        <v>15894</v>
      </c>
      <c r="E11" s="8"/>
      <c r="F11" s="6"/>
      <c r="G11" s="6">
        <f t="shared" si="0"/>
        <v>15894</v>
      </c>
      <c r="H11" s="6"/>
      <c r="I11" s="6"/>
    </row>
    <row r="12" spans="1:9">
      <c r="A12" s="6">
        <v>6</v>
      </c>
      <c r="B12" s="5">
        <v>41667</v>
      </c>
      <c r="C12" s="6">
        <v>19</v>
      </c>
      <c r="D12" s="7">
        <v>15894</v>
      </c>
      <c r="E12" s="8"/>
      <c r="F12" s="6"/>
      <c r="G12" s="6">
        <f t="shared" si="0"/>
        <v>15894</v>
      </c>
      <c r="H12" s="6"/>
      <c r="I12" s="6"/>
    </row>
    <row r="13" spans="1:9">
      <c r="A13" s="6">
        <v>7</v>
      </c>
      <c r="B13" s="5">
        <v>41698</v>
      </c>
      <c r="C13" s="6">
        <v>18</v>
      </c>
      <c r="D13" s="7">
        <v>15894</v>
      </c>
      <c r="E13" s="8"/>
      <c r="F13" s="6"/>
      <c r="G13" s="6">
        <f t="shared" si="0"/>
        <v>15894</v>
      </c>
      <c r="H13" s="6"/>
      <c r="I13" s="6"/>
    </row>
    <row r="14" spans="1:9">
      <c r="A14" s="6">
        <v>8</v>
      </c>
      <c r="B14" s="5">
        <v>41726</v>
      </c>
      <c r="C14" s="6">
        <v>17</v>
      </c>
      <c r="D14" s="7">
        <v>15894</v>
      </c>
      <c r="E14" s="8"/>
      <c r="F14" s="6"/>
      <c r="G14" s="6">
        <f t="shared" si="0"/>
        <v>15894</v>
      </c>
      <c r="H14" s="6"/>
      <c r="I14" s="6"/>
    </row>
    <row r="15" spans="1:9">
      <c r="A15" s="6">
        <v>9</v>
      </c>
      <c r="B15" s="5">
        <v>41757</v>
      </c>
      <c r="C15" s="6">
        <v>16</v>
      </c>
      <c r="D15" s="7">
        <v>15894</v>
      </c>
      <c r="E15" s="8"/>
      <c r="F15" s="6"/>
      <c r="G15" s="6">
        <f t="shared" si="0"/>
        <v>15894</v>
      </c>
      <c r="H15" s="6"/>
      <c r="I15" s="6"/>
    </row>
    <row r="16" spans="1:9">
      <c r="A16" s="6">
        <v>10</v>
      </c>
      <c r="B16" s="5">
        <v>41787</v>
      </c>
      <c r="C16" s="6">
        <v>15</v>
      </c>
      <c r="D16" s="7">
        <v>15894</v>
      </c>
      <c r="E16" s="8"/>
      <c r="F16" s="6"/>
      <c r="G16" s="6">
        <f t="shared" si="0"/>
        <v>15894</v>
      </c>
      <c r="H16" s="6"/>
      <c r="I16" s="6"/>
    </row>
    <row r="17" spans="1:9">
      <c r="A17" s="6">
        <v>11</v>
      </c>
      <c r="B17" s="5">
        <v>41818</v>
      </c>
      <c r="C17" s="6">
        <v>14</v>
      </c>
      <c r="D17" s="7">
        <v>15894</v>
      </c>
      <c r="E17" s="8"/>
      <c r="F17" s="6"/>
      <c r="G17" s="6">
        <f t="shared" si="0"/>
        <v>15894</v>
      </c>
      <c r="H17" s="6"/>
      <c r="I17" s="6"/>
    </row>
    <row r="18" spans="1:9">
      <c r="A18" s="6">
        <v>12</v>
      </c>
      <c r="B18" s="5">
        <v>41848</v>
      </c>
      <c r="C18" s="6">
        <v>13</v>
      </c>
      <c r="D18" s="7">
        <v>15894</v>
      </c>
      <c r="E18" s="8"/>
      <c r="F18" s="6"/>
      <c r="G18" s="6">
        <f t="shared" si="0"/>
        <v>15894</v>
      </c>
      <c r="H18" s="6"/>
      <c r="I18" s="6"/>
    </row>
    <row r="19" spans="1:9">
      <c r="A19" s="6">
        <v>13</v>
      </c>
      <c r="B19" s="5">
        <v>41879</v>
      </c>
      <c r="C19" s="6">
        <v>12</v>
      </c>
      <c r="D19" s="7">
        <v>15894</v>
      </c>
      <c r="E19" s="8"/>
      <c r="F19" s="6"/>
      <c r="G19" s="6">
        <f t="shared" si="0"/>
        <v>15894</v>
      </c>
      <c r="H19" s="6"/>
      <c r="I19" s="6"/>
    </row>
    <row r="20" spans="1:9">
      <c r="A20" s="6">
        <v>14</v>
      </c>
      <c r="B20" s="5">
        <v>41910</v>
      </c>
      <c r="C20" s="6">
        <v>11</v>
      </c>
      <c r="D20" s="7">
        <v>15894</v>
      </c>
      <c r="E20" s="8"/>
      <c r="F20" s="6"/>
      <c r="G20" s="6">
        <f t="shared" si="0"/>
        <v>15894</v>
      </c>
      <c r="H20" s="6"/>
      <c r="I20" s="6"/>
    </row>
    <row r="21" spans="1:9">
      <c r="A21" s="6">
        <v>15</v>
      </c>
      <c r="B21" s="5">
        <v>41940</v>
      </c>
      <c r="C21" s="6">
        <v>10</v>
      </c>
      <c r="D21" s="7">
        <v>15894</v>
      </c>
      <c r="E21" s="8"/>
      <c r="F21" s="6"/>
      <c r="G21" s="6">
        <f t="shared" si="0"/>
        <v>15894</v>
      </c>
      <c r="H21" s="6"/>
      <c r="I21" s="6"/>
    </row>
    <row r="22" spans="1:9">
      <c r="A22" s="6">
        <v>16</v>
      </c>
      <c r="B22" s="5">
        <v>41971</v>
      </c>
      <c r="C22" s="6">
        <v>9</v>
      </c>
      <c r="D22" s="7">
        <v>15894</v>
      </c>
      <c r="E22" s="8"/>
      <c r="F22" s="6"/>
      <c r="G22" s="6">
        <f t="shared" si="0"/>
        <v>15894</v>
      </c>
      <c r="H22" s="6"/>
      <c r="I22" s="6"/>
    </row>
    <row r="23" spans="1:9">
      <c r="A23" s="6">
        <v>17</v>
      </c>
      <c r="B23" s="5">
        <v>42001</v>
      </c>
      <c r="C23" s="6">
        <v>8</v>
      </c>
      <c r="D23" s="7">
        <v>15894</v>
      </c>
      <c r="E23" s="8"/>
      <c r="F23" s="6"/>
      <c r="G23" s="6">
        <f t="shared" si="0"/>
        <v>15894</v>
      </c>
      <c r="H23" s="6"/>
      <c r="I23" s="6"/>
    </row>
    <row r="24" spans="1:9">
      <c r="A24" s="6">
        <v>18</v>
      </c>
      <c r="B24" s="5"/>
      <c r="C24" s="6">
        <v>7</v>
      </c>
      <c r="D24" s="7">
        <v>15894</v>
      </c>
      <c r="E24" s="8"/>
      <c r="F24" s="6"/>
      <c r="G24" s="6">
        <f t="shared" si="0"/>
        <v>15894</v>
      </c>
      <c r="H24" s="6"/>
      <c r="I24" s="6"/>
    </row>
    <row r="25" spans="1:9">
      <c r="A25" s="6">
        <v>19</v>
      </c>
      <c r="B25" s="5"/>
      <c r="C25" s="6">
        <v>6</v>
      </c>
      <c r="D25" s="7">
        <v>15894</v>
      </c>
      <c r="E25" s="8"/>
      <c r="F25" s="6"/>
      <c r="G25" s="6">
        <f t="shared" si="0"/>
        <v>15894</v>
      </c>
      <c r="H25" s="6"/>
      <c r="I25" s="6"/>
    </row>
    <row r="26" spans="1:9">
      <c r="A26" s="6">
        <v>20</v>
      </c>
      <c r="B26" s="5"/>
      <c r="C26" s="6">
        <v>5</v>
      </c>
      <c r="D26" s="7">
        <v>15894</v>
      </c>
      <c r="E26" s="8"/>
      <c r="F26" s="6"/>
      <c r="G26" s="6">
        <f t="shared" si="0"/>
        <v>15894</v>
      </c>
      <c r="H26" s="6"/>
      <c r="I26" s="6"/>
    </row>
    <row r="27" spans="1:9">
      <c r="A27" s="6">
        <v>21</v>
      </c>
      <c r="B27" s="5"/>
      <c r="C27" s="6">
        <v>4</v>
      </c>
      <c r="D27" s="7">
        <v>15894</v>
      </c>
      <c r="E27" s="8"/>
      <c r="F27" s="6"/>
      <c r="G27" s="6">
        <f t="shared" si="0"/>
        <v>15894</v>
      </c>
      <c r="H27" s="6"/>
      <c r="I27" s="6"/>
    </row>
    <row r="28" spans="1:9">
      <c r="A28" s="6">
        <v>22</v>
      </c>
      <c r="B28" s="5"/>
      <c r="C28" s="6">
        <v>3</v>
      </c>
      <c r="D28" s="7">
        <v>15894</v>
      </c>
      <c r="E28" s="8"/>
      <c r="F28" s="6"/>
      <c r="G28" s="6">
        <f t="shared" si="0"/>
        <v>15894</v>
      </c>
      <c r="H28" s="6"/>
      <c r="I28" s="6"/>
    </row>
    <row r="29" spans="1:9">
      <c r="A29" s="6">
        <v>23</v>
      </c>
      <c r="B29" s="5"/>
      <c r="C29" s="6">
        <v>2</v>
      </c>
      <c r="D29" s="7">
        <v>15894</v>
      </c>
      <c r="E29" s="8"/>
      <c r="F29" s="6"/>
      <c r="G29" s="6">
        <f t="shared" si="0"/>
        <v>15894</v>
      </c>
      <c r="H29" s="6"/>
      <c r="I29" s="6"/>
    </row>
    <row r="30" spans="1:9">
      <c r="A30" s="6">
        <v>24</v>
      </c>
      <c r="B30" s="5">
        <v>42032</v>
      </c>
      <c r="C30" s="6">
        <v>1</v>
      </c>
      <c r="D30" s="7">
        <v>15894</v>
      </c>
      <c r="E30" s="8"/>
      <c r="F30" s="6"/>
      <c r="G30" s="6">
        <f t="shared" si="0"/>
        <v>15894</v>
      </c>
      <c r="H30" s="6"/>
      <c r="I30" s="6"/>
    </row>
    <row r="31" spans="1:9">
      <c r="A31" s="6" t="s">
        <v>21</v>
      </c>
      <c r="B31" s="6"/>
      <c r="C31" s="6"/>
      <c r="D31" s="6">
        <f>SUM(D7:E30)</f>
        <v>381456</v>
      </c>
      <c r="E31" s="6"/>
      <c r="F31" s="6">
        <f>SUM(F7:F30)</f>
        <v>0</v>
      </c>
      <c r="G31" s="6">
        <f>SUM(G7:G30)</f>
        <v>381456</v>
      </c>
      <c r="H31" s="6"/>
      <c r="I31" s="6"/>
    </row>
    <row r="32" spans="1:9">
      <c r="A32" s="11" t="s">
        <v>22</v>
      </c>
      <c r="B32" s="11"/>
      <c r="C32" s="11"/>
      <c r="D32" s="11"/>
      <c r="E32" s="11"/>
      <c r="F32" s="11"/>
      <c r="G32" s="11"/>
      <c r="H32" s="11"/>
      <c r="I32" s="11"/>
    </row>
    <row r="33" spans="1:9">
      <c r="A33" s="12" t="s">
        <v>23</v>
      </c>
      <c r="B33" s="12"/>
      <c r="C33" s="12" t="s">
        <v>45</v>
      </c>
      <c r="D33" s="12"/>
      <c r="E33" s="12" t="s">
        <v>25</v>
      </c>
      <c r="F33" s="12"/>
      <c r="G33" s="13" t="s">
        <v>26</v>
      </c>
      <c r="H33" s="14"/>
      <c r="I33" s="12" t="s">
        <v>27</v>
      </c>
    </row>
    <row r="34" spans="1:9">
      <c r="A34" s="12">
        <v>417000</v>
      </c>
      <c r="B34" s="12"/>
      <c r="C34" s="12">
        <f>A34*20%</f>
        <v>83400</v>
      </c>
      <c r="D34" s="12"/>
      <c r="E34" s="12">
        <f>A34*0%</f>
        <v>0</v>
      </c>
      <c r="F34" s="12"/>
      <c r="G34" s="12"/>
      <c r="H34" s="12"/>
      <c r="I34" s="12"/>
    </row>
    <row r="35" spans="1:9">
      <c r="A35" s="12" t="s">
        <v>46</v>
      </c>
      <c r="B35" s="12"/>
      <c r="C35" s="12" t="s">
        <v>29</v>
      </c>
      <c r="D35" s="12" t="s">
        <v>30</v>
      </c>
      <c r="E35" s="12" t="s">
        <v>31</v>
      </c>
      <c r="F35" s="12" t="s">
        <v>47</v>
      </c>
      <c r="G35" s="12"/>
      <c r="H35" s="12" t="s">
        <v>33</v>
      </c>
      <c r="I35" s="25" t="s">
        <v>34</v>
      </c>
    </row>
    <row r="36" spans="1:9">
      <c r="A36" s="12">
        <f>A34*2%</f>
        <v>8340</v>
      </c>
      <c r="B36" s="12"/>
      <c r="C36" s="12"/>
      <c r="D36" s="12"/>
      <c r="E36" s="12"/>
      <c r="F36" s="12">
        <f>A34*5%</f>
        <v>20850</v>
      </c>
      <c r="G36" s="12"/>
      <c r="H36" s="12"/>
      <c r="I36" s="12">
        <v>69000</v>
      </c>
    </row>
    <row r="37" spans="1:9">
      <c r="A37" s="12" t="s">
        <v>35</v>
      </c>
      <c r="B37" s="12"/>
      <c r="C37" s="12"/>
      <c r="D37" s="12">
        <f>C34+E34+G34+I34+A36+C36+D36+E36+F36+H36+I36</f>
        <v>181590</v>
      </c>
      <c r="E37" s="13" t="s">
        <v>36</v>
      </c>
      <c r="F37" s="14"/>
      <c r="G37" s="12">
        <v>180000</v>
      </c>
      <c r="H37" s="12" t="s">
        <v>37</v>
      </c>
      <c r="I37" s="12">
        <f>G37-D37</f>
        <v>-1590</v>
      </c>
    </row>
    <row r="38" spans="1:9">
      <c r="A38" s="12" t="s">
        <v>38</v>
      </c>
      <c r="B38" s="13">
        <f>A34-C34-I37</f>
        <v>335190</v>
      </c>
      <c r="C38" s="14"/>
      <c r="D38" s="13" t="s">
        <v>48</v>
      </c>
      <c r="E38" s="15"/>
      <c r="F38" s="15"/>
      <c r="G38" s="14"/>
      <c r="H38" s="6">
        <f>B38/24*1.104%*300</f>
        <v>46256.22</v>
      </c>
      <c r="I38" s="6"/>
    </row>
    <row r="39" spans="1:9">
      <c r="A39" s="13" t="s">
        <v>40</v>
      </c>
      <c r="B39" s="14"/>
      <c r="C39" s="16">
        <f>(B38+H38)/24</f>
        <v>15893.5925</v>
      </c>
      <c r="D39" s="12" t="s">
        <v>41</v>
      </c>
      <c r="E39" s="12"/>
      <c r="F39" s="12" t="s">
        <v>42</v>
      </c>
      <c r="G39" s="6">
        <f>C39+E39</f>
        <v>15893.5925</v>
      </c>
      <c r="H39" s="12" t="s">
        <v>43</v>
      </c>
      <c r="I39" s="6">
        <f>G37+B38+H38+18*E39</f>
        <v>561446.22</v>
      </c>
    </row>
    <row r="40" spans="1:9">
      <c r="A40" s="17"/>
      <c r="B40" s="18"/>
      <c r="C40" s="17"/>
      <c r="D40" s="17"/>
      <c r="E40" s="19"/>
      <c r="F40" s="19"/>
      <c r="G40" s="19"/>
      <c r="H40" s="19"/>
      <c r="I40" s="19"/>
    </row>
    <row r="41" spans="1:9">
      <c r="A41" s="20"/>
      <c r="B41" s="21"/>
      <c r="C41" s="20"/>
      <c r="D41" s="20"/>
      <c r="E41" s="20"/>
      <c r="F41" s="20"/>
      <c r="G41" s="20"/>
      <c r="H41" s="20"/>
      <c r="I41" s="20"/>
    </row>
    <row r="42" spans="1:9">
      <c r="A42" s="20"/>
      <c r="B42" s="21"/>
      <c r="C42" s="20"/>
      <c r="D42" s="20"/>
      <c r="E42" s="20"/>
      <c r="F42" s="20"/>
      <c r="G42" s="20"/>
      <c r="H42" s="20"/>
      <c r="I42" s="20"/>
    </row>
    <row r="43" spans="1:9">
      <c r="A43" s="20"/>
      <c r="B43" s="21"/>
      <c r="C43" s="20"/>
      <c r="D43" s="20"/>
      <c r="E43" s="20"/>
      <c r="F43" s="20"/>
      <c r="G43" s="20"/>
      <c r="H43" s="20"/>
      <c r="I43" s="20"/>
    </row>
    <row r="44" spans="1:9">
      <c r="A44" s="20"/>
      <c r="B44" s="21"/>
      <c r="C44" s="20"/>
      <c r="D44" s="20"/>
      <c r="E44" s="20"/>
      <c r="F44" s="20"/>
      <c r="G44" s="20"/>
      <c r="H44" s="20"/>
      <c r="I44" s="20"/>
    </row>
    <row r="45" spans="1:9">
      <c r="A45" s="20"/>
      <c r="B45" s="21"/>
      <c r="C45" s="20"/>
      <c r="D45" s="20"/>
      <c r="E45" s="20"/>
      <c r="F45" s="20"/>
      <c r="G45" s="20"/>
      <c r="H45" s="20"/>
      <c r="I45" s="20"/>
    </row>
    <row r="46" spans="1:9">
      <c r="A46" s="20"/>
      <c r="B46" s="21"/>
      <c r="C46" s="20"/>
      <c r="D46" s="20"/>
      <c r="E46" s="20"/>
      <c r="F46" s="20"/>
      <c r="G46" s="20"/>
      <c r="H46" s="20"/>
      <c r="I46" s="20"/>
    </row>
    <row r="47" spans="1:9">
      <c r="A47" s="20"/>
      <c r="B47" s="21"/>
      <c r="C47" s="20"/>
      <c r="D47" s="20"/>
      <c r="E47" s="20"/>
      <c r="F47" s="20"/>
      <c r="G47" s="20"/>
      <c r="H47" s="20"/>
      <c r="I47" s="20"/>
    </row>
    <row r="48" spans="1:9">
      <c r="A48" s="20"/>
      <c r="B48" s="21"/>
      <c r="C48" s="20"/>
      <c r="D48" s="20"/>
      <c r="E48" s="20"/>
      <c r="F48" s="20"/>
      <c r="G48" s="20"/>
      <c r="H48" s="20"/>
      <c r="I48" s="20"/>
    </row>
  </sheetData>
  <mergeCells count="49">
    <mergeCell ref="A1:I1"/>
    <mergeCell ref="A4:I4"/>
    <mergeCell ref="A5:I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A31:C31"/>
    <mergeCell ref="D31:E31"/>
    <mergeCell ref="A32:I32"/>
    <mergeCell ref="A33:B33"/>
    <mergeCell ref="C33:D33"/>
    <mergeCell ref="E33:F33"/>
    <mergeCell ref="G33:H33"/>
    <mergeCell ref="A34:B34"/>
    <mergeCell ref="C34:D34"/>
    <mergeCell ref="E34:F34"/>
    <mergeCell ref="G34:H34"/>
    <mergeCell ref="A35:B35"/>
    <mergeCell ref="F35:G35"/>
    <mergeCell ref="A36:B36"/>
    <mergeCell ref="F36:G36"/>
    <mergeCell ref="A37:C37"/>
    <mergeCell ref="E37:F37"/>
    <mergeCell ref="B38:C38"/>
    <mergeCell ref="D38:G38"/>
    <mergeCell ref="H38:I38"/>
    <mergeCell ref="A39:B3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tabSelected="1" workbookViewId="0">
      <selection activeCell="J14" sqref="J14"/>
    </sheetView>
  </sheetViews>
  <sheetFormatPr defaultColWidth="8.72727272727273" defaultRowHeight="15"/>
  <cols>
    <col min="1" max="1" width="8.04545454545454" style="1" customWidth="1"/>
    <col min="2" max="2" width="17.5909090909091" style="2"/>
    <col min="3" max="3" width="10.6363636363636" style="1" customWidth="1"/>
    <col min="4" max="4" width="14.1818181818182" style="1" customWidth="1"/>
    <col min="5" max="5" width="10.6363636363636" style="1" customWidth="1"/>
    <col min="6" max="8" width="10.5" style="1" customWidth="1"/>
    <col min="9" max="9" width="11.8636363636364" style="1" customWidth="1"/>
    <col min="10" max="10" width="9.45454545454546" style="1"/>
  </cols>
  <sheetData>
    <row r="1" ht="14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ht="30" spans="1:9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>
      <c r="A3" s="4"/>
      <c r="B3" s="5"/>
      <c r="C3" s="4"/>
      <c r="D3" s="4">
        <v>190000</v>
      </c>
      <c r="E3" s="4">
        <v>1</v>
      </c>
      <c r="F3" s="4">
        <f>D3*E3</f>
        <v>190000</v>
      </c>
      <c r="G3" s="4">
        <v>57000</v>
      </c>
      <c r="H3" s="4">
        <f>F3-G3</f>
        <v>133000</v>
      </c>
      <c r="I3" s="4" t="s">
        <v>10</v>
      </c>
    </row>
    <row r="4" spans="1:9">
      <c r="A4" s="4" t="s">
        <v>11</v>
      </c>
      <c r="B4" s="4"/>
      <c r="C4" s="4"/>
      <c r="D4" s="4"/>
      <c r="E4" s="4"/>
      <c r="F4" s="4"/>
      <c r="G4" s="4"/>
      <c r="H4" s="4"/>
      <c r="I4" s="4"/>
    </row>
    <row r="5" spans="1:9">
      <c r="A5" s="4" t="s">
        <v>49</v>
      </c>
      <c r="B5" s="4"/>
      <c r="C5" s="4"/>
      <c r="D5" s="4"/>
      <c r="E5" s="4"/>
      <c r="F5" s="4"/>
      <c r="G5" s="4"/>
      <c r="H5" s="4"/>
      <c r="I5" s="4"/>
    </row>
    <row r="6" spans="1:9">
      <c r="A6" s="6" t="s">
        <v>13</v>
      </c>
      <c r="B6" s="5" t="s">
        <v>14</v>
      </c>
      <c r="C6" s="6" t="s">
        <v>15</v>
      </c>
      <c r="D6" s="7" t="s">
        <v>16</v>
      </c>
      <c r="E6" s="8"/>
      <c r="F6" s="6" t="s">
        <v>17</v>
      </c>
      <c r="G6" s="6" t="s">
        <v>18</v>
      </c>
      <c r="H6" s="6"/>
      <c r="I6" s="6" t="s">
        <v>19</v>
      </c>
    </row>
    <row r="7" spans="1:9">
      <c r="A7" s="6">
        <v>1</v>
      </c>
      <c r="B7" s="5">
        <v>42633</v>
      </c>
      <c r="C7" s="6"/>
      <c r="D7" s="7">
        <v>7073</v>
      </c>
      <c r="E7" s="8"/>
      <c r="F7" s="6">
        <v>0</v>
      </c>
      <c r="G7" s="6">
        <f t="shared" ref="G7:G30" si="0">E7+F7+D7</f>
        <v>7073</v>
      </c>
      <c r="H7" s="6"/>
      <c r="I7" s="6"/>
    </row>
    <row r="8" spans="1:9">
      <c r="A8" s="6">
        <v>2</v>
      </c>
      <c r="B8" s="5">
        <v>42663</v>
      </c>
      <c r="C8" s="6"/>
      <c r="D8" s="7">
        <v>7073</v>
      </c>
      <c r="E8" s="8"/>
      <c r="F8" s="6">
        <v>0</v>
      </c>
      <c r="G8" s="6">
        <f t="shared" si="0"/>
        <v>7073</v>
      </c>
      <c r="H8" s="6"/>
      <c r="I8" s="6"/>
    </row>
    <row r="9" spans="1:10">
      <c r="A9" s="6">
        <v>3</v>
      </c>
      <c r="B9" s="5">
        <v>42694</v>
      </c>
      <c r="C9" s="6"/>
      <c r="D9" s="7">
        <v>7073</v>
      </c>
      <c r="E9" s="8"/>
      <c r="F9" s="6">
        <v>0</v>
      </c>
      <c r="G9" s="6">
        <f t="shared" si="0"/>
        <v>7073</v>
      </c>
      <c r="H9" s="6"/>
      <c r="I9" s="6"/>
      <c r="J9" s="22"/>
    </row>
    <row r="10" spans="1:10">
      <c r="A10" s="6">
        <v>4</v>
      </c>
      <c r="B10" s="5">
        <v>42724</v>
      </c>
      <c r="C10" s="6"/>
      <c r="D10" s="7">
        <v>7073</v>
      </c>
      <c r="E10" s="8"/>
      <c r="F10" s="6">
        <v>0</v>
      </c>
      <c r="G10" s="6">
        <f t="shared" si="0"/>
        <v>7073</v>
      </c>
      <c r="H10" s="6"/>
      <c r="I10" s="6"/>
      <c r="J10" s="22"/>
    </row>
    <row r="11" spans="1:10">
      <c r="A11" s="6">
        <v>5</v>
      </c>
      <c r="B11" s="5">
        <v>42755</v>
      </c>
      <c r="C11" s="6"/>
      <c r="D11" s="7">
        <v>7073</v>
      </c>
      <c r="E11" s="8"/>
      <c r="F11" s="6">
        <v>0</v>
      </c>
      <c r="G11" s="6">
        <f t="shared" si="0"/>
        <v>7073</v>
      </c>
      <c r="H11" s="6"/>
      <c r="I11" s="6"/>
      <c r="J11" s="22"/>
    </row>
    <row r="12" spans="1:10">
      <c r="A12" s="6">
        <v>6</v>
      </c>
      <c r="B12" s="5">
        <v>42786</v>
      </c>
      <c r="C12" s="6"/>
      <c r="D12" s="7">
        <v>7073</v>
      </c>
      <c r="E12" s="8"/>
      <c r="F12" s="6">
        <v>0</v>
      </c>
      <c r="G12" s="6">
        <f t="shared" si="0"/>
        <v>7073</v>
      </c>
      <c r="H12" s="6"/>
      <c r="I12" s="6"/>
      <c r="J12" s="22"/>
    </row>
    <row r="13" spans="1:10">
      <c r="A13" s="6">
        <v>7</v>
      </c>
      <c r="B13" s="5">
        <v>42814</v>
      </c>
      <c r="C13" s="6"/>
      <c r="D13" s="7">
        <v>7073</v>
      </c>
      <c r="E13" s="8"/>
      <c r="F13" s="6">
        <v>0</v>
      </c>
      <c r="G13" s="6">
        <f t="shared" si="0"/>
        <v>7073</v>
      </c>
      <c r="H13" s="6"/>
      <c r="I13" s="6"/>
      <c r="J13" s="22"/>
    </row>
    <row r="14" spans="1:9">
      <c r="A14" s="6">
        <v>8</v>
      </c>
      <c r="B14" s="5">
        <v>42845</v>
      </c>
      <c r="C14" s="6"/>
      <c r="D14" s="7">
        <v>7073</v>
      </c>
      <c r="E14" s="8"/>
      <c r="F14" s="6">
        <v>0</v>
      </c>
      <c r="G14" s="6">
        <f t="shared" si="0"/>
        <v>7073</v>
      </c>
      <c r="H14" s="6"/>
      <c r="I14" s="6"/>
    </row>
    <row r="15" spans="1:9">
      <c r="A15" s="6">
        <v>9</v>
      </c>
      <c r="B15" s="5">
        <v>42875</v>
      </c>
      <c r="C15" s="6"/>
      <c r="D15" s="7">
        <v>7073</v>
      </c>
      <c r="E15" s="8"/>
      <c r="F15" s="6">
        <v>0</v>
      </c>
      <c r="G15" s="6">
        <f t="shared" si="0"/>
        <v>7073</v>
      </c>
      <c r="H15" s="6"/>
      <c r="I15" s="6"/>
    </row>
    <row r="16" spans="1:9">
      <c r="A16" s="6">
        <v>10</v>
      </c>
      <c r="B16" s="5">
        <v>42906</v>
      </c>
      <c r="C16" s="6"/>
      <c r="D16" s="7">
        <v>7073</v>
      </c>
      <c r="E16" s="8"/>
      <c r="F16" s="6">
        <v>0</v>
      </c>
      <c r="G16" s="6">
        <f t="shared" si="0"/>
        <v>7073</v>
      </c>
      <c r="H16" s="6"/>
      <c r="I16" s="6"/>
    </row>
    <row r="17" spans="1:9">
      <c r="A17" s="6">
        <v>11</v>
      </c>
      <c r="B17" s="5">
        <v>42936</v>
      </c>
      <c r="C17" s="6"/>
      <c r="D17" s="7">
        <v>7073</v>
      </c>
      <c r="E17" s="8"/>
      <c r="F17" s="6">
        <v>0</v>
      </c>
      <c r="G17" s="6">
        <f t="shared" si="0"/>
        <v>7073</v>
      </c>
      <c r="H17" s="6"/>
      <c r="I17" s="6"/>
    </row>
    <row r="18" spans="1:9">
      <c r="A18" s="6">
        <v>12</v>
      </c>
      <c r="B18" s="5">
        <v>42967</v>
      </c>
      <c r="C18" s="6"/>
      <c r="D18" s="7">
        <v>7073</v>
      </c>
      <c r="E18" s="8"/>
      <c r="F18" s="6">
        <v>0</v>
      </c>
      <c r="G18" s="6">
        <f t="shared" si="0"/>
        <v>7073</v>
      </c>
      <c r="H18" s="6"/>
      <c r="I18" s="6"/>
    </row>
    <row r="19" spans="1:9">
      <c r="A19" s="6">
        <v>13</v>
      </c>
      <c r="B19" s="5">
        <v>42998</v>
      </c>
      <c r="C19" s="6"/>
      <c r="D19" s="7">
        <v>7073</v>
      </c>
      <c r="E19" s="8"/>
      <c r="F19" s="6">
        <v>0</v>
      </c>
      <c r="G19" s="6">
        <f t="shared" si="0"/>
        <v>7073</v>
      </c>
      <c r="H19" s="6"/>
      <c r="I19" s="6"/>
    </row>
    <row r="20" spans="1:9">
      <c r="A20" s="6">
        <v>14</v>
      </c>
      <c r="B20" s="5">
        <v>43028</v>
      </c>
      <c r="C20" s="6"/>
      <c r="D20" s="7">
        <v>7073</v>
      </c>
      <c r="E20" s="8"/>
      <c r="F20" s="6">
        <v>0</v>
      </c>
      <c r="G20" s="6">
        <f t="shared" si="0"/>
        <v>7073</v>
      </c>
      <c r="H20" s="6"/>
      <c r="I20" s="6"/>
    </row>
    <row r="21" spans="1:9">
      <c r="A21" s="6">
        <v>15</v>
      </c>
      <c r="B21" s="5">
        <v>43059</v>
      </c>
      <c r="C21" s="6"/>
      <c r="D21" s="7">
        <v>7073</v>
      </c>
      <c r="E21" s="8"/>
      <c r="F21" s="6">
        <v>0</v>
      </c>
      <c r="G21" s="6">
        <f t="shared" si="0"/>
        <v>7073</v>
      </c>
      <c r="H21" s="6"/>
      <c r="I21" s="6"/>
    </row>
    <row r="22" spans="1:9">
      <c r="A22" s="6">
        <v>16</v>
      </c>
      <c r="B22" s="5">
        <v>43089</v>
      </c>
      <c r="C22" s="6"/>
      <c r="D22" s="7">
        <v>7073</v>
      </c>
      <c r="E22" s="8"/>
      <c r="F22" s="6">
        <v>0</v>
      </c>
      <c r="G22" s="6">
        <f t="shared" si="0"/>
        <v>7073</v>
      </c>
      <c r="H22" s="6"/>
      <c r="I22" s="6"/>
    </row>
    <row r="23" spans="1:9">
      <c r="A23" s="6">
        <v>17</v>
      </c>
      <c r="B23" s="5">
        <v>43120</v>
      </c>
      <c r="C23" s="6"/>
      <c r="D23" s="7">
        <v>7073</v>
      </c>
      <c r="E23" s="8"/>
      <c r="F23" s="6">
        <v>0</v>
      </c>
      <c r="G23" s="6">
        <f t="shared" si="0"/>
        <v>7073</v>
      </c>
      <c r="H23" s="6"/>
      <c r="I23" s="6"/>
    </row>
    <row r="24" spans="1:9">
      <c r="A24" s="6">
        <v>18</v>
      </c>
      <c r="B24" s="5">
        <v>43151</v>
      </c>
      <c r="C24" s="6"/>
      <c r="D24" s="7">
        <v>7073</v>
      </c>
      <c r="E24" s="8"/>
      <c r="F24" s="6">
        <v>0</v>
      </c>
      <c r="G24" s="6">
        <f t="shared" si="0"/>
        <v>7073</v>
      </c>
      <c r="H24" s="6"/>
      <c r="I24" s="6"/>
    </row>
    <row r="25" spans="1:9">
      <c r="A25" s="6">
        <v>19</v>
      </c>
      <c r="B25" s="5">
        <v>43179</v>
      </c>
      <c r="C25" s="6"/>
      <c r="D25" s="7">
        <v>7073</v>
      </c>
      <c r="E25" s="8"/>
      <c r="F25" s="6">
        <v>0</v>
      </c>
      <c r="G25" s="6">
        <f t="shared" si="0"/>
        <v>7073</v>
      </c>
      <c r="H25" s="6"/>
      <c r="I25" s="6"/>
    </row>
    <row r="26" spans="1:9">
      <c r="A26" s="6">
        <v>20</v>
      </c>
      <c r="B26" s="5">
        <v>43210</v>
      </c>
      <c r="C26" s="6"/>
      <c r="D26" s="7">
        <v>7073</v>
      </c>
      <c r="E26" s="8"/>
      <c r="F26" s="6">
        <v>0</v>
      </c>
      <c r="G26" s="6">
        <f t="shared" si="0"/>
        <v>7073</v>
      </c>
      <c r="H26" s="6"/>
      <c r="I26" s="6"/>
    </row>
    <row r="27" spans="1:9">
      <c r="A27" s="6">
        <v>21</v>
      </c>
      <c r="B27" s="5">
        <v>43240</v>
      </c>
      <c r="C27" s="6"/>
      <c r="D27" s="7">
        <v>7073</v>
      </c>
      <c r="E27" s="8"/>
      <c r="F27" s="6">
        <v>0</v>
      </c>
      <c r="G27" s="6">
        <f t="shared" si="0"/>
        <v>7073</v>
      </c>
      <c r="H27" s="6"/>
      <c r="I27" s="6"/>
    </row>
    <row r="28" spans="1:9">
      <c r="A28" s="6">
        <v>22</v>
      </c>
      <c r="B28" s="5">
        <v>43271</v>
      </c>
      <c r="C28" s="6"/>
      <c r="D28" s="7">
        <v>7073</v>
      </c>
      <c r="E28" s="8"/>
      <c r="F28" s="6">
        <v>0</v>
      </c>
      <c r="G28" s="6">
        <f t="shared" si="0"/>
        <v>7073</v>
      </c>
      <c r="H28" s="6"/>
      <c r="I28" s="6"/>
    </row>
    <row r="29" spans="1:9">
      <c r="A29" s="6">
        <v>23</v>
      </c>
      <c r="B29" s="5">
        <v>43301</v>
      </c>
      <c r="C29" s="6"/>
      <c r="D29" s="7">
        <v>7073</v>
      </c>
      <c r="E29" s="8"/>
      <c r="F29" s="6">
        <v>0</v>
      </c>
      <c r="G29" s="6">
        <f t="shared" si="0"/>
        <v>7073</v>
      </c>
      <c r="H29" s="6"/>
      <c r="I29" s="6"/>
    </row>
    <row r="30" spans="1:9">
      <c r="A30" s="6">
        <v>24</v>
      </c>
      <c r="B30" s="5">
        <v>43332</v>
      </c>
      <c r="C30" s="6"/>
      <c r="D30" s="7">
        <v>7073</v>
      </c>
      <c r="E30" s="8"/>
      <c r="F30" s="6">
        <v>0</v>
      </c>
      <c r="G30" s="6">
        <f t="shared" si="0"/>
        <v>7073</v>
      </c>
      <c r="H30" s="9" t="s">
        <v>50</v>
      </c>
      <c r="I30" s="23"/>
    </row>
    <row r="31" spans="1:9">
      <c r="A31" s="6" t="s">
        <v>21</v>
      </c>
      <c r="B31" s="6"/>
      <c r="C31" s="6"/>
      <c r="D31" s="6">
        <f>SUM(D7:E30)</f>
        <v>169752</v>
      </c>
      <c r="E31" s="6"/>
      <c r="F31" s="6">
        <v>0</v>
      </c>
      <c r="G31" s="6">
        <f>SUM(G7:G30)</f>
        <v>169752</v>
      </c>
      <c r="H31" s="10"/>
      <c r="I31" s="24"/>
    </row>
    <row r="32" spans="1:9">
      <c r="A32" s="11" t="s">
        <v>22</v>
      </c>
      <c r="B32" s="11"/>
      <c r="C32" s="11"/>
      <c r="D32" s="11"/>
      <c r="E32" s="11"/>
      <c r="F32" s="11"/>
      <c r="G32" s="11"/>
      <c r="H32" s="11"/>
      <c r="I32" s="11"/>
    </row>
    <row r="33" spans="1:9">
      <c r="A33" s="12" t="s">
        <v>23</v>
      </c>
      <c r="B33" s="12"/>
      <c r="C33" s="12" t="s">
        <v>51</v>
      </c>
      <c r="D33" s="12"/>
      <c r="E33" s="12" t="s">
        <v>25</v>
      </c>
      <c r="F33" s="12"/>
      <c r="G33" s="13" t="s">
        <v>26</v>
      </c>
      <c r="H33" s="14"/>
      <c r="I33" s="12" t="s">
        <v>27</v>
      </c>
    </row>
    <row r="34" spans="1:9">
      <c r="A34" s="12">
        <v>190000</v>
      </c>
      <c r="B34" s="12"/>
      <c r="C34" s="12">
        <f>A34*30%</f>
        <v>57000</v>
      </c>
      <c r="D34" s="12"/>
      <c r="E34" s="12">
        <f>A34*0%</f>
        <v>0</v>
      </c>
      <c r="F34" s="12"/>
      <c r="G34" s="12">
        <v>22000</v>
      </c>
      <c r="H34" s="12"/>
      <c r="I34" s="12">
        <v>0</v>
      </c>
    </row>
    <row r="35" spans="1:9">
      <c r="A35" s="12" t="s">
        <v>28</v>
      </c>
      <c r="B35" s="12"/>
      <c r="C35" s="12" t="s">
        <v>29</v>
      </c>
      <c r="D35" s="12" t="s">
        <v>30</v>
      </c>
      <c r="E35" s="12" t="s">
        <v>31</v>
      </c>
      <c r="F35" s="12" t="s">
        <v>47</v>
      </c>
      <c r="G35" s="12"/>
      <c r="H35" s="12" t="s">
        <v>33</v>
      </c>
      <c r="I35" s="25" t="s">
        <v>34</v>
      </c>
    </row>
    <row r="36" spans="1:9">
      <c r="A36" s="12">
        <f>A34*1%</f>
        <v>1900</v>
      </c>
      <c r="B36" s="12"/>
      <c r="C36" s="12">
        <v>3000</v>
      </c>
      <c r="D36" s="12"/>
      <c r="E36" s="12"/>
      <c r="F36" s="12">
        <f>A34*0%</f>
        <v>0</v>
      </c>
      <c r="G36" s="12"/>
      <c r="H36" s="12">
        <v>0</v>
      </c>
      <c r="I36" s="12"/>
    </row>
    <row r="37" spans="1:9">
      <c r="A37" s="12" t="s">
        <v>35</v>
      </c>
      <c r="B37" s="12"/>
      <c r="C37" s="12"/>
      <c r="D37" s="12">
        <f>C34+E34+G34+I34+A36+C36+D36+E36+F36+H36+I36</f>
        <v>83900</v>
      </c>
      <c r="E37" s="13" t="s">
        <v>36</v>
      </c>
      <c r="F37" s="14"/>
      <c r="G37" s="12">
        <v>80000</v>
      </c>
      <c r="H37" s="12" t="s">
        <v>37</v>
      </c>
      <c r="I37" s="12">
        <f>G37-D37</f>
        <v>-3900</v>
      </c>
    </row>
    <row r="38" spans="1:9">
      <c r="A38" s="12" t="s">
        <v>38</v>
      </c>
      <c r="B38" s="13">
        <f>A34-C34-I37</f>
        <v>136900</v>
      </c>
      <c r="C38" s="14"/>
      <c r="D38" s="13" t="s">
        <v>52</v>
      </c>
      <c r="E38" s="15"/>
      <c r="F38" s="15"/>
      <c r="G38" s="14"/>
      <c r="H38" s="6">
        <f>B38*1%*24</f>
        <v>32856</v>
      </c>
      <c r="I38" s="6"/>
    </row>
    <row r="39" spans="1:9">
      <c r="A39" s="13" t="s">
        <v>40</v>
      </c>
      <c r="B39" s="14"/>
      <c r="C39" s="16">
        <f>(B38+H38)/24</f>
        <v>7073.16666666667</v>
      </c>
      <c r="D39" s="12" t="s">
        <v>41</v>
      </c>
      <c r="E39" s="12">
        <v>0</v>
      </c>
      <c r="F39" s="12" t="s">
        <v>42</v>
      </c>
      <c r="G39" s="6">
        <f>C39+E39</f>
        <v>7073.16666666667</v>
      </c>
      <c r="H39" s="12" t="s">
        <v>43</v>
      </c>
      <c r="I39" s="6">
        <f>G37+B38+H38+24*E39</f>
        <v>249756</v>
      </c>
    </row>
    <row r="40" spans="1:9">
      <c r="A40" s="17"/>
      <c r="B40" s="18"/>
      <c r="C40" s="17"/>
      <c r="D40" s="17"/>
      <c r="E40" s="19"/>
      <c r="F40" s="19"/>
      <c r="G40" s="19"/>
      <c r="H40" s="19"/>
      <c r="I40" s="19"/>
    </row>
    <row r="41" spans="1:9">
      <c r="A41" s="20"/>
      <c r="B41" s="21"/>
      <c r="C41" s="20"/>
      <c r="D41" s="20"/>
      <c r="E41" s="20"/>
      <c r="F41" s="20"/>
      <c r="G41" s="20"/>
      <c r="H41" s="20"/>
      <c r="I41" s="20"/>
    </row>
    <row r="42" spans="1:9">
      <c r="A42" s="20"/>
      <c r="B42" s="21"/>
      <c r="C42" s="20"/>
      <c r="D42" s="20"/>
      <c r="E42" s="20"/>
      <c r="F42" s="20"/>
      <c r="G42" s="20"/>
      <c r="H42" s="20"/>
      <c r="I42" s="20"/>
    </row>
    <row r="43" spans="1:9">
      <c r="A43" s="20"/>
      <c r="B43" s="21"/>
      <c r="C43" s="20"/>
      <c r="D43" s="20"/>
      <c r="E43" s="20"/>
      <c r="F43" s="20"/>
      <c r="G43" s="20"/>
      <c r="H43" s="20"/>
      <c r="I43" s="20"/>
    </row>
    <row r="44" spans="1:9">
      <c r="A44" s="20"/>
      <c r="B44" s="21"/>
      <c r="C44" s="20"/>
      <c r="D44" s="20"/>
      <c r="E44" s="20"/>
      <c r="F44" s="20"/>
      <c r="G44" s="20"/>
      <c r="H44" s="20"/>
      <c r="I44" s="20"/>
    </row>
    <row r="45" spans="1:9">
      <c r="A45" s="20"/>
      <c r="B45" s="21"/>
      <c r="C45" s="20"/>
      <c r="D45" s="20"/>
      <c r="E45" s="20"/>
      <c r="F45" s="20"/>
      <c r="G45" s="20"/>
      <c r="H45" s="20"/>
      <c r="I45" s="20"/>
    </row>
    <row r="46" spans="1:9">
      <c r="A46" s="20"/>
      <c r="B46" s="21"/>
      <c r="C46" s="20"/>
      <c r="D46" s="20"/>
      <c r="E46" s="20"/>
      <c r="F46" s="20"/>
      <c r="G46" s="20"/>
      <c r="H46" s="20"/>
      <c r="I46" s="20"/>
    </row>
    <row r="47" spans="1:9">
      <c r="A47" s="20"/>
      <c r="B47" s="21"/>
      <c r="C47" s="20"/>
      <c r="D47" s="20"/>
      <c r="E47" s="20"/>
      <c r="F47" s="20"/>
      <c r="G47" s="20"/>
      <c r="H47" s="20"/>
      <c r="I47" s="20"/>
    </row>
    <row r="48" spans="1:9">
      <c r="A48" s="20"/>
      <c r="B48" s="21"/>
      <c r="C48" s="20"/>
      <c r="D48" s="20"/>
      <c r="E48" s="20"/>
      <c r="F48" s="20"/>
      <c r="G48" s="20"/>
      <c r="H48" s="20"/>
      <c r="I48" s="20"/>
    </row>
  </sheetData>
  <mergeCells count="50">
    <mergeCell ref="A1:I1"/>
    <mergeCell ref="A4:I4"/>
    <mergeCell ref="A5:I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A31:C31"/>
    <mergeCell ref="D31:E31"/>
    <mergeCell ref="A32:I32"/>
    <mergeCell ref="A33:B33"/>
    <mergeCell ref="C33:D33"/>
    <mergeCell ref="E33:F33"/>
    <mergeCell ref="G33:H33"/>
    <mergeCell ref="A34:B34"/>
    <mergeCell ref="C34:D34"/>
    <mergeCell ref="E34:F34"/>
    <mergeCell ref="G34:H34"/>
    <mergeCell ref="A35:B35"/>
    <mergeCell ref="F35:G35"/>
    <mergeCell ref="A36:B36"/>
    <mergeCell ref="F36:G36"/>
    <mergeCell ref="A37:C37"/>
    <mergeCell ref="E37:F37"/>
    <mergeCell ref="B38:C38"/>
    <mergeCell ref="D38:G38"/>
    <mergeCell ref="H38:I38"/>
    <mergeCell ref="A39:B39"/>
    <mergeCell ref="H30:I3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谭子莹</dc:creator>
  <cp:lastModifiedBy>haol</cp:lastModifiedBy>
  <dcterms:created xsi:type="dcterms:W3CDTF">2024-04-25T15:42:18Z</dcterms:created>
  <dcterms:modified xsi:type="dcterms:W3CDTF">2024-04-25T15:43:08Z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A381878A830341EE9F00E7949F5609FE_11</vt:lpwstr>
  </property>
  <property fmtid="{D5CDD505-2E9C-101B-9397-08002B2CF9AE}" pid="3" name="KSOProductBuildVer">
    <vt:lpwstr>2052-12.1.0.16894</vt:lpwstr>
  </property>
</Properties>
</file>