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880" activeTab="3"/>
  </bookViews>
  <sheets>
    <sheet name="流水" sheetId="1" r:id="rId1"/>
    <sheet name="持有" sheetId="2" r:id="rId2"/>
    <sheet name="每日汇总" sheetId="3" r:id="rId3"/>
    <sheet name="Sheet1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<sst xmlns="http://schemas.openxmlformats.org/spreadsheetml/2006/main" count="99" uniqueCount="75">
  <si>
    <t>日期</t>
  </si>
  <si>
    <t>时间</t>
  </si>
  <si>
    <t>买卖</t>
  </si>
  <si>
    <t>股票代码</t>
  </si>
  <si>
    <t>股票名称</t>
  </si>
  <si>
    <t>数量</t>
  </si>
  <si>
    <t>成本价</t>
  </si>
  <si>
    <t>买卖价格</t>
  </si>
  <si>
    <t>费用</t>
  </si>
  <si>
    <t>金额变化</t>
  </si>
  <si>
    <t>盈亏</t>
  </si>
  <si>
    <t>盈率</t>
  </si>
  <si>
    <t>买</t>
  </si>
  <si>
    <t>002313</t>
  </si>
  <si>
    <t>日海通讯</t>
  </si>
  <si>
    <t>002614</t>
  </si>
  <si>
    <t>蒙发利</t>
  </si>
  <si>
    <t>002750</t>
  </si>
  <si>
    <t>龙津药业</t>
  </si>
  <si>
    <t>002652</t>
  </si>
  <si>
    <t>杨子新材</t>
  </si>
  <si>
    <t>002034</t>
  </si>
  <si>
    <t>美欣达</t>
  </si>
  <si>
    <t>卖</t>
  </si>
  <si>
    <t>总金额</t>
  </si>
  <si>
    <t>现金</t>
  </si>
  <si>
    <t>总股价</t>
  </si>
  <si>
    <t>买入日期</t>
  </si>
  <si>
    <t>卖出日期</t>
  </si>
  <si>
    <t>收入</t>
  </si>
  <si>
    <t>最新价</t>
  </si>
  <si>
    <t>金额</t>
  </si>
  <si>
    <t>总投资</t>
  </si>
  <si>
    <t>可用现金</t>
  </si>
  <si>
    <t>股票市值</t>
  </si>
  <si>
    <t>持仓盈亏</t>
  </si>
  <si>
    <t>总资产</t>
  </si>
  <si>
    <t>总盈亏</t>
  </si>
  <si>
    <t>总盈率</t>
  </si>
  <si>
    <t>日盈亏</t>
  </si>
  <si>
    <t>日盈率</t>
  </si>
  <si>
    <t>上证指数</t>
  </si>
  <si>
    <t>今天两只涨停的股票，被我提前卖了。</t>
  </si>
  <si>
    <t>今天上午大跌，下午又涨上来不少</t>
  </si>
  <si>
    <t>卖完了，全是最低点卖的</t>
  </si>
  <si>
    <t>昨天买了2w的两个涨停股</t>
  </si>
  <si>
    <t>涨停买入荣安地产，想买江苏三友 未买</t>
  </si>
  <si>
    <t>今天大涨，手里没买股票</t>
  </si>
  <si>
    <t>昨天就该减持一点的</t>
  </si>
  <si>
    <t>中粮地产昨天大涨没卖，今天又跌回去了</t>
  </si>
  <si>
    <t>中色股份跌4%，尾盘跌了不少</t>
  </si>
  <si>
    <t>早上该卖卖晚了</t>
  </si>
  <si>
    <t>卖完了</t>
  </si>
  <si>
    <t>调整行情 不该买这些有风险的、盘大的</t>
  </si>
  <si>
    <t>今天大跌，买了日升兴科技</t>
  </si>
  <si>
    <t>今天又买了8000的日升兴科技</t>
  </si>
  <si>
    <t>今天失误卖了日升兴，-3卖了达意隆，+7又买了回来，最后还好涨停了</t>
  </si>
  <si>
    <t>今天+5、+10买了日升兴，+3买了达意隆，它又跌到了-3</t>
  </si>
  <si>
    <t>手里有600股升兴</t>
  </si>
  <si>
    <t>买了400股升兴</t>
  </si>
  <si>
    <t>今天从涨停到跌停</t>
  </si>
  <si>
    <t>早上跌停，上午最高涨5%，在1.5%卖了,10%又买了</t>
  </si>
  <si>
    <t>今天跌停，跌停买了一半</t>
  </si>
  <si>
    <t>又跌停 全卖了</t>
  </si>
  <si>
    <t>全买新股，全未中</t>
  </si>
  <si>
    <t>开通广发证券</t>
  </si>
  <si>
    <t>推荐了一个新股就跌停了</t>
  </si>
  <si>
    <t>买的次新股 涨停一天跌停一天，卖了又大跌三天，如果买那个医药股好了，刚好钱不够了。现在卖完了。</t>
  </si>
  <si>
    <t>买新股一次没中</t>
  </si>
  <si>
    <t>002752</t>
  </si>
  <si>
    <t>中色股份</t>
  </si>
  <si>
    <t>昨日最高</t>
  </si>
  <si>
    <t>中粮地产</t>
  </si>
  <si>
    <t>最高</t>
  </si>
  <si>
    <t>买 易尚展示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</si>
</sst>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  <numFmt numFmtId="177" formatCode="0.0%"/>
    <numFmt numFmtId="178" formatCode="0.00_ 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theme="10"/>
      <name val="宋体"/>
      <charset val="134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58" fontId="0" fillId="0" borderId="0" xfId="0" applyNumberFormat="1">
      <alignment vertical="center"/>
    </xf>
    <xf numFmtId="49" fontId="0" fillId="0" borderId="0" xfId="0" applyNumberFormat="1">
      <alignment vertical="center"/>
    </xf>
    <xf numFmtId="21" fontId="0" fillId="0" borderId="0" xfId="0" applyNumberFormat="1">
      <alignment vertical="center"/>
    </xf>
    <xf numFmtId="0" fontId="0" fillId="0" borderId="0" xfId="0" quotePrefix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7"/>
  <sheetViews>
    <sheetView zoomScale="85" zoomScaleNormal="85" workbookViewId="0">
      <selection activeCell="D8" sqref="D8"/>
    </sheetView>
  </sheetViews>
  <sheetFormatPr defaultColWidth="9" defaultRowHeight="14" outlineLevelRow="6"/>
  <cols>
    <col min="2" max="2" width="3.5" customWidth="1"/>
    <col min="4" max="4" width="9" style="5"/>
    <col min="7" max="7" width="9" style="3"/>
    <col min="12" max="12" width="9" style="2"/>
  </cols>
  <sheetData>
    <row r="1" spans="1:12">
      <c r="A1" t="s">
        <v>0</v>
      </c>
      <c r="B1" t="s">
        <v>1</v>
      </c>
      <c r="C1" t="s">
        <v>2</v>
      </c>
      <c r="D1" s="5" t="s">
        <v>3</v>
      </c>
      <c r="E1" t="s">
        <v>4</v>
      </c>
      <c r="F1" t="s">
        <v>5</v>
      </c>
      <c r="G1" s="3" t="s">
        <v>6</v>
      </c>
      <c r="H1" t="s">
        <v>7</v>
      </c>
      <c r="I1" t="s">
        <v>8</v>
      </c>
      <c r="J1" t="s">
        <v>9</v>
      </c>
      <c r="K1" t="s">
        <v>10</v>
      </c>
      <c r="L1" s="2" t="s">
        <v>11</v>
      </c>
    </row>
    <row r="2" spans="1:10">
      <c r="A2" s="4">
        <v>42094</v>
      </c>
      <c r="B2" s="6">
        <v>0.301087962962963</v>
      </c>
      <c r="C2" s="6" t="s">
        <v>12</v>
      </c>
      <c r="D2" s="5" t="s">
        <v>13</v>
      </c>
      <c r="E2" t="s">
        <v>14</v>
      </c>
      <c r="F2">
        <v>300</v>
      </c>
      <c r="G2" s="3">
        <v>16.767</v>
      </c>
      <c r="H2">
        <v>16.75</v>
      </c>
      <c r="I2">
        <f>(G2-H2)*F2</f>
        <v>5.09999999999984</v>
      </c>
      <c r="J2">
        <f t="shared" ref="J2:J7" si="0">-G2*F2</f>
        <v>-5030.1</v>
      </c>
    </row>
    <row r="3" spans="1:10">
      <c r="A3" s="4">
        <v>42095</v>
      </c>
      <c r="C3" s="6" t="s">
        <v>12</v>
      </c>
      <c r="D3" s="5" t="s">
        <v>15</v>
      </c>
      <c r="E3" t="s">
        <v>16</v>
      </c>
      <c r="F3">
        <v>200</v>
      </c>
      <c r="G3" s="3">
        <f>I3/F3+H3</f>
        <v>20.225</v>
      </c>
      <c r="H3">
        <v>20.2</v>
      </c>
      <c r="I3">
        <v>5</v>
      </c>
      <c r="J3">
        <f t="shared" si="0"/>
        <v>-4045</v>
      </c>
    </row>
    <row r="4" spans="1:10">
      <c r="A4" s="4">
        <v>42096</v>
      </c>
      <c r="C4" s="6" t="s">
        <v>12</v>
      </c>
      <c r="D4" s="5" t="s">
        <v>17</v>
      </c>
      <c r="E4" t="s">
        <v>18</v>
      </c>
      <c r="F4">
        <v>100</v>
      </c>
      <c r="G4" s="3">
        <f>I4/F4+H4</f>
        <v>58.5</v>
      </c>
      <c r="H4">
        <v>58.45</v>
      </c>
      <c r="I4">
        <v>5</v>
      </c>
      <c r="J4">
        <f t="shared" si="0"/>
        <v>-5850</v>
      </c>
    </row>
    <row r="5" spans="1:10">
      <c r="A5" s="4">
        <v>42097</v>
      </c>
      <c r="C5" s="6" t="s">
        <v>12</v>
      </c>
      <c r="D5" s="5" t="s">
        <v>19</v>
      </c>
      <c r="E5" t="s">
        <v>20</v>
      </c>
      <c r="F5">
        <v>400</v>
      </c>
      <c r="G5" s="3">
        <f>I5/F5+H5</f>
        <v>23.8125</v>
      </c>
      <c r="H5">
        <v>23.8</v>
      </c>
      <c r="I5">
        <v>5</v>
      </c>
      <c r="J5">
        <f t="shared" si="0"/>
        <v>-9525</v>
      </c>
    </row>
    <row r="6" spans="1:10">
      <c r="A6" s="4">
        <v>42097</v>
      </c>
      <c r="C6" s="6" t="s">
        <v>12</v>
      </c>
      <c r="D6" s="5" t="s">
        <v>21</v>
      </c>
      <c r="E6" t="s">
        <v>22</v>
      </c>
      <c r="F6">
        <v>300</v>
      </c>
      <c r="G6" s="3">
        <f>I6/F6+H6</f>
        <v>27.7166666666667</v>
      </c>
      <c r="H6">
        <v>27.7</v>
      </c>
      <c r="I6">
        <v>5</v>
      </c>
      <c r="J6">
        <f t="shared" si="0"/>
        <v>-8315</v>
      </c>
    </row>
    <row r="7" spans="1:12">
      <c r="A7" s="4">
        <v>42101</v>
      </c>
      <c r="C7" s="6" t="s">
        <v>23</v>
      </c>
      <c r="D7" s="5" t="s">
        <v>17</v>
      </c>
      <c r="E7" t="s">
        <v>18</v>
      </c>
      <c r="F7">
        <v>-100</v>
      </c>
      <c r="G7" s="3">
        <f>I7/F7+H7</f>
        <v>67.7</v>
      </c>
      <c r="H7">
        <v>67.65</v>
      </c>
      <c r="I7">
        <v>-5</v>
      </c>
      <c r="J7">
        <f t="shared" si="0"/>
        <v>6770</v>
      </c>
      <c r="K7">
        <f>J7+J4</f>
        <v>920</v>
      </c>
      <c r="L7" s="2">
        <f>-K7/J4</f>
        <v>0.157264957264957</v>
      </c>
    </row>
  </sheetData>
  <pageMargins left="0.7" right="0.7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7"/>
  <sheetViews>
    <sheetView workbookViewId="0">
      <selection activeCell="D24" sqref="D24"/>
    </sheetView>
  </sheetViews>
  <sheetFormatPr defaultColWidth="9" defaultRowHeight="14" outlineLevelRow="6"/>
  <cols>
    <col min="7" max="7" width="9.5" style="3" customWidth="1"/>
    <col min="11" max="11" width="9" style="2"/>
  </cols>
  <sheetData>
    <row r="1" spans="3:10">
      <c r="C1" t="s">
        <v>24</v>
      </c>
      <c r="D1">
        <f>G1+J1</f>
        <v>15715.18</v>
      </c>
      <c r="F1" t="s">
        <v>25</v>
      </c>
      <c r="G1" s="3">
        <v>9988.18</v>
      </c>
      <c r="I1" t="s">
        <v>26</v>
      </c>
      <c r="J1">
        <f>SUM(J3)</f>
        <v>5727</v>
      </c>
    </row>
    <row r="2" spans="1:11">
      <c r="A2" t="s">
        <v>27</v>
      </c>
      <c r="B2" t="s">
        <v>28</v>
      </c>
      <c r="C2" t="s">
        <v>29</v>
      </c>
      <c r="D2" s="5" t="s">
        <v>3</v>
      </c>
      <c r="E2" t="s">
        <v>4</v>
      </c>
      <c r="F2" t="s">
        <v>5</v>
      </c>
      <c r="G2" s="3" t="s">
        <v>6</v>
      </c>
      <c r="H2" t="s">
        <v>30</v>
      </c>
      <c r="I2" t="s">
        <v>10</v>
      </c>
      <c r="J2" t="s">
        <v>31</v>
      </c>
      <c r="K2" s="2" t="s">
        <v>11</v>
      </c>
    </row>
    <row r="3" spans="1:11">
      <c r="A3" s="4">
        <v>42094</v>
      </c>
      <c r="B3" s="4"/>
      <c r="C3" s="4"/>
      <c r="D3" s="5" t="s">
        <v>13</v>
      </c>
      <c r="E3" t="s">
        <v>14</v>
      </c>
      <c r="F3">
        <v>300</v>
      </c>
      <c r="G3" s="3">
        <v>16.767</v>
      </c>
      <c r="H3">
        <v>19.09</v>
      </c>
      <c r="I3">
        <f>(H3-G3)*F3</f>
        <v>696.9</v>
      </c>
      <c r="J3">
        <f>H3*F3</f>
        <v>5727</v>
      </c>
      <c r="K3" s="2">
        <f>H3/G3-1</f>
        <v>0.138545953360768</v>
      </c>
    </row>
    <row r="4" spans="1:11">
      <c r="A4" s="4">
        <v>42095</v>
      </c>
      <c r="D4" t="s">
        <v>15</v>
      </c>
      <c r="E4" t="s">
        <v>16</v>
      </c>
      <c r="F4">
        <v>200</v>
      </c>
      <c r="G4" s="3">
        <v>20.225</v>
      </c>
      <c r="H4">
        <v>23</v>
      </c>
      <c r="I4">
        <f>(H4-G4)*F4</f>
        <v>555</v>
      </c>
      <c r="J4">
        <f>H4*F4</f>
        <v>4600</v>
      </c>
      <c r="K4" s="2">
        <f>H4/G4-1</f>
        <v>0.137206427688505</v>
      </c>
    </row>
    <row r="5" spans="1:11">
      <c r="A5" s="4">
        <v>42096</v>
      </c>
      <c r="B5" s="4">
        <v>42101</v>
      </c>
      <c r="D5" t="s">
        <v>17</v>
      </c>
      <c r="E5" t="s">
        <v>18</v>
      </c>
      <c r="F5">
        <v>100</v>
      </c>
      <c r="G5" s="3">
        <v>58.5</v>
      </c>
      <c r="I5">
        <v>920</v>
      </c>
      <c r="J5">
        <f>H5*F5</f>
        <v>0</v>
      </c>
      <c r="K5" s="2">
        <f>I5/F5/G5</f>
        <v>0.157264957264957</v>
      </c>
    </row>
    <row r="6" spans="1:11">
      <c r="A6" s="4">
        <v>42097</v>
      </c>
      <c r="D6" t="s">
        <v>19</v>
      </c>
      <c r="E6" t="s">
        <v>20</v>
      </c>
      <c r="F6">
        <v>400</v>
      </c>
      <c r="G6" s="3">
        <v>23.8125</v>
      </c>
      <c r="H6">
        <v>27.5</v>
      </c>
      <c r="I6">
        <f>(H6-G6)*F6</f>
        <v>1475</v>
      </c>
      <c r="J6">
        <f>H6*F6</f>
        <v>11000</v>
      </c>
      <c r="K6" s="2">
        <f>H6/G6-1</f>
        <v>0.15485564304462</v>
      </c>
    </row>
    <row r="7" spans="1:11">
      <c r="A7" s="4">
        <v>42097</v>
      </c>
      <c r="D7" t="s">
        <v>21</v>
      </c>
      <c r="E7" t="s">
        <v>22</v>
      </c>
      <c r="F7">
        <v>300</v>
      </c>
      <c r="G7" s="3">
        <v>27.7166666666667</v>
      </c>
      <c r="H7">
        <v>29.16</v>
      </c>
      <c r="I7">
        <f>(H7-G7)*F7</f>
        <v>433.000000000001</v>
      </c>
      <c r="J7">
        <f>H7*F7</f>
        <v>8748</v>
      </c>
      <c r="K7" s="2">
        <f>H7/G7-1</f>
        <v>0.0520745640408899</v>
      </c>
    </row>
  </sheetData>
  <conditionalFormatting sqref="K$1:K$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">
      <colorScale>
        <cfvo type="min"/>
        <cfvo type="max"/>
        <color rgb="FFFF7128"/>
        <color rgb="FFFFEF9C"/>
      </colorScale>
    </cfRule>
    <cfRule type="colorScale" priority="3">
      <colorScale>
        <cfvo type="min"/>
        <cfvo type="percentile" val="50"/>
        <cfvo type="max"/>
        <color rgb="FF00B050"/>
        <color theme="0" tint="-0.149998474074526"/>
        <color rgb="FFFF0000"/>
      </colorScale>
    </cfRule>
    <cfRule type="colorScale" priority="2">
      <colorScale>
        <cfvo type="num" val="-1"/>
        <cfvo type="percentile" val="0"/>
        <cfvo type="num" val="1"/>
        <color rgb="FF00B050"/>
        <color theme="0" tint="-0.149998474074526"/>
        <color rgb="FFFF0000"/>
      </colorScale>
    </cfRule>
    <cfRule type="colorScale" priority="1">
      <colorScale>
        <cfvo type="min"/>
        <cfvo type="max"/>
        <color rgb="FFFF7128"/>
        <color rgb="FFFFEF9C"/>
      </colorScale>
    </cfRule>
  </conditionalFormatting>
  <pageMargins left="0.7" right="0.7" top="0.75" bottom="0.75" header="0.3" footer="0.3"/>
  <pageSetup paperSize="9" orientation="portrait" horizontalDpi="2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57"/>
  <sheetViews>
    <sheetView zoomScale="70" zoomScaleNormal="70" workbookViewId="0">
      <pane xSplit="1" ySplit="1" topLeftCell="B32" activePane="bottomRight" state="frozen"/>
      <selection/>
      <selection pane="topRight"/>
      <selection pane="bottomLeft"/>
      <selection pane="bottomRight" activeCell="K1" sqref="A1:K1"/>
    </sheetView>
  </sheetViews>
  <sheetFormatPr defaultColWidth="9" defaultRowHeight="14"/>
  <cols>
    <col min="7" max="7" width="9" style="1"/>
    <col min="8" max="8" width="9" style="2"/>
    <col min="9" max="9" width="9" style="1"/>
    <col min="10" max="10" width="9" style="2"/>
    <col min="11" max="11" width="9" style="3"/>
  </cols>
  <sheetData>
    <row r="1" spans="1:11">
      <c r="A1" t="s">
        <v>0</v>
      </c>
      <c r="B1" t="s">
        <v>32</v>
      </c>
      <c r="C1" t="s">
        <v>33</v>
      </c>
      <c r="D1" t="s">
        <v>34</v>
      </c>
      <c r="E1" t="s">
        <v>35</v>
      </c>
      <c r="F1" t="s">
        <v>36</v>
      </c>
      <c r="G1" s="1" t="s">
        <v>37</v>
      </c>
      <c r="H1" s="2" t="s">
        <v>38</v>
      </c>
      <c r="I1" s="1" t="s">
        <v>39</v>
      </c>
      <c r="J1" s="2" t="s">
        <v>40</v>
      </c>
      <c r="K1" s="3" t="s">
        <v>41</v>
      </c>
    </row>
    <row r="2" spans="1:11">
      <c r="A2" s="4">
        <v>42094</v>
      </c>
      <c r="B2">
        <v>10000</v>
      </c>
      <c r="G2" s="1">
        <v>300</v>
      </c>
      <c r="H2" s="2">
        <f t="shared" ref="H2:H17" si="0">G2/B2</f>
        <v>0.03</v>
      </c>
      <c r="I2" s="1">
        <f>G2</f>
        <v>300</v>
      </c>
      <c r="J2" s="2">
        <f t="shared" ref="J2:J17" si="1">I2/B2</f>
        <v>0.03</v>
      </c>
      <c r="K2" s="3">
        <v>-1.02</v>
      </c>
    </row>
    <row r="3" spans="1:11">
      <c r="A3" s="4">
        <v>42095</v>
      </c>
      <c r="B3">
        <v>16000</v>
      </c>
      <c r="G3" s="1">
        <v>800</v>
      </c>
      <c r="H3" s="2">
        <f t="shared" si="0"/>
        <v>0.05</v>
      </c>
      <c r="I3" s="1">
        <f t="shared" ref="I3:I17" si="2">G3-G2</f>
        <v>500</v>
      </c>
      <c r="J3" s="2">
        <f t="shared" si="1"/>
        <v>0.03125</v>
      </c>
      <c r="K3" s="3">
        <v>1.66</v>
      </c>
    </row>
    <row r="4" spans="1:11">
      <c r="A4" s="4">
        <v>42096</v>
      </c>
      <c r="B4">
        <v>36000</v>
      </c>
      <c r="C4">
        <v>3235</v>
      </c>
      <c r="D4">
        <f>F4-C4</f>
        <v>36015</v>
      </c>
      <c r="E4">
        <v>3250</v>
      </c>
      <c r="F4">
        <f>B4+E4</f>
        <v>39250</v>
      </c>
      <c r="G4" s="1">
        <v>1700</v>
      </c>
      <c r="H4" s="2">
        <f t="shared" si="0"/>
        <v>0.0472222222222222</v>
      </c>
      <c r="I4" s="1">
        <f t="shared" si="2"/>
        <v>900</v>
      </c>
      <c r="J4" s="2">
        <f t="shared" si="1"/>
        <v>0.025</v>
      </c>
      <c r="K4" s="3">
        <v>0.41</v>
      </c>
    </row>
    <row r="5" spans="1:11">
      <c r="A5" s="4">
        <v>42097</v>
      </c>
      <c r="B5">
        <v>36000</v>
      </c>
      <c r="C5">
        <v>3235</v>
      </c>
      <c r="D5">
        <f>F5-C5</f>
        <v>36015</v>
      </c>
      <c r="E5">
        <v>3250</v>
      </c>
      <c r="F5">
        <f>B5+E5</f>
        <v>39250</v>
      </c>
      <c r="G5" s="1">
        <f t="shared" ref="G5:G12" si="3">F5-B5</f>
        <v>3250</v>
      </c>
      <c r="H5" s="2">
        <f t="shared" si="0"/>
        <v>0.0902777777777778</v>
      </c>
      <c r="I5" s="1">
        <f t="shared" si="2"/>
        <v>1550</v>
      </c>
      <c r="J5" s="2">
        <f t="shared" si="1"/>
        <v>0.0430555555555556</v>
      </c>
      <c r="K5" s="3">
        <v>1</v>
      </c>
    </row>
    <row r="6" spans="1:11">
      <c r="A6" s="4">
        <v>42101</v>
      </c>
      <c r="B6">
        <v>36000</v>
      </c>
      <c r="C6">
        <f>F6-D6</f>
        <v>9988.18</v>
      </c>
      <c r="D6">
        <v>30075</v>
      </c>
      <c r="E6">
        <v>3113.07</v>
      </c>
      <c r="F6">
        <v>40063.18</v>
      </c>
      <c r="G6" s="1">
        <f t="shared" si="3"/>
        <v>4063.18</v>
      </c>
      <c r="H6" s="2">
        <f t="shared" si="0"/>
        <v>0.112866111111111</v>
      </c>
      <c r="I6" s="1">
        <f t="shared" si="2"/>
        <v>813.18</v>
      </c>
      <c r="J6" s="2">
        <f t="shared" si="1"/>
        <v>0.0225883333333333</v>
      </c>
      <c r="K6" s="3">
        <v>2.52</v>
      </c>
    </row>
    <row r="7" spans="1:12">
      <c r="A7" s="4">
        <v>42102</v>
      </c>
      <c r="B7">
        <v>36500</v>
      </c>
      <c r="F7">
        <v>41200</v>
      </c>
      <c r="G7" s="1">
        <f t="shared" si="3"/>
        <v>4700</v>
      </c>
      <c r="H7" s="2">
        <f t="shared" si="0"/>
        <v>0.128767123287671</v>
      </c>
      <c r="I7" s="1">
        <f t="shared" si="2"/>
        <v>636.82</v>
      </c>
      <c r="J7" s="2">
        <f t="shared" si="1"/>
        <v>0.0174471232876712</v>
      </c>
      <c r="K7" s="3">
        <v>0.84</v>
      </c>
      <c r="L7" t="s">
        <v>42</v>
      </c>
    </row>
    <row r="8" spans="1:12">
      <c r="A8" s="4">
        <v>42103</v>
      </c>
      <c r="B8">
        <v>36500</v>
      </c>
      <c r="F8">
        <v>41800</v>
      </c>
      <c r="G8" s="1">
        <f t="shared" si="3"/>
        <v>5300</v>
      </c>
      <c r="H8" s="2">
        <f t="shared" si="0"/>
        <v>0.145205479452055</v>
      </c>
      <c r="I8" s="1">
        <f t="shared" si="2"/>
        <v>600</v>
      </c>
      <c r="J8" s="2">
        <f t="shared" si="1"/>
        <v>0.0164383561643836</v>
      </c>
      <c r="K8" s="3">
        <v>-0.93</v>
      </c>
      <c r="L8" t="s">
        <v>43</v>
      </c>
    </row>
    <row r="9" spans="1:11">
      <c r="A9" s="4">
        <v>42104</v>
      </c>
      <c r="B9">
        <v>36500</v>
      </c>
      <c r="F9">
        <v>42426</v>
      </c>
      <c r="G9" s="1">
        <f t="shared" si="3"/>
        <v>5926</v>
      </c>
      <c r="H9" s="2">
        <f t="shared" si="0"/>
        <v>0.162356164383562</v>
      </c>
      <c r="I9" s="1">
        <f t="shared" si="2"/>
        <v>626</v>
      </c>
      <c r="J9" s="2">
        <f t="shared" si="1"/>
        <v>0.0171506849315069</v>
      </c>
      <c r="K9" s="3">
        <v>1.94</v>
      </c>
    </row>
    <row r="10" spans="1:10">
      <c r="A10" s="4">
        <v>42107</v>
      </c>
      <c r="B10">
        <v>44000</v>
      </c>
      <c r="F10">
        <v>50263</v>
      </c>
      <c r="G10" s="1">
        <f t="shared" si="3"/>
        <v>6263</v>
      </c>
      <c r="H10" s="2">
        <f t="shared" si="0"/>
        <v>0.142340909090909</v>
      </c>
      <c r="I10" s="1">
        <f t="shared" si="2"/>
        <v>337</v>
      </c>
      <c r="J10" s="2">
        <f t="shared" si="1"/>
        <v>0.00765909090909091</v>
      </c>
    </row>
    <row r="11" spans="1:10">
      <c r="A11" s="4">
        <v>42108</v>
      </c>
      <c r="B11">
        <v>44000</v>
      </c>
      <c r="F11">
        <v>49267</v>
      </c>
      <c r="G11" s="1">
        <f t="shared" si="3"/>
        <v>5267</v>
      </c>
      <c r="H11" s="2">
        <f t="shared" si="0"/>
        <v>0.119704545454545</v>
      </c>
      <c r="I11" s="1">
        <f t="shared" si="2"/>
        <v>-996</v>
      </c>
      <c r="J11" s="2">
        <f t="shared" si="1"/>
        <v>-0.0226363636363636</v>
      </c>
    </row>
    <row r="12" spans="1:12">
      <c r="A12" s="4">
        <v>42109</v>
      </c>
      <c r="B12">
        <v>44000</v>
      </c>
      <c r="F12">
        <v>48374</v>
      </c>
      <c r="G12" s="1">
        <f t="shared" si="3"/>
        <v>4374</v>
      </c>
      <c r="H12" s="2">
        <f t="shared" si="0"/>
        <v>0.0994090909090909</v>
      </c>
      <c r="I12" s="1">
        <f t="shared" si="2"/>
        <v>-893</v>
      </c>
      <c r="J12" s="2">
        <f t="shared" si="1"/>
        <v>-0.0202954545454545</v>
      </c>
      <c r="L12" t="s">
        <v>44</v>
      </c>
    </row>
    <row r="13" spans="1:10">
      <c r="A13" s="4">
        <v>42110</v>
      </c>
      <c r="B13">
        <v>44000</v>
      </c>
      <c r="F13">
        <v>48374</v>
      </c>
      <c r="G13" s="1">
        <f t="shared" ref="G13:G22" si="4">F13-B13</f>
        <v>4374</v>
      </c>
      <c r="H13" s="2">
        <f t="shared" si="0"/>
        <v>0.0994090909090909</v>
      </c>
      <c r="I13" s="1">
        <f t="shared" si="2"/>
        <v>0</v>
      </c>
      <c r="J13" s="2">
        <f t="shared" si="1"/>
        <v>0</v>
      </c>
    </row>
    <row r="14" spans="1:12">
      <c r="A14" s="4">
        <v>42111</v>
      </c>
      <c r="B14">
        <v>30000</v>
      </c>
      <c r="F14">
        <v>35620</v>
      </c>
      <c r="G14" s="1">
        <f t="shared" si="4"/>
        <v>5620</v>
      </c>
      <c r="H14" s="2">
        <f t="shared" si="0"/>
        <v>0.187333333333333</v>
      </c>
      <c r="I14" s="1">
        <f t="shared" si="2"/>
        <v>1246</v>
      </c>
      <c r="J14" s="2">
        <f t="shared" si="1"/>
        <v>0.0415333333333333</v>
      </c>
      <c r="L14" t="s">
        <v>45</v>
      </c>
    </row>
    <row r="15" spans="1:12">
      <c r="A15" s="4">
        <v>42114</v>
      </c>
      <c r="B15">
        <v>45000</v>
      </c>
      <c r="C15">
        <f>F15-D15</f>
        <v>30552</v>
      </c>
      <c r="D15">
        <v>21261</v>
      </c>
      <c r="F15">
        <v>51813</v>
      </c>
      <c r="G15" s="1">
        <f t="shared" si="4"/>
        <v>6813</v>
      </c>
      <c r="H15" s="2">
        <f t="shared" si="0"/>
        <v>0.1514</v>
      </c>
      <c r="I15" s="1">
        <f t="shared" si="2"/>
        <v>1193</v>
      </c>
      <c r="J15" s="2">
        <f t="shared" si="1"/>
        <v>0.0265111111111111</v>
      </c>
      <c r="L15" t="s">
        <v>46</v>
      </c>
    </row>
    <row r="16" spans="1:12">
      <c r="A16" s="4">
        <v>42115</v>
      </c>
      <c r="B16">
        <v>45000</v>
      </c>
      <c r="C16">
        <f t="shared" ref="C16:C28" si="5">F16-D16</f>
        <v>30589</v>
      </c>
      <c r="D16">
        <v>21261</v>
      </c>
      <c r="F16">
        <v>51850</v>
      </c>
      <c r="G16" s="1">
        <f t="shared" si="4"/>
        <v>6850</v>
      </c>
      <c r="H16" s="2">
        <f t="shared" si="0"/>
        <v>0.152222222222222</v>
      </c>
      <c r="I16" s="1">
        <f t="shared" si="2"/>
        <v>37</v>
      </c>
      <c r="J16" s="2">
        <f t="shared" si="1"/>
        <v>0.000822222222222222</v>
      </c>
      <c r="K16" s="3">
        <v>4.09</v>
      </c>
      <c r="L16" t="s">
        <v>47</v>
      </c>
    </row>
    <row r="17" spans="1:12">
      <c r="A17" s="4">
        <v>42116</v>
      </c>
      <c r="B17">
        <v>45000</v>
      </c>
      <c r="C17">
        <f t="shared" si="5"/>
        <v>9564</v>
      </c>
      <c r="D17">
        <v>42355</v>
      </c>
      <c r="E17">
        <v>116</v>
      </c>
      <c r="F17">
        <v>51919</v>
      </c>
      <c r="G17" s="1">
        <f t="shared" si="4"/>
        <v>6919</v>
      </c>
      <c r="H17" s="2">
        <f t="shared" si="0"/>
        <v>0.153755555555556</v>
      </c>
      <c r="I17" s="1">
        <f t="shared" si="2"/>
        <v>69</v>
      </c>
      <c r="J17" s="2">
        <f t="shared" si="1"/>
        <v>0.00153333333333333</v>
      </c>
      <c r="K17" s="3">
        <v>2.15</v>
      </c>
      <c r="L17" t="s">
        <v>47</v>
      </c>
    </row>
    <row r="18" spans="1:11">
      <c r="A18" s="4">
        <v>42117</v>
      </c>
      <c r="B18">
        <v>45000</v>
      </c>
      <c r="C18">
        <f t="shared" si="5"/>
        <v>9345</v>
      </c>
      <c r="D18">
        <v>42355</v>
      </c>
      <c r="E18">
        <v>116</v>
      </c>
      <c r="F18">
        <v>51700</v>
      </c>
      <c r="G18" s="1">
        <f t="shared" si="4"/>
        <v>6700</v>
      </c>
      <c r="H18" s="2">
        <f t="shared" ref="H18:H23" si="6">G18/B18</f>
        <v>0.148888888888889</v>
      </c>
      <c r="I18" s="1">
        <f t="shared" ref="I18:I23" si="7">G18-G17</f>
        <v>-219</v>
      </c>
      <c r="J18" s="2">
        <f>I18/F17</f>
        <v>-0.00421810897744564</v>
      </c>
      <c r="K18" s="3">
        <v>-0.04</v>
      </c>
    </row>
    <row r="19" spans="1:11">
      <c r="A19" s="4">
        <v>42118</v>
      </c>
      <c r="B19">
        <v>45000</v>
      </c>
      <c r="C19">
        <f t="shared" si="5"/>
        <v>8974</v>
      </c>
      <c r="D19">
        <v>42355</v>
      </c>
      <c r="E19">
        <v>116</v>
      </c>
      <c r="F19">
        <v>51329</v>
      </c>
      <c r="G19" s="1">
        <f t="shared" si="4"/>
        <v>6329</v>
      </c>
      <c r="H19" s="2">
        <f t="shared" si="6"/>
        <v>0.140644444444444</v>
      </c>
      <c r="I19" s="1">
        <f t="shared" si="7"/>
        <v>-371</v>
      </c>
      <c r="J19" s="2">
        <f t="shared" ref="J19:J49" si="8">I19/F18</f>
        <v>-0.00717601547388781</v>
      </c>
      <c r="K19" s="3">
        <v>-0.98</v>
      </c>
    </row>
    <row r="20" spans="1:11">
      <c r="A20" s="4">
        <v>42121</v>
      </c>
      <c r="B20">
        <v>45000</v>
      </c>
      <c r="C20">
        <f t="shared" si="5"/>
        <v>8801</v>
      </c>
      <c r="D20">
        <v>42355</v>
      </c>
      <c r="E20">
        <v>116</v>
      </c>
      <c r="F20">
        <v>51156</v>
      </c>
      <c r="G20" s="1">
        <f t="shared" si="4"/>
        <v>6156</v>
      </c>
      <c r="H20" s="2">
        <f t="shared" si="6"/>
        <v>0.1368</v>
      </c>
      <c r="I20" s="1">
        <f t="shared" si="7"/>
        <v>-173</v>
      </c>
      <c r="J20" s="2">
        <f t="shared" si="8"/>
        <v>-0.00337041438562996</v>
      </c>
      <c r="K20" s="3">
        <v>1.44</v>
      </c>
    </row>
    <row r="21" spans="1:12">
      <c r="A21" s="4">
        <v>42122</v>
      </c>
      <c r="B21">
        <v>45000</v>
      </c>
      <c r="C21">
        <f t="shared" si="5"/>
        <v>7645</v>
      </c>
      <c r="D21">
        <v>42355</v>
      </c>
      <c r="E21">
        <v>116</v>
      </c>
      <c r="F21">
        <v>50000</v>
      </c>
      <c r="G21" s="1">
        <f t="shared" si="4"/>
        <v>5000</v>
      </c>
      <c r="H21" s="2">
        <f t="shared" si="6"/>
        <v>0.111111111111111</v>
      </c>
      <c r="I21" s="1">
        <f t="shared" si="7"/>
        <v>-1156</v>
      </c>
      <c r="J21" s="2">
        <f t="shared" si="8"/>
        <v>-0.0225975447650325</v>
      </c>
      <c r="K21" s="3">
        <v>-0.69</v>
      </c>
      <c r="L21" t="s">
        <v>48</v>
      </c>
    </row>
    <row r="22" spans="1:12">
      <c r="A22" s="4">
        <v>42123</v>
      </c>
      <c r="B22">
        <v>45000</v>
      </c>
      <c r="C22">
        <f t="shared" si="5"/>
        <v>709</v>
      </c>
      <c r="D22">
        <v>49719</v>
      </c>
      <c r="E22">
        <v>-1374</v>
      </c>
      <c r="F22">
        <v>50428</v>
      </c>
      <c r="G22" s="1">
        <f t="shared" si="4"/>
        <v>5428</v>
      </c>
      <c r="H22" s="2">
        <f t="shared" si="6"/>
        <v>0.120622222222222</v>
      </c>
      <c r="I22" s="1">
        <f t="shared" si="7"/>
        <v>428</v>
      </c>
      <c r="J22" s="2">
        <f t="shared" si="8"/>
        <v>0.00856</v>
      </c>
      <c r="K22" s="3">
        <v>1.12</v>
      </c>
      <c r="L22" t="s">
        <v>49</v>
      </c>
    </row>
    <row r="23" spans="1:12">
      <c r="A23" s="4">
        <v>42128</v>
      </c>
      <c r="B23">
        <v>45000</v>
      </c>
      <c r="C23">
        <f t="shared" si="5"/>
        <v>754</v>
      </c>
      <c r="D23">
        <v>49143</v>
      </c>
      <c r="E23">
        <v>-1374</v>
      </c>
      <c r="F23">
        <v>49897</v>
      </c>
      <c r="G23" s="1">
        <f t="shared" ref="G23:G29" si="9">F23-B23</f>
        <v>4897</v>
      </c>
      <c r="H23" s="2">
        <f t="shared" si="6"/>
        <v>0.108822222222222</v>
      </c>
      <c r="I23" s="1">
        <f t="shared" si="7"/>
        <v>-531</v>
      </c>
      <c r="J23" s="2">
        <f t="shared" si="8"/>
        <v>-0.0105298643610692</v>
      </c>
      <c r="K23" s="3">
        <v>-0.36</v>
      </c>
      <c r="L23" t="s">
        <v>50</v>
      </c>
    </row>
    <row r="24" spans="1:11">
      <c r="A24" s="4">
        <v>42129</v>
      </c>
      <c r="B24">
        <v>45000</v>
      </c>
      <c r="C24">
        <f t="shared" si="5"/>
        <v>-143</v>
      </c>
      <c r="D24">
        <v>49143</v>
      </c>
      <c r="E24">
        <v>-1374</v>
      </c>
      <c r="F24">
        <v>49000</v>
      </c>
      <c r="G24" s="1">
        <f t="shared" si="9"/>
        <v>4000</v>
      </c>
      <c r="H24" s="2">
        <f t="shared" ref="H24:H32" si="10">G24/B24</f>
        <v>0.0888888888888889</v>
      </c>
      <c r="I24" s="1">
        <f t="shared" ref="I24:I32" si="11">G24-G23</f>
        <v>-897</v>
      </c>
      <c r="J24" s="2">
        <f t="shared" si="8"/>
        <v>-0.0179770326873359</v>
      </c>
      <c r="K24" s="3">
        <v>-4</v>
      </c>
    </row>
    <row r="25" spans="1:14">
      <c r="A25" s="4">
        <v>42130</v>
      </c>
      <c r="B25">
        <v>45000</v>
      </c>
      <c r="C25">
        <f t="shared" si="5"/>
        <v>-843</v>
      </c>
      <c r="D25">
        <v>49143</v>
      </c>
      <c r="E25">
        <v>-1374</v>
      </c>
      <c r="F25">
        <v>48300</v>
      </c>
      <c r="G25" s="1">
        <f t="shared" si="9"/>
        <v>3300</v>
      </c>
      <c r="H25" s="2">
        <f t="shared" si="10"/>
        <v>0.0733333333333333</v>
      </c>
      <c r="I25" s="1">
        <f t="shared" si="11"/>
        <v>-700</v>
      </c>
      <c r="J25" s="2">
        <f t="shared" si="8"/>
        <v>-0.0142857142857143</v>
      </c>
      <c r="K25" s="3">
        <v>-1</v>
      </c>
      <c r="L25" t="s">
        <v>51</v>
      </c>
      <c r="M25" t="s">
        <v>52</v>
      </c>
      <c r="N25" t="s">
        <v>53</v>
      </c>
    </row>
    <row r="26" spans="1:12">
      <c r="A26" s="4">
        <v>42131</v>
      </c>
      <c r="B26">
        <v>25000</v>
      </c>
      <c r="C26">
        <f t="shared" si="5"/>
        <v>14000</v>
      </c>
      <c r="D26">
        <v>15000</v>
      </c>
      <c r="F26">
        <v>29000</v>
      </c>
      <c r="G26" s="1">
        <f t="shared" si="9"/>
        <v>4000</v>
      </c>
      <c r="H26" s="2">
        <f t="shared" si="10"/>
        <v>0.16</v>
      </c>
      <c r="I26" s="1">
        <f t="shared" si="11"/>
        <v>700</v>
      </c>
      <c r="J26" s="2">
        <f t="shared" si="8"/>
        <v>0.0144927536231884</v>
      </c>
      <c r="K26" s="3">
        <v>-1</v>
      </c>
      <c r="L26" t="s">
        <v>54</v>
      </c>
    </row>
    <row r="27" spans="1:12">
      <c r="A27" s="4">
        <v>42132</v>
      </c>
      <c r="B27">
        <v>25000</v>
      </c>
      <c r="C27">
        <f t="shared" si="5"/>
        <v>6000</v>
      </c>
      <c r="D27">
        <v>24000</v>
      </c>
      <c r="E27">
        <v>-1374</v>
      </c>
      <c r="F27">
        <v>30000</v>
      </c>
      <c r="G27" s="1">
        <f t="shared" si="9"/>
        <v>5000</v>
      </c>
      <c r="H27" s="2">
        <f t="shared" si="10"/>
        <v>0.2</v>
      </c>
      <c r="I27" s="1">
        <f t="shared" si="11"/>
        <v>1000</v>
      </c>
      <c r="J27" s="2">
        <f t="shared" si="8"/>
        <v>0.0344827586206897</v>
      </c>
      <c r="K27" s="3">
        <v>2.5</v>
      </c>
      <c r="L27" t="s">
        <v>55</v>
      </c>
    </row>
    <row r="28" spans="1:11">
      <c r="A28" s="4">
        <v>42135</v>
      </c>
      <c r="B28">
        <v>25000</v>
      </c>
      <c r="C28">
        <f t="shared" si="5"/>
        <v>5371</v>
      </c>
      <c r="D28">
        <v>27000</v>
      </c>
      <c r="E28">
        <v>-1374</v>
      </c>
      <c r="F28">
        <v>32371</v>
      </c>
      <c r="G28" s="1">
        <f t="shared" si="9"/>
        <v>7371</v>
      </c>
      <c r="H28" s="2">
        <f t="shared" si="10"/>
        <v>0.29484</v>
      </c>
      <c r="I28" s="1">
        <f t="shared" si="11"/>
        <v>2371</v>
      </c>
      <c r="J28" s="2">
        <f t="shared" si="8"/>
        <v>0.0790333333333333</v>
      </c>
      <c r="K28" s="3">
        <v>-1</v>
      </c>
    </row>
    <row r="29" spans="1:11">
      <c r="A29" s="4">
        <v>42136</v>
      </c>
      <c r="B29">
        <v>32000</v>
      </c>
      <c r="C29">
        <f t="shared" ref="C29:C35" si="12">F29-D29</f>
        <v>6384</v>
      </c>
      <c r="D29">
        <v>35520</v>
      </c>
      <c r="E29">
        <v>-1374</v>
      </c>
      <c r="F29">
        <v>41904</v>
      </c>
      <c r="G29" s="1">
        <f t="shared" si="9"/>
        <v>9904</v>
      </c>
      <c r="H29" s="2">
        <f t="shared" si="10"/>
        <v>0.3095</v>
      </c>
      <c r="I29" s="1">
        <f t="shared" si="11"/>
        <v>2533</v>
      </c>
      <c r="J29" s="2">
        <f t="shared" si="8"/>
        <v>0.078249050075685</v>
      </c>
      <c r="K29" s="3">
        <v>-1</v>
      </c>
    </row>
    <row r="30" spans="1:12">
      <c r="A30" s="4">
        <v>42137</v>
      </c>
      <c r="B30">
        <v>32000</v>
      </c>
      <c r="C30">
        <f t="shared" si="12"/>
        <v>8204</v>
      </c>
      <c r="D30">
        <v>35520</v>
      </c>
      <c r="E30">
        <v>-1374</v>
      </c>
      <c r="F30">
        <v>43724</v>
      </c>
      <c r="G30" s="1">
        <f t="shared" ref="G30:G35" si="13">F30-B30</f>
        <v>11724</v>
      </c>
      <c r="H30" s="2">
        <f t="shared" si="10"/>
        <v>0.366375</v>
      </c>
      <c r="I30" s="1">
        <f t="shared" si="11"/>
        <v>1820</v>
      </c>
      <c r="J30" s="2">
        <f t="shared" si="8"/>
        <v>0.0434326078655976</v>
      </c>
      <c r="K30" s="3">
        <v>-1</v>
      </c>
      <c r="L30" t="s">
        <v>56</v>
      </c>
    </row>
    <row r="31" spans="1:12">
      <c r="A31" s="4">
        <v>42138</v>
      </c>
      <c r="B31">
        <v>32000</v>
      </c>
      <c r="C31">
        <f t="shared" si="12"/>
        <v>8371</v>
      </c>
      <c r="D31">
        <v>35520</v>
      </c>
      <c r="E31">
        <v>-1374</v>
      </c>
      <c r="F31">
        <v>43891</v>
      </c>
      <c r="G31" s="1">
        <f t="shared" si="13"/>
        <v>11891</v>
      </c>
      <c r="H31" s="2">
        <f t="shared" si="10"/>
        <v>0.37159375</v>
      </c>
      <c r="I31" s="1">
        <f t="shared" si="11"/>
        <v>167</v>
      </c>
      <c r="J31" s="2">
        <f t="shared" si="8"/>
        <v>0.00381941267953527</v>
      </c>
      <c r="K31" s="3">
        <v>-1</v>
      </c>
      <c r="L31" t="s">
        <v>57</v>
      </c>
    </row>
    <row r="32" spans="1:11">
      <c r="A32" s="4">
        <v>42139</v>
      </c>
      <c r="B32">
        <v>32000</v>
      </c>
      <c r="C32">
        <f t="shared" si="12"/>
        <v>8204</v>
      </c>
      <c r="D32">
        <v>35520</v>
      </c>
      <c r="E32">
        <v>-1374</v>
      </c>
      <c r="F32">
        <v>43724</v>
      </c>
      <c r="G32" s="1">
        <f t="shared" si="13"/>
        <v>11724</v>
      </c>
      <c r="H32" s="2">
        <f t="shared" si="10"/>
        <v>0.366375</v>
      </c>
      <c r="I32" s="1">
        <f t="shared" si="11"/>
        <v>-167</v>
      </c>
      <c r="J32" s="2">
        <f t="shared" si="8"/>
        <v>-0.00380488027158187</v>
      </c>
      <c r="K32" s="3">
        <v>-1</v>
      </c>
    </row>
    <row r="33" spans="1:12">
      <c r="A33" s="4">
        <v>42142</v>
      </c>
      <c r="B33">
        <v>32000</v>
      </c>
      <c r="C33">
        <f t="shared" si="12"/>
        <v>10004</v>
      </c>
      <c r="D33">
        <v>35520</v>
      </c>
      <c r="E33">
        <v>-1374</v>
      </c>
      <c r="F33">
        <v>45524</v>
      </c>
      <c r="G33" s="1">
        <f t="shared" si="13"/>
        <v>13524</v>
      </c>
      <c r="H33" s="2">
        <f t="shared" ref="H33:H34" si="14">G33/B33</f>
        <v>0.422625</v>
      </c>
      <c r="I33" s="1">
        <f t="shared" ref="I33:I34" si="15">G33-G32</f>
        <v>1800</v>
      </c>
      <c r="J33" s="2">
        <f t="shared" si="8"/>
        <v>0.0411673222943921</v>
      </c>
      <c r="K33" s="3">
        <v>-1</v>
      </c>
      <c r="L33" t="s">
        <v>58</v>
      </c>
    </row>
    <row r="34" spans="1:11">
      <c r="A34" s="4">
        <v>42143</v>
      </c>
      <c r="B34">
        <v>32000</v>
      </c>
      <c r="C34">
        <f t="shared" si="12"/>
        <v>12204</v>
      </c>
      <c r="D34">
        <v>35520</v>
      </c>
      <c r="E34">
        <v>-1374</v>
      </c>
      <c r="F34">
        <v>47724</v>
      </c>
      <c r="G34" s="1">
        <f t="shared" si="13"/>
        <v>15724</v>
      </c>
      <c r="H34" s="2">
        <f t="shared" si="14"/>
        <v>0.491375</v>
      </c>
      <c r="I34" s="1">
        <f t="shared" si="15"/>
        <v>2200</v>
      </c>
      <c r="J34" s="2">
        <f t="shared" si="8"/>
        <v>0.0483261576311396</v>
      </c>
      <c r="K34" s="3">
        <v>-1</v>
      </c>
    </row>
    <row r="35" spans="1:12">
      <c r="A35" s="4">
        <v>42144</v>
      </c>
      <c r="B35">
        <v>42000</v>
      </c>
      <c r="C35">
        <f t="shared" si="12"/>
        <v>28080</v>
      </c>
      <c r="D35">
        <v>35520</v>
      </c>
      <c r="E35">
        <v>-1374</v>
      </c>
      <c r="F35">
        <v>63600</v>
      </c>
      <c r="G35" s="1">
        <f t="shared" si="13"/>
        <v>21600</v>
      </c>
      <c r="H35" s="2">
        <f t="shared" ref="H35" si="16">G35/B35</f>
        <v>0.514285714285714</v>
      </c>
      <c r="I35" s="1">
        <f t="shared" ref="I35" si="17">G35-G34</f>
        <v>5876</v>
      </c>
      <c r="J35" s="2">
        <f t="shared" si="8"/>
        <v>0.123124633308189</v>
      </c>
      <c r="K35" s="3">
        <v>-1</v>
      </c>
      <c r="L35" t="s">
        <v>59</v>
      </c>
    </row>
    <row r="36" spans="1:11">
      <c r="A36" s="4">
        <v>42145</v>
      </c>
      <c r="B36">
        <v>42000</v>
      </c>
      <c r="C36">
        <f t="shared" ref="C36:C37" si="18">F36-D36</f>
        <v>33117</v>
      </c>
      <c r="D36">
        <v>35520</v>
      </c>
      <c r="E36">
        <v>-1374</v>
      </c>
      <c r="F36">
        <v>68637</v>
      </c>
      <c r="G36" s="1">
        <f t="shared" ref="G36:G37" si="19">F36-B36</f>
        <v>26637</v>
      </c>
      <c r="H36" s="2">
        <f t="shared" ref="H36:H37" si="20">G36/B36</f>
        <v>0.634214285714286</v>
      </c>
      <c r="I36" s="1">
        <f t="shared" ref="I36:I37" si="21">G36-G35</f>
        <v>5037</v>
      </c>
      <c r="J36" s="2">
        <f t="shared" si="8"/>
        <v>0.0791981132075472</v>
      </c>
      <c r="K36" s="3">
        <v>-1</v>
      </c>
    </row>
    <row r="37" spans="1:11">
      <c r="A37" s="4">
        <v>42146</v>
      </c>
      <c r="B37">
        <v>31000</v>
      </c>
      <c r="C37">
        <f t="shared" si="18"/>
        <v>2030</v>
      </c>
      <c r="D37">
        <v>61230</v>
      </c>
      <c r="E37">
        <v>-1374</v>
      </c>
      <c r="F37">
        <v>63260</v>
      </c>
      <c r="G37" s="1">
        <f t="shared" si="19"/>
        <v>32260</v>
      </c>
      <c r="H37" s="2">
        <f t="shared" si="20"/>
        <v>1.04064516129032</v>
      </c>
      <c r="I37" s="1">
        <f t="shared" si="21"/>
        <v>5623</v>
      </c>
      <c r="J37" s="2">
        <f t="shared" si="8"/>
        <v>0.0819237437533692</v>
      </c>
      <c r="K37" s="3">
        <v>-1</v>
      </c>
    </row>
    <row r="38" spans="1:11">
      <c r="A38" s="4">
        <v>42149</v>
      </c>
      <c r="B38">
        <v>31000</v>
      </c>
      <c r="C38">
        <f t="shared" ref="C38:C41" si="22">F38-D38</f>
        <v>8770</v>
      </c>
      <c r="D38">
        <v>61230</v>
      </c>
      <c r="E38">
        <v>-1374</v>
      </c>
      <c r="F38">
        <v>70000</v>
      </c>
      <c r="G38" s="1">
        <f t="shared" ref="G38:G41" si="23">F38-B38</f>
        <v>39000</v>
      </c>
      <c r="H38" s="2">
        <f t="shared" ref="H38:H41" si="24">G38/B38</f>
        <v>1.25806451612903</v>
      </c>
      <c r="I38" s="1">
        <f t="shared" ref="I38:I41" si="25">G38-G37</f>
        <v>6740</v>
      </c>
      <c r="J38" s="2">
        <f t="shared" si="8"/>
        <v>0.106544419854568</v>
      </c>
      <c r="K38" s="3">
        <v>-1</v>
      </c>
    </row>
    <row r="39" spans="1:11">
      <c r="A39" s="4">
        <v>42150</v>
      </c>
      <c r="B39">
        <v>31000</v>
      </c>
      <c r="C39">
        <f t="shared" si="22"/>
        <v>15770</v>
      </c>
      <c r="D39">
        <v>61230</v>
      </c>
      <c r="E39">
        <v>-1374</v>
      </c>
      <c r="F39">
        <v>77000</v>
      </c>
      <c r="G39" s="1">
        <f t="shared" si="23"/>
        <v>46000</v>
      </c>
      <c r="H39" s="2">
        <f t="shared" si="24"/>
        <v>1.48387096774194</v>
      </c>
      <c r="I39" s="1">
        <f t="shared" si="25"/>
        <v>7000</v>
      </c>
      <c r="J39" s="2">
        <f t="shared" si="8"/>
        <v>0.1</v>
      </c>
      <c r="K39" s="3">
        <v>-1</v>
      </c>
    </row>
    <row r="40" spans="1:12">
      <c r="A40" s="4">
        <v>42151</v>
      </c>
      <c r="B40">
        <v>31000</v>
      </c>
      <c r="C40">
        <f t="shared" si="22"/>
        <v>12770</v>
      </c>
      <c r="D40">
        <v>61230</v>
      </c>
      <c r="E40">
        <v>-1374</v>
      </c>
      <c r="F40">
        <v>74000</v>
      </c>
      <c r="G40" s="1">
        <f t="shared" si="23"/>
        <v>43000</v>
      </c>
      <c r="H40" s="2">
        <f t="shared" si="24"/>
        <v>1.38709677419355</v>
      </c>
      <c r="I40" s="1">
        <f t="shared" si="25"/>
        <v>-3000</v>
      </c>
      <c r="J40" s="2">
        <f t="shared" si="8"/>
        <v>-0.038961038961039</v>
      </c>
      <c r="K40" s="3">
        <v>-1</v>
      </c>
      <c r="L40" t="s">
        <v>60</v>
      </c>
    </row>
    <row r="41" spans="1:12">
      <c r="A41" s="4">
        <v>42152</v>
      </c>
      <c r="B41">
        <v>31000</v>
      </c>
      <c r="C41">
        <f t="shared" si="22"/>
        <v>13770</v>
      </c>
      <c r="D41">
        <v>61230</v>
      </c>
      <c r="E41">
        <v>-1374</v>
      </c>
      <c r="F41">
        <v>75000</v>
      </c>
      <c r="G41" s="1">
        <f t="shared" si="23"/>
        <v>44000</v>
      </c>
      <c r="H41" s="2">
        <f t="shared" si="24"/>
        <v>1.41935483870968</v>
      </c>
      <c r="I41" s="1">
        <f t="shared" si="25"/>
        <v>1000</v>
      </c>
      <c r="J41" s="2">
        <f t="shared" si="8"/>
        <v>0.0135135135135135</v>
      </c>
      <c r="K41" s="3">
        <v>-1</v>
      </c>
      <c r="L41" t="s">
        <v>61</v>
      </c>
    </row>
    <row r="42" spans="1:12">
      <c r="A42" s="4">
        <v>42153</v>
      </c>
      <c r="B42">
        <v>31000</v>
      </c>
      <c r="C42">
        <f t="shared" ref="C42:C44" si="26">F42-D42</f>
        <v>8770</v>
      </c>
      <c r="D42">
        <v>61230</v>
      </c>
      <c r="E42">
        <v>-1374</v>
      </c>
      <c r="F42">
        <v>70000</v>
      </c>
      <c r="G42" s="1">
        <f t="shared" ref="G42:G44" si="27">F42-B42</f>
        <v>39000</v>
      </c>
      <c r="H42" s="2">
        <f t="shared" ref="H42:H44" si="28">G42/B42</f>
        <v>1.25806451612903</v>
      </c>
      <c r="I42" s="1">
        <f t="shared" ref="I42:I44" si="29">G42-G41</f>
        <v>-5000</v>
      </c>
      <c r="J42" s="2">
        <f t="shared" si="8"/>
        <v>-0.0666666666666667</v>
      </c>
      <c r="K42" s="3">
        <v>-1</v>
      </c>
      <c r="L42" t="s">
        <v>62</v>
      </c>
    </row>
    <row r="43" spans="1:12">
      <c r="A43" s="4">
        <v>42156</v>
      </c>
      <c r="B43">
        <v>31000</v>
      </c>
      <c r="C43">
        <f t="shared" si="26"/>
        <v>2770</v>
      </c>
      <c r="D43">
        <v>61230</v>
      </c>
      <c r="E43">
        <v>-1374</v>
      </c>
      <c r="F43">
        <v>64000</v>
      </c>
      <c r="G43" s="1">
        <f t="shared" si="27"/>
        <v>33000</v>
      </c>
      <c r="H43" s="2">
        <f t="shared" si="28"/>
        <v>1.06451612903226</v>
      </c>
      <c r="I43" s="1">
        <f t="shared" si="29"/>
        <v>-6000</v>
      </c>
      <c r="J43" s="2">
        <f t="shared" si="8"/>
        <v>-0.0857142857142857</v>
      </c>
      <c r="K43" s="3">
        <v>-1</v>
      </c>
      <c r="L43" t="s">
        <v>63</v>
      </c>
    </row>
    <row r="44" spans="1:12">
      <c r="A44" s="4">
        <v>42157</v>
      </c>
      <c r="B44">
        <v>31000</v>
      </c>
      <c r="C44">
        <f t="shared" si="26"/>
        <v>2770</v>
      </c>
      <c r="D44">
        <v>61230</v>
      </c>
      <c r="E44">
        <v>-1374</v>
      </c>
      <c r="F44">
        <v>64000</v>
      </c>
      <c r="G44" s="1">
        <f t="shared" si="27"/>
        <v>33000</v>
      </c>
      <c r="H44" s="2">
        <f t="shared" si="28"/>
        <v>1.06451612903226</v>
      </c>
      <c r="I44" s="1">
        <f t="shared" si="29"/>
        <v>0</v>
      </c>
      <c r="J44" s="2">
        <f t="shared" si="8"/>
        <v>0</v>
      </c>
      <c r="K44" s="3">
        <v>-1</v>
      </c>
      <c r="L44" t="s">
        <v>64</v>
      </c>
    </row>
    <row r="45" spans="1:12">
      <c r="A45" s="4">
        <v>42158</v>
      </c>
      <c r="B45">
        <v>31000</v>
      </c>
      <c r="C45">
        <f t="shared" ref="C45:C46" si="30">F45-D45</f>
        <v>2770</v>
      </c>
      <c r="D45">
        <v>61230</v>
      </c>
      <c r="E45">
        <v>-1374</v>
      </c>
      <c r="F45">
        <v>64000</v>
      </c>
      <c r="G45" s="1">
        <f t="shared" ref="G45:G46" si="31">F45-B45</f>
        <v>33000</v>
      </c>
      <c r="H45" s="2">
        <f t="shared" ref="H45:H46" si="32">G45/B45</f>
        <v>1.06451612903226</v>
      </c>
      <c r="I45" s="1">
        <f t="shared" ref="I45:I46" si="33">G45-G44</f>
        <v>0</v>
      </c>
      <c r="J45" s="2">
        <f t="shared" si="8"/>
        <v>0</v>
      </c>
      <c r="L45" t="s">
        <v>65</v>
      </c>
    </row>
    <row r="46" spans="1:12">
      <c r="A46" s="4">
        <v>42159</v>
      </c>
      <c r="B46">
        <v>31000</v>
      </c>
      <c r="C46">
        <f t="shared" si="30"/>
        <v>2770</v>
      </c>
      <c r="D46">
        <v>61230</v>
      </c>
      <c r="E46">
        <v>-1374</v>
      </c>
      <c r="F46">
        <v>64000</v>
      </c>
      <c r="G46" s="1">
        <f t="shared" si="31"/>
        <v>33000</v>
      </c>
      <c r="H46" s="2">
        <f t="shared" si="32"/>
        <v>1.06451612903226</v>
      </c>
      <c r="I46" s="1">
        <f t="shared" si="33"/>
        <v>0</v>
      </c>
      <c r="J46" s="2">
        <f t="shared" si="8"/>
        <v>0</v>
      </c>
      <c r="L46" t="s">
        <v>66</v>
      </c>
    </row>
    <row r="47" spans="1:10">
      <c r="A47" s="4">
        <v>42163</v>
      </c>
      <c r="B47">
        <v>31000</v>
      </c>
      <c r="C47">
        <f t="shared" ref="C47" si="34">F47-D47</f>
        <v>5336</v>
      </c>
      <c r="D47">
        <v>61230</v>
      </c>
      <c r="E47">
        <v>-1374</v>
      </c>
      <c r="F47">
        <v>66566</v>
      </c>
      <c r="G47" s="1">
        <f t="shared" ref="G47" si="35">F47-B47</f>
        <v>35566</v>
      </c>
      <c r="H47" s="2">
        <f t="shared" ref="H47" si="36">G47/B47</f>
        <v>1.14729032258065</v>
      </c>
      <c r="I47" s="1">
        <f t="shared" ref="I47" si="37">G47-G46</f>
        <v>2566</v>
      </c>
      <c r="J47" s="2">
        <f t="shared" si="8"/>
        <v>0.04009375</v>
      </c>
    </row>
    <row r="48" spans="1:10">
      <c r="A48" s="4">
        <v>42164</v>
      </c>
      <c r="B48">
        <v>31001</v>
      </c>
      <c r="C48">
        <f t="shared" ref="C48" si="38">F48-D48</f>
        <v>-1036</v>
      </c>
      <c r="D48">
        <v>61230</v>
      </c>
      <c r="E48">
        <v>-1374</v>
      </c>
      <c r="F48">
        <v>60194</v>
      </c>
      <c r="G48" s="1">
        <f t="shared" ref="G48" si="39">F48-B48</f>
        <v>29193</v>
      </c>
      <c r="H48" s="2">
        <f t="shared" ref="H48" si="40">G48/B48</f>
        <v>0.94167930066772</v>
      </c>
      <c r="I48" s="1">
        <f t="shared" ref="I48" si="41">G48-G47</f>
        <v>-6373</v>
      </c>
      <c r="J48" s="2">
        <f t="shared" si="8"/>
        <v>-0.0957395667457861</v>
      </c>
    </row>
    <row r="49" spans="1:10">
      <c r="A49" s="4">
        <v>42165</v>
      </c>
      <c r="B49">
        <v>29000</v>
      </c>
      <c r="C49">
        <f t="shared" ref="C49" si="42">F49-D49</f>
        <v>2837</v>
      </c>
      <c r="D49">
        <v>63090</v>
      </c>
      <c r="E49">
        <v>-1374</v>
      </c>
      <c r="F49">
        <v>65927</v>
      </c>
      <c r="G49" s="1">
        <f t="shared" ref="G49" si="43">F49-B49</f>
        <v>36927</v>
      </c>
      <c r="H49" s="2">
        <f t="shared" ref="H49" si="44">G49/B49</f>
        <v>1.27334482758621</v>
      </c>
      <c r="I49" s="1">
        <f t="shared" ref="I49" si="45">G49-G48</f>
        <v>7734</v>
      </c>
      <c r="J49" s="2">
        <f t="shared" si="8"/>
        <v>0.128484566568096</v>
      </c>
    </row>
    <row r="50" spans="1:10">
      <c r="A50" s="4">
        <v>42166</v>
      </c>
      <c r="B50">
        <v>29000</v>
      </c>
      <c r="C50">
        <f t="shared" ref="C50" si="46">F50-D50</f>
        <v>6031</v>
      </c>
      <c r="D50">
        <v>63090</v>
      </c>
      <c r="E50">
        <v>-1374</v>
      </c>
      <c r="F50">
        <v>69121</v>
      </c>
      <c r="G50" s="1">
        <f t="shared" ref="G50" si="47">F50-B50</f>
        <v>40121</v>
      </c>
      <c r="H50" s="2">
        <f t="shared" ref="H50" si="48">G50/B50</f>
        <v>1.38348275862069</v>
      </c>
      <c r="I50" s="1">
        <f t="shared" ref="I50" si="49">G50-G49</f>
        <v>3194</v>
      </c>
      <c r="J50" s="2">
        <f t="shared" ref="J50" si="50">I50/F49</f>
        <v>0.0484475252931272</v>
      </c>
    </row>
    <row r="51" spans="1:10">
      <c r="A51" s="4">
        <v>42167</v>
      </c>
      <c r="B51">
        <v>21000</v>
      </c>
      <c r="C51">
        <f t="shared" ref="C51:C57" si="51">F51-D51</f>
        <v>21288</v>
      </c>
      <c r="D51">
        <v>39712</v>
      </c>
      <c r="E51">
        <v>-1374</v>
      </c>
      <c r="F51">
        <v>61000</v>
      </c>
      <c r="G51" s="1">
        <f t="shared" ref="G51:G57" si="52">F51-B51</f>
        <v>40000</v>
      </c>
      <c r="H51" s="2">
        <f t="shared" ref="H51" si="53">G51/B51</f>
        <v>1.9047619047619</v>
      </c>
      <c r="I51" s="1">
        <f t="shared" ref="I51" si="54">G51-G50</f>
        <v>-121</v>
      </c>
      <c r="J51" s="2">
        <f t="shared" ref="J51" si="55">I51/F50</f>
        <v>-0.00175055337741063</v>
      </c>
    </row>
    <row r="52" spans="1:10">
      <c r="A52" s="4">
        <v>42170</v>
      </c>
      <c r="B52">
        <v>21000</v>
      </c>
      <c r="C52">
        <f t="shared" si="51"/>
        <v>18421</v>
      </c>
      <c r="D52">
        <v>39712</v>
      </c>
      <c r="E52">
        <v>-1374</v>
      </c>
      <c r="F52">
        <v>58133</v>
      </c>
      <c r="G52" s="1">
        <f t="shared" si="52"/>
        <v>37133</v>
      </c>
      <c r="H52" s="2">
        <f t="shared" ref="H52" si="56">G52/B52</f>
        <v>1.7682380952381</v>
      </c>
      <c r="I52" s="1">
        <f t="shared" ref="I52" si="57">G52-G51</f>
        <v>-2867</v>
      </c>
      <c r="J52" s="2">
        <f t="shared" ref="J52" si="58">I52/F51</f>
        <v>-0.047</v>
      </c>
    </row>
    <row r="53" spans="1:10">
      <c r="A53" s="4">
        <v>42171</v>
      </c>
      <c r="B53">
        <v>21000</v>
      </c>
      <c r="C53">
        <f t="shared" si="51"/>
        <v>18315</v>
      </c>
      <c r="D53">
        <v>39712</v>
      </c>
      <c r="E53">
        <v>-1374</v>
      </c>
      <c r="F53">
        <v>58027</v>
      </c>
      <c r="G53" s="1">
        <f t="shared" si="52"/>
        <v>37027</v>
      </c>
      <c r="H53" s="2">
        <f t="shared" ref="H53" si="59">G53/B53</f>
        <v>1.76319047619048</v>
      </c>
      <c r="I53" s="1">
        <f t="shared" ref="I53" si="60">G53-G52</f>
        <v>-106</v>
      </c>
      <c r="J53" s="2">
        <f t="shared" ref="J53" si="61">I53/F52</f>
        <v>-0.00182340495071646</v>
      </c>
    </row>
    <row r="54" spans="1:12">
      <c r="A54" s="4">
        <v>42172</v>
      </c>
      <c r="B54">
        <f>21000+3000-1800-2700</f>
        <v>19500</v>
      </c>
      <c r="C54">
        <f t="shared" si="51"/>
        <v>16150</v>
      </c>
      <c r="D54">
        <v>39712</v>
      </c>
      <c r="E54">
        <v>-1374</v>
      </c>
      <c r="F54">
        <v>55862</v>
      </c>
      <c r="G54" s="1">
        <f t="shared" si="52"/>
        <v>36362</v>
      </c>
      <c r="H54" s="2">
        <f t="shared" ref="H54" si="62">G54/B54</f>
        <v>1.86471794871795</v>
      </c>
      <c r="I54" s="1">
        <f t="shared" ref="I54" si="63">G54-G53</f>
        <v>-665</v>
      </c>
      <c r="J54" s="2">
        <f t="shared" ref="J54" si="64">I54/F53</f>
        <v>-0.0114601823289158</v>
      </c>
      <c r="L54" t="s">
        <v>67</v>
      </c>
    </row>
    <row r="55" spans="1:12">
      <c r="A55" s="4">
        <v>42179</v>
      </c>
      <c r="B55">
        <f>19500-30000+10700</f>
        <v>200</v>
      </c>
      <c r="C55">
        <f t="shared" si="51"/>
        <v>-2712</v>
      </c>
      <c r="D55">
        <v>39712</v>
      </c>
      <c r="E55">
        <v>-1374</v>
      </c>
      <c r="F55">
        <v>37000</v>
      </c>
      <c r="G55" s="1">
        <f t="shared" si="52"/>
        <v>36800</v>
      </c>
      <c r="H55" s="2">
        <f t="shared" ref="H55" si="65">G55/B55</f>
        <v>184</v>
      </c>
      <c r="I55" s="1">
        <f t="shared" ref="I55" si="66">G55-G54</f>
        <v>438</v>
      </c>
      <c r="J55" s="2">
        <f t="shared" ref="J55" si="67">I55/F54</f>
        <v>0.00784075042067953</v>
      </c>
      <c r="L55" t="s">
        <v>68</v>
      </c>
    </row>
    <row r="56" spans="1:10">
      <c r="A56" s="4">
        <v>42180</v>
      </c>
      <c r="B56">
        <f>19500-30000+10700</f>
        <v>200</v>
      </c>
      <c r="C56">
        <f t="shared" si="51"/>
        <v>-3012</v>
      </c>
      <c r="D56">
        <v>39712</v>
      </c>
      <c r="E56">
        <v>-1374</v>
      </c>
      <c r="F56">
        <v>36700</v>
      </c>
      <c r="G56" s="1">
        <f t="shared" si="52"/>
        <v>36500</v>
      </c>
      <c r="H56" s="2">
        <f t="shared" ref="H56" si="68">G56/B56</f>
        <v>182.5</v>
      </c>
      <c r="I56" s="1">
        <f t="shared" ref="I56" si="69">G56-G55</f>
        <v>-300</v>
      </c>
      <c r="J56" s="2">
        <f t="shared" ref="J56" si="70">I56/F55</f>
        <v>-0.00810810810810811</v>
      </c>
    </row>
    <row r="57" spans="1:10">
      <c r="A57" s="4">
        <v>42181</v>
      </c>
      <c r="B57">
        <f>19500-30000+10700</f>
        <v>200</v>
      </c>
      <c r="C57">
        <f t="shared" si="51"/>
        <v>-3012</v>
      </c>
      <c r="D57">
        <v>39712</v>
      </c>
      <c r="E57">
        <v>-1374</v>
      </c>
      <c r="F57">
        <v>36700</v>
      </c>
      <c r="G57" s="1">
        <f t="shared" si="52"/>
        <v>36500</v>
      </c>
      <c r="H57" s="2">
        <f t="shared" ref="H57" si="71">G57/B57</f>
        <v>182.5</v>
      </c>
      <c r="I57" s="1">
        <f t="shared" ref="I57" si="72">G57-G56</f>
        <v>0</v>
      </c>
      <c r="J57" s="2">
        <f t="shared" ref="J57" si="73">I57/F56</f>
        <v>0</v>
      </c>
    </row>
  </sheetData>
  <pageMargins left="0.7" right="0.7" top="0.75" bottom="0.75" header="0.3" footer="0.3"/>
  <pageSetup paperSize="9" orientation="portrait" horizontalDpi="2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4"/>
  <sheetViews>
    <sheetView tabSelected="1" workbookViewId="0">
      <selection activeCell="E24" sqref="E24"/>
    </sheetView>
  </sheetViews>
  <sheetFormatPr defaultColWidth="9" defaultRowHeight="14" outlineLevelCol="4"/>
  <sheetData>
    <row r="1" spans="1:2">
      <c r="A1">
        <f>180*3+147</f>
        <v>687</v>
      </c>
      <c r="B1">
        <f>A1/4</f>
        <v>171.75</v>
      </c>
    </row>
    <row r="5" spans="1:1">
      <c r="A5">
        <v>144</v>
      </c>
    </row>
    <row r="6" spans="1:5">
      <c r="A6">
        <v>105</v>
      </c>
      <c r="D6">
        <v>7.49</v>
      </c>
      <c r="E6">
        <f>D6*1.44</f>
        <v>10.7856</v>
      </c>
    </row>
    <row r="7" spans="1:5">
      <c r="A7">
        <v>120</v>
      </c>
      <c r="D7">
        <v>21.74</v>
      </c>
      <c r="E7">
        <f>D7*1.44</f>
        <v>31.3056</v>
      </c>
    </row>
    <row r="8" spans="1:1">
      <c r="A8">
        <v>208</v>
      </c>
    </row>
    <row r="9" spans="1:2">
      <c r="A9">
        <f>SUM(A5:A8)</f>
        <v>577</v>
      </c>
      <c r="B9">
        <f>A9/4</f>
        <v>144.25</v>
      </c>
    </row>
    <row r="12" spans="1:4">
      <c r="A12" s="7" t="s">
        <v>69</v>
      </c>
      <c r="B12">
        <v>5.74</v>
      </c>
      <c r="C12">
        <v>1.44</v>
      </c>
      <c r="D12">
        <v>8.2656</v>
      </c>
    </row>
    <row r="13" spans="3:4">
      <c r="C13">
        <v>1.4</v>
      </c>
      <c r="D13">
        <f>B12*C13</f>
        <v>8.036</v>
      </c>
    </row>
    <row r="14" spans="1:1">
      <c r="A14">
        <f>9.1*1.1</f>
        <v>10.01</v>
      </c>
    </row>
    <row r="17" spans="1:3">
      <c r="A17" t="s">
        <v>70</v>
      </c>
      <c r="B17" t="s">
        <v>71</v>
      </c>
      <c r="C17">
        <v>25.8</v>
      </c>
    </row>
    <row r="18" spans="1:3">
      <c r="A18" t="s">
        <v>72</v>
      </c>
      <c r="B18" t="s">
        <v>73</v>
      </c>
      <c r="C18">
        <v>12.87</v>
      </c>
    </row>
    <row r="20" spans="1:5">
      <c r="A20" t="s">
        <v>74</v>
      </c>
      <c r="B20">
        <v>2751</v>
      </c>
      <c r="C20">
        <v>29.41</v>
      </c>
      <c r="D20">
        <v>32.35</v>
      </c>
      <c r="E20">
        <f>D20*1.1</f>
        <v>35.585</v>
      </c>
    </row>
    <row r="21" spans="1:5">
      <c r="A21">
        <v>2752</v>
      </c>
      <c r="C21">
        <v>19.5</v>
      </c>
      <c r="D21">
        <f>C21*1.1</f>
        <v>21.45</v>
      </c>
      <c r="E21">
        <f>D21*1.1</f>
        <v>23.595</v>
      </c>
    </row>
    <row r="22" spans="3:5">
      <c r="C22">
        <v>80.69</v>
      </c>
      <c r="D22">
        <f>C22*1.1</f>
        <v>88.759</v>
      </c>
      <c r="E22">
        <f>C22*0.9</f>
        <v>72.621</v>
      </c>
    </row>
    <row r="23" spans="3:5">
      <c r="C23">
        <v>72.62</v>
      </c>
      <c r="D23">
        <f>C23*1.1</f>
        <v>79.882</v>
      </c>
      <c r="E23">
        <f>C23*0.9</f>
        <v>65.358</v>
      </c>
    </row>
    <row r="24" spans="3:4">
      <c r="C24">
        <v>70.11</v>
      </c>
      <c r="D24">
        <f>C24*1.1</f>
        <v>77.121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流水</vt:lpstr>
      <vt:lpstr>持有</vt:lpstr>
      <vt:lpstr>每日汇总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haol</cp:lastModifiedBy>
  <dcterms:created xsi:type="dcterms:W3CDTF">2006-09-13T11:21:00Z</dcterms:created>
  <dcterms:modified xsi:type="dcterms:W3CDTF">2024-04-25T09:41:17Z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EB7AB4942DB94DED9561DF14BA7BDADE_12</vt:lpwstr>
  </property>
  <property fmtid="{D5CDD505-2E9C-101B-9397-08002B2CF9AE}" pid="3" name="KSOProductBuildVer">
    <vt:lpwstr>2052-12.1.0.16894</vt:lpwstr>
  </property>
</Properties>
</file>