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activeTab="2"/>
  </bookViews>
  <sheets>
    <sheet name="圈梁及钢筋" sheetId="1" r:id="rId1"/>
    <sheet name="构造柱" sheetId="2" r:id="rId2"/>
    <sheet name="平法梁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<sst xmlns="http://schemas.openxmlformats.org/spreadsheetml/2006/main" count="217" uniqueCount="95">
  <si>
    <t>梁钢筋量计算表</t>
  </si>
  <si>
    <t>序号</t>
  </si>
  <si>
    <t>名称</t>
  </si>
  <si>
    <t>数</t>
  </si>
  <si>
    <t>编</t>
  </si>
  <si>
    <t>等</t>
  </si>
  <si>
    <t>构件尺寸</t>
  </si>
  <si>
    <t>脚手架</t>
  </si>
  <si>
    <t>箍筋</t>
  </si>
  <si>
    <r>
      <t>主筋</t>
    </r>
    <r>
      <rPr>
        <sz val="10"/>
        <rFont val="Times New Roman"/>
        <family val="1"/>
        <charset val="0"/>
      </rPr>
      <t>1</t>
    </r>
  </si>
  <si>
    <r>
      <t>主筋</t>
    </r>
    <r>
      <rPr>
        <sz val="10"/>
        <rFont val="Times New Roman"/>
        <family val="1"/>
        <charset val="0"/>
      </rPr>
      <t>2</t>
    </r>
  </si>
  <si>
    <r>
      <t>主筋</t>
    </r>
    <r>
      <rPr>
        <sz val="10"/>
        <rFont val="Times New Roman"/>
        <family val="1"/>
        <charset val="0"/>
      </rPr>
      <t>3</t>
    </r>
  </si>
  <si>
    <t>梁</t>
  </si>
  <si>
    <t>梁底面</t>
  </si>
  <si>
    <t>梁侧面</t>
  </si>
  <si>
    <t>垫层</t>
  </si>
  <si>
    <r>
      <t>主筋</t>
    </r>
    <r>
      <rPr>
        <sz val="10"/>
        <rFont val="Times New Roman"/>
        <family val="1"/>
        <charset val="0"/>
      </rPr>
      <t>1</t>
    </r>
    <r>
      <rPr>
        <sz val="10"/>
        <rFont val="宋体"/>
        <charset val="134"/>
      </rPr>
      <t>总重</t>
    </r>
  </si>
  <si>
    <r>
      <t>主筋</t>
    </r>
    <r>
      <rPr>
        <sz val="10"/>
        <rFont val="Times New Roman"/>
        <family val="1"/>
        <charset val="0"/>
      </rPr>
      <t>2</t>
    </r>
    <r>
      <rPr>
        <sz val="10"/>
        <rFont val="宋体"/>
        <charset val="134"/>
      </rPr>
      <t>总重</t>
    </r>
  </si>
  <si>
    <r>
      <t>主筋</t>
    </r>
    <r>
      <rPr>
        <sz val="10"/>
        <rFont val="Times New Roman"/>
        <family val="1"/>
        <charset val="0"/>
      </rPr>
      <t>3</t>
    </r>
    <r>
      <rPr>
        <sz val="10"/>
        <rFont val="宋体"/>
        <charset val="134"/>
      </rPr>
      <t>总重</t>
    </r>
  </si>
  <si>
    <t>箍筋总长</t>
  </si>
  <si>
    <t>箍筋总重</t>
  </si>
  <si>
    <t>量</t>
  </si>
  <si>
    <t>号</t>
  </si>
  <si>
    <t>级</t>
  </si>
  <si>
    <r>
      <t>构件长</t>
    </r>
    <r>
      <rPr>
        <sz val="10"/>
        <rFont val="Times New Roman"/>
        <family val="1"/>
        <charset val="0"/>
      </rPr>
      <t>m</t>
    </r>
  </si>
  <si>
    <t>宽</t>
  </si>
  <si>
    <t>高</t>
  </si>
  <si>
    <r>
      <t>保护层</t>
    </r>
    <r>
      <rPr>
        <sz val="10"/>
        <rFont val="Times New Roman"/>
        <family val="1"/>
        <charset val="0"/>
      </rPr>
      <t>m</t>
    </r>
  </si>
  <si>
    <t>长</t>
  </si>
  <si>
    <t>直径</t>
  </si>
  <si>
    <r>
      <t>间距</t>
    </r>
    <r>
      <rPr>
        <sz val="10"/>
        <rFont val="Times New Roman"/>
        <family val="1"/>
        <charset val="0"/>
      </rPr>
      <t>m</t>
    </r>
  </si>
  <si>
    <t>加密根</t>
  </si>
  <si>
    <t>根数</t>
  </si>
  <si>
    <t>加长</t>
  </si>
  <si>
    <t>砼量</t>
  </si>
  <si>
    <t>面积</t>
  </si>
  <si>
    <t>M2</t>
  </si>
  <si>
    <t>㎏</t>
  </si>
  <si>
    <t>m</t>
  </si>
  <si>
    <t>地下</t>
  </si>
  <si>
    <t>QL1</t>
  </si>
  <si>
    <t>Ⅱ</t>
  </si>
  <si>
    <t>一层</t>
  </si>
  <si>
    <t>QL2</t>
  </si>
  <si>
    <t>QL3</t>
  </si>
  <si>
    <t>构造柱钢筋计算表</t>
  </si>
  <si>
    <t>层数</t>
  </si>
  <si>
    <t>构件代号</t>
  </si>
  <si>
    <t>构件数量</t>
  </si>
  <si>
    <t>柱尺寸（米）</t>
  </si>
  <si>
    <t>马牙槎</t>
  </si>
  <si>
    <t>钢筋</t>
  </si>
  <si>
    <t>柱顶面积</t>
  </si>
  <si>
    <t>柱砼</t>
  </si>
  <si>
    <t>柱模板</t>
  </si>
  <si>
    <t>柱双排架</t>
  </si>
  <si>
    <t>柱高</t>
  </si>
  <si>
    <t>厚</t>
  </si>
  <si>
    <t>个</t>
  </si>
  <si>
    <r>
      <t>双箍筋</t>
    </r>
    <r>
      <rPr>
        <sz val="10"/>
        <rFont val="Times New Roman"/>
        <family val="1"/>
        <charset val="0"/>
      </rPr>
      <t>1</t>
    </r>
  </si>
  <si>
    <t>加密箍筋</t>
  </si>
  <si>
    <r>
      <t>单箍筋</t>
    </r>
    <r>
      <rPr>
        <sz val="10"/>
        <rFont val="Times New Roman"/>
        <family val="1"/>
        <charset val="0"/>
      </rPr>
      <t>2</t>
    </r>
  </si>
  <si>
    <r>
      <t>箍筋</t>
    </r>
    <r>
      <rPr>
        <sz val="10"/>
        <rFont val="Times New Roman"/>
        <family val="1"/>
        <charset val="0"/>
      </rPr>
      <t>1</t>
    </r>
  </si>
  <si>
    <r>
      <t>箍筋</t>
    </r>
    <r>
      <rPr>
        <sz val="10"/>
        <rFont val="Times New Roman"/>
        <family val="1"/>
        <charset val="0"/>
      </rPr>
      <t>2</t>
    </r>
  </si>
  <si>
    <t>ф</t>
  </si>
  <si>
    <t>根</t>
  </si>
  <si>
    <t>筋长</t>
  </si>
  <si>
    <t>@</t>
  </si>
  <si>
    <t>m2</t>
  </si>
  <si>
    <t>m3</t>
  </si>
  <si>
    <t>kg</t>
  </si>
  <si>
    <t>GZ1</t>
  </si>
  <si>
    <t>五面</t>
  </si>
  <si>
    <t>GZ2</t>
  </si>
  <si>
    <t>平法梁钢筋量计算表</t>
  </si>
  <si>
    <t>上部通常钢筋</t>
  </si>
  <si>
    <t>下部通常钢筋</t>
  </si>
  <si>
    <t>上部纵筋</t>
  </si>
  <si>
    <t>下部纵筋</t>
  </si>
  <si>
    <t>构件名称</t>
  </si>
  <si>
    <t>跨</t>
  </si>
  <si>
    <t>跨度值</t>
  </si>
  <si>
    <t>保护层</t>
  </si>
  <si>
    <t>规格</t>
  </si>
  <si>
    <t>规格1</t>
  </si>
  <si>
    <t>原位标注数</t>
  </si>
  <si>
    <t>规格2</t>
  </si>
  <si>
    <t xml:space="preserve">规格 </t>
  </si>
  <si>
    <t>加密@</t>
  </si>
  <si>
    <t>通用设置</t>
  </si>
  <si>
    <t>进货钢筋长度</t>
  </si>
  <si>
    <t>抗震等级</t>
  </si>
  <si>
    <t>搭结长度</t>
  </si>
  <si>
    <t>锚固长度</t>
  </si>
  <si>
    <t>是否为屋面梁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</si>
</sst>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name val="Times New Roman"/>
      <family val="1"/>
      <charset val="0"/>
    </font>
    <font>
      <sz val="12"/>
      <name val="宋体"/>
      <charset val="134"/>
    </font>
    <font>
      <sz val="12"/>
      <name val="Times New Roman"/>
      <family val="1"/>
      <charset val="0"/>
    </font>
    <font>
      <sz val="10.5"/>
      <name val="宋体"/>
      <charset val="134"/>
    </font>
    <font>
      <sz val="14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20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8" fillId="8" borderId="22" applyNumberFormat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1" fillId="2" borderId="7" xfId="0" applyFont="1" applyFill="1" applyBorder="1" applyAlignment="1"/>
    <xf numFmtId="0" fontId="1" fillId="2" borderId="8" xfId="0" applyFont="1" applyFill="1" applyBorder="1" applyAlignment="1"/>
    <xf numFmtId="0" fontId="1" fillId="0" borderId="9" xfId="0" applyFont="1" applyFill="1" applyBorder="1" applyAlignment="1"/>
    <xf numFmtId="49" fontId="1" fillId="0" borderId="9" xfId="0" applyNumberFormat="1" applyFont="1" applyFill="1" applyBorder="1" applyAlignment="1"/>
    <xf numFmtId="49" fontId="2" fillId="0" borderId="9" xfId="0" applyNumberFormat="1" applyFont="1" applyFill="1" applyBorder="1" applyAlignment="1"/>
    <xf numFmtId="2" fontId="1" fillId="0" borderId="9" xfId="0" applyNumberFormat="1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distributed" vertical="distributed" wrapText="1"/>
    </xf>
    <xf numFmtId="0" fontId="1" fillId="0" borderId="0" xfId="0" applyFont="1" applyFill="1" applyBorder="1" applyAlignment="1"/>
    <xf numFmtId="0" fontId="1" fillId="2" borderId="10" xfId="0" applyFont="1" applyFill="1" applyBorder="1" applyAlignment="1"/>
    <xf numFmtId="0" fontId="1" fillId="2" borderId="10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176" fontId="1" fillId="0" borderId="9" xfId="0" applyNumberFormat="1" applyFont="1" applyFill="1" applyBorder="1" applyAlignment="1"/>
    <xf numFmtId="177" fontId="2" fillId="0" borderId="9" xfId="0" applyNumberFormat="1" applyFont="1" applyFill="1" applyBorder="1" applyAlignment="1"/>
    <xf numFmtId="0" fontId="1" fillId="2" borderId="11" xfId="0" applyFont="1" applyFill="1" applyBorder="1" applyAlignment="1">
      <alignment horizontal="center"/>
    </xf>
    <xf numFmtId="1" fontId="1" fillId="0" borderId="9" xfId="0" applyNumberFormat="1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2" fontId="2" fillId="0" borderId="9" xfId="0" applyNumberFormat="1" applyFont="1" applyFill="1" applyBorder="1" applyAlignment="1"/>
    <xf numFmtId="2" fontId="1" fillId="0" borderId="0" xfId="0" applyNumberFormat="1" applyFont="1" applyFill="1" applyBorder="1" applyAlignment="1"/>
    <xf numFmtId="0" fontId="1" fillId="3" borderId="4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2" fillId="3" borderId="7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7" fontId="1" fillId="0" borderId="9" xfId="0" applyNumberFormat="1" applyFont="1" applyFill="1" applyBorder="1" applyAlignment="1"/>
    <xf numFmtId="0" fontId="3" fillId="0" borderId="0" xfId="0" applyFont="1" applyFill="1" applyBorder="1" applyAlignment="1"/>
    <xf numFmtId="0" fontId="1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3" fillId="2" borderId="9" xfId="0" applyFont="1" applyFill="1" applyBorder="1" applyAlignment="1"/>
    <xf numFmtId="49" fontId="3" fillId="0" borderId="16" xfId="0" applyNumberFormat="1" applyFont="1" applyFill="1" applyBorder="1" applyAlignment="1"/>
    <xf numFmtId="0" fontId="4" fillId="0" borderId="9" xfId="0" applyFont="1" applyFill="1" applyBorder="1" applyAlignment="1"/>
    <xf numFmtId="0" fontId="3" fillId="0" borderId="9" xfId="0" applyFont="1" applyFill="1" applyBorder="1" applyAlignment="1"/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/>
    <xf numFmtId="0" fontId="1" fillId="2" borderId="11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3" fillId="3" borderId="9" xfId="0" applyFont="1" applyFill="1" applyBorder="1" applyAlignment="1"/>
    <xf numFmtId="0" fontId="5" fillId="4" borderId="5" xfId="0" applyFont="1" applyFill="1" applyBorder="1" applyAlignment="1"/>
    <xf numFmtId="0" fontId="5" fillId="4" borderId="9" xfId="0" applyFont="1" applyFill="1" applyBorder="1" applyAlignment="1"/>
    <xf numFmtId="0" fontId="3" fillId="3" borderId="9" xfId="0" applyFont="1" applyFill="1" applyBorder="1" applyAlignment="1">
      <alignment horizontal="center"/>
    </xf>
    <xf numFmtId="0" fontId="5" fillId="4" borderId="0" xfId="0" applyFont="1" applyFill="1" applyBorder="1" applyAlignment="1"/>
    <xf numFmtId="1" fontId="3" fillId="0" borderId="5" xfId="0" applyNumberFormat="1" applyFont="1" applyFill="1" applyBorder="1" applyAlignment="1"/>
    <xf numFmtId="0" fontId="1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2" fontId="3" fillId="0" borderId="9" xfId="0" applyNumberFormat="1" applyFont="1" applyFill="1" applyBorder="1" applyAlignment="1"/>
    <xf numFmtId="0" fontId="1" fillId="3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2" fontId="3" fillId="0" borderId="5" xfId="0" applyNumberFormat="1" applyFont="1" applyFill="1" applyBorder="1" applyAlignment="1"/>
    <xf numFmtId="0" fontId="3" fillId="0" borderId="1" xfId="0" applyFont="1" applyFill="1" applyBorder="1" applyAlignment="1"/>
    <xf numFmtId="0" fontId="6" fillId="0" borderId="1" xfId="0" applyFont="1" applyFill="1" applyBorder="1" applyAlignment="1"/>
    <xf numFmtId="0" fontId="3" fillId="2" borderId="2" xfId="0" applyFont="1" applyFill="1" applyBorder="1" applyAlignment="1"/>
    <xf numFmtId="0" fontId="3" fillId="2" borderId="6" xfId="0" applyFont="1" applyFill="1" applyBorder="1" applyAlignment="1"/>
    <xf numFmtId="0" fontId="3" fillId="0" borderId="0" xfId="0" applyFont="1" applyFill="1" applyBorder="1" applyAlignment="1"/>
    <xf numFmtId="2" fontId="3" fillId="0" borderId="0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7"/>
  <sheetViews>
    <sheetView workbookViewId="0">
      <selection activeCell="I17" sqref="I17"/>
    </sheetView>
  </sheetViews>
  <sheetFormatPr defaultColWidth="8.72727272727273" defaultRowHeight="15" outlineLevelRow="6"/>
  <cols>
    <col min="1" max="1" width="3.54545454545455" style="42" customWidth="1"/>
    <col min="2" max="2" width="5.18181818181818" style="42" customWidth="1"/>
    <col min="3" max="3" width="5.45454545454545" style="42" customWidth="1"/>
    <col min="4" max="4" width="2.86363636363636" style="42" customWidth="1"/>
    <col min="5" max="5" width="3.54545454545455" style="42" customWidth="1"/>
    <col min="6" max="6" width="2.86363636363636" style="42" customWidth="1"/>
    <col min="7" max="7" width="6.81818181818182" style="42" customWidth="1"/>
    <col min="8" max="8" width="6.27272727272727" style="42" customWidth="1"/>
    <col min="9" max="9" width="6.40909090909091" style="42" customWidth="1"/>
    <col min="10" max="10" width="7.09090909090909" style="42" customWidth="1"/>
    <col min="11" max="12" width="6.95454545454545" style="42" customWidth="1"/>
    <col min="13" max="13" width="6.27272727272727" style="42" customWidth="1"/>
    <col min="14" max="14" width="4.63636363636364" style="42" customWidth="1"/>
    <col min="15" max="15" width="5.18181818181818" style="42" customWidth="1"/>
    <col min="16" max="16" width="6.95454545454545" style="42" customWidth="1"/>
    <col min="17" max="19" width="6.27272727272727" style="42" customWidth="1"/>
    <col min="20" max="20" width="4.36363636363636" style="42" customWidth="1"/>
    <col min="21" max="21" width="4.63636363636364" style="42" customWidth="1"/>
    <col min="22" max="22" width="5.59090909090909" style="42" customWidth="1"/>
    <col min="23" max="23" width="3.95454545454545" style="42" customWidth="1"/>
    <col min="24" max="24" width="4.63636363636364" style="42" customWidth="1"/>
    <col min="25" max="25" width="5.86363636363636" style="42" customWidth="1"/>
    <col min="26" max="26" width="7.90909090909091" style="42" customWidth="1"/>
    <col min="27" max="27" width="8.04545454545454" style="42" customWidth="1"/>
    <col min="28" max="28" width="7.90909090909091" style="42" customWidth="1"/>
    <col min="29" max="29" width="7.36363636363636" style="42" customWidth="1"/>
    <col min="30" max="30" width="8.72727272727273" style="42" customWidth="1"/>
    <col min="31" max="31" width="9.54545454545454" style="42" customWidth="1"/>
    <col min="32" max="32" width="11.1818181818182" style="42"/>
    <col min="33" max="35" width="9.45454545454546" style="42"/>
  </cols>
  <sheetData>
    <row r="1" ht="17.5" spans="2:31">
      <c r="B1" s="83"/>
      <c r="C1" s="83"/>
      <c r="D1" s="84"/>
      <c r="E1" s="84"/>
      <c r="F1" s="84"/>
      <c r="G1" s="84"/>
      <c r="H1" s="84"/>
      <c r="I1" s="84"/>
      <c r="J1" s="83"/>
      <c r="K1" s="87"/>
      <c r="L1" s="87"/>
      <c r="M1" s="87"/>
      <c r="N1" s="83" t="s">
        <v>0</v>
      </c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7"/>
      <c r="AE1" s="87"/>
    </row>
    <row r="2" spans="1:35">
      <c r="A2" s="85"/>
      <c r="B2" s="4" t="s">
        <v>1</v>
      </c>
      <c r="C2" s="4" t="s">
        <v>2</v>
      </c>
      <c r="D2" s="4" t="s">
        <v>3</v>
      </c>
      <c r="E2" s="5" t="s">
        <v>4</v>
      </c>
      <c r="F2" s="6" t="s">
        <v>5</v>
      </c>
      <c r="G2" s="7"/>
      <c r="H2" s="18"/>
      <c r="I2" s="18" t="s">
        <v>6</v>
      </c>
      <c r="J2" s="19"/>
      <c r="K2" s="20"/>
      <c r="L2" s="19" t="s">
        <v>7</v>
      </c>
      <c r="M2" s="21" t="s">
        <v>8</v>
      </c>
      <c r="N2" s="22"/>
      <c r="O2" s="22"/>
      <c r="P2" s="28"/>
      <c r="Q2" s="21" t="s">
        <v>9</v>
      </c>
      <c r="R2" s="22"/>
      <c r="S2" s="28"/>
      <c r="T2" s="21" t="s">
        <v>10</v>
      </c>
      <c r="U2" s="22"/>
      <c r="V2" s="28"/>
      <c r="W2" s="21" t="s">
        <v>11</v>
      </c>
      <c r="X2" s="22"/>
      <c r="Y2" s="28"/>
      <c r="Z2" s="30" t="s">
        <v>12</v>
      </c>
      <c r="AA2" s="31" t="s">
        <v>13</v>
      </c>
      <c r="AB2" s="31" t="s">
        <v>14</v>
      </c>
      <c r="AC2" s="31" t="s">
        <v>15</v>
      </c>
      <c r="AD2" s="30" t="s">
        <v>7</v>
      </c>
      <c r="AE2" s="32" t="s">
        <v>16</v>
      </c>
      <c r="AF2" s="37" t="s">
        <v>17</v>
      </c>
      <c r="AG2" s="31" t="s">
        <v>18</v>
      </c>
      <c r="AH2" s="31" t="s">
        <v>19</v>
      </c>
      <c r="AI2" s="38" t="s">
        <v>20</v>
      </c>
    </row>
    <row r="3" spans="1:35">
      <c r="A3" s="86"/>
      <c r="B3" s="9"/>
      <c r="C3" s="9"/>
      <c r="D3" s="8" t="s">
        <v>21</v>
      </c>
      <c r="E3" s="10" t="s">
        <v>22</v>
      </c>
      <c r="F3" s="10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23" t="s">
        <v>15</v>
      </c>
      <c r="L3" s="24" t="s">
        <v>26</v>
      </c>
      <c r="M3" s="9" t="s">
        <v>28</v>
      </c>
      <c r="N3" s="25" t="s">
        <v>29</v>
      </c>
      <c r="O3" s="25" t="s">
        <v>30</v>
      </c>
      <c r="P3" s="25" t="s">
        <v>31</v>
      </c>
      <c r="Q3" s="25" t="s">
        <v>32</v>
      </c>
      <c r="R3" s="25" t="s">
        <v>29</v>
      </c>
      <c r="S3" s="25" t="s">
        <v>33</v>
      </c>
      <c r="T3" s="25" t="s">
        <v>32</v>
      </c>
      <c r="U3" s="25" t="s">
        <v>29</v>
      </c>
      <c r="V3" s="25" t="s">
        <v>33</v>
      </c>
      <c r="W3" s="25" t="s">
        <v>32</v>
      </c>
      <c r="X3" s="25" t="s">
        <v>29</v>
      </c>
      <c r="Y3" s="25" t="s">
        <v>33</v>
      </c>
      <c r="Z3" s="31" t="s">
        <v>34</v>
      </c>
      <c r="AA3" s="31" t="s">
        <v>35</v>
      </c>
      <c r="AB3" s="31" t="s">
        <v>35</v>
      </c>
      <c r="AC3" s="33" t="s">
        <v>34</v>
      </c>
      <c r="AD3" s="34" t="s">
        <v>36</v>
      </c>
      <c r="AE3" s="33" t="s">
        <v>37</v>
      </c>
      <c r="AF3" s="33" t="s">
        <v>37</v>
      </c>
      <c r="AG3" s="33" t="s">
        <v>37</v>
      </c>
      <c r="AH3" s="39" t="s">
        <v>38</v>
      </c>
      <c r="AI3" s="40" t="s">
        <v>37</v>
      </c>
    </row>
    <row r="4" spans="1:35">
      <c r="A4" s="55"/>
      <c r="B4" s="12" t="s">
        <v>39</v>
      </c>
      <c r="C4" s="13" t="s">
        <v>40</v>
      </c>
      <c r="D4" s="11">
        <v>1</v>
      </c>
      <c r="E4" s="11"/>
      <c r="F4" s="11" t="s">
        <v>41</v>
      </c>
      <c r="G4" s="14">
        <v>220.77</v>
      </c>
      <c r="H4" s="14">
        <v>0.2</v>
      </c>
      <c r="I4" s="14">
        <v>0.18</v>
      </c>
      <c r="J4" s="26">
        <v>0.025</v>
      </c>
      <c r="K4" s="14"/>
      <c r="L4" s="14"/>
      <c r="M4" s="14">
        <v>0.76</v>
      </c>
      <c r="N4" s="27">
        <v>6.5</v>
      </c>
      <c r="O4" s="14">
        <v>0.2</v>
      </c>
      <c r="P4" s="14"/>
      <c r="Q4" s="29">
        <v>4</v>
      </c>
      <c r="R4" s="29">
        <v>12</v>
      </c>
      <c r="S4" s="14">
        <v>0.5</v>
      </c>
      <c r="T4" s="29">
        <v>0</v>
      </c>
      <c r="U4" s="11">
        <v>0</v>
      </c>
      <c r="V4" s="11">
        <v>0</v>
      </c>
      <c r="W4" s="29">
        <v>0</v>
      </c>
      <c r="X4" s="11">
        <v>0</v>
      </c>
      <c r="Y4" s="11">
        <v>0</v>
      </c>
      <c r="Z4" s="35">
        <f t="shared" ref="Z4:Z6" si="0">G4*H4*I4*D4</f>
        <v>7.94772</v>
      </c>
      <c r="AA4" s="35">
        <f t="shared" ref="AA4:AA6" si="1">G4*H4</f>
        <v>44.154</v>
      </c>
      <c r="AB4" s="35">
        <f t="shared" ref="AB4:AB6" si="2">2*G4*I4</f>
        <v>79.4772</v>
      </c>
      <c r="AC4" s="35">
        <f t="shared" ref="AC4:AC6" si="3">(H4+0.2)*K4*G4*D4</f>
        <v>0</v>
      </c>
      <c r="AD4" s="35">
        <f t="shared" ref="AD4:AD6" si="4">G4*L4*D4</f>
        <v>0</v>
      </c>
      <c r="AE4" s="35">
        <f t="shared" ref="AE4:AE6" si="5">(G4-2*J4+S4)*Q4*R4^2*0.00617*D4</f>
        <v>786.1981824</v>
      </c>
      <c r="AF4" s="14">
        <f t="shared" ref="AF4:AF6" si="6">(G4-2*J4+V4)*T4*U4^2*0.00617*D4</f>
        <v>0</v>
      </c>
      <c r="AG4" s="14">
        <f t="shared" ref="AG4:AG6" si="7">(G4-2*J4+Y4)*W4*X4^2*0.00617*D4</f>
        <v>0</v>
      </c>
      <c r="AH4" s="41">
        <f t="shared" ref="AH4:AH6" si="8">(G4/O4+P4)*M4*D4</f>
        <v>838.926</v>
      </c>
      <c r="AI4" s="14">
        <f t="shared" ref="AI4:AI6" si="9">AH4*N4^2*0.00617*D4</f>
        <v>218.693326995</v>
      </c>
    </row>
    <row r="5" spans="1:35">
      <c r="A5" s="55"/>
      <c r="B5" s="12" t="s">
        <v>42</v>
      </c>
      <c r="C5" s="13" t="s">
        <v>43</v>
      </c>
      <c r="D5" s="11">
        <v>1</v>
      </c>
      <c r="E5" s="11"/>
      <c r="F5" s="11" t="s">
        <v>41</v>
      </c>
      <c r="G5" s="14">
        <v>233.41</v>
      </c>
      <c r="H5" s="14">
        <v>0.2</v>
      </c>
      <c r="I5" s="14">
        <v>0.18</v>
      </c>
      <c r="J5" s="26">
        <v>0.025</v>
      </c>
      <c r="K5" s="14"/>
      <c r="L5" s="14"/>
      <c r="M5" s="14">
        <v>0.88</v>
      </c>
      <c r="N5" s="27">
        <v>6.5</v>
      </c>
      <c r="O5" s="14">
        <v>0.2</v>
      </c>
      <c r="P5" s="14"/>
      <c r="Q5" s="29">
        <v>4</v>
      </c>
      <c r="R5" s="29">
        <v>12</v>
      </c>
      <c r="S5" s="14">
        <v>0.5</v>
      </c>
      <c r="T5" s="29">
        <v>0</v>
      </c>
      <c r="U5" s="11">
        <v>0</v>
      </c>
      <c r="V5" s="11">
        <v>0</v>
      </c>
      <c r="W5" s="29">
        <v>0</v>
      </c>
      <c r="X5" s="11">
        <v>0</v>
      </c>
      <c r="Y5" s="11">
        <v>0</v>
      </c>
      <c r="Z5" s="35">
        <f t="shared" si="0"/>
        <v>8.40276</v>
      </c>
      <c r="AA5" s="35">
        <f t="shared" si="1"/>
        <v>46.682</v>
      </c>
      <c r="AB5" s="35">
        <f t="shared" si="2"/>
        <v>84.0276</v>
      </c>
      <c r="AC5" s="35">
        <f t="shared" si="3"/>
        <v>0</v>
      </c>
      <c r="AD5" s="35">
        <f t="shared" si="4"/>
        <v>0</v>
      </c>
      <c r="AE5" s="35">
        <f t="shared" si="5"/>
        <v>831.1197312</v>
      </c>
      <c r="AF5" s="14">
        <f t="shared" si="6"/>
        <v>0</v>
      </c>
      <c r="AG5" s="14">
        <f t="shared" si="7"/>
        <v>0</v>
      </c>
      <c r="AH5" s="41">
        <f t="shared" si="8"/>
        <v>1027.004</v>
      </c>
      <c r="AI5" s="14">
        <f t="shared" si="9"/>
        <v>267.72197023</v>
      </c>
    </row>
    <row r="6" spans="1:35">
      <c r="A6" s="55"/>
      <c r="B6" s="12" t="s">
        <v>42</v>
      </c>
      <c r="C6" s="13" t="s">
        <v>44</v>
      </c>
      <c r="D6" s="11">
        <v>2</v>
      </c>
      <c r="E6" s="11"/>
      <c r="F6" s="11" t="s">
        <v>41</v>
      </c>
      <c r="G6" s="14">
        <v>251.48</v>
      </c>
      <c r="H6" s="14">
        <v>0.3</v>
      </c>
      <c r="I6" s="14">
        <v>0.18</v>
      </c>
      <c r="J6" s="26">
        <v>0.025</v>
      </c>
      <c r="K6" s="14"/>
      <c r="L6" s="14"/>
      <c r="M6" s="14">
        <v>0.96</v>
      </c>
      <c r="N6" s="27">
        <v>6.5</v>
      </c>
      <c r="O6" s="14">
        <v>0.2</v>
      </c>
      <c r="P6" s="14"/>
      <c r="Q6" s="29">
        <v>4</v>
      </c>
      <c r="R6" s="29">
        <v>12</v>
      </c>
      <c r="S6" s="14">
        <v>0.5</v>
      </c>
      <c r="T6" s="29">
        <v>0</v>
      </c>
      <c r="U6" s="11">
        <v>0</v>
      </c>
      <c r="V6" s="11">
        <v>0</v>
      </c>
      <c r="W6" s="29">
        <v>0</v>
      </c>
      <c r="X6" s="11">
        <v>0</v>
      </c>
      <c r="Y6" s="11">
        <v>0</v>
      </c>
      <c r="Z6" s="35">
        <f t="shared" si="0"/>
        <v>27.15984</v>
      </c>
      <c r="AA6" s="35">
        <f t="shared" si="1"/>
        <v>75.444</v>
      </c>
      <c r="AB6" s="35">
        <f t="shared" si="2"/>
        <v>90.5328</v>
      </c>
      <c r="AC6" s="35">
        <f t="shared" si="3"/>
        <v>0</v>
      </c>
      <c r="AD6" s="35">
        <f t="shared" si="4"/>
        <v>0</v>
      </c>
      <c r="AE6" s="35">
        <f t="shared" si="5"/>
        <v>1790.6781312</v>
      </c>
      <c r="AF6" s="14">
        <f t="shared" si="6"/>
        <v>0</v>
      </c>
      <c r="AG6" s="14">
        <f t="shared" si="7"/>
        <v>0</v>
      </c>
      <c r="AH6" s="41">
        <f t="shared" si="8"/>
        <v>2414.208</v>
      </c>
      <c r="AI6" s="14">
        <f t="shared" si="9"/>
        <v>1258.68355392</v>
      </c>
    </row>
    <row r="7" spans="26:35">
      <c r="Z7" s="88">
        <f>SUM(Z4:Z6)</f>
        <v>43.51032</v>
      </c>
      <c r="AE7" s="88">
        <f>SUM(AE4:AE6)</f>
        <v>3407.9960448</v>
      </c>
      <c r="AI7" s="88">
        <f>SUM(AI4:AI6)</f>
        <v>1745.098851145</v>
      </c>
    </row>
  </sheetData>
  <mergeCells count="4">
    <mergeCell ref="M2:P2"/>
    <mergeCell ref="Q2:S2"/>
    <mergeCell ref="T2:V2"/>
    <mergeCell ref="W2:Y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"/>
  <sheetViews>
    <sheetView workbookViewId="0">
      <selection activeCell="H16" sqref="H16"/>
    </sheetView>
  </sheetViews>
  <sheetFormatPr defaultColWidth="8.72727272727273" defaultRowHeight="15" outlineLevelRow="5"/>
  <cols>
    <col min="1" max="1" width="4.63636363636364" style="42" customWidth="1"/>
    <col min="2" max="2" width="4.36363636363636" style="42" customWidth="1"/>
    <col min="3" max="3" width="5.04545454545455" style="42" customWidth="1"/>
    <col min="4" max="4" width="7.09090909090909" style="42" customWidth="1"/>
    <col min="5" max="5" width="6.95454545454545" style="42" customWidth="1"/>
    <col min="6" max="9" width="6" style="42" customWidth="1"/>
    <col min="10" max="10" width="4.77272727272727" style="42" customWidth="1"/>
    <col min="11" max="11" width="3.95454545454545" style="42" customWidth="1"/>
    <col min="12" max="12" width="8.04545454545454" style="42" customWidth="1"/>
    <col min="13" max="13" width="6.81818181818182" style="42" customWidth="1"/>
    <col min="14" max="14" width="6.54545454545455" style="42" customWidth="1"/>
    <col min="15" max="16" width="7.09090909090909" style="42" customWidth="1"/>
    <col min="17" max="17" width="7.22727272727273" style="42" customWidth="1"/>
    <col min="18" max="18" width="6.95454545454545" style="42" customWidth="1"/>
    <col min="19" max="19" width="7.09090909090909" style="42" customWidth="1"/>
    <col min="20" max="20" width="9.45454545454546" style="42"/>
    <col min="21" max="21" width="7.63636363636364" style="42" customWidth="1"/>
    <col min="22" max="22" width="8.04545454545454" style="42" customWidth="1"/>
    <col min="23" max="23" width="7.36363636363636" style="42" customWidth="1"/>
    <col min="24" max="24" width="6.81818181818182" style="42" customWidth="1"/>
    <col min="25" max="25" width="7.09090909090909" style="42" customWidth="1"/>
    <col min="26" max="26" width="6.81818181818182" style="42" customWidth="1"/>
    <col min="27" max="27" width="6.54545454545455" style="42" customWidth="1"/>
    <col min="28" max="28" width="6.27272727272727" style="42" customWidth="1"/>
    <col min="29" max="29" width="9.13636363636364" style="42" customWidth="1"/>
    <col min="30" max="31" width="9" style="42" customWidth="1"/>
    <col min="32" max="32" width="8.45454545454546" style="42" customWidth="1"/>
    <col min="33" max="33" width="9" style="42" customWidth="1"/>
    <col min="34" max="34" width="8.31818181818182" style="42" customWidth="1"/>
    <col min="35" max="35" width="8.72727272727273" style="42" customWidth="1"/>
    <col min="36" max="36" width="8.31818181818182" style="42" customWidth="1"/>
    <col min="37" max="37" width="8.72727272727273" style="42" customWidth="1"/>
    <col min="38" max="38" width="7.77272727272727" style="42" customWidth="1"/>
  </cols>
  <sheetData>
    <row r="1" ht="15.75" spans="4:4">
      <c r="D1" s="42" t="s">
        <v>45</v>
      </c>
    </row>
    <row r="2" ht="14" spans="1:38">
      <c r="A2" s="43" t="s">
        <v>46</v>
      </c>
      <c r="B2" s="44" t="s">
        <v>47</v>
      </c>
      <c r="C2" s="44" t="s">
        <v>48</v>
      </c>
      <c r="D2" s="45" t="s">
        <v>49</v>
      </c>
      <c r="E2" s="45"/>
      <c r="F2" s="46"/>
      <c r="G2" s="46" t="s">
        <v>50</v>
      </c>
      <c r="H2" s="47"/>
      <c r="I2" s="58"/>
      <c r="J2" s="46" t="s">
        <v>51</v>
      </c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58"/>
      <c r="AC2" s="72" t="s">
        <v>52</v>
      </c>
      <c r="AD2" s="72" t="s">
        <v>53</v>
      </c>
      <c r="AE2" s="72" t="s">
        <v>50</v>
      </c>
      <c r="AF2" s="72" t="s">
        <v>54</v>
      </c>
      <c r="AG2" s="72" t="s">
        <v>55</v>
      </c>
      <c r="AH2" s="77" t="s">
        <v>51</v>
      </c>
      <c r="AI2" s="78"/>
      <c r="AJ2" s="78"/>
      <c r="AK2" s="78"/>
      <c r="AL2" s="79"/>
    </row>
    <row r="3" ht="14" spans="1:38">
      <c r="A3" s="48"/>
      <c r="B3" s="49"/>
      <c r="C3" s="49"/>
      <c r="D3" s="45" t="s">
        <v>28</v>
      </c>
      <c r="E3" s="45" t="s">
        <v>25</v>
      </c>
      <c r="F3" s="46" t="s">
        <v>56</v>
      </c>
      <c r="G3" s="46" t="s">
        <v>25</v>
      </c>
      <c r="H3" s="46" t="s">
        <v>57</v>
      </c>
      <c r="I3" s="46" t="s">
        <v>58</v>
      </c>
      <c r="J3" s="59" t="s">
        <v>9</v>
      </c>
      <c r="K3" s="60"/>
      <c r="L3" s="61"/>
      <c r="M3" s="59" t="s">
        <v>10</v>
      </c>
      <c r="N3" s="60"/>
      <c r="O3" s="61"/>
      <c r="P3" s="59" t="s">
        <v>11</v>
      </c>
      <c r="Q3" s="60"/>
      <c r="R3" s="61"/>
      <c r="S3" s="59" t="s">
        <v>59</v>
      </c>
      <c r="T3" s="60"/>
      <c r="U3" s="61"/>
      <c r="V3" s="46" t="s">
        <v>60</v>
      </c>
      <c r="W3" s="58"/>
      <c r="X3" s="59" t="s">
        <v>61</v>
      </c>
      <c r="Y3" s="60"/>
      <c r="Z3" s="61"/>
      <c r="AA3" s="73" t="s">
        <v>60</v>
      </c>
      <c r="AB3" s="58"/>
      <c r="AC3" s="74"/>
      <c r="AD3" s="74"/>
      <c r="AE3" s="74"/>
      <c r="AF3" s="74"/>
      <c r="AG3" s="74"/>
      <c r="AH3" s="77" t="s">
        <v>9</v>
      </c>
      <c r="AI3" s="77" t="s">
        <v>10</v>
      </c>
      <c r="AJ3" s="77" t="s">
        <v>11</v>
      </c>
      <c r="AK3" s="77" t="s">
        <v>62</v>
      </c>
      <c r="AL3" s="80" t="s">
        <v>63</v>
      </c>
    </row>
    <row r="4" ht="15.5" spans="1:38">
      <c r="A4" s="50"/>
      <c r="B4" s="49"/>
      <c r="C4" s="49"/>
      <c r="D4" s="51"/>
      <c r="E4" s="52"/>
      <c r="F4" s="51"/>
      <c r="G4" s="52"/>
      <c r="H4" s="51"/>
      <c r="I4" s="62"/>
      <c r="J4" s="63" t="s">
        <v>64</v>
      </c>
      <c r="K4" s="64" t="s">
        <v>65</v>
      </c>
      <c r="L4" s="65" t="s">
        <v>33</v>
      </c>
      <c r="M4" s="66" t="s">
        <v>64</v>
      </c>
      <c r="N4" s="64" t="s">
        <v>65</v>
      </c>
      <c r="O4" s="65" t="s">
        <v>33</v>
      </c>
      <c r="P4" s="66" t="s">
        <v>64</v>
      </c>
      <c r="Q4" s="64" t="s">
        <v>65</v>
      </c>
      <c r="R4" s="65" t="s">
        <v>33</v>
      </c>
      <c r="S4" s="66" t="s">
        <v>64</v>
      </c>
      <c r="T4" s="68" t="s">
        <v>66</v>
      </c>
      <c r="U4" s="69" t="s">
        <v>67</v>
      </c>
      <c r="V4" s="70" t="s">
        <v>67</v>
      </c>
      <c r="W4" s="71" t="s">
        <v>28</v>
      </c>
      <c r="X4" s="66" t="s">
        <v>64</v>
      </c>
      <c r="Y4" s="68" t="s">
        <v>66</v>
      </c>
      <c r="Z4" s="69" t="s">
        <v>67</v>
      </c>
      <c r="AA4" s="70" t="s">
        <v>67</v>
      </c>
      <c r="AB4" s="71" t="s">
        <v>28</v>
      </c>
      <c r="AC4" s="75" t="s">
        <v>68</v>
      </c>
      <c r="AD4" s="75" t="s">
        <v>69</v>
      </c>
      <c r="AE4" s="75" t="s">
        <v>69</v>
      </c>
      <c r="AF4" s="75" t="s">
        <v>68</v>
      </c>
      <c r="AG4" s="75" t="s">
        <v>68</v>
      </c>
      <c r="AH4" s="81" t="s">
        <v>70</v>
      </c>
      <c r="AI4" s="81" t="s">
        <v>70</v>
      </c>
      <c r="AJ4" s="81" t="s">
        <v>70</v>
      </c>
      <c r="AK4" s="81" t="s">
        <v>70</v>
      </c>
      <c r="AL4" s="81" t="s">
        <v>70</v>
      </c>
    </row>
    <row r="5" ht="15.5" spans="1:38">
      <c r="A5" s="53" t="s">
        <v>39</v>
      </c>
      <c r="B5" s="54" t="s">
        <v>71</v>
      </c>
      <c r="C5" s="55">
        <v>17</v>
      </c>
      <c r="D5" s="55">
        <v>0.2</v>
      </c>
      <c r="E5" s="56">
        <v>0.24</v>
      </c>
      <c r="F5" s="57">
        <v>4.7</v>
      </c>
      <c r="G5" s="57">
        <v>0.1</v>
      </c>
      <c r="H5" s="57">
        <v>0.5</v>
      </c>
      <c r="I5" s="67">
        <f>F5/H5</f>
        <v>9.4</v>
      </c>
      <c r="J5" s="57">
        <v>12</v>
      </c>
      <c r="K5" s="57">
        <v>4</v>
      </c>
      <c r="L5" s="55">
        <v>0.5</v>
      </c>
      <c r="M5" s="55">
        <v>0</v>
      </c>
      <c r="N5" s="55">
        <v>0</v>
      </c>
      <c r="O5" s="55">
        <f>35*M5/1000</f>
        <v>0</v>
      </c>
      <c r="P5" s="55">
        <v>0</v>
      </c>
      <c r="Q5" s="55">
        <v>0</v>
      </c>
      <c r="R5" s="55">
        <v>0</v>
      </c>
      <c r="S5" s="55">
        <v>6.5</v>
      </c>
      <c r="T5" s="55">
        <v>0.88</v>
      </c>
      <c r="U5" s="55">
        <v>0.2</v>
      </c>
      <c r="V5" s="55">
        <v>0.1</v>
      </c>
      <c r="W5" s="55">
        <v>0</v>
      </c>
      <c r="X5" s="55">
        <v>6.5</v>
      </c>
      <c r="Y5" s="55">
        <v>2</v>
      </c>
      <c r="Z5" s="55">
        <v>0.5</v>
      </c>
      <c r="AA5" s="55">
        <v>0.1</v>
      </c>
      <c r="AB5" s="55">
        <f>W5</f>
        <v>0</v>
      </c>
      <c r="AC5" s="76">
        <f>D5*E5*C5</f>
        <v>0.816</v>
      </c>
      <c r="AD5" s="76">
        <f>D5*E5*F5*C5</f>
        <v>3.8352</v>
      </c>
      <c r="AE5" s="76">
        <f>G5*H5*E5*I5</f>
        <v>0.1128</v>
      </c>
      <c r="AF5" s="76">
        <f>(D5+E5)*F5*C5</f>
        <v>35.156</v>
      </c>
      <c r="AG5" s="76">
        <v>0</v>
      </c>
      <c r="AH5" s="82">
        <f>J5^2*0.00617*(F5+L5)*K5*C5</f>
        <v>314.166528</v>
      </c>
      <c r="AI5" s="82">
        <f>M5^2*0.00617*(F5+O5)*N5*C5</f>
        <v>0</v>
      </c>
      <c r="AJ5" s="82">
        <f>P5^2*0.00617*(F5+5)*Q5*C5</f>
        <v>0</v>
      </c>
      <c r="AK5" s="82">
        <f>S5^2*0.00617*T5*(F5-W5)/U5*2*C5+S5^2*0.00617*T5*W5/V5*2*C5</f>
        <v>183.2910794</v>
      </c>
      <c r="AL5" s="76">
        <f>X5^2*0.00617*Y5*(F5-AB5)/U5*C5+X5^2*0.00617*Y5*AB5/AA5*C5</f>
        <v>208.2853175</v>
      </c>
    </row>
    <row r="6" ht="15.5" spans="1:38">
      <c r="A6" s="53" t="s">
        <v>72</v>
      </c>
      <c r="B6" s="54" t="s">
        <v>73</v>
      </c>
      <c r="C6" s="55">
        <v>4</v>
      </c>
      <c r="D6" s="55">
        <v>0.3</v>
      </c>
      <c r="E6" s="56">
        <v>0.24</v>
      </c>
      <c r="F6" s="57">
        <v>2.7</v>
      </c>
      <c r="G6" s="57">
        <v>0.1</v>
      </c>
      <c r="H6" s="57">
        <v>0.5</v>
      </c>
      <c r="I6" s="67">
        <f>F6/H6</f>
        <v>5.4</v>
      </c>
      <c r="J6" s="57">
        <v>12</v>
      </c>
      <c r="K6" s="57">
        <v>4</v>
      </c>
      <c r="L6" s="55">
        <v>0.5</v>
      </c>
      <c r="M6" s="55">
        <v>0</v>
      </c>
      <c r="N6" s="55">
        <v>0</v>
      </c>
      <c r="O6" s="55">
        <f>35*M6/1000</f>
        <v>0</v>
      </c>
      <c r="P6" s="55">
        <v>0</v>
      </c>
      <c r="Q6" s="55">
        <v>0</v>
      </c>
      <c r="R6" s="55">
        <v>0</v>
      </c>
      <c r="S6" s="55">
        <v>6.5</v>
      </c>
      <c r="T6" s="55">
        <v>0.88</v>
      </c>
      <c r="U6" s="55">
        <v>0.2</v>
      </c>
      <c r="V6" s="55">
        <v>0.1</v>
      </c>
      <c r="W6" s="55">
        <v>0</v>
      </c>
      <c r="X6" s="55">
        <v>6.5</v>
      </c>
      <c r="Y6" s="55">
        <v>2</v>
      </c>
      <c r="Z6" s="55">
        <v>0.5</v>
      </c>
      <c r="AA6" s="55">
        <v>0.1</v>
      </c>
      <c r="AB6" s="55">
        <f>W6</f>
        <v>0</v>
      </c>
      <c r="AC6" s="76">
        <f>D6*E6*C6</f>
        <v>0.288</v>
      </c>
      <c r="AD6" s="76">
        <f>D6*E6*F6*C6</f>
        <v>0.7776</v>
      </c>
      <c r="AE6" s="76">
        <f>G6*H6*E6*I6</f>
        <v>0.0648</v>
      </c>
      <c r="AF6" s="76">
        <f>(D6+E6)*F6*C6</f>
        <v>5.832</v>
      </c>
      <c r="AG6" s="76">
        <v>1</v>
      </c>
      <c r="AH6" s="82">
        <f>J6^2*0.00617*(F6+L6)*K6*C6</f>
        <v>45.490176</v>
      </c>
      <c r="AI6" s="82">
        <f>M6^2*0.00617*(F6+O6)*N6*C6</f>
        <v>0</v>
      </c>
      <c r="AJ6" s="82">
        <f>P6^2*0.00617*(F6+5)*Q6*C6</f>
        <v>0</v>
      </c>
      <c r="AK6" s="82">
        <f>S6^2*0.00617*T6*(F6-W6)/U6*2*C6+S6^2*0.00617*T6*W6/V6*2*C6</f>
        <v>24.7752648</v>
      </c>
      <c r="AL6" s="76">
        <f>X6^2*0.00617*Y6*(F6-AB6)/U6*C6+X6^2*0.00617*Y6*AB6/AA6*C6</f>
        <v>28.15371</v>
      </c>
    </row>
  </sheetData>
  <mergeCells count="13">
    <mergeCell ref="D2:F2"/>
    <mergeCell ref="G2:I2"/>
    <mergeCell ref="J2:AB2"/>
    <mergeCell ref="AH2:AL2"/>
    <mergeCell ref="J3:L3"/>
    <mergeCell ref="M3:O3"/>
    <mergeCell ref="P3:R3"/>
    <mergeCell ref="S3:U3"/>
    <mergeCell ref="V3:W3"/>
    <mergeCell ref="X3:Z3"/>
    <mergeCell ref="A2:A4"/>
    <mergeCell ref="B2:B4"/>
    <mergeCell ref="C2:C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3"/>
  <sheetViews>
    <sheetView tabSelected="1" workbookViewId="0">
      <selection activeCell="J18" sqref="J18"/>
    </sheetView>
  </sheetViews>
  <sheetFormatPr defaultColWidth="8.72727272727273" defaultRowHeight="14"/>
  <cols>
    <col min="1" max="1" width="10.9090909090909" style="1" customWidth="1"/>
    <col min="2" max="2" width="7.36363636363636" style="1" customWidth="1"/>
    <col min="3" max="3" width="3" style="1" customWidth="1"/>
    <col min="4" max="5" width="10.7727272727273" style="1" customWidth="1"/>
    <col min="6" max="6" width="3.54545454545455" style="1" customWidth="1"/>
    <col min="7" max="7" width="2.86363636363636" style="1" customWidth="1"/>
    <col min="8" max="8" width="6.81818181818182" style="1" customWidth="1"/>
    <col min="9" max="9" width="6.27272727272727" style="1" customWidth="1"/>
    <col min="10" max="10" width="6.40909090909091" style="1" customWidth="1"/>
    <col min="11" max="11" width="7.09090909090909" style="1" customWidth="1"/>
    <col min="12" max="13" width="6.95454545454545" style="1" customWidth="1"/>
    <col min="14" max="14" width="6.27272727272727" style="1" customWidth="1"/>
    <col min="15" max="15" width="4.63636363636364" style="1" customWidth="1"/>
    <col min="16" max="16" width="5.18181818181818" style="1" customWidth="1"/>
    <col min="17" max="17" width="7.5" style="1" customWidth="1"/>
    <col min="18" max="20" width="6.27272727272727" style="1" customWidth="1"/>
    <col min="21" max="21" width="4.36363636363636" style="1" customWidth="1"/>
    <col min="22" max="22" width="4.63636363636364" style="1" customWidth="1"/>
    <col min="23" max="23" width="5.59090909090909" style="1" customWidth="1"/>
    <col min="24" max="24" width="3.95454545454545" style="1" customWidth="1"/>
    <col min="25" max="25" width="4.63636363636364" style="1" customWidth="1"/>
    <col min="26" max="26" width="5.86363636363636" style="1" customWidth="1"/>
    <col min="27" max="27" width="7.90909090909091" style="1" customWidth="1"/>
    <col min="28" max="28" width="8.04545454545454" style="1" customWidth="1"/>
    <col min="29" max="29" width="7.90909090909091" style="1" customWidth="1"/>
    <col min="30" max="30" width="7.36363636363636" style="1" customWidth="1"/>
    <col min="31" max="31" width="8.72727272727273" style="1" customWidth="1"/>
    <col min="32" max="32" width="9.54545454545454" style="1" customWidth="1"/>
    <col min="33" max="33" width="11.1818181818182" style="1"/>
    <col min="34" max="36" width="9.81818181818182" style="1"/>
  </cols>
  <sheetData>
    <row r="1" spans="2:32">
      <c r="B1" s="2"/>
      <c r="C1" s="2"/>
      <c r="D1" s="2"/>
      <c r="E1" s="2"/>
      <c r="F1" s="2"/>
      <c r="G1" s="2"/>
      <c r="H1" s="2"/>
      <c r="I1" s="2"/>
      <c r="J1" s="2"/>
      <c r="K1" s="2"/>
      <c r="L1" s="17"/>
      <c r="M1" s="17"/>
      <c r="N1" s="17"/>
      <c r="O1" s="2" t="s">
        <v>74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17"/>
      <c r="AF1" s="17"/>
    </row>
    <row r="2" spans="1:36">
      <c r="A2" s="3"/>
      <c r="B2" s="4" t="s">
        <v>1</v>
      </c>
      <c r="C2" s="4" t="s">
        <v>2</v>
      </c>
      <c r="D2" s="4" t="s">
        <v>3</v>
      </c>
      <c r="E2" s="5"/>
      <c r="F2" s="5" t="s">
        <v>4</v>
      </c>
      <c r="G2" s="6" t="s">
        <v>5</v>
      </c>
      <c r="H2" s="7"/>
      <c r="I2" s="18"/>
      <c r="J2" s="18" t="s">
        <v>6</v>
      </c>
      <c r="K2" s="19"/>
      <c r="L2" s="20"/>
      <c r="M2" s="19" t="s">
        <v>7</v>
      </c>
      <c r="N2" s="21" t="s">
        <v>8</v>
      </c>
      <c r="O2" s="22"/>
      <c r="P2" s="22"/>
      <c r="Q2" s="28"/>
      <c r="R2" s="21" t="s">
        <v>9</v>
      </c>
      <c r="S2" s="22"/>
      <c r="T2" s="28"/>
      <c r="U2" s="21" t="s">
        <v>10</v>
      </c>
      <c r="V2" s="22"/>
      <c r="W2" s="28"/>
      <c r="X2" s="21" t="s">
        <v>11</v>
      </c>
      <c r="Y2" s="22"/>
      <c r="Z2" s="28"/>
      <c r="AA2" s="30" t="s">
        <v>12</v>
      </c>
      <c r="AB2" s="31" t="s">
        <v>13</v>
      </c>
      <c r="AC2" s="31" t="s">
        <v>14</v>
      </c>
      <c r="AD2" s="31" t="s">
        <v>15</v>
      </c>
      <c r="AE2" s="30" t="s">
        <v>7</v>
      </c>
      <c r="AF2" s="32" t="s">
        <v>16</v>
      </c>
      <c r="AG2" s="37" t="s">
        <v>17</v>
      </c>
      <c r="AH2" s="31" t="s">
        <v>18</v>
      </c>
      <c r="AI2" s="31" t="s">
        <v>19</v>
      </c>
      <c r="AJ2" s="38" t="s">
        <v>20</v>
      </c>
    </row>
    <row r="3" spans="1:36">
      <c r="A3" s="8"/>
      <c r="B3" s="9"/>
      <c r="C3" s="9"/>
      <c r="D3" s="8" t="s">
        <v>21</v>
      </c>
      <c r="E3" s="10"/>
      <c r="F3" s="10" t="s">
        <v>22</v>
      </c>
      <c r="G3" s="10" t="s">
        <v>23</v>
      </c>
      <c r="H3" s="9" t="s">
        <v>24</v>
      </c>
      <c r="I3" s="9" t="s">
        <v>25</v>
      </c>
      <c r="J3" s="9" t="s">
        <v>26</v>
      </c>
      <c r="K3" s="9" t="s">
        <v>27</v>
      </c>
      <c r="L3" s="23" t="s">
        <v>15</v>
      </c>
      <c r="M3" s="24" t="s">
        <v>26</v>
      </c>
      <c r="N3" s="9" t="s">
        <v>28</v>
      </c>
      <c r="O3" s="25" t="s">
        <v>29</v>
      </c>
      <c r="P3" s="25" t="s">
        <v>30</v>
      </c>
      <c r="Q3" s="25" t="s">
        <v>31</v>
      </c>
      <c r="R3" s="25" t="s">
        <v>32</v>
      </c>
      <c r="S3" s="25" t="s">
        <v>29</v>
      </c>
      <c r="T3" s="25" t="s">
        <v>33</v>
      </c>
      <c r="U3" s="25" t="s">
        <v>32</v>
      </c>
      <c r="V3" s="25" t="s">
        <v>29</v>
      </c>
      <c r="W3" s="25" t="s">
        <v>33</v>
      </c>
      <c r="X3" s="25" t="s">
        <v>32</v>
      </c>
      <c r="Y3" s="25" t="s">
        <v>29</v>
      </c>
      <c r="Z3" s="25" t="s">
        <v>33</v>
      </c>
      <c r="AA3" s="31" t="s">
        <v>34</v>
      </c>
      <c r="AB3" s="31" t="s">
        <v>35</v>
      </c>
      <c r="AC3" s="31" t="s">
        <v>35</v>
      </c>
      <c r="AD3" s="33" t="s">
        <v>34</v>
      </c>
      <c r="AE3" s="34" t="s">
        <v>36</v>
      </c>
      <c r="AF3" s="33" t="s">
        <v>37</v>
      </c>
      <c r="AG3" s="33" t="s">
        <v>37</v>
      </c>
      <c r="AH3" s="33" t="s">
        <v>37</v>
      </c>
      <c r="AI3" s="39" t="s">
        <v>38</v>
      </c>
      <c r="AJ3" s="40" t="s">
        <v>37</v>
      </c>
    </row>
    <row r="4" spans="1:36">
      <c r="A4" s="11"/>
      <c r="B4" s="12"/>
      <c r="C4" s="13"/>
      <c r="D4" s="11">
        <v>1</v>
      </c>
      <c r="E4" s="11"/>
      <c r="F4" s="11"/>
      <c r="G4" s="11" t="s">
        <v>41</v>
      </c>
      <c r="H4" s="14">
        <v>220.77</v>
      </c>
      <c r="I4" s="14">
        <v>0.2</v>
      </c>
      <c r="J4" s="14">
        <v>0.18</v>
      </c>
      <c r="K4" s="26">
        <v>0.025</v>
      </c>
      <c r="L4" s="14"/>
      <c r="M4" s="14"/>
      <c r="N4" s="14">
        <v>0.76</v>
      </c>
      <c r="O4" s="27">
        <v>6.5</v>
      </c>
      <c r="P4" s="14">
        <v>0.2</v>
      </c>
      <c r="Q4" s="14"/>
      <c r="R4" s="29">
        <v>4</v>
      </c>
      <c r="S4" s="29">
        <v>12</v>
      </c>
      <c r="T4" s="14">
        <v>0.5</v>
      </c>
      <c r="U4" s="29">
        <v>0</v>
      </c>
      <c r="V4" s="11">
        <v>0</v>
      </c>
      <c r="W4" s="11">
        <v>0</v>
      </c>
      <c r="X4" s="29">
        <v>0</v>
      </c>
      <c r="Y4" s="11">
        <v>0</v>
      </c>
      <c r="Z4" s="11">
        <v>0</v>
      </c>
      <c r="AA4" s="35">
        <f t="shared" ref="AA4:AA6" si="0">H4*I4*J4*D4</f>
        <v>7.94772</v>
      </c>
      <c r="AB4" s="35">
        <f t="shared" ref="AB4:AB6" si="1">H4*I4</f>
        <v>44.154</v>
      </c>
      <c r="AC4" s="35">
        <f t="shared" ref="AC4:AC6" si="2">2*H4*J4</f>
        <v>79.4772</v>
      </c>
      <c r="AD4" s="35">
        <f t="shared" ref="AD4:AD6" si="3">(I4+0.2)*L4*H4*D4</f>
        <v>0</v>
      </c>
      <c r="AE4" s="35">
        <f t="shared" ref="AE4:AE6" si="4">H4*M4*D4</f>
        <v>0</v>
      </c>
      <c r="AF4" s="35">
        <f t="shared" ref="AF4:AF6" si="5">(H4-2*K4+T4)*R4*S4^2*0.00617*D4</f>
        <v>786.1981824</v>
      </c>
      <c r="AG4" s="14">
        <f t="shared" ref="AG4:AG6" si="6">(H4-2*K4+W4)*U4*V4^2*0.00617*D4</f>
        <v>0</v>
      </c>
      <c r="AH4" s="14">
        <f t="shared" ref="AH4:AH6" si="7">(H4-2*K4+Z4)*X4*Y4^2*0.00617*D4</f>
        <v>0</v>
      </c>
      <c r="AI4" s="41">
        <f t="shared" ref="AI4:AI6" si="8">(H4/P4+Q4)*N4*D4</f>
        <v>838.926</v>
      </c>
      <c r="AJ4" s="14">
        <f t="shared" ref="AJ4:AJ6" si="9">AI4*O4^2*0.00617*D4</f>
        <v>218.693326995</v>
      </c>
    </row>
    <row r="5" spans="1:36">
      <c r="A5" s="11"/>
      <c r="B5" s="12"/>
      <c r="C5" s="13"/>
      <c r="D5" s="11">
        <v>2</v>
      </c>
      <c r="E5" s="11"/>
      <c r="F5" s="11"/>
      <c r="G5" s="11" t="s">
        <v>41</v>
      </c>
      <c r="H5" s="14">
        <v>233.41</v>
      </c>
      <c r="I5" s="14">
        <v>0.2</v>
      </c>
      <c r="J5" s="14">
        <v>0.18</v>
      </c>
      <c r="K5" s="26">
        <v>0.025</v>
      </c>
      <c r="L5" s="14"/>
      <c r="M5" s="14"/>
      <c r="N5" s="14">
        <v>0.88</v>
      </c>
      <c r="O5" s="27">
        <v>6.5</v>
      </c>
      <c r="P5" s="14">
        <v>0.2</v>
      </c>
      <c r="Q5" s="14"/>
      <c r="R5" s="29">
        <v>4</v>
      </c>
      <c r="S5" s="29">
        <v>12</v>
      </c>
      <c r="T5" s="14">
        <v>0.5</v>
      </c>
      <c r="U5" s="29">
        <v>0</v>
      </c>
      <c r="V5" s="11">
        <v>0</v>
      </c>
      <c r="W5" s="11">
        <v>0</v>
      </c>
      <c r="X5" s="29">
        <v>0</v>
      </c>
      <c r="Y5" s="11">
        <v>0</v>
      </c>
      <c r="Z5" s="11">
        <v>0</v>
      </c>
      <c r="AA5" s="35">
        <f t="shared" si="0"/>
        <v>16.80552</v>
      </c>
      <c r="AB5" s="35">
        <f t="shared" si="1"/>
        <v>46.682</v>
      </c>
      <c r="AC5" s="35">
        <f t="shared" si="2"/>
        <v>84.0276</v>
      </c>
      <c r="AD5" s="35">
        <f t="shared" si="3"/>
        <v>0</v>
      </c>
      <c r="AE5" s="35">
        <f t="shared" si="4"/>
        <v>0</v>
      </c>
      <c r="AF5" s="35">
        <f t="shared" si="5"/>
        <v>1662.2394624</v>
      </c>
      <c r="AG5" s="14">
        <f t="shared" si="6"/>
        <v>0</v>
      </c>
      <c r="AH5" s="14">
        <f t="shared" si="7"/>
        <v>0</v>
      </c>
      <c r="AI5" s="41">
        <f t="shared" si="8"/>
        <v>2054.008</v>
      </c>
      <c r="AJ5" s="14">
        <f t="shared" si="9"/>
        <v>1070.88788092</v>
      </c>
    </row>
    <row r="6" spans="1:36">
      <c r="A6" s="11"/>
      <c r="B6" s="12"/>
      <c r="C6" s="13"/>
      <c r="D6" s="11">
        <v>1</v>
      </c>
      <c r="E6" s="11"/>
      <c r="F6" s="11"/>
      <c r="G6" s="11" t="s">
        <v>41</v>
      </c>
      <c r="H6" s="14">
        <v>251.48</v>
      </c>
      <c r="I6" s="14">
        <v>0.3</v>
      </c>
      <c r="J6" s="14">
        <v>0.18</v>
      </c>
      <c r="K6" s="26">
        <v>0.025</v>
      </c>
      <c r="L6" s="14"/>
      <c r="M6" s="14"/>
      <c r="N6" s="14">
        <v>0.96</v>
      </c>
      <c r="O6" s="27">
        <v>6.5</v>
      </c>
      <c r="P6" s="14">
        <v>0.2</v>
      </c>
      <c r="Q6" s="14"/>
      <c r="R6" s="29">
        <v>4</v>
      </c>
      <c r="S6" s="29">
        <v>12</v>
      </c>
      <c r="T6" s="14">
        <v>0.5</v>
      </c>
      <c r="U6" s="29">
        <v>0</v>
      </c>
      <c r="V6" s="11">
        <v>0</v>
      </c>
      <c r="W6" s="11">
        <v>0</v>
      </c>
      <c r="X6" s="29">
        <v>0</v>
      </c>
      <c r="Y6" s="11">
        <v>0</v>
      </c>
      <c r="Z6" s="11">
        <v>0</v>
      </c>
      <c r="AA6" s="35">
        <f t="shared" si="0"/>
        <v>13.57992</v>
      </c>
      <c r="AB6" s="35">
        <f t="shared" si="1"/>
        <v>75.444</v>
      </c>
      <c r="AC6" s="35">
        <f t="shared" si="2"/>
        <v>90.5328</v>
      </c>
      <c r="AD6" s="35">
        <f t="shared" si="3"/>
        <v>0</v>
      </c>
      <c r="AE6" s="35">
        <f t="shared" si="4"/>
        <v>0</v>
      </c>
      <c r="AF6" s="35">
        <f t="shared" si="5"/>
        <v>895.3390656</v>
      </c>
      <c r="AG6" s="14">
        <f t="shared" si="6"/>
        <v>0</v>
      </c>
      <c r="AH6" s="14">
        <f t="shared" si="7"/>
        <v>0</v>
      </c>
      <c r="AI6" s="41">
        <f t="shared" si="8"/>
        <v>1207.104</v>
      </c>
      <c r="AJ6" s="14">
        <f t="shared" si="9"/>
        <v>314.67088848</v>
      </c>
    </row>
    <row r="7" spans="27:36">
      <c r="AA7" s="36">
        <f>SUM(AA4:AA6)</f>
        <v>38.33316</v>
      </c>
      <c r="AF7" s="36">
        <f>SUM(AF4:AF6)</f>
        <v>3343.7767104</v>
      </c>
      <c r="AJ7" s="36">
        <f>SUM(AJ4:AJ6)</f>
        <v>1604.252096395</v>
      </c>
    </row>
    <row r="8" spans="8:26">
      <c r="H8" s="15" t="s">
        <v>6</v>
      </c>
      <c r="I8" s="15"/>
      <c r="J8" s="15"/>
      <c r="K8" s="15"/>
      <c r="L8" s="15" t="s">
        <v>75</v>
      </c>
      <c r="M8" s="15"/>
      <c r="N8" s="15" t="s">
        <v>76</v>
      </c>
      <c r="O8" s="15"/>
      <c r="P8" s="15" t="s">
        <v>77</v>
      </c>
      <c r="Q8" s="15"/>
      <c r="R8" s="15"/>
      <c r="S8" s="15"/>
      <c r="T8" s="15" t="s">
        <v>78</v>
      </c>
      <c r="U8" s="15"/>
      <c r="V8" s="15"/>
      <c r="W8" s="15"/>
      <c r="X8" s="15" t="s">
        <v>8</v>
      </c>
      <c r="Y8" s="15"/>
      <c r="Z8" s="15"/>
    </row>
    <row r="9" spans="6:26">
      <c r="F9" s="16" t="s">
        <v>79</v>
      </c>
      <c r="G9" s="17" t="s">
        <v>80</v>
      </c>
      <c r="H9" s="1" t="s">
        <v>81</v>
      </c>
      <c r="I9" s="1" t="s">
        <v>25</v>
      </c>
      <c r="J9" s="1" t="s">
        <v>26</v>
      </c>
      <c r="K9" s="1" t="s">
        <v>82</v>
      </c>
      <c r="L9" s="1" t="s">
        <v>83</v>
      </c>
      <c r="M9" s="1" t="s">
        <v>32</v>
      </c>
      <c r="N9" s="1" t="s">
        <v>83</v>
      </c>
      <c r="O9" s="1" t="s">
        <v>32</v>
      </c>
      <c r="P9" s="1" t="s">
        <v>84</v>
      </c>
      <c r="Q9" s="1" t="s">
        <v>85</v>
      </c>
      <c r="R9" s="1" t="s">
        <v>86</v>
      </c>
      <c r="S9" s="1" t="s">
        <v>85</v>
      </c>
      <c r="T9" s="1" t="s">
        <v>84</v>
      </c>
      <c r="U9" s="1" t="s">
        <v>85</v>
      </c>
      <c r="V9" s="1" t="s">
        <v>86</v>
      </c>
      <c r="W9" s="1" t="s">
        <v>85</v>
      </c>
      <c r="X9" s="1" t="s">
        <v>87</v>
      </c>
      <c r="Y9" s="1" t="s">
        <v>67</v>
      </c>
      <c r="Z9" s="1" t="s">
        <v>88</v>
      </c>
    </row>
    <row r="10" spans="3:7">
      <c r="C10" s="16" t="s">
        <v>89</v>
      </c>
      <c r="D10" s="1" t="s">
        <v>90</v>
      </c>
      <c r="E10" s="1"/>
      <c r="F10" s="16"/>
      <c r="G10" s="1">
        <v>1</v>
      </c>
    </row>
    <row r="11" spans="3:7">
      <c r="C11" s="16"/>
      <c r="D11" s="1" t="s">
        <v>91</v>
      </c>
      <c r="E11" s="1"/>
      <c r="F11" s="16"/>
      <c r="G11" s="1">
        <v>2</v>
      </c>
    </row>
    <row r="12" spans="3:7">
      <c r="C12" s="16"/>
      <c r="D12" s="1" t="s">
        <v>92</v>
      </c>
      <c r="E12" s="1"/>
      <c r="F12" s="16"/>
      <c r="G12" s="1">
        <v>3</v>
      </c>
    </row>
    <row r="13" spans="3:7">
      <c r="C13" s="16"/>
      <c r="D13" s="1" t="s">
        <v>93</v>
      </c>
      <c r="E13" s="1"/>
      <c r="F13" s="16"/>
      <c r="G13" s="1">
        <v>4</v>
      </c>
    </row>
    <row r="14" spans="3:7">
      <c r="C14" s="16"/>
      <c r="D14" s="1" t="s">
        <v>94</v>
      </c>
      <c r="E14" s="1"/>
      <c r="F14" s="16"/>
      <c r="G14" s="1">
        <v>5</v>
      </c>
    </row>
    <row r="15" spans="3:7">
      <c r="C15" s="16"/>
      <c r="D15" s="1"/>
      <c r="E15" s="1"/>
      <c r="F15" s="16"/>
      <c r="G15" s="1">
        <v>6</v>
      </c>
    </row>
    <row r="16" spans="3:7">
      <c r="C16" s="16"/>
      <c r="D16" s="1"/>
      <c r="E16" s="1"/>
      <c r="F16" s="16"/>
      <c r="G16" s="1">
        <v>7</v>
      </c>
    </row>
    <row r="17" spans="3:7">
      <c r="C17" s="16"/>
      <c r="D17" s="1"/>
      <c r="E17" s="1"/>
      <c r="F17" s="16"/>
      <c r="G17" s="1">
        <v>8</v>
      </c>
    </row>
    <row r="18" spans="3:7">
      <c r="C18" s="16"/>
      <c r="D18" s="1"/>
      <c r="E18" s="1"/>
      <c r="F18" s="16"/>
      <c r="G18" s="1">
        <v>9</v>
      </c>
    </row>
    <row r="19" spans="3:7">
      <c r="C19" s="16"/>
      <c r="D19" s="1"/>
      <c r="E19" s="1"/>
      <c r="F19" s="16"/>
      <c r="G19" s="1">
        <v>10</v>
      </c>
    </row>
    <row r="20" spans="3:7">
      <c r="C20" s="16"/>
      <c r="D20" s="1"/>
      <c r="E20" s="1"/>
      <c r="F20" s="16"/>
      <c r="G20" s="1">
        <v>11</v>
      </c>
    </row>
    <row r="21" spans="3:7">
      <c r="C21" s="16"/>
      <c r="D21" s="1"/>
      <c r="E21" s="1"/>
      <c r="F21" s="16"/>
      <c r="G21" s="1">
        <v>12</v>
      </c>
    </row>
    <row r="22" spans="3:7">
      <c r="C22" s="16"/>
      <c r="D22" s="1"/>
      <c r="E22" s="1"/>
      <c r="F22" s="16"/>
      <c r="G22" s="1">
        <v>13</v>
      </c>
    </row>
    <row r="23" spans="3:7">
      <c r="C23" s="16"/>
      <c r="D23" s="1"/>
      <c r="E23" s="1"/>
      <c r="F23" s="16"/>
      <c r="G23" s="1">
        <v>14</v>
      </c>
    </row>
  </sheetData>
  <mergeCells count="12">
    <mergeCell ref="N2:Q2"/>
    <mergeCell ref="R2:T2"/>
    <mergeCell ref="U2:W2"/>
    <mergeCell ref="X2:Z2"/>
    <mergeCell ref="H8:K8"/>
    <mergeCell ref="L8:M8"/>
    <mergeCell ref="N8:O8"/>
    <mergeCell ref="P8:S8"/>
    <mergeCell ref="T8:W8"/>
    <mergeCell ref="X8:Z8"/>
    <mergeCell ref="C10:C23"/>
    <mergeCell ref="F9:F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圈梁及钢筋</vt:lpstr>
      <vt:lpstr>构造柱</vt:lpstr>
      <vt:lpstr>平法梁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谭子莹</dc:creator>
  <cp:lastModifiedBy>haol</cp:lastModifiedBy>
  <dcterms:created xsi:type="dcterms:W3CDTF">2024-04-24T05:03:49Z</dcterms:created>
  <dcterms:modified xsi:type="dcterms:W3CDTF">2024-04-24T05:06:26Z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69F6D599E77B44E99936D68E953F6DA4_11</vt:lpwstr>
  </property>
  <property fmtid="{D5CDD505-2E9C-101B-9397-08002B2CF9AE}" pid="3" name="KSOProductBuildVer">
    <vt:lpwstr>2052-12.1.0.16120</vt:lpwstr>
  </property>
</Properties>
</file>