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32" sheetId="1" state="visible" r:id="rId1"/>
    <sheet name="透视表" sheetId="2" state="visible" r:id="rId2"/>
  </sheets>
  <definedNames>
    <definedName name="_xlnm.Print_Titles" localSheetId="0">'32'!$1:$2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_ "/>
    <numFmt numFmtId="165" formatCode="0.000_ "/>
  </numFmts>
  <fonts count="26">
    <font>
      <name val="宋体"/>
      <charset val="134"/>
      <sz val="12"/>
    </font>
    <font>
      <name val="宋体"/>
      <charset val="134"/>
      <b val="1"/>
      <sz val="18"/>
    </font>
    <font>
      <name val="宋体"/>
      <charset val="134"/>
      <sz val="18"/>
    </font>
    <font>
      <name val="Times New Roman"/>
      <charset val="0"/>
      <sz val="12"/>
    </font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Times New Roman"/>
      <charset val="0"/>
      <sz val="18"/>
    </font>
    <font>
      <b val="1"/>
    </font>
  </fonts>
  <fills count="34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43" fontId="4" fillId="0" borderId="0" applyAlignment="1">
      <alignment vertical="center"/>
    </xf>
    <xf numFmtId="44" fontId="4" fillId="0" borderId="0" applyAlignment="1">
      <alignment vertical="center"/>
    </xf>
    <xf numFmtId="9" fontId="4" fillId="0" borderId="0" applyAlignment="1">
      <alignment vertical="center"/>
    </xf>
    <xf numFmtId="41" fontId="4" fillId="0" borderId="0" applyAlignment="1">
      <alignment vertical="center"/>
    </xf>
    <xf numFmtId="42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4" fillId="3" borderId="8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9" applyAlignment="1">
      <alignment vertical="center"/>
    </xf>
    <xf numFmtId="0" fontId="11" fillId="0" borderId="9" applyAlignment="1">
      <alignment vertical="center"/>
    </xf>
    <xf numFmtId="0" fontId="12" fillId="0" borderId="10" applyAlignment="1">
      <alignment vertical="center"/>
    </xf>
    <xf numFmtId="0" fontId="12" fillId="0" borderId="0" applyAlignment="1">
      <alignment vertical="center"/>
    </xf>
    <xf numFmtId="0" fontId="13" fillId="4" borderId="11" applyAlignment="1">
      <alignment vertical="center"/>
    </xf>
    <xf numFmtId="0" fontId="14" fillId="5" borderId="12" applyAlignment="1">
      <alignment vertical="center"/>
    </xf>
    <xf numFmtId="0" fontId="15" fillId="5" borderId="11" applyAlignment="1">
      <alignment vertical="center"/>
    </xf>
    <xf numFmtId="0" fontId="16" fillId="6" borderId="13" applyAlignment="1">
      <alignment vertical="center"/>
    </xf>
    <xf numFmtId="0" fontId="17" fillId="0" borderId="14" applyAlignment="1">
      <alignment vertical="center"/>
    </xf>
    <xf numFmtId="0" fontId="18" fillId="0" borderId="15" applyAlignment="1">
      <alignment vertical="center"/>
    </xf>
    <xf numFmtId="0" fontId="19" fillId="7" borderId="0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3" fillId="11" borderId="0" applyAlignment="1">
      <alignment vertical="center"/>
    </xf>
    <xf numFmtId="0" fontId="23" fillId="12" borderId="0" applyAlignment="1">
      <alignment vertical="center"/>
    </xf>
    <xf numFmtId="0" fontId="22" fillId="13" borderId="0" applyAlignment="1">
      <alignment vertical="center"/>
    </xf>
    <xf numFmtId="0" fontId="22" fillId="14" borderId="0" applyAlignment="1">
      <alignment vertical="center"/>
    </xf>
    <xf numFmtId="0" fontId="23" fillId="15" borderId="0" applyAlignment="1">
      <alignment vertical="center"/>
    </xf>
    <xf numFmtId="0" fontId="23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3" fillId="19" borderId="0" applyAlignment="1">
      <alignment vertical="center"/>
    </xf>
    <xf numFmtId="0" fontId="23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3" fillId="23" borderId="0" applyAlignment="1">
      <alignment vertical="center"/>
    </xf>
    <xf numFmtId="0" fontId="23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3" fillId="27" borderId="0" applyAlignment="1">
      <alignment vertical="center"/>
    </xf>
    <xf numFmtId="0" fontId="23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3" fillId="31" borderId="0" applyAlignment="1">
      <alignment vertical="center"/>
    </xf>
    <xf numFmtId="0" fontId="23" fillId="32" borderId="0" applyAlignment="1">
      <alignment vertical="center"/>
    </xf>
    <xf numFmtId="0" fontId="22" fillId="33" borderId="0" applyAlignment="1">
      <alignment vertical="center"/>
    </xf>
  </cellStyleXfs>
  <cellXfs count="30">
    <xf numFmtId="0" fontId="0" fillId="0" borderId="0" applyAlignment="1" pivotButton="0" quotePrefix="0" xfId="0">
      <alignment vertical="center"/>
    </xf>
    <xf numFmtId="0" fontId="0" fillId="0" borderId="0" applyAlignment="1" applyProtection="1" pivotButton="0" quotePrefix="0" xfId="0">
      <alignment horizontal="center" vertical="center" shrinkToFit="1"/>
      <protection locked="0" hidden="0"/>
    </xf>
    <xf numFmtId="164" fontId="0" fillId="0" borderId="0" applyAlignment="1" applyProtection="1" pivotButton="0" quotePrefix="0" xfId="0">
      <alignment horizontal="center" vertical="center" shrinkToFit="1"/>
      <protection locked="0" hidden="0"/>
    </xf>
    <xf numFmtId="165" fontId="0" fillId="0" borderId="0" applyAlignment="1" applyProtection="1" pivotButton="0" quotePrefix="0" xfId="0">
      <alignment horizontal="center" vertical="center" shrinkToFit="1"/>
      <protection locked="0" hidden="0"/>
    </xf>
    <xf numFmtId="0" fontId="1" fillId="0" borderId="0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center" vertical="center" shrinkToFit="1"/>
    </xf>
    <xf numFmtId="0" fontId="0" fillId="0" borderId="2" applyAlignment="1" pivotButton="0" quotePrefix="0" xfId="0">
      <alignment horizontal="center" vertical="center" shrinkToFit="1"/>
    </xf>
    <xf numFmtId="0" fontId="0" fillId="0" borderId="3" applyAlignment="1" pivotButton="0" quotePrefix="0" xfId="0">
      <alignment horizontal="center" vertical="center" shrinkToFit="1"/>
    </xf>
    <xf numFmtId="49" fontId="0" fillId="0" borderId="4" applyAlignment="1" applyProtection="1" pivotButton="0" quotePrefix="0" xfId="0">
      <alignment horizontal="center" vertical="center" shrinkToFit="1"/>
      <protection locked="0" hidden="0"/>
    </xf>
    <xf numFmtId="0" fontId="0" fillId="0" borderId="5" applyAlignment="1" applyProtection="1" pivotButton="0" quotePrefix="0" xfId="0">
      <alignment horizontal="center" vertical="center" shrinkToFit="1"/>
      <protection locked="0" hidden="0"/>
    </xf>
    <xf numFmtId="49" fontId="3" fillId="0" borderId="4" applyAlignment="1" applyProtection="1" pivotButton="0" quotePrefix="0" xfId="0">
      <alignment horizontal="center" vertical="center" shrinkToFit="1"/>
      <protection locked="0" hidden="0"/>
    </xf>
    <xf numFmtId="0" fontId="0" fillId="2" borderId="3" applyAlignment="1" pivotButton="0" quotePrefix="0" xfId="0">
      <alignment horizontal="center" vertical="center" shrinkToFit="1"/>
    </xf>
    <xf numFmtId="164" fontId="0" fillId="0" borderId="3" applyAlignment="1" pivotButton="0" quotePrefix="0" xfId="0">
      <alignment horizontal="center" vertical="center" shrinkToFit="1"/>
    </xf>
    <xf numFmtId="0" fontId="0" fillId="0" borderId="5" applyAlignment="1" pivotButton="0" quotePrefix="0" xfId="0">
      <alignment horizontal="center" vertical="center" shrinkToFit="1"/>
    </xf>
    <xf numFmtId="164" fontId="0" fillId="0" borderId="5" applyAlignment="1" applyProtection="1" pivotButton="0" quotePrefix="0" xfId="0">
      <alignment horizontal="center" vertical="center" shrinkToFit="1"/>
      <protection locked="0" hidden="0"/>
    </xf>
    <xf numFmtId="165" fontId="0" fillId="0" borderId="3" applyAlignment="1" pivotButton="0" quotePrefix="0" xfId="0">
      <alignment horizontal="center" vertical="center" shrinkToFit="1"/>
    </xf>
    <xf numFmtId="165" fontId="0" fillId="0" borderId="5" applyAlignment="1" pivotButton="0" quotePrefix="0" xfId="0">
      <alignment horizontal="center" vertical="center" shrinkToFit="1"/>
    </xf>
    <xf numFmtId="0" fontId="0" fillId="0" borderId="6" applyAlignment="1" pivotButton="0" quotePrefix="0" xfId="0">
      <alignment horizontal="center" vertical="center" shrinkToFit="1"/>
    </xf>
    <xf numFmtId="0" fontId="3" fillId="0" borderId="7" applyAlignment="1" applyProtection="1" pivotButton="0" quotePrefix="0" xfId="0">
      <alignment horizontal="center" vertical="center" shrinkToFit="1"/>
      <protection locked="0" hidden="0"/>
    </xf>
    <xf numFmtId="0" fontId="0" fillId="0" borderId="7" applyAlignment="1" applyProtection="1" pivotButton="0" quotePrefix="0" xfId="0">
      <alignment horizontal="center" vertical="center" shrinkToFit="1"/>
      <protection locked="0" hidden="0"/>
    </xf>
    <xf numFmtId="164" fontId="0" fillId="0" borderId="0" applyAlignment="1" applyProtection="1" pivotButton="0" quotePrefix="0" xfId="0">
      <alignment horizontal="center" vertical="center" shrinkToFit="1"/>
      <protection locked="0" hidden="0"/>
    </xf>
    <xf numFmtId="165" fontId="0" fillId="0" borderId="0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0" fillId="0" borderId="1" pivotButton="0" quotePrefix="0" xfId="0"/>
    <xf numFmtId="164" fontId="0" fillId="0" borderId="3" applyAlignment="1" pivotButton="0" quotePrefix="0" xfId="0">
      <alignment horizontal="center" vertical="center" shrinkToFit="1"/>
    </xf>
    <xf numFmtId="165" fontId="0" fillId="0" borderId="3" applyAlignment="1" pivotButton="0" quotePrefix="0" xfId="0">
      <alignment horizontal="center" vertical="center" shrinkToFit="1"/>
    </xf>
    <xf numFmtId="164" fontId="0" fillId="0" borderId="5" applyAlignment="1" applyProtection="1" pivotButton="0" quotePrefix="0" xfId="0">
      <alignment horizontal="center" vertical="center" shrinkToFit="1"/>
      <protection locked="0" hidden="0"/>
    </xf>
    <xf numFmtId="165" fontId="0" fillId="0" borderId="5" applyAlignment="1" pivotButton="0" quotePrefix="0" xfId="0">
      <alignment horizontal="center" vertical="center" shrinkToFit="1"/>
    </xf>
    <xf numFmtId="0" fontId="25" fillId="0" borderId="16" applyAlignment="1" pivotButton="0" quotePrefix="0" xfId="0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9"/>
  <sheetViews>
    <sheetView tabSelected="1" zoomScaleSheetLayoutView="60" workbookViewId="0">
      <pane ySplit="1740" topLeftCell="BM1" activePane="bottomLeft" state="split"/>
      <selection activeCell="A1" sqref="A1"/>
      <selection pane="bottomLeft" activeCell="AG13" sqref="AG13"/>
    </sheetView>
  </sheetViews>
  <sheetFormatPr baseColWidth="8" defaultColWidth="8.800000000000001" defaultRowHeight="14.25"/>
  <cols>
    <col width="5.625" customWidth="1" style="1" min="1" max="7"/>
    <col width="5.5" customWidth="1" style="1" min="8" max="8"/>
    <col hidden="1" width="5.625" customWidth="1" style="1" min="9" max="9"/>
    <col hidden="1" width="5.5" customWidth="1" style="1" min="10" max="10"/>
    <col hidden="1" width="5.625" customWidth="1" style="1" min="11" max="15"/>
    <col width="5.625" customWidth="1" style="21" min="16" max="16"/>
    <col hidden="1" width="5.625" customWidth="1" style="1" min="17" max="23"/>
    <col width="5.625" customWidth="1" style="22" min="24" max="27"/>
    <col width="5.625" customWidth="1" style="1" min="28" max="29"/>
    <col width="9" customWidth="1" style="1" min="30" max="32"/>
    <col width="8.800000000000001" customWidth="1" style="1" min="33" max="16384"/>
  </cols>
  <sheetData>
    <row r="1" ht="25.5" customHeight="1" s="23">
      <c r="A1" s="4" t="inlineStr">
        <is>
          <t>全正旋距角求坐标</t>
        </is>
      </c>
    </row>
    <row r="2" ht="18" customHeight="1" s="23">
      <c r="A2" s="5" t="inlineStr">
        <is>
          <t>工程名称:</t>
        </is>
      </c>
      <c r="C2" s="6" t="inlineStr">
        <is>
          <t>湖面道路</t>
        </is>
      </c>
      <c r="D2" s="24" t="n"/>
      <c r="E2" s="24" t="n"/>
      <c r="F2" s="24" t="n"/>
      <c r="G2" s="24" t="n"/>
      <c r="H2" s="2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5" t="inlineStr">
        <is>
          <t>测量日期：</t>
        </is>
      </c>
      <c r="AB2" s="6" t="n"/>
      <c r="AC2" s="24" t="n"/>
    </row>
    <row r="3" ht="15" customHeight="1" s="23">
      <c r="A3" s="7" t="inlineStr">
        <is>
          <t>点号</t>
        </is>
      </c>
      <c r="B3" s="8" t="inlineStr">
        <is>
          <t>基点Ｘ坐标</t>
        </is>
      </c>
      <c r="C3" s="8" t="inlineStr">
        <is>
          <t>基点Ｙ坐标</t>
        </is>
      </c>
      <c r="D3" s="8" t="inlineStr">
        <is>
          <t>基点Ｚ坐标</t>
        </is>
      </c>
      <c r="E3" s="8" t="inlineStr">
        <is>
          <t>机高</t>
        </is>
      </c>
      <c r="F3" s="8" t="inlineStr">
        <is>
          <t>杆高</t>
        </is>
      </c>
      <c r="G3" s="8" t="inlineStr">
        <is>
          <t>斜距</t>
        </is>
      </c>
      <c r="H3" s="8" t="inlineStr">
        <is>
          <t>水平角度分秒</t>
        </is>
      </c>
      <c r="I3" s="12" t="inlineStr">
        <is>
          <t>度</t>
        </is>
      </c>
      <c r="J3" s="12" t="inlineStr">
        <is>
          <t>分换为度</t>
        </is>
      </c>
      <c r="K3" s="12" t="n"/>
      <c r="L3" s="12" t="inlineStr">
        <is>
          <t>十进制秒</t>
        </is>
      </c>
      <c r="M3" s="12" t="inlineStr">
        <is>
          <t>秒换为度</t>
        </is>
      </c>
      <c r="N3" s="12" t="inlineStr">
        <is>
          <t>十进制水平角度</t>
        </is>
      </c>
      <c r="O3" s="12" t="inlineStr">
        <is>
          <t>水平角度弧度</t>
        </is>
      </c>
      <c r="P3" s="25" t="inlineStr">
        <is>
          <t>天顶角度分秒</t>
        </is>
      </c>
      <c r="Q3" s="12" t="inlineStr">
        <is>
          <t>度</t>
        </is>
      </c>
      <c r="R3" s="12" t="inlineStr">
        <is>
          <t>分换为度</t>
        </is>
      </c>
      <c r="S3" s="12" t="n"/>
      <c r="T3" s="12" t="inlineStr">
        <is>
          <t>十进制秒</t>
        </is>
      </c>
      <c r="U3" s="12" t="inlineStr">
        <is>
          <t>秒换为度</t>
        </is>
      </c>
      <c r="V3" s="12" t="inlineStr">
        <is>
          <t>十进制度</t>
        </is>
      </c>
      <c r="W3" s="12" t="inlineStr">
        <is>
          <t>天顶角弧度</t>
        </is>
      </c>
      <c r="X3" s="26" t="inlineStr">
        <is>
          <t>平距</t>
        </is>
      </c>
      <c r="Y3" s="26" t="inlineStr">
        <is>
          <t>高差</t>
        </is>
      </c>
      <c r="Z3" s="26" t="inlineStr">
        <is>
          <t>测点X坐标</t>
        </is>
      </c>
      <c r="AA3" s="26" t="inlineStr">
        <is>
          <t>测点Y坐标</t>
        </is>
      </c>
      <c r="AB3" s="26" t="inlineStr">
        <is>
          <t>测点Ｚ坐标</t>
        </is>
      </c>
      <c r="AC3" s="18" t="inlineStr">
        <is>
          <t>特征</t>
        </is>
      </c>
    </row>
    <row r="4" ht="15.75" customHeight="1" s="23">
      <c r="A4" s="9" t="n"/>
      <c r="B4" s="10" t="n"/>
      <c r="C4" s="10" t="n"/>
      <c r="D4" s="10" t="n"/>
      <c r="E4" s="10" t="n"/>
      <c r="F4" s="10" t="n"/>
      <c r="G4" s="10" t="n"/>
      <c r="H4" s="10" t="n">
        <v>79.3408</v>
      </c>
      <c r="I4" s="14" t="n"/>
      <c r="J4" s="14" t="n"/>
      <c r="K4" s="14" t="n"/>
      <c r="L4" s="14" t="n"/>
      <c r="M4" s="14" t="n"/>
      <c r="N4" s="14" t="n"/>
      <c r="O4" s="14" t="n"/>
      <c r="P4" s="27" t="n"/>
      <c r="Q4" s="14" t="n"/>
      <c r="R4" s="14" t="n"/>
      <c r="S4" s="14" t="n"/>
      <c r="T4" s="14" t="n"/>
      <c r="U4" s="14" t="n"/>
      <c r="V4" s="14" t="n"/>
      <c r="W4" s="14" t="n"/>
      <c r="X4" s="28" t="n"/>
      <c r="Y4" s="28" t="n"/>
      <c r="Z4" s="28" t="n"/>
      <c r="AA4" s="28" t="n"/>
      <c r="AB4" s="28" t="n"/>
      <c r="AC4" s="19" t="inlineStr">
        <is>
          <t>7#桥桩</t>
        </is>
      </c>
    </row>
    <row r="5" ht="15.75" customHeight="1" s="23">
      <c r="A5" s="11" t="inlineStr">
        <is>
          <t>32-1</t>
        </is>
      </c>
      <c r="B5" s="10" t="n">
        <v>0</v>
      </c>
      <c r="C5" s="10" t="n">
        <v>0</v>
      </c>
      <c r="D5" s="10" t="n">
        <v>69.3</v>
      </c>
      <c r="E5" s="10" t="n">
        <v>1.465</v>
      </c>
      <c r="F5" s="10" t="n">
        <v>1.468</v>
      </c>
      <c r="G5" s="10" t="n">
        <v>8.912000000000001</v>
      </c>
      <c r="H5" s="10" t="n">
        <v>348.482</v>
      </c>
      <c r="I5" s="14">
        <f>INT(H5)</f>
        <v/>
      </c>
      <c r="J5" s="14">
        <f>INT((H5-I5)*100)/60</f>
        <v/>
      </c>
      <c r="K5" s="14">
        <f>100*H5</f>
        <v/>
      </c>
      <c r="L5" s="14">
        <f>INT(K5)</f>
        <v/>
      </c>
      <c r="M5" s="14">
        <f>(K5-L5)*100/3600</f>
        <v/>
      </c>
      <c r="N5" s="14">
        <f>I5+J5+M5</f>
        <v/>
      </c>
      <c r="O5" s="14">
        <f>RADIANS(N5)</f>
        <v/>
      </c>
      <c r="P5" s="27" t="n">
        <v>91.2843</v>
      </c>
      <c r="Q5" s="14">
        <f>INT(P5)</f>
        <v/>
      </c>
      <c r="R5" s="14">
        <f>INT((P5-Q5)*100)/60</f>
        <v/>
      </c>
      <c r="S5" s="14">
        <f>100*P5</f>
        <v/>
      </c>
      <c r="T5" s="14">
        <f>INT(S5)</f>
        <v/>
      </c>
      <c r="U5" s="14">
        <f>(S5-T5)*100/3600</f>
        <v/>
      </c>
      <c r="V5" s="14">
        <f>Q5+R5+U5</f>
        <v/>
      </c>
      <c r="W5" s="14">
        <f>RADIANS(V5)</f>
        <v/>
      </c>
      <c r="X5" s="28">
        <f>G5*SIN(W5)</f>
        <v/>
      </c>
      <c r="Y5" s="28">
        <f>G5*COS(W5)</f>
        <v/>
      </c>
      <c r="Z5" s="28">
        <f>B5+X5*COS(O5)</f>
        <v/>
      </c>
      <c r="AA5" s="28">
        <f>C5+X5*SIN(-O5)</f>
        <v/>
      </c>
      <c r="AB5" s="28">
        <f>D5+E5+Y5-F5</f>
        <v/>
      </c>
      <c r="AC5" s="20" t="inlineStr">
        <is>
          <t>路边</t>
        </is>
      </c>
    </row>
    <row r="6" ht="15.75" customHeight="1" s="23">
      <c r="A6" s="11" t="inlineStr">
        <is>
          <t>32-2</t>
        </is>
      </c>
      <c r="B6" s="10" t="n">
        <v>0</v>
      </c>
      <c r="C6" s="10" t="n">
        <v>0</v>
      </c>
      <c r="D6" s="10" t="n">
        <v>69.3</v>
      </c>
      <c r="E6" s="10" t="n">
        <v>1.465</v>
      </c>
      <c r="F6" s="10" t="n">
        <v>1.468</v>
      </c>
      <c r="G6" s="10" t="n">
        <v>12.418</v>
      </c>
      <c r="H6" s="10" t="n">
        <v>232.1553</v>
      </c>
      <c r="I6" s="14">
        <f>INT(H6)</f>
        <v/>
      </c>
      <c r="J6" s="14">
        <f>INT((H6-I6)*100)/60</f>
        <v/>
      </c>
      <c r="K6" s="14">
        <f>100*H6</f>
        <v/>
      </c>
      <c r="L6" s="14">
        <f>INT(K6)</f>
        <v/>
      </c>
      <c r="M6" s="14">
        <f>(K6-L6)*100/3600</f>
        <v/>
      </c>
      <c r="N6" s="14">
        <f>I6+J6+M6</f>
        <v/>
      </c>
      <c r="O6" s="14">
        <f>RADIANS(N6)</f>
        <v/>
      </c>
      <c r="P6" s="27" t="n">
        <v>86.473</v>
      </c>
      <c r="Q6" s="14">
        <f>INT(P6)</f>
        <v/>
      </c>
      <c r="R6" s="14">
        <f>INT((P6-Q6)*100)/60</f>
        <v/>
      </c>
      <c r="S6" s="14">
        <f>100*P6</f>
        <v/>
      </c>
      <c r="T6" s="14">
        <f>INT(S6)</f>
        <v/>
      </c>
      <c r="U6" s="14">
        <f>(S6-T6)*100/3600</f>
        <v/>
      </c>
      <c r="V6" s="14">
        <f>Q6+R6+U6</f>
        <v/>
      </c>
      <c r="W6" s="14">
        <f>RADIANS(V6)</f>
        <v/>
      </c>
      <c r="X6" s="28">
        <f>G6*SIN(W6)</f>
        <v/>
      </c>
      <c r="Y6" s="28">
        <f>G6*COS(W6)</f>
        <v/>
      </c>
      <c r="Z6" s="28">
        <f>B6+X6*COS(O6)</f>
        <v/>
      </c>
      <c r="AA6" s="28">
        <f>C6+X6*SIN(-O6)</f>
        <v/>
      </c>
      <c r="AB6" s="28">
        <f>D6+E6+Y6-F6</f>
        <v/>
      </c>
      <c r="AC6" s="20" t="inlineStr">
        <is>
          <t>路边</t>
        </is>
      </c>
    </row>
    <row r="7" ht="15.75" customHeight="1" s="23">
      <c r="A7" s="11" t="inlineStr">
        <is>
          <t>32-3</t>
        </is>
      </c>
      <c r="B7" s="10" t="n">
        <v>0</v>
      </c>
      <c r="C7" s="10" t="n">
        <v>0</v>
      </c>
      <c r="D7" s="10" t="n">
        <v>69.3</v>
      </c>
      <c r="E7" s="10" t="n">
        <v>1.465</v>
      </c>
      <c r="F7" s="10" t="n">
        <v>1.468</v>
      </c>
      <c r="G7" s="10" t="n">
        <v>36.666</v>
      </c>
      <c r="H7" s="10" t="n">
        <v>218.0108</v>
      </c>
      <c r="I7" s="14">
        <f>INT(H7)</f>
        <v/>
      </c>
      <c r="J7" s="14">
        <f>INT((H7-I7)*100)/60</f>
        <v/>
      </c>
      <c r="K7" s="14">
        <f>100*H7</f>
        <v/>
      </c>
      <c r="L7" s="14">
        <f>INT(K7)</f>
        <v/>
      </c>
      <c r="M7" s="14">
        <f>(K7-L7)*100/3600</f>
        <v/>
      </c>
      <c r="N7" s="14">
        <f>I7+J7+M7</f>
        <v/>
      </c>
      <c r="O7" s="14">
        <f>RADIANS(N7)</f>
        <v/>
      </c>
      <c r="P7" s="27" t="n">
        <v>87.1507</v>
      </c>
      <c r="Q7" s="14">
        <f>INT(P7)</f>
        <v/>
      </c>
      <c r="R7" s="14">
        <f>INT((P7-Q7)*100)/60</f>
        <v/>
      </c>
      <c r="S7" s="14">
        <f>100*P7</f>
        <v/>
      </c>
      <c r="T7" s="14">
        <f>INT(S7)</f>
        <v/>
      </c>
      <c r="U7" s="14">
        <f>(S7-T7)*100/3600</f>
        <v/>
      </c>
      <c r="V7" s="14">
        <f>Q7+R7+U7</f>
        <v/>
      </c>
      <c r="W7" s="14">
        <f>RADIANS(V7)</f>
        <v/>
      </c>
      <c r="X7" s="28">
        <f>G7*SIN(W7)</f>
        <v/>
      </c>
      <c r="Y7" s="28">
        <f>G7*COS(W7)</f>
        <v/>
      </c>
      <c r="Z7" s="28">
        <f>B7+X7*COS(O7)</f>
        <v/>
      </c>
      <c r="AA7" s="28">
        <f>C7+X7*SIN(-O7)</f>
        <v/>
      </c>
      <c r="AB7" s="28">
        <f>D7+E7+Y7-F7</f>
        <v/>
      </c>
      <c r="AC7" s="20" t="inlineStr">
        <is>
          <t>路边</t>
        </is>
      </c>
    </row>
    <row r="8" ht="15.75" customHeight="1" s="23">
      <c r="A8" s="11" t="inlineStr">
        <is>
          <t>32-4</t>
        </is>
      </c>
      <c r="B8" s="10" t="n">
        <v>0</v>
      </c>
      <c r="C8" s="10" t="n">
        <v>0</v>
      </c>
      <c r="D8" s="10" t="n">
        <v>69.3</v>
      </c>
      <c r="E8" s="10" t="n">
        <v>1.465</v>
      </c>
      <c r="F8" s="10" t="n">
        <v>1.468</v>
      </c>
      <c r="G8" s="10" t="n">
        <v>36.191</v>
      </c>
      <c r="H8" s="10" t="n">
        <v>226.0232</v>
      </c>
      <c r="I8" s="14">
        <f>INT(H8)</f>
        <v/>
      </c>
      <c r="J8" s="14">
        <f>INT((H8-I8)*100)/60</f>
        <v/>
      </c>
      <c r="K8" s="14">
        <f>100*H8</f>
        <v/>
      </c>
      <c r="L8" s="14">
        <f>INT(K8)</f>
        <v/>
      </c>
      <c r="M8" s="14">
        <f>(K8-L8)*100/3600</f>
        <v/>
      </c>
      <c r="N8" s="14">
        <f>I8+J8+M8</f>
        <v/>
      </c>
      <c r="O8" s="14">
        <f>RADIANS(N8)</f>
        <v/>
      </c>
      <c r="P8" s="27" t="n">
        <v>87.06529999999999</v>
      </c>
      <c r="Q8" s="14">
        <f>INT(P8)</f>
        <v/>
      </c>
      <c r="R8" s="14">
        <f>INT((P8-Q8)*100)/60</f>
        <v/>
      </c>
      <c r="S8" s="14">
        <f>100*P8</f>
        <v/>
      </c>
      <c r="T8" s="14">
        <f>INT(S8)</f>
        <v/>
      </c>
      <c r="U8" s="14">
        <f>(S8-T8)*100/3600</f>
        <v/>
      </c>
      <c r="V8" s="14">
        <f>Q8+R8+U8</f>
        <v/>
      </c>
      <c r="W8" s="14">
        <f>RADIANS(V8)</f>
        <v/>
      </c>
      <c r="X8" s="28">
        <f>G8*SIN(W8)</f>
        <v/>
      </c>
      <c r="Y8" s="28">
        <f>G8*COS(W8)</f>
        <v/>
      </c>
      <c r="Z8" s="28">
        <f>B8+X8*COS(O8)</f>
        <v/>
      </c>
      <c r="AA8" s="28">
        <f>C8+X8*SIN(-O8)</f>
        <v/>
      </c>
      <c r="AB8" s="28">
        <f>D8+E8+Y8-F8</f>
        <v/>
      </c>
      <c r="AC8" s="20" t="inlineStr">
        <is>
          <t>路边</t>
        </is>
      </c>
    </row>
    <row r="9" ht="15.75" customHeight="1" s="23">
      <c r="A9" s="11" t="inlineStr">
        <is>
          <t>32-5</t>
        </is>
      </c>
      <c r="B9" s="10" t="n">
        <v>0</v>
      </c>
      <c r="C9" s="10" t="n">
        <v>0</v>
      </c>
      <c r="D9" s="10" t="n">
        <v>69.3</v>
      </c>
      <c r="E9" s="10" t="n">
        <v>1.465</v>
      </c>
      <c r="F9" s="10" t="n">
        <v>1.468</v>
      </c>
      <c r="G9" s="10" t="n">
        <v>48.757</v>
      </c>
      <c r="H9" s="10" t="n">
        <v>225.5117</v>
      </c>
      <c r="I9" s="14">
        <f>INT(H9)</f>
        <v/>
      </c>
      <c r="J9" s="14">
        <f>INT((H9-I9)*100)/60</f>
        <v/>
      </c>
      <c r="K9" s="14">
        <f>100*H9</f>
        <v/>
      </c>
      <c r="L9" s="14">
        <f>INT(K9)</f>
        <v/>
      </c>
      <c r="M9" s="14">
        <f>(K9-L9)*100/3600</f>
        <v/>
      </c>
      <c r="N9" s="14">
        <f>I9+J9+M9</f>
        <v/>
      </c>
      <c r="O9" s="14">
        <f>RADIANS(N9)</f>
        <v/>
      </c>
      <c r="P9" s="27" t="n">
        <v>87.59520000000001</v>
      </c>
      <c r="Q9" s="14">
        <f>INT(P9)</f>
        <v/>
      </c>
      <c r="R9" s="14">
        <f>INT((P9-Q9)*100)/60</f>
        <v/>
      </c>
      <c r="S9" s="14">
        <f>100*P9</f>
        <v/>
      </c>
      <c r="T9" s="14">
        <f>INT(S9)</f>
        <v/>
      </c>
      <c r="U9" s="14">
        <f>(S9-T9)*100/3600</f>
        <v/>
      </c>
      <c r="V9" s="14">
        <f>Q9+R9+U9</f>
        <v/>
      </c>
      <c r="W9" s="14">
        <f>RADIANS(V9)</f>
        <v/>
      </c>
      <c r="X9" s="28">
        <f>G9*SIN(W9)</f>
        <v/>
      </c>
      <c r="Y9" s="28">
        <f>G9*COS(W9)</f>
        <v/>
      </c>
      <c r="Z9" s="28">
        <f>B9+X9*COS(O9)</f>
        <v/>
      </c>
      <c r="AA9" s="28">
        <f>C9+X9*SIN(-O9)</f>
        <v/>
      </c>
      <c r="AB9" s="28">
        <f>D9+E9+Y9-F9</f>
        <v/>
      </c>
      <c r="AC9" s="19" t="inlineStr">
        <is>
          <t>33#</t>
        </is>
      </c>
    </row>
  </sheetData>
  <mergeCells count="5">
    <mergeCell ref="A2:B2"/>
    <mergeCell ref="C2:H2"/>
    <mergeCell ref="A1:AC1"/>
    <mergeCell ref="Z2:AA2"/>
    <mergeCell ref="AB2:AC2"/>
  </mergeCells>
  <printOptions horizontalCentered="1"/>
  <pageMargins left="0.354330708661417" right="0.354330708661417" top="0.984251968503937" bottom="0.78740157480315" header="0.511811023622047" footer="0.511811023622047"/>
  <pageSetup orientation="portrait" paperSize="9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特征</t>
        </is>
      </c>
      <c r="B1" s="29" t="inlineStr">
        <is>
          <t>平距</t>
        </is>
      </c>
    </row>
    <row r="2">
      <c r="A2" s="0" t="inlineStr">
        <is>
          <t>33#</t>
        </is>
      </c>
      <c r="B2" s="0" t="n">
        <v>48.7272325198067</v>
      </c>
    </row>
    <row r="3">
      <c r="A3" s="0" t="inlineStr">
        <is>
          <t>路边</t>
        </is>
      </c>
      <c r="B3" s="0" t="n">
        <v>94.07652516680164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ASUS</dc:creator>
  <dcterms:created xsi:type="dcterms:W3CDTF">2024-02-05T03:51:00Z</dcterms:created>
  <dcterms:modified xsi:type="dcterms:W3CDTF">2024-07-05T09:08:56Z</dcterms:modified>
  <cp:lastModifiedBy>UMBRA~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6D1E3DDB1BCB4A5CB6A463030C31F0C8_11</vt:lpwstr>
  </property>
  <property name="KSOProductBuildVer" fmtid="{D5CDD505-2E9C-101B-9397-08002B2CF9AE}" pid="3">
    <vt:lpwstr>2052-12.1.0.16120</vt:lpwstr>
  </property>
</Properties>
</file>