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c02c4a829257e4/Documents/Personal/projects/bluetooth-audio/"/>
    </mc:Choice>
  </mc:AlternateContent>
  <xr:revisionPtr revIDLastSave="302" documentId="8_{4FB5AB32-D425-4BE6-BD36-2E3FAA4B4BF3}" xr6:coauthVersionLast="47" xr6:coauthVersionMax="47" xr10:uidLastSave="{9DFCDB8C-915D-4E92-BBF4-972EF1D658AA}"/>
  <bookViews>
    <workbookView minimized="1" xWindow="19155" yWindow="-16200" windowWidth="16080" windowHeight="9255" activeTab="1" xr2:uid="{49D08A49-7D4D-4255-9C0B-B147CF678ED3}"/>
  </bookViews>
  <sheets>
    <sheet name="Buck converter" sheetId="1" r:id="rId1"/>
    <sheet name="R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7" i="1" l="1"/>
  <c r="P96" i="1"/>
  <c r="P87" i="1"/>
  <c r="P90" i="1" s="1"/>
  <c r="P70" i="1"/>
  <c r="P47" i="1"/>
  <c r="P41" i="1"/>
  <c r="P60" i="1" s="1"/>
  <c r="P62" i="1" s="1"/>
  <c r="P64" i="1" l="1"/>
  <c r="P61" i="1"/>
</calcChain>
</file>

<file path=xl/sharedStrings.xml><?xml version="1.0" encoding="utf-8"?>
<sst xmlns="http://schemas.openxmlformats.org/spreadsheetml/2006/main" count="88" uniqueCount="71">
  <si>
    <t>Ilp-p</t>
  </si>
  <si>
    <t>V_in(max)</t>
  </si>
  <si>
    <t>f_sw</t>
  </si>
  <si>
    <t>Il_peak</t>
  </si>
  <si>
    <t xml:space="preserve"> </t>
  </si>
  <si>
    <t>For Vout = 3v3</t>
  </si>
  <si>
    <t>33.2k</t>
  </si>
  <si>
    <t>Use &lt;1% tolerance resistors</t>
  </si>
  <si>
    <t>Vout</t>
  </si>
  <si>
    <t>Equation 2</t>
  </si>
  <si>
    <t>Equation 4</t>
  </si>
  <si>
    <t>F_P</t>
  </si>
  <si>
    <t>L_out</t>
  </si>
  <si>
    <t>C_out</t>
  </si>
  <si>
    <t>kHz</t>
  </si>
  <si>
    <t>A</t>
  </si>
  <si>
    <t>V</t>
  </si>
  <si>
    <t>Hz</t>
  </si>
  <si>
    <t>F</t>
  </si>
  <si>
    <t>Ohms</t>
  </si>
  <si>
    <t>I_out</t>
  </si>
  <si>
    <t>Output current design requirement</t>
  </si>
  <si>
    <t>Equation 5</t>
  </si>
  <si>
    <t>I_LO(rms)</t>
  </si>
  <si>
    <t>Equation 6</t>
  </si>
  <si>
    <t>Equation 7</t>
  </si>
  <si>
    <t>Inductor peak and RMS currents inform peak current rating and RMS current rating of inductor</t>
  </si>
  <si>
    <t>I_CO(rms)</t>
  </si>
  <si>
    <t>informs current rating of output capacitors</t>
  </si>
  <si>
    <t>(Didn't match expected value when testing on the application example from datasheet)</t>
  </si>
  <si>
    <t>10k</t>
  </si>
  <si>
    <t>68uF</t>
  </si>
  <si>
    <t>C2 = 10uF</t>
  </si>
  <si>
    <t>bootstrap</t>
  </si>
  <si>
    <t>HF filtering</t>
  </si>
  <si>
    <t>Bulk</t>
  </si>
  <si>
    <t>C3 = 0.1uF</t>
  </si>
  <si>
    <t>C4 = 0.1uF</t>
  </si>
  <si>
    <t>Ceramic</t>
  </si>
  <si>
    <t>Decoupling</t>
  </si>
  <si>
    <t>All caps 16V</t>
  </si>
  <si>
    <t>Consider increasing to prevent dropout on car start up</t>
  </si>
  <si>
    <t>3.3uH</t>
  </si>
  <si>
    <t>C1 = 47uF</t>
  </si>
  <si>
    <t>For 3v3</t>
  </si>
  <si>
    <t>For 5V</t>
  </si>
  <si>
    <t>56k</t>
  </si>
  <si>
    <t>ESR</t>
  </si>
  <si>
    <t>V_ripple</t>
  </si>
  <si>
    <t>RC</t>
  </si>
  <si>
    <t>C11</t>
  </si>
  <si>
    <t>s</t>
  </si>
  <si>
    <t>V_EN</t>
  </si>
  <si>
    <t>R_EN = 225k internal (min), so R1=100k guarantees that V_EN can reach up to 2/3 V_IN</t>
  </si>
  <si>
    <t>As small as possible to discharge C11 fast, without exceeding 8mA open drain max current on STM32 GPIO</t>
  </si>
  <si>
    <t>t_EN</t>
  </si>
  <si>
    <t>Voltage required to turn on regulator</t>
  </si>
  <si>
    <t>Rise time to reach V_EN</t>
  </si>
  <si>
    <t>RC_off</t>
  </si>
  <si>
    <t>V_Z</t>
  </si>
  <si>
    <t>Zener clamp voltage for uC protection</t>
  </si>
  <si>
    <t>Time constant between R5 and C11</t>
  </si>
  <si>
    <t>t_EN_LOW</t>
  </si>
  <si>
    <t>Must be longer than the holdup time of the VCC bulk caps to allow the STM32 to power down. Could use a FET to pull down both VCC and EN for faster turn off</t>
  </si>
  <si>
    <t>Should be as fast as possible.</t>
  </si>
  <si>
    <t>Time to drain C11 from V_Z to below V_EN, to turn off regulator by pulling EN pin low</t>
  </si>
  <si>
    <t>C11=22uF</t>
  </si>
  <si>
    <t>R1=10k</t>
  </si>
  <si>
    <t>V_Z=3V</t>
  </si>
  <si>
    <t>R5=1k</t>
  </si>
  <si>
    <t>From recommended values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</si>
</sst>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R&quot;#,##0;[Red]\-&quot;R&quot;#,##0"/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6" fontId="2" fillId="0" borderId="0" xfId="0" applyNumberFormat="1" applyFont="1"/>
    <xf numFmtId="164" fontId="0" fillId="0" borderId="0" xfId="0" applyNumberFormat="1"/>
    <xf numFmtId="0" fontId="4" fillId="0" borderId="0" xfId="0" applyFont="1"/>
    <xf numFmtId="0" fontId="1" fillId="2" borderId="1" xfId="1"/>
    <xf numFmtId="11" fontId="1" fillId="2" borderId="1" xfId="1" applyNumberFormat="1"/>
    <xf numFmtId="0" fontId="0" fillId="0" borderId="0" xfId="0" applyAlignment="1">
      <alignment wrapText="1"/>
    </xf>
  </cellXfs>
  <cellStyles count="2">
    <cellStyle name="Input" xfId="1" builtinId="20"/>
    <cellStyle name="Normal" xfId="0" builtinId="0"/>
  </cellStyles>
  <dxfs count="0"/>
  <tableStyles count="1" defaultTableStyle="TableStyleMedium2" defaultPivotStyle="PivotStyleLight16">
    <tableStyle name="Invisible" pivot="0" table="0" count="0" xr9:uid="{DDA50AA0-7867-4610-8221-575B3AA8D1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271463</xdr:colOff>
      <xdr:row>1</xdr:row>
      <xdr:rowOff>30615</xdr:rowOff>
    </xdr:from>
    <xdr:to>
      <xdr:col>12</xdr:col>
      <xdr:colOff>398428</xdr:colOff>
      <xdr:row>17</xdr:row>
      <xdr:rowOff>11291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9D6063-D6F2-5FDB-0E63-98F8FBB4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3" y="214312"/>
          <a:ext cx="7878274" cy="2915057"/>
        </a:xfrm>
        <a:prstGeom prst="rect">
          <a:avLst/>
        </a:prstGeom>
      </xdr:spPr>
    </xdr:pic>
    <xdr:clientData/>
  </xdr:twoCellAnchor>
  <xdr:twoCellAnchor editAs="oneCell">
    <xdr:from>
      <xdr:col>0</xdr:col>
      <xdr:colOff>415017</xdr:colOff>
      <xdr:row>19</xdr:row>
      <xdr:rowOff>6803</xdr:rowOff>
    </xdr:from>
    <xdr:to>
      <xdr:col>12</xdr:col>
      <xdr:colOff>437193</xdr:colOff>
      <xdr:row>40</xdr:row>
      <xdr:rowOff>83553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BA8AAA-3285-4D70-2C49-AABF2C45B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017" y="3497036"/>
          <a:ext cx="7773485" cy="39343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7</xdr:col>
      <xdr:colOff>304023</xdr:colOff>
      <xdr:row>48</xdr:row>
      <xdr:rowOff>131479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14C452-E565-53DF-3FBF-8D99A7E1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340" y="7715250"/>
          <a:ext cx="4182059" cy="1228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13</xdr:col>
      <xdr:colOff>341309</xdr:colOff>
      <xdr:row>66</xdr:row>
      <xdr:rowOff>171202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111139-9A89-3EA1-81AB-494BBB70D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340" y="9184821"/>
          <a:ext cx="8097380" cy="3105583"/>
        </a:xfrm>
        <a:prstGeom prst="rect">
          <a:avLst/>
        </a:prstGeom>
      </xdr:spPr>
    </xdr:pic>
    <xdr:clientData/>
  </xdr:twoCellAnchor>
  <xdr:twoCellAnchor editAs="oneCell">
    <xdr:from>
      <xdr:col>1</xdr:col>
      <xdr:colOff>278946</xdr:colOff>
      <xdr:row>66</xdr:row>
      <xdr:rowOff>163287</xdr:rowOff>
    </xdr:from>
    <xdr:to>
      <xdr:col>12</xdr:col>
      <xdr:colOff>247278</xdr:colOff>
      <xdr:row>70</xdr:row>
      <xdr:rowOff>123923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424653-1C06-61A5-25F0-6A0BB64C8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5286" y="12287251"/>
          <a:ext cx="7078063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12</xdr:col>
      <xdr:colOff>582779</xdr:colOff>
      <xdr:row>82</xdr:row>
      <xdr:rowOff>144513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49F585-3BA1-4508-12CC-0540679E8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6340" y="13226143"/>
          <a:ext cx="7687748" cy="1981477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84</xdr:row>
      <xdr:rowOff>100852</xdr:rowOff>
    </xdr:from>
    <xdr:to>
      <xdr:col>9</xdr:col>
      <xdr:colOff>170036</xdr:colOff>
      <xdr:row>99</xdr:row>
      <xdr:rowOff>68909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CDF49D-AF38-30FD-A6CF-350CB9A9A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412" y="15161558"/>
          <a:ext cx="5230333" cy="3181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9</xdr:col>
      <xdr:colOff>311727</xdr:colOff>
      <xdr:row>28</xdr:row>
      <xdr:rowOff>52304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C1D49-BE40-7C7F-10CB-B104C586F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773" y="346365"/>
          <a:ext cx="5437909" cy="4555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CDA7-FFA5-4B65-AC33-99D61553F876}">
  <dimension ref="A20:Y97"/>
  <sheetViews>
    <sheetView topLeftCell="A70" zoomScale="85" zoomScaleNormal="85" workbookViewId="0">
      <selection activeCell="R49" sqref="R49"/>
    </sheetView>
  </sheetViews>
  <sheetFormatPr defaultRowHeight="14.25" x14ac:dyDescent="0.45"/>
  <cols>
    <col min="15" max="15" width="9.06640625" style="1"/>
    <col min="18" max="18" width="44.46484375" style="9" customWidth="1"/>
    <col min="19" max="19" width="9.06640625" style="1"/>
    <col min="21" max="21" width="11.73046875" customWidth="1"/>
  </cols>
  <sheetData>
    <row r="20" spans="1:1" x14ac:dyDescent="0.45">
      <c r="A20" t="s">
        <v>4</v>
      </c>
    </row>
    <row r="35" spans="15:20" x14ac:dyDescent="0.45">
      <c r="O35" s="1" t="s">
        <v>5</v>
      </c>
      <c r="R35" s="9" t="s">
        <v>7</v>
      </c>
    </row>
    <row r="36" spans="15:20" x14ac:dyDescent="0.45">
      <c r="S36" s="1" t="s">
        <v>44</v>
      </c>
      <c r="T36" s="1" t="s">
        <v>45</v>
      </c>
    </row>
    <row r="37" spans="15:20" x14ac:dyDescent="0.45">
      <c r="O37" s="4">
        <v>2</v>
      </c>
      <c r="P37" s="7">
        <v>33200</v>
      </c>
      <c r="Q37" t="s">
        <v>19</v>
      </c>
      <c r="R37" t="s">
        <v>70</v>
      </c>
      <c r="S37" s="1" t="s">
        <v>6</v>
      </c>
      <c r="T37" s="1" t="s">
        <v>46</v>
      </c>
    </row>
    <row r="38" spans="15:20" x14ac:dyDescent="0.45">
      <c r="O38" s="4">
        <v>3</v>
      </c>
      <c r="P38" s="7">
        <v>10000</v>
      </c>
      <c r="Q38" t="s">
        <v>19</v>
      </c>
      <c r="S38" s="1" t="s">
        <v>30</v>
      </c>
      <c r="T38" s="1" t="s">
        <v>30</v>
      </c>
    </row>
    <row r="41" spans="15:20" x14ac:dyDescent="0.45">
      <c r="O41" s="1" t="s">
        <v>8</v>
      </c>
      <c r="P41">
        <f>0.765*(1+(P37/P38))</f>
        <v>3.3048000000000002</v>
      </c>
      <c r="Q41" t="s">
        <v>16</v>
      </c>
      <c r="R41" s="9" t="s">
        <v>9</v>
      </c>
    </row>
    <row r="44" spans="15:20" x14ac:dyDescent="0.45">
      <c r="O44" s="1" t="s">
        <v>12</v>
      </c>
      <c r="P44" s="8">
        <v>4.6999999999999999E-6</v>
      </c>
      <c r="Q44" t="s">
        <v>18</v>
      </c>
      <c r="S44" s="1" t="s">
        <v>42</v>
      </c>
    </row>
    <row r="45" spans="15:20" x14ac:dyDescent="0.45">
      <c r="O45" s="1" t="s">
        <v>13</v>
      </c>
      <c r="P45" s="8">
        <v>4.3999999999999999E-5</v>
      </c>
      <c r="Q45" t="s">
        <v>18</v>
      </c>
      <c r="S45" s="1" t="s">
        <v>31</v>
      </c>
    </row>
    <row r="47" spans="15:20" x14ac:dyDescent="0.45">
      <c r="O47" s="1" t="s">
        <v>11</v>
      </c>
      <c r="P47" s="2">
        <f>1/(2*PI()*SQRT(P44*P45))/1000</f>
        <v>11.067381087340401</v>
      </c>
      <c r="Q47" t="s">
        <v>14</v>
      </c>
    </row>
    <row r="54" spans="15:25" x14ac:dyDescent="0.45">
      <c r="O54" s="1" t="s">
        <v>20</v>
      </c>
      <c r="P54">
        <v>2</v>
      </c>
      <c r="Q54" t="s">
        <v>15</v>
      </c>
      <c r="R54" s="9" t="s">
        <v>21</v>
      </c>
    </row>
    <row r="56" spans="15:25" x14ac:dyDescent="0.45">
      <c r="O56" s="1" t="s">
        <v>1</v>
      </c>
      <c r="P56" s="7">
        <v>12</v>
      </c>
      <c r="Q56" t="s">
        <v>16</v>
      </c>
    </row>
    <row r="57" spans="15:25" x14ac:dyDescent="0.45">
      <c r="O57" s="1" t="s">
        <v>2</v>
      </c>
      <c r="P57" s="7">
        <v>650000</v>
      </c>
      <c r="Q57" t="s">
        <v>17</v>
      </c>
    </row>
    <row r="60" spans="15:25" x14ac:dyDescent="0.45">
      <c r="O60" s="1" t="s">
        <v>0</v>
      </c>
      <c r="P60" s="5">
        <f>(P41/P56)*(P56-P41)/(P44*P57)</f>
        <v>0.78384879869067114</v>
      </c>
      <c r="Q60" t="s">
        <v>15</v>
      </c>
      <c r="R60" s="9" t="s">
        <v>10</v>
      </c>
    </row>
    <row r="61" spans="15:25" x14ac:dyDescent="0.45">
      <c r="O61" s="1" t="s">
        <v>3</v>
      </c>
      <c r="P61" s="5">
        <f>P54+0.5*P60</f>
        <v>2.3919243993453354</v>
      </c>
      <c r="Q61" t="s">
        <v>15</v>
      </c>
      <c r="R61" s="9" t="s">
        <v>22</v>
      </c>
      <c r="T61" s="6" t="s">
        <v>26</v>
      </c>
    </row>
    <row r="62" spans="15:25" x14ac:dyDescent="0.45">
      <c r="O62" s="1" t="s">
        <v>23</v>
      </c>
      <c r="P62" s="5">
        <f>SQRT(P54^2+(1/12)*P60^2)</f>
        <v>2.0127596921310307</v>
      </c>
      <c r="Q62" t="s">
        <v>15</v>
      </c>
      <c r="R62" s="9" t="s">
        <v>24</v>
      </c>
    </row>
    <row r="64" spans="15:25" x14ac:dyDescent="0.45">
      <c r="O64" s="1" t="s">
        <v>27</v>
      </c>
      <c r="P64" s="2">
        <f>(P41*(P56-P41))/(SQRT(12)*P56*P44*P57)</f>
        <v>0.22627765746401188</v>
      </c>
      <c r="R64" s="9" t="s">
        <v>25</v>
      </c>
      <c r="T64" s="6" t="s">
        <v>28</v>
      </c>
      <c r="Y64" t="s">
        <v>29</v>
      </c>
    </row>
    <row r="68" spans="15:25" x14ac:dyDescent="0.45">
      <c r="O68" s="1" t="s">
        <v>47</v>
      </c>
      <c r="P68">
        <v>0.1</v>
      </c>
    </row>
    <row r="70" spans="15:25" x14ac:dyDescent="0.45">
      <c r="O70" s="1" t="s">
        <v>48</v>
      </c>
      <c r="P70">
        <f>P68*P60</f>
        <v>7.8384879869067114E-2</v>
      </c>
      <c r="Q70" t="s">
        <v>16</v>
      </c>
    </row>
    <row r="74" spans="15:25" x14ac:dyDescent="0.45">
      <c r="S74" s="1" t="s">
        <v>43</v>
      </c>
      <c r="U74" t="s">
        <v>35</v>
      </c>
      <c r="W74" t="s">
        <v>40</v>
      </c>
      <c r="Y74" t="s">
        <v>41</v>
      </c>
    </row>
    <row r="75" spans="15:25" x14ac:dyDescent="0.45">
      <c r="S75" s="1" t="s">
        <v>32</v>
      </c>
      <c r="U75" t="s">
        <v>39</v>
      </c>
      <c r="V75" t="s">
        <v>38</v>
      </c>
    </row>
    <row r="76" spans="15:25" x14ac:dyDescent="0.45">
      <c r="S76" s="1" t="s">
        <v>36</v>
      </c>
      <c r="U76" t="s">
        <v>34</v>
      </c>
    </row>
    <row r="77" spans="15:25" x14ac:dyDescent="0.45">
      <c r="S77" s="1" t="s">
        <v>37</v>
      </c>
      <c r="U77" t="s">
        <v>33</v>
      </c>
      <c r="V77" t="s">
        <v>38</v>
      </c>
    </row>
    <row r="84" spans="15:20" ht="28.5" x14ac:dyDescent="0.45">
      <c r="O84" s="4">
        <v>1</v>
      </c>
      <c r="P84" s="7">
        <v>100000</v>
      </c>
      <c r="Q84" t="s">
        <v>19</v>
      </c>
      <c r="R84" s="9" t="s">
        <v>53</v>
      </c>
      <c r="S84" s="1" t="s">
        <v>67</v>
      </c>
    </row>
    <row r="85" spans="15:20" x14ac:dyDescent="0.45">
      <c r="O85" s="1" t="s">
        <v>50</v>
      </c>
      <c r="P85" s="8">
        <v>2.1999999999999999E-5</v>
      </c>
      <c r="Q85" t="s">
        <v>18</v>
      </c>
      <c r="S85" s="1" t="s">
        <v>66</v>
      </c>
    </row>
    <row r="87" spans="15:20" x14ac:dyDescent="0.45">
      <c r="O87" s="1" t="s">
        <v>49</v>
      </c>
      <c r="P87" s="3">
        <f>P84*P85</f>
        <v>2.1999999999999997</v>
      </c>
      <c r="Q87" t="s">
        <v>51</v>
      </c>
    </row>
    <row r="89" spans="15:20" x14ac:dyDescent="0.45">
      <c r="O89" s="1" t="s">
        <v>52</v>
      </c>
      <c r="P89">
        <v>1.6</v>
      </c>
      <c r="Q89" t="s">
        <v>16</v>
      </c>
      <c r="R89" s="9" t="s">
        <v>56</v>
      </c>
    </row>
    <row r="90" spans="15:20" x14ac:dyDescent="0.45">
      <c r="O90" s="1" t="s">
        <v>55</v>
      </c>
      <c r="P90">
        <f>P87*LN(1-P89/P56)</f>
        <v>-0.3148218560094812</v>
      </c>
      <c r="Q90" t="s">
        <v>51</v>
      </c>
      <c r="R90" s="9" t="s">
        <v>57</v>
      </c>
      <c r="T90" t="s">
        <v>63</v>
      </c>
    </row>
    <row r="91" spans="15:20" ht="28.5" x14ac:dyDescent="0.45">
      <c r="O91" s="1" t="s">
        <v>59</v>
      </c>
      <c r="P91">
        <v>3</v>
      </c>
      <c r="Q91" t="s">
        <v>16</v>
      </c>
      <c r="R91" s="9" t="s">
        <v>60</v>
      </c>
      <c r="S91" s="1" t="s">
        <v>68</v>
      </c>
    </row>
    <row r="93" spans="15:20" ht="28.5" x14ac:dyDescent="0.45">
      <c r="O93" s="4">
        <v>5</v>
      </c>
      <c r="P93" s="7">
        <v>1000</v>
      </c>
      <c r="Q93" t="s">
        <v>19</v>
      </c>
      <c r="R93" s="9" t="s">
        <v>54</v>
      </c>
      <c r="S93" s="1" t="s">
        <v>69</v>
      </c>
    </row>
    <row r="96" spans="15:20" x14ac:dyDescent="0.45">
      <c r="O96" s="1" t="s">
        <v>58</v>
      </c>
      <c r="P96" s="3">
        <f>P93*P85</f>
        <v>2.1999999999999999E-2</v>
      </c>
      <c r="Q96" t="s">
        <v>51</v>
      </c>
      <c r="R96" s="9" t="s">
        <v>61</v>
      </c>
    </row>
    <row r="97" spans="15:20" ht="28.5" x14ac:dyDescent="0.45">
      <c r="O97" s="1" t="s">
        <v>62</v>
      </c>
      <c r="P97" s="3">
        <f>P96*LN(P91/P89)</f>
        <v>1.3829390507292229E-2</v>
      </c>
      <c r="Q97" t="s">
        <v>51</v>
      </c>
      <c r="R97" s="9" t="s">
        <v>65</v>
      </c>
      <c r="T97" t="s">
        <v>64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D58-95DE-4AC6-A317-818729DB4475}">
  <dimension ref="A1"/>
  <sheetViews>
    <sheetView tabSelected="1" zoomScaleNormal="100" workbookViewId="0">
      <selection activeCell="M18" sqref="M18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 converter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Arnold</dc:creator>
  <cp:lastModifiedBy>Jason Arnold</cp:lastModifiedBy>
  <dcterms:created xsi:type="dcterms:W3CDTF">2024-10-29T15:42:48Z</dcterms:created>
  <dcterms:modified xsi:type="dcterms:W3CDTF">2024-10-30T12:12:52Z</dcterms:modified>
</cp:coreProperties>
</file>