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ing\Dropbox\Monash Uni\FIT3158\"/>
    </mc:Choice>
  </mc:AlternateContent>
  <xr:revisionPtr revIDLastSave="0" documentId="13_ncr:1_{CDA8C118-9F9B-4B13-838D-4AB983CE2A97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Freigh Loading Plan (LP model)" sheetId="1" r:id="rId1"/>
    <sheet name="Sensitivity Report" sheetId="2" r:id="rId2"/>
    <sheet name="Answer Report" sheetId="3" r:id="rId3"/>
  </sheets>
  <definedNames>
    <definedName name="solver_adj" localSheetId="0" hidden="1">'Freigh Loading Plan (LP model)'!$B$9:$E$12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'Freigh Loading Plan (LP model)'!$B$13</definedName>
    <definedName name="solver_lhs10" localSheetId="0" hidden="1">'Freigh Loading Plan (LP model)'!$H$9:$H$12</definedName>
    <definedName name="solver_lhs11" localSheetId="0" hidden="1">'Freigh Loading Plan (LP model)'!$H$9:$H$12</definedName>
    <definedName name="solver_lhs12" localSheetId="0" hidden="1">'Freigh Loading Plan (LP model)'!$H$9:$H$12</definedName>
    <definedName name="solver_lhs2" localSheetId="0" hidden="1">'Freigh Loading Plan (LP model)'!$B$13</definedName>
    <definedName name="solver_lhs3" localSheetId="0" hidden="1">'Freigh Loading Plan (LP model)'!$B$13:$E$13</definedName>
    <definedName name="solver_lhs4" localSheetId="0" hidden="1">'Freigh Loading Plan (LP model)'!$B$14:$E$14</definedName>
    <definedName name="solver_lhs5" localSheetId="0" hidden="1">'Freigh Loading Plan (LP model)'!$B$24</definedName>
    <definedName name="solver_lhs6" localSheetId="0" hidden="1">'Freigh Loading Plan (LP model)'!$B$24</definedName>
    <definedName name="solver_lhs7" localSheetId="0" hidden="1">'Freigh Loading Plan (LP model)'!$F$9:$F$12</definedName>
    <definedName name="solver_lhs8" localSheetId="0" hidden="1">'Freigh Loading Plan (LP model)'!$F$9:$F$12</definedName>
    <definedName name="solver_lhs9" localSheetId="0" hidden="1">'Freigh Loading Plan (LP model)'!$H$9:$H$12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'Freigh Loading Plan (LP model)'!$H$18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'Freigh Loading Plan (LP model)'!$B$19</definedName>
    <definedName name="solver_rhs10" localSheetId="0" hidden="1">'Freigh Loading Plan (LP model)'!$I$9:$I$12</definedName>
    <definedName name="solver_rhs11" localSheetId="0" hidden="1">'Freigh Loading Plan (LP model)'!$I$9:$I$12</definedName>
    <definedName name="solver_rhs12" localSheetId="0" hidden="1">'Freigh Loading Plan (LP model)'!$I$9:$I$12</definedName>
    <definedName name="solver_rhs2" localSheetId="0" hidden="1">'Freigh Loading Plan (LP model)'!$B$20</definedName>
    <definedName name="solver_rhs3" localSheetId="0" hidden="1">'Freigh Loading Plan (LP model)'!$B$16:$E$16</definedName>
    <definedName name="solver_rhs4" localSheetId="0" hidden="1">'Freigh Loading Plan (LP model)'!$B$15:$E$15</definedName>
    <definedName name="solver_rhs5" localSheetId="0" hidden="1">'Freigh Loading Plan (LP model)'!$B$23</definedName>
    <definedName name="solver_rhs6" localSheetId="0" hidden="1">'Freigh Loading Plan (LP model)'!$B$22</definedName>
    <definedName name="solver_rhs7" localSheetId="0" hidden="1">'Freigh Loading Plan (LP model)'!$G$9:$G$12</definedName>
    <definedName name="solver_rhs8" localSheetId="0" hidden="1">'Freigh Loading Plan (LP model)'!$G$9:$G$12</definedName>
    <definedName name="solver_rhs9" localSheetId="0" hidden="1">'Freigh Loading Plan (LP model)'!$I$9:$I$12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B14" i="1"/>
  <c r="F9" i="1"/>
  <c r="H10" i="1" l="1"/>
  <c r="H11" i="1"/>
  <c r="H12" i="1"/>
  <c r="H9" i="1"/>
  <c r="C13" i="1"/>
  <c r="D13" i="1"/>
  <c r="E13" i="1"/>
  <c r="B13" i="1"/>
  <c r="F10" i="1"/>
  <c r="F11" i="1"/>
  <c r="F12" i="1"/>
  <c r="I10" i="1"/>
  <c r="I11" i="1"/>
  <c r="I12" i="1"/>
  <c r="I9" i="1"/>
  <c r="B20" i="1" l="1"/>
  <c r="B19" i="1"/>
  <c r="B24" i="1"/>
  <c r="H18" i="1"/>
  <c r="H20" i="1" s="1"/>
  <c r="G13" i="1"/>
  <c r="B22" i="1" s="1"/>
  <c r="G14" i="1"/>
  <c r="B23" i="1" l="1"/>
</calcChain>
</file>

<file path=xl/sharedStrings.xml><?xml version="1.0" encoding="utf-8"?>
<sst xmlns="http://schemas.openxmlformats.org/spreadsheetml/2006/main" count="271" uniqueCount="149">
  <si>
    <t>Cargo Type</t>
  </si>
  <si>
    <t>C1</t>
  </si>
  <si>
    <t>C2</t>
  </si>
  <si>
    <t>C3</t>
  </si>
  <si>
    <t>C4</t>
  </si>
  <si>
    <t>Forward</t>
  </si>
  <si>
    <t>Center (port)</t>
  </si>
  <si>
    <t>Center (starboard)</t>
  </si>
  <si>
    <t>Rear</t>
  </si>
  <si>
    <t>Placed (tons)</t>
  </si>
  <si>
    <t>Shipped (tons)</t>
  </si>
  <si>
    <t>Capacity (tons)</t>
  </si>
  <si>
    <t>Cargo hold constraint</t>
  </si>
  <si>
    <t>Available (tons)</t>
  </si>
  <si>
    <t>Available (cubic)</t>
  </si>
  <si>
    <t>Placed (cubic)</t>
  </si>
  <si>
    <t>Capacity (cubic)</t>
  </si>
  <si>
    <t>Shipped (cubic)</t>
  </si>
  <si>
    <t>Tons</t>
  </si>
  <si>
    <t xml:space="preserve">Profit </t>
  </si>
  <si>
    <t>Max (x0.55)</t>
  </si>
  <si>
    <t>Min (x0.45)</t>
  </si>
  <si>
    <t>Profit w/delay</t>
  </si>
  <si>
    <t>Center hold total (tons)</t>
  </si>
  <si>
    <t>Min Forward/Rear</t>
  </si>
  <si>
    <t>Max Forward/Rear</t>
  </si>
  <si>
    <t>Microsoft Excel 16.0 Sensitivity Report</t>
  </si>
  <si>
    <t>Worksheet: [Assignment 1 - Copy.xlsx]Sheet1</t>
  </si>
  <si>
    <t>Report Created: 2/09/2022 3:54:23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</si>
  <si>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</si>
  <si>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</si>
  <si>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</si>
  <si>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</si>
  <si>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</si>
  <si>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</si>
  <si>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</si>
  <si>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</si>
  <si>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</si>
  <si>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</si>
  <si>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</si>
  <si>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</si>
  <si>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</si>
  <si>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</si>
  <si>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</si>
  <si>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</si>
  <si>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</si>
  <si>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$B$9</t>
  </si>
  <si>
    <t>C1 Forward</t>
  </si>
  <si>
    <t>$C$9</t>
  </si>
  <si>
    <t>C1 Center (port)</t>
  </si>
  <si>
    <t>$D$9</t>
  </si>
  <si>
    <t>C1 Center (starboard)</t>
  </si>
  <si>
    <t>$E$9</t>
  </si>
  <si>
    <t>C1 Rear</t>
  </si>
  <si>
    <t>$B$10</t>
  </si>
  <si>
    <t>C2 Forward</t>
  </si>
  <si>
    <t>$C$10</t>
  </si>
  <si>
    <t>C2 Center (port)</t>
  </si>
  <si>
    <t>$D$10</t>
  </si>
  <si>
    <t>C2 Center (starboard)</t>
  </si>
  <si>
    <t>$E$10</t>
  </si>
  <si>
    <t>C2 Rear</t>
  </si>
  <si>
    <t>$B$11</t>
  </si>
  <si>
    <t>C3 Forward</t>
  </si>
  <si>
    <t>$C$11</t>
  </si>
  <si>
    <t>C3 Center (port)</t>
  </si>
  <si>
    <t>$D$11</t>
  </si>
  <si>
    <t>C3 Center (starboard)</t>
  </si>
  <si>
    <t>$E$11</t>
  </si>
  <si>
    <t>C3 Rear</t>
  </si>
  <si>
    <t>$B$12</t>
  </si>
  <si>
    <t>C4 Forward</t>
  </si>
  <si>
    <t>$C$12</t>
  </si>
  <si>
    <t>C4 Center (port)</t>
  </si>
  <si>
    <t>$D$12</t>
  </si>
  <si>
    <t>C4 Center (starboard)</t>
  </si>
  <si>
    <t>$E$12</t>
  </si>
  <si>
    <t>C4 Rear</t>
  </si>
  <si>
    <t>$B$13</t>
  </si>
  <si>
    <t>Placed (tons) Forward</t>
  </si>
  <si>
    <t>$C$13</t>
  </si>
  <si>
    <t>Placed (tons) Center (port)</t>
  </si>
  <si>
    <t>$D$13</t>
  </si>
  <si>
    <t>Placed (tons) Center (starboard)</t>
  </si>
  <si>
    <t>$E$13</t>
  </si>
  <si>
    <t>Placed (tons) Rear</t>
  </si>
  <si>
    <t>$B$14</t>
  </si>
  <si>
    <t>Placed (cubic) Forward</t>
  </si>
  <si>
    <t>$C$14</t>
  </si>
  <si>
    <t>Placed (cubic) Center (port)</t>
  </si>
  <si>
    <t>$D$14</t>
  </si>
  <si>
    <t>Placed (cubic) Center (starboard)</t>
  </si>
  <si>
    <t>$E$14</t>
  </si>
  <si>
    <t>Placed (cubic) Rear</t>
  </si>
  <si>
    <t>$B$24</t>
  </si>
  <si>
    <t>Center hold total (tons) Tons</t>
  </si>
  <si>
    <t>$F$9</t>
  </si>
  <si>
    <t>C1 Shipped (tons)</t>
  </si>
  <si>
    <t>$F$10</t>
  </si>
  <si>
    <t>C2 Shipped (tons)</t>
  </si>
  <si>
    <t>$F$11</t>
  </si>
  <si>
    <t>C3 Shipped (tons)</t>
  </si>
  <si>
    <t>$F$12</t>
  </si>
  <si>
    <t>C4 Shipped (tons)</t>
  </si>
  <si>
    <t>Total placed tons</t>
  </si>
  <si>
    <t>Total placed cubic</t>
  </si>
  <si>
    <t>Total center cargo holds</t>
  </si>
  <si>
    <t>Profit per ton ($)</t>
  </si>
  <si>
    <t>Volume per ton (cubic)</t>
  </si>
  <si>
    <t>Microsoft Excel 16.0 Answer Report</t>
  </si>
  <si>
    <t>Worksheet: [Assignment 1 - Copy.xlsx]Freigh Loading Plan (LP model)</t>
  </si>
  <si>
    <t>Report Created: 2/09/2022 4:47:36 PM</t>
  </si>
  <si>
    <t>Result: Solver found a solution.  All Constraints and optimality conditions are satisfied.</t>
  </si>
  <si>
    <t>Solver Engine</t>
  </si>
  <si>
    <t>Engine: Simplex LP</t>
  </si>
  <si>
    <t>Solution Time: 0.062 Seconds.</t>
  </si>
  <si>
    <t>Iterations: 13 Subproblems: 0</t>
  </si>
  <si>
    <t>Solver Options</t>
  </si>
  <si>
    <t>Max Time Unlimited,  Iterations Unlimited, Precision 0.000001, Use Automatic Scaling</t>
  </si>
  <si>
    <t>Max Subproblems Unlimited, Max Integer Sols Unlimited, Integer Tolerance 0%,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</si>
  <si>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</si>
  <si>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</si>
  <si>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</si>
  <si>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</si>
  <si>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</si>
  <si>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</si>
  <si>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</si>
  <si>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</si>
  <si>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$H$18</t>
  </si>
  <si>
    <t>Profit  Shipped (cubic)</t>
  </si>
  <si>
    <t>Contin</t>
  </si>
  <si>
    <t>$B$13&lt;=$B$19</t>
  </si>
  <si>
    <t>Not Binding</t>
  </si>
  <si>
    <t>$B$13&gt;=$B$20</t>
  </si>
  <si>
    <t>Binding</t>
  </si>
  <si>
    <t>$B$13&lt;=$B$16</t>
  </si>
  <si>
    <t>$C$13&lt;=$C$16</t>
  </si>
  <si>
    <t>$D$13&lt;=$D$16</t>
  </si>
  <si>
    <t>$E$13&lt;=$E$16</t>
  </si>
  <si>
    <t>$B$14&lt;=$B$15</t>
  </si>
  <si>
    <t>$C$14&lt;=$C$15</t>
  </si>
  <si>
    <t>$D$14&lt;=$D$15</t>
  </si>
  <si>
    <t>$E$14&lt;=$E$15</t>
  </si>
  <si>
    <t>$B$24&lt;=$B$23</t>
  </si>
  <si>
    <t>$B$24&gt;=$B$22</t>
  </si>
  <si>
    <t>$F$9&lt;=$G$9</t>
  </si>
  <si>
    <t>$F$10&lt;=$G$10</t>
  </si>
  <si>
    <t>$F$11&lt;=$G$11</t>
  </si>
  <si>
    <t>$F$12&lt;=$G$12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</si>
</sst>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8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5" borderId="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="70" zoomScaleNormal="70" workbookViewId="0">
      <selection activeCell="K25" sqref="K25"/>
    </sheetView>
  </sheetViews>
  <sheetFormatPr defaultRowHeight="14.5" x14ac:dyDescent="0.35"/>
  <cols>
    <col min="1" max="1" width="23.1796875" customWidth="1"/>
    <col min="2" max="2" width="16.54296875" customWidth="1"/>
    <col min="3" max="3" width="22.1796875" bestFit="1" customWidth="1"/>
    <col min="4" max="4" width="18" customWidth="1"/>
    <col min="5" max="5" width="14.08984375" bestFit="1" customWidth="1"/>
    <col min="6" max="6" width="17.453125" bestFit="1" customWidth="1"/>
    <col min="7" max="7" width="15.26953125" customWidth="1"/>
    <col min="8" max="8" width="15" customWidth="1"/>
    <col min="9" max="9" width="16.08984375" bestFit="1" customWidth="1"/>
  </cols>
  <sheetData>
    <row r="1" spans="1:9" ht="15.5" x14ac:dyDescent="0.35">
      <c r="A1" s="7" t="s">
        <v>0</v>
      </c>
      <c r="B1" s="7" t="s">
        <v>107</v>
      </c>
      <c r="C1" s="7" t="s">
        <v>108</v>
      </c>
      <c r="D1" s="8"/>
      <c r="E1" s="8"/>
      <c r="F1" s="8"/>
      <c r="G1" s="8"/>
      <c r="H1" s="8"/>
    </row>
    <row r="2" spans="1:9" ht="15.5" x14ac:dyDescent="0.35">
      <c r="A2" s="17" t="s">
        <v>1</v>
      </c>
      <c r="B2" s="17">
        <v>75</v>
      </c>
      <c r="C2" s="17">
        <v>50</v>
      </c>
      <c r="D2" s="8"/>
      <c r="E2" s="8"/>
      <c r="F2" s="8"/>
      <c r="G2" s="8"/>
      <c r="H2" s="8"/>
    </row>
    <row r="3" spans="1:9" ht="15.5" x14ac:dyDescent="0.35">
      <c r="A3" s="17" t="s">
        <v>2</v>
      </c>
      <c r="B3" s="17">
        <v>55</v>
      </c>
      <c r="C3" s="17">
        <v>35</v>
      </c>
      <c r="D3" s="8"/>
      <c r="E3" s="8"/>
      <c r="F3" s="8"/>
      <c r="G3" s="8"/>
      <c r="H3" s="8"/>
    </row>
    <row r="4" spans="1:9" ht="15.5" x14ac:dyDescent="0.35">
      <c r="A4" s="17" t="s">
        <v>3</v>
      </c>
      <c r="B4" s="17">
        <v>65</v>
      </c>
      <c r="C4" s="17">
        <v>70</v>
      </c>
      <c r="D4" s="8"/>
      <c r="E4" s="8"/>
      <c r="F4" s="8"/>
      <c r="G4" s="8"/>
      <c r="H4" s="8"/>
    </row>
    <row r="5" spans="1:9" ht="15.5" x14ac:dyDescent="0.35">
      <c r="A5" s="17" t="s">
        <v>4</v>
      </c>
      <c r="B5" s="17">
        <v>85</v>
      </c>
      <c r="C5" s="17">
        <v>65</v>
      </c>
      <c r="D5" s="8"/>
      <c r="E5" s="8"/>
      <c r="F5" s="8"/>
      <c r="G5" s="8"/>
      <c r="H5" s="8"/>
    </row>
    <row r="6" spans="1:9" x14ac:dyDescent="0.35">
      <c r="A6" s="8"/>
      <c r="B6" s="8"/>
      <c r="C6" s="8"/>
      <c r="D6" s="8"/>
      <c r="E6" s="8"/>
      <c r="F6" s="8"/>
      <c r="G6" s="8"/>
      <c r="H6" s="8"/>
    </row>
    <row r="7" spans="1:9" x14ac:dyDescent="0.35">
      <c r="A7" s="8"/>
      <c r="B7" s="8"/>
      <c r="C7" s="8"/>
      <c r="D7" s="8"/>
      <c r="E7" s="8"/>
      <c r="F7" s="8"/>
      <c r="G7" s="8"/>
      <c r="H7" s="8"/>
    </row>
    <row r="8" spans="1:9" ht="15.5" x14ac:dyDescent="0.35">
      <c r="A8" s="9"/>
      <c r="B8" s="9" t="s">
        <v>5</v>
      </c>
      <c r="C8" s="9" t="s">
        <v>6</v>
      </c>
      <c r="D8" s="9" t="s">
        <v>7</v>
      </c>
      <c r="E8" s="9" t="s">
        <v>8</v>
      </c>
      <c r="F8" s="10" t="s">
        <v>10</v>
      </c>
      <c r="G8" s="10" t="s">
        <v>13</v>
      </c>
      <c r="H8" s="11" t="s">
        <v>17</v>
      </c>
      <c r="I8" s="6" t="s">
        <v>14</v>
      </c>
    </row>
    <row r="9" spans="1:9" ht="15.5" x14ac:dyDescent="0.35">
      <c r="A9" s="9" t="s">
        <v>1</v>
      </c>
      <c r="B9" s="18">
        <v>1744.2342342342067</v>
      </c>
      <c r="C9" s="17">
        <v>873.33333333335838</v>
      </c>
      <c r="D9" s="17">
        <v>350.00000000000057</v>
      </c>
      <c r="E9" s="19">
        <v>1832.4324324324334</v>
      </c>
      <c r="F9" s="24">
        <f>SUM(B9:E9)</f>
        <v>4799.9999999999991</v>
      </c>
      <c r="G9" s="25">
        <v>4800</v>
      </c>
      <c r="H9" s="26">
        <f>SUM(B9:E9)*C2</f>
        <v>239999.99999999994</v>
      </c>
      <c r="I9" s="26">
        <f>G9*C2</f>
        <v>240000</v>
      </c>
    </row>
    <row r="10" spans="1:9" ht="15.5" x14ac:dyDescent="0.35">
      <c r="A10" s="9" t="s">
        <v>2</v>
      </c>
      <c r="B10" s="18">
        <v>0</v>
      </c>
      <c r="C10" s="17">
        <v>0</v>
      </c>
      <c r="D10" s="17">
        <v>2499.9999999999995</v>
      </c>
      <c r="E10" s="17">
        <v>0</v>
      </c>
      <c r="F10" s="24">
        <f t="shared" ref="F10:F12" si="0">SUM(B10:E10)</f>
        <v>2499.9999999999995</v>
      </c>
      <c r="G10" s="25">
        <v>2500</v>
      </c>
      <c r="H10" s="26">
        <f>SUM(B10:E10)*C3</f>
        <v>87499.999999999985</v>
      </c>
      <c r="I10" s="26">
        <f>G10*C3</f>
        <v>87500</v>
      </c>
    </row>
    <row r="11" spans="1:9" ht="15.5" x14ac:dyDescent="0.35">
      <c r="A11" s="9" t="s">
        <v>3</v>
      </c>
      <c r="B11" s="18">
        <v>0</v>
      </c>
      <c r="C11" s="17">
        <v>0</v>
      </c>
      <c r="D11" s="17">
        <v>0</v>
      </c>
      <c r="E11" s="17">
        <v>1200</v>
      </c>
      <c r="F11" s="24">
        <f t="shared" si="0"/>
        <v>1200</v>
      </c>
      <c r="G11" s="25">
        <v>1200</v>
      </c>
      <c r="H11" s="26">
        <f>SUM(B11:E11)*C4</f>
        <v>84000</v>
      </c>
      <c r="I11" s="26">
        <f>G11*C4</f>
        <v>84000</v>
      </c>
    </row>
    <row r="12" spans="1:9" ht="15.5" x14ac:dyDescent="0.35">
      <c r="A12" s="9" t="s">
        <v>4</v>
      </c>
      <c r="B12" s="20">
        <v>833.33333333336054</v>
      </c>
      <c r="C12" s="21">
        <v>866.66666666663912</v>
      </c>
      <c r="D12" s="21">
        <v>0</v>
      </c>
      <c r="E12" s="21">
        <v>0</v>
      </c>
      <c r="F12" s="24">
        <f t="shared" si="0"/>
        <v>1699.9999999999995</v>
      </c>
      <c r="G12" s="25">
        <v>1700</v>
      </c>
      <c r="H12" s="26">
        <f>SUM(B12:E12)*C5</f>
        <v>110499.99999999997</v>
      </c>
      <c r="I12" s="26">
        <f>G12*C5</f>
        <v>110500</v>
      </c>
    </row>
    <row r="13" spans="1:9" ht="15.5" x14ac:dyDescent="0.35">
      <c r="A13" s="10" t="s">
        <v>9</v>
      </c>
      <c r="B13" s="22">
        <f>SUM(B9:B12)</f>
        <v>2577.5675675675675</v>
      </c>
      <c r="C13" s="22">
        <f t="shared" ref="C13:E13" si="1">SUM(C9:C12)</f>
        <v>1739.9999999999975</v>
      </c>
      <c r="D13" s="22">
        <f t="shared" si="1"/>
        <v>2850</v>
      </c>
      <c r="E13" s="22">
        <f t="shared" si="1"/>
        <v>3032.4324324324334</v>
      </c>
      <c r="F13" s="27" t="s">
        <v>104</v>
      </c>
      <c r="G13" s="28">
        <f>SUM(B13:E13)</f>
        <v>10199.999999999998</v>
      </c>
      <c r="H13" s="29"/>
      <c r="I13" s="30"/>
    </row>
    <row r="14" spans="1:9" ht="15.5" x14ac:dyDescent="0.35">
      <c r="A14" s="11" t="s">
        <v>15</v>
      </c>
      <c r="B14" s="23">
        <f>SUMPRODUCT(B9:B12,$C$2:$C$5)</f>
        <v>141378.37837837875</v>
      </c>
      <c r="C14" s="23">
        <f t="shared" ref="C14:E14" si="2">SUMPRODUCT(C9:C12,$C$2:$C$5)</f>
        <v>99999.999999999462</v>
      </c>
      <c r="D14" s="23">
        <f t="shared" si="2"/>
        <v>105000.00000000001</v>
      </c>
      <c r="E14" s="23">
        <f t="shared" si="2"/>
        <v>175621.62162162166</v>
      </c>
      <c r="F14" s="27" t="s">
        <v>105</v>
      </c>
      <c r="G14" s="28">
        <f>SUM(B14:E14)</f>
        <v>521999.99999999988</v>
      </c>
      <c r="H14" s="29"/>
      <c r="I14" s="30"/>
    </row>
    <row r="15" spans="1:9" ht="15.5" x14ac:dyDescent="0.35">
      <c r="A15" s="11" t="s">
        <v>16</v>
      </c>
      <c r="B15" s="23">
        <v>170000</v>
      </c>
      <c r="C15" s="23">
        <v>100000</v>
      </c>
      <c r="D15" s="23">
        <v>105000</v>
      </c>
      <c r="E15" s="23">
        <v>180000</v>
      </c>
      <c r="F15" s="8"/>
      <c r="G15" s="8"/>
      <c r="H15" s="8"/>
    </row>
    <row r="16" spans="1:9" ht="15.5" x14ac:dyDescent="0.35">
      <c r="A16" s="10" t="s">
        <v>11</v>
      </c>
      <c r="B16" s="35">
        <v>3000</v>
      </c>
      <c r="C16" s="35">
        <v>3000</v>
      </c>
      <c r="D16" s="35">
        <v>3000</v>
      </c>
      <c r="E16" s="35">
        <v>4000</v>
      </c>
      <c r="F16" s="12"/>
      <c r="G16" s="8"/>
      <c r="H16" s="8"/>
    </row>
    <row r="17" spans="1:8" x14ac:dyDescent="0.35">
      <c r="A17" s="8"/>
      <c r="B17" s="8"/>
      <c r="C17" s="8"/>
      <c r="D17" s="8"/>
      <c r="E17" s="8"/>
      <c r="F17" s="8"/>
      <c r="G17" s="8"/>
      <c r="H17" s="8"/>
    </row>
    <row r="18" spans="1:8" ht="15.5" x14ac:dyDescent="0.35">
      <c r="A18" s="7" t="s">
        <v>12</v>
      </c>
      <c r="B18" s="7" t="s">
        <v>18</v>
      </c>
      <c r="C18" s="13"/>
      <c r="D18" s="8"/>
      <c r="E18" s="8"/>
      <c r="F18" s="8"/>
      <c r="G18" s="31" t="s">
        <v>19</v>
      </c>
      <c r="H18" s="17">
        <f>SUMPRODUCT(F9:F12,B2:B5)</f>
        <v>719999.99999999988</v>
      </c>
    </row>
    <row r="19" spans="1:8" ht="15.5" x14ac:dyDescent="0.35">
      <c r="A19" s="14" t="s">
        <v>25</v>
      </c>
      <c r="B19" s="14">
        <f>E13*1.15</f>
        <v>3487.297297297298</v>
      </c>
      <c r="C19" s="15"/>
      <c r="D19" s="8"/>
      <c r="E19" s="8"/>
      <c r="F19" s="8"/>
      <c r="G19" s="29"/>
      <c r="H19" s="29"/>
    </row>
    <row r="20" spans="1:8" ht="15.5" x14ac:dyDescent="0.35">
      <c r="A20" s="14" t="s">
        <v>24</v>
      </c>
      <c r="B20" s="14">
        <f>E13*0.85</f>
        <v>2577.5675675675684</v>
      </c>
      <c r="C20" s="15"/>
      <c r="D20" s="8"/>
      <c r="E20" s="8"/>
      <c r="F20" s="8"/>
      <c r="G20" s="31" t="s">
        <v>22</v>
      </c>
      <c r="H20" s="17">
        <f>H18*0.9</f>
        <v>647999.99999999988</v>
      </c>
    </row>
    <row r="21" spans="1:8" ht="15.5" x14ac:dyDescent="0.35">
      <c r="A21" s="16" t="s">
        <v>106</v>
      </c>
      <c r="B21" s="16"/>
      <c r="C21" s="13"/>
      <c r="D21" s="8"/>
      <c r="E21" s="8"/>
      <c r="F21" s="8"/>
      <c r="G21" s="8"/>
      <c r="H21" s="8"/>
    </row>
    <row r="22" spans="1:8" ht="15.5" x14ac:dyDescent="0.35">
      <c r="A22" s="16" t="s">
        <v>21</v>
      </c>
      <c r="B22" s="16">
        <f>G13*0.45</f>
        <v>4589.9999999999991</v>
      </c>
      <c r="C22" s="13"/>
      <c r="D22" s="8"/>
      <c r="E22" s="8"/>
      <c r="F22" s="8"/>
      <c r="G22" s="8"/>
      <c r="H22" s="8"/>
    </row>
    <row r="23" spans="1:8" ht="15.5" x14ac:dyDescent="0.35">
      <c r="A23" s="16" t="s">
        <v>20</v>
      </c>
      <c r="B23" s="16">
        <f>G13*0.55</f>
        <v>5609.9999999999991</v>
      </c>
      <c r="C23" s="13"/>
      <c r="D23" s="8"/>
      <c r="E23" s="8"/>
      <c r="F23" s="8"/>
      <c r="G23" s="8"/>
      <c r="H23" s="8"/>
    </row>
    <row r="24" spans="1:8" ht="15.5" x14ac:dyDescent="0.35">
      <c r="A24" s="16" t="s">
        <v>23</v>
      </c>
      <c r="B24" s="16">
        <f>SUM(C13:D13)</f>
        <v>4589.9999999999973</v>
      </c>
      <c r="C24" s="8"/>
      <c r="D24" s="8"/>
      <c r="E24" s="8"/>
      <c r="F24" s="8"/>
      <c r="G24" s="8"/>
      <c r="H24" s="8"/>
    </row>
    <row r="25" spans="1:8" x14ac:dyDescent="0.35">
      <c r="A25" s="15"/>
      <c r="B25" s="15"/>
      <c r="C25" s="8"/>
      <c r="D25" s="8"/>
      <c r="E25" s="8"/>
      <c r="F25" s="8"/>
      <c r="G25" s="8"/>
      <c r="H2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9362-3CC0-44F7-9B92-AA7C5A5C9682}">
  <dimension ref="A1:H44"/>
  <sheetViews>
    <sheetView showGridLines="0" topLeftCell="A5" zoomScale="90" zoomScaleNormal="90" workbookViewId="0">
      <selection activeCell="B48" sqref="B48"/>
    </sheetView>
  </sheetViews>
  <sheetFormatPr defaultRowHeight="14.5" x14ac:dyDescent="0.35"/>
  <cols>
    <col min="1" max="1" width="2.1796875" customWidth="1"/>
    <col min="2" max="2" width="6.08984375" bestFit="1" customWidth="1"/>
    <col min="3" max="3" width="28.453125" bestFit="1" customWidth="1"/>
    <col min="4" max="4" width="11.81640625" bestFit="1" customWidth="1"/>
    <col min="5" max="5" width="12.453125" bestFit="1" customWidth="1"/>
    <col min="6" max="6" width="9.81640625" bestFit="1" customWidth="1"/>
    <col min="7" max="8" width="11.81640625" bestFit="1" customWidth="1"/>
  </cols>
  <sheetData>
    <row r="1" spans="1:8" x14ac:dyDescent="0.35">
      <c r="A1" s="1" t="s">
        <v>26</v>
      </c>
    </row>
    <row r="2" spans="1:8" x14ac:dyDescent="0.35">
      <c r="A2" s="1" t="s">
        <v>27</v>
      </c>
    </row>
    <row r="3" spans="1:8" x14ac:dyDescent="0.35">
      <c r="A3" s="1" t="s">
        <v>28</v>
      </c>
    </row>
    <row r="6" spans="1:8" ht="15" thickBot="1" x14ac:dyDescent="0.4">
      <c r="A6" t="s">
        <v>29</v>
      </c>
    </row>
    <row r="7" spans="1:8" x14ac:dyDescent="0.35">
      <c r="B7" s="4"/>
      <c r="C7" s="4"/>
      <c r="D7" s="4" t="s">
        <v>32</v>
      </c>
      <c r="E7" s="4" t="s">
        <v>34</v>
      </c>
      <c r="F7" s="4" t="s">
        <v>36</v>
      </c>
      <c r="G7" s="4" t="s">
        <v>38</v>
      </c>
      <c r="H7" s="4" t="s">
        <v>38</v>
      </c>
    </row>
    <row r="8" spans="1:8" ht="15" thickBot="1" x14ac:dyDescent="0.4">
      <c r="B8" s="5" t="s">
        <v>30</v>
      </c>
      <c r="C8" s="5" t="s">
        <v>31</v>
      </c>
      <c r="D8" s="5" t="s">
        <v>33</v>
      </c>
      <c r="E8" s="5" t="s">
        <v>35</v>
      </c>
      <c r="F8" s="5" t="s">
        <v>37</v>
      </c>
      <c r="G8" s="5" t="s">
        <v>39</v>
      </c>
      <c r="H8" s="5" t="s">
        <v>40</v>
      </c>
    </row>
    <row r="9" spans="1:8" x14ac:dyDescent="0.35">
      <c r="B9" s="2" t="s">
        <v>46</v>
      </c>
      <c r="C9" s="2" t="s">
        <v>47</v>
      </c>
      <c r="D9" s="2">
        <v>1744.2342342342067</v>
      </c>
      <c r="E9" s="2">
        <v>0</v>
      </c>
      <c r="F9" s="2">
        <v>75</v>
      </c>
      <c r="G9" s="2">
        <v>0</v>
      </c>
      <c r="H9" s="2">
        <v>0</v>
      </c>
    </row>
    <row r="10" spans="1:8" x14ac:dyDescent="0.35">
      <c r="B10" s="2" t="s">
        <v>48</v>
      </c>
      <c r="C10" s="2" t="s">
        <v>49</v>
      </c>
      <c r="D10" s="2">
        <v>873.33333333335838</v>
      </c>
      <c r="E10" s="2">
        <v>0</v>
      </c>
      <c r="F10" s="2">
        <v>75</v>
      </c>
      <c r="G10" s="2">
        <v>0</v>
      </c>
      <c r="H10" s="2">
        <v>2.2331343123888933E-13</v>
      </c>
    </row>
    <row r="11" spans="1:8" x14ac:dyDescent="0.35">
      <c r="B11" s="2" t="s">
        <v>50</v>
      </c>
      <c r="C11" s="2" t="s">
        <v>51</v>
      </c>
      <c r="D11" s="2">
        <v>350.00000000000057</v>
      </c>
      <c r="E11" s="2">
        <v>0</v>
      </c>
      <c r="F11" s="2">
        <v>75</v>
      </c>
      <c r="G11" s="2">
        <v>0</v>
      </c>
      <c r="H11" s="2">
        <v>0</v>
      </c>
    </row>
    <row r="12" spans="1:8" x14ac:dyDescent="0.35">
      <c r="B12" s="2" t="s">
        <v>52</v>
      </c>
      <c r="C12" s="2" t="s">
        <v>53</v>
      </c>
      <c r="D12" s="2">
        <v>1832.4324324324334</v>
      </c>
      <c r="E12" s="2">
        <v>0</v>
      </c>
      <c r="F12" s="2">
        <v>75</v>
      </c>
      <c r="G12" s="2">
        <v>0</v>
      </c>
      <c r="H12" s="2">
        <v>0</v>
      </c>
    </row>
    <row r="13" spans="1:8" x14ac:dyDescent="0.35">
      <c r="B13" s="2" t="s">
        <v>54</v>
      </c>
      <c r="C13" s="2" t="s">
        <v>55</v>
      </c>
      <c r="D13" s="2">
        <v>0</v>
      </c>
      <c r="E13" s="2">
        <v>0</v>
      </c>
      <c r="F13" s="2">
        <v>55</v>
      </c>
      <c r="G13" s="2">
        <v>0</v>
      </c>
      <c r="H13" s="2">
        <v>1E+30</v>
      </c>
    </row>
    <row r="14" spans="1:8" x14ac:dyDescent="0.35">
      <c r="B14" s="2" t="s">
        <v>56</v>
      </c>
      <c r="C14" s="2" t="s">
        <v>57</v>
      </c>
      <c r="D14" s="2">
        <v>0</v>
      </c>
      <c r="E14" s="2">
        <v>-1.5631940186722204E-13</v>
      </c>
      <c r="F14" s="2">
        <v>55</v>
      </c>
      <c r="G14" s="2">
        <v>1.5631940186722204E-13</v>
      </c>
      <c r="H14" s="2">
        <v>1E+30</v>
      </c>
    </row>
    <row r="15" spans="1:8" x14ac:dyDescent="0.35">
      <c r="B15" s="2" t="s">
        <v>58</v>
      </c>
      <c r="C15" s="2" t="s">
        <v>59</v>
      </c>
      <c r="D15" s="2">
        <v>2499.9999999999995</v>
      </c>
      <c r="E15" s="2">
        <v>0</v>
      </c>
      <c r="F15" s="2">
        <v>55</v>
      </c>
      <c r="G15" s="2">
        <v>1E+30</v>
      </c>
      <c r="H15" s="2">
        <v>0</v>
      </c>
    </row>
    <row r="16" spans="1:8" x14ac:dyDescent="0.35">
      <c r="B16" s="2" t="s">
        <v>60</v>
      </c>
      <c r="C16" s="2" t="s">
        <v>61</v>
      </c>
      <c r="D16" s="2">
        <v>0</v>
      </c>
      <c r="E16" s="2">
        <v>0</v>
      </c>
      <c r="F16" s="2">
        <v>55</v>
      </c>
      <c r="G16" s="2">
        <v>0</v>
      </c>
      <c r="H16" s="2">
        <v>1E+30</v>
      </c>
    </row>
    <row r="17" spans="1:8" x14ac:dyDescent="0.35">
      <c r="B17" s="2" t="s">
        <v>62</v>
      </c>
      <c r="C17" s="2" t="s">
        <v>63</v>
      </c>
      <c r="D17" s="2">
        <v>0</v>
      </c>
      <c r="E17" s="2">
        <v>-1.1368683772161603E-13</v>
      </c>
      <c r="F17" s="2">
        <v>65</v>
      </c>
      <c r="G17" s="2">
        <v>1.1368683772161603E-13</v>
      </c>
      <c r="H17" s="2">
        <v>1E+30</v>
      </c>
    </row>
    <row r="18" spans="1:8" x14ac:dyDescent="0.35">
      <c r="B18" s="2" t="s">
        <v>64</v>
      </c>
      <c r="C18" s="2" t="s">
        <v>65</v>
      </c>
      <c r="D18" s="2">
        <v>0</v>
      </c>
      <c r="E18" s="2">
        <v>-9.2370555648813024E-14</v>
      </c>
      <c r="F18" s="2">
        <v>65</v>
      </c>
      <c r="G18" s="2">
        <v>9.2370555648813024E-14</v>
      </c>
      <c r="H18" s="2">
        <v>1E+30</v>
      </c>
    </row>
    <row r="19" spans="1:8" x14ac:dyDescent="0.35">
      <c r="B19" s="2" t="s">
        <v>66</v>
      </c>
      <c r="C19" s="2" t="s">
        <v>67</v>
      </c>
      <c r="D19" s="2">
        <v>0</v>
      </c>
      <c r="E19" s="2">
        <v>0</v>
      </c>
      <c r="F19" s="2">
        <v>65</v>
      </c>
      <c r="G19" s="2">
        <v>0</v>
      </c>
      <c r="H19" s="2">
        <v>1E+30</v>
      </c>
    </row>
    <row r="20" spans="1:8" x14ac:dyDescent="0.35">
      <c r="B20" s="2" t="s">
        <v>68</v>
      </c>
      <c r="C20" s="2" t="s">
        <v>69</v>
      </c>
      <c r="D20" s="2">
        <v>1200</v>
      </c>
      <c r="E20" s="2">
        <v>0</v>
      </c>
      <c r="F20" s="2">
        <v>65</v>
      </c>
      <c r="G20" s="2">
        <v>1E+30</v>
      </c>
      <c r="H20" s="2">
        <v>0</v>
      </c>
    </row>
    <row r="21" spans="1:8" x14ac:dyDescent="0.35">
      <c r="B21" s="2" t="s">
        <v>70</v>
      </c>
      <c r="C21" s="2" t="s">
        <v>71</v>
      </c>
      <c r="D21" s="2">
        <v>833.33333333336054</v>
      </c>
      <c r="E21" s="2">
        <v>0</v>
      </c>
      <c r="F21" s="2">
        <v>85</v>
      </c>
      <c r="G21" s="2">
        <v>0</v>
      </c>
      <c r="H21" s="2">
        <v>4.2632564145603853E-14</v>
      </c>
    </row>
    <row r="22" spans="1:8" x14ac:dyDescent="0.35">
      <c r="B22" s="2" t="s">
        <v>72</v>
      </c>
      <c r="C22" s="2" t="s">
        <v>73</v>
      </c>
      <c r="D22" s="2">
        <v>866.66666666663912</v>
      </c>
      <c r="E22" s="2">
        <v>0</v>
      </c>
      <c r="F22" s="2">
        <v>85</v>
      </c>
      <c r="G22" s="2">
        <v>0.84026258205689275</v>
      </c>
      <c r="H22" s="2">
        <v>0</v>
      </c>
    </row>
    <row r="23" spans="1:8" x14ac:dyDescent="0.35">
      <c r="B23" s="2" t="s">
        <v>74</v>
      </c>
      <c r="C23" s="2" t="s">
        <v>75</v>
      </c>
      <c r="D23" s="2">
        <v>0</v>
      </c>
      <c r="E23" s="2">
        <v>0</v>
      </c>
      <c r="F23" s="2">
        <v>85</v>
      </c>
      <c r="G23" s="2">
        <v>0</v>
      </c>
      <c r="H23" s="2">
        <v>1E+30</v>
      </c>
    </row>
    <row r="24" spans="1:8" ht="15" thickBot="1" x14ac:dyDescent="0.4">
      <c r="B24" s="3" t="s">
        <v>76</v>
      </c>
      <c r="C24" s="3" t="s">
        <v>77</v>
      </c>
      <c r="D24" s="3">
        <v>0</v>
      </c>
      <c r="E24" s="3">
        <v>-4.2632564145606011E-14</v>
      </c>
      <c r="F24" s="3">
        <v>85</v>
      </c>
      <c r="G24" s="3">
        <v>4.2632564145606011E-14</v>
      </c>
      <c r="H24" s="3">
        <v>1E+30</v>
      </c>
    </row>
    <row r="26" spans="1:8" ht="15" thickBot="1" x14ac:dyDescent="0.4">
      <c r="A26" t="s">
        <v>41</v>
      </c>
    </row>
    <row r="27" spans="1:8" x14ac:dyDescent="0.35">
      <c r="B27" s="4"/>
      <c r="C27" s="4"/>
      <c r="D27" s="4" t="s">
        <v>32</v>
      </c>
      <c r="E27" s="4" t="s">
        <v>42</v>
      </c>
      <c r="F27" s="4" t="s">
        <v>44</v>
      </c>
      <c r="G27" s="4" t="s">
        <v>38</v>
      </c>
      <c r="H27" s="4" t="s">
        <v>38</v>
      </c>
    </row>
    <row r="28" spans="1:8" ht="15" thickBot="1" x14ac:dyDescent="0.4">
      <c r="B28" s="5" t="s">
        <v>30</v>
      </c>
      <c r="C28" s="5" t="s">
        <v>31</v>
      </c>
      <c r="D28" s="5" t="s">
        <v>33</v>
      </c>
      <c r="E28" s="5" t="s">
        <v>43</v>
      </c>
      <c r="F28" s="5" t="s">
        <v>45</v>
      </c>
      <c r="G28" s="5" t="s">
        <v>39</v>
      </c>
      <c r="H28" s="5" t="s">
        <v>40</v>
      </c>
    </row>
    <row r="29" spans="1:8" x14ac:dyDescent="0.35">
      <c r="B29" s="2" t="s">
        <v>78</v>
      </c>
      <c r="C29" s="2" t="s">
        <v>79</v>
      </c>
      <c r="D29" s="2">
        <v>2577.5675675675675</v>
      </c>
      <c r="E29" s="2">
        <v>0</v>
      </c>
      <c r="F29" s="2">
        <v>0</v>
      </c>
      <c r="G29" s="2">
        <v>1E+30</v>
      </c>
      <c r="H29" s="2">
        <v>909.72972972974537</v>
      </c>
    </row>
    <row r="30" spans="1:8" x14ac:dyDescent="0.35">
      <c r="B30" s="2" t="s">
        <v>78</v>
      </c>
      <c r="C30" s="2" t="s">
        <v>79</v>
      </c>
      <c r="D30" s="2">
        <v>2577.5675675675675</v>
      </c>
      <c r="E30" s="2">
        <v>0</v>
      </c>
      <c r="F30" s="2">
        <v>0</v>
      </c>
      <c r="G30" s="2">
        <v>781.5</v>
      </c>
      <c r="H30" s="2">
        <v>161.99999999999784</v>
      </c>
    </row>
    <row r="31" spans="1:8" x14ac:dyDescent="0.35">
      <c r="B31" s="2" t="s">
        <v>78</v>
      </c>
      <c r="C31" s="2" t="s">
        <v>79</v>
      </c>
      <c r="D31" s="2">
        <v>2577.5675675675675</v>
      </c>
      <c r="E31" s="2">
        <v>0</v>
      </c>
      <c r="F31" s="2">
        <v>3000</v>
      </c>
      <c r="G31" s="2">
        <v>1E+30</v>
      </c>
      <c r="H31" s="2">
        <v>422.43243243243262</v>
      </c>
    </row>
    <row r="32" spans="1:8" x14ac:dyDescent="0.35">
      <c r="B32" s="2" t="s">
        <v>80</v>
      </c>
      <c r="C32" s="2" t="s">
        <v>81</v>
      </c>
      <c r="D32" s="2">
        <v>1739.9999999999975</v>
      </c>
      <c r="E32" s="2">
        <v>0</v>
      </c>
      <c r="F32" s="2">
        <v>3000</v>
      </c>
      <c r="G32" s="2">
        <v>1E+30</v>
      </c>
      <c r="H32" s="2">
        <v>1260.0000000000025</v>
      </c>
    </row>
    <row r="33" spans="2:8" x14ac:dyDescent="0.35">
      <c r="B33" s="2" t="s">
        <v>82</v>
      </c>
      <c r="C33" s="2" t="s">
        <v>83</v>
      </c>
      <c r="D33" s="2">
        <v>2850</v>
      </c>
      <c r="E33" s="2">
        <v>0</v>
      </c>
      <c r="F33" s="2">
        <v>3000</v>
      </c>
      <c r="G33" s="2">
        <v>1E+30</v>
      </c>
      <c r="H33" s="2">
        <v>149.99999999999972</v>
      </c>
    </row>
    <row r="34" spans="2:8" x14ac:dyDescent="0.35">
      <c r="B34" s="2" t="s">
        <v>84</v>
      </c>
      <c r="C34" s="2" t="s">
        <v>85</v>
      </c>
      <c r="D34" s="2">
        <v>3032.4324324324334</v>
      </c>
      <c r="E34" s="2">
        <v>0</v>
      </c>
      <c r="F34" s="2">
        <v>4000</v>
      </c>
      <c r="G34" s="2">
        <v>1E+30</v>
      </c>
      <c r="H34" s="2">
        <v>967.56756756756693</v>
      </c>
    </row>
    <row r="35" spans="2:8" x14ac:dyDescent="0.35">
      <c r="B35" s="2" t="s">
        <v>86</v>
      </c>
      <c r="C35" s="2" t="s">
        <v>87</v>
      </c>
      <c r="D35" s="2">
        <v>141378.37837837875</v>
      </c>
      <c r="E35" s="2">
        <v>0</v>
      </c>
      <c r="F35" s="2">
        <v>170000</v>
      </c>
      <c r="G35" s="2">
        <v>1E+30</v>
      </c>
      <c r="H35" s="2">
        <v>28621.621621621205</v>
      </c>
    </row>
    <row r="36" spans="2:8" x14ac:dyDescent="0.35">
      <c r="B36" s="2" t="s">
        <v>88</v>
      </c>
      <c r="C36" s="2" t="s">
        <v>89</v>
      </c>
      <c r="D36" s="2">
        <v>99999.999999999462</v>
      </c>
      <c r="E36" s="2">
        <v>3.5527136788005009E-15</v>
      </c>
      <c r="F36" s="2">
        <v>100000</v>
      </c>
      <c r="G36" s="2">
        <v>12499.999999999933</v>
      </c>
      <c r="H36" s="2">
        <v>12999.999999999089</v>
      </c>
    </row>
    <row r="37" spans="2:8" x14ac:dyDescent="0.35">
      <c r="B37" s="2" t="s">
        <v>90</v>
      </c>
      <c r="C37" s="2" t="s">
        <v>91</v>
      </c>
      <c r="D37" s="2">
        <v>105000.00000000001</v>
      </c>
      <c r="E37" s="2">
        <v>0</v>
      </c>
      <c r="F37" s="2">
        <v>105000</v>
      </c>
      <c r="G37" s="2">
        <v>7500.0000000000027</v>
      </c>
      <c r="H37" s="2">
        <v>12999.999999999094</v>
      </c>
    </row>
    <row r="38" spans="2:8" x14ac:dyDescent="0.35">
      <c r="B38" s="2" t="s">
        <v>92</v>
      </c>
      <c r="C38" s="2" t="s">
        <v>93</v>
      </c>
      <c r="D38" s="2">
        <v>175621.62162162166</v>
      </c>
      <c r="E38" s="2">
        <v>0</v>
      </c>
      <c r="F38" s="2">
        <v>180000</v>
      </c>
      <c r="G38" s="2">
        <v>1E+30</v>
      </c>
      <c r="H38" s="2">
        <v>4378.378378378321</v>
      </c>
    </row>
    <row r="39" spans="2:8" x14ac:dyDescent="0.35">
      <c r="B39" s="2" t="s">
        <v>94</v>
      </c>
      <c r="C39" s="2" t="s">
        <v>95</v>
      </c>
      <c r="D39" s="2">
        <v>4589.9999999999973</v>
      </c>
      <c r="E39" s="2">
        <v>0</v>
      </c>
      <c r="F39" s="2">
        <v>0</v>
      </c>
      <c r="G39" s="2">
        <v>1E+30</v>
      </c>
      <c r="H39" s="2">
        <v>1019.999999999999</v>
      </c>
    </row>
    <row r="40" spans="2:8" x14ac:dyDescent="0.35">
      <c r="B40" s="2" t="s">
        <v>94</v>
      </c>
      <c r="C40" s="2" t="s">
        <v>95</v>
      </c>
      <c r="D40" s="2">
        <v>4589.9999999999973</v>
      </c>
      <c r="E40" s="2">
        <v>-5.6843418860808015E-14</v>
      </c>
      <c r="F40" s="2">
        <v>0</v>
      </c>
      <c r="G40" s="2">
        <v>259.99999999998192</v>
      </c>
      <c r="H40" s="2">
        <v>161.99999999999756</v>
      </c>
    </row>
    <row r="41" spans="2:8" x14ac:dyDescent="0.35">
      <c r="B41" s="2" t="s">
        <v>96</v>
      </c>
      <c r="C41" s="2" t="s">
        <v>97</v>
      </c>
      <c r="D41" s="2">
        <v>4799.9999999999991</v>
      </c>
      <c r="E41" s="2">
        <v>75.000000000000028</v>
      </c>
      <c r="F41" s="2">
        <v>4800</v>
      </c>
      <c r="G41" s="2">
        <v>294.54545454545098</v>
      </c>
      <c r="H41" s="2">
        <v>447.86324786324786</v>
      </c>
    </row>
    <row r="42" spans="2:8" x14ac:dyDescent="0.35">
      <c r="B42" s="2" t="s">
        <v>98</v>
      </c>
      <c r="C42" s="2" t="s">
        <v>99</v>
      </c>
      <c r="D42" s="2">
        <v>2499.9999999999995</v>
      </c>
      <c r="E42" s="2">
        <v>55.000000000000028</v>
      </c>
      <c r="F42" s="2">
        <v>2500</v>
      </c>
      <c r="G42" s="2">
        <v>294.54545454545053</v>
      </c>
      <c r="H42" s="2">
        <v>1343.5897435897448</v>
      </c>
    </row>
    <row r="43" spans="2:8" x14ac:dyDescent="0.35">
      <c r="B43" s="2" t="s">
        <v>100</v>
      </c>
      <c r="C43" s="2" t="s">
        <v>101</v>
      </c>
      <c r="D43" s="2">
        <v>1200</v>
      </c>
      <c r="E43" s="2">
        <v>65.000000000000099</v>
      </c>
      <c r="F43" s="2">
        <v>1200</v>
      </c>
      <c r="G43" s="2">
        <v>125.58139534883557</v>
      </c>
      <c r="H43" s="2">
        <v>447.86324786324752</v>
      </c>
    </row>
    <row r="44" spans="2:8" ht="15" thickBot="1" x14ac:dyDescent="0.4">
      <c r="B44" s="3" t="s">
        <v>102</v>
      </c>
      <c r="C44" s="3" t="s">
        <v>103</v>
      </c>
      <c r="D44" s="3">
        <v>1699.9999999999995</v>
      </c>
      <c r="E44" s="3">
        <v>84.999999999999986</v>
      </c>
      <c r="F44" s="3">
        <v>1700</v>
      </c>
      <c r="G44" s="3">
        <v>294.54545454545121</v>
      </c>
      <c r="H44" s="3">
        <v>333.33333333333132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94A0-2C1C-449C-964B-8A4C0FAD3276}">
  <dimension ref="A1:G56"/>
  <sheetViews>
    <sheetView showGridLines="0" topLeftCell="A37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8.453125" bestFit="1" customWidth="1"/>
    <col min="4" max="4" width="12.453125" bestFit="1" customWidth="1"/>
    <col min="5" max="5" width="13.453125" bestFit="1" customWidth="1"/>
    <col min="6" max="6" width="10.453125" bestFit="1" customWidth="1"/>
    <col min="7" max="7" width="11.81640625" bestFit="1" customWidth="1"/>
  </cols>
  <sheetData>
    <row r="1" spans="1:5" x14ac:dyDescent="0.35">
      <c r="A1" s="1" t="s">
        <v>109</v>
      </c>
    </row>
    <row r="2" spans="1:5" x14ac:dyDescent="0.35">
      <c r="A2" s="1" t="s">
        <v>110</v>
      </c>
    </row>
    <row r="3" spans="1:5" x14ac:dyDescent="0.35">
      <c r="A3" s="1" t="s">
        <v>111</v>
      </c>
    </row>
    <row r="4" spans="1:5" x14ac:dyDescent="0.35">
      <c r="A4" s="1" t="s">
        <v>112</v>
      </c>
    </row>
    <row r="5" spans="1:5" x14ac:dyDescent="0.35">
      <c r="A5" s="1" t="s">
        <v>113</v>
      </c>
    </row>
    <row r="6" spans="1:5" x14ac:dyDescent="0.35">
      <c r="A6" s="1"/>
      <c r="B6" t="s">
        <v>114</v>
      </c>
    </row>
    <row r="7" spans="1:5" x14ac:dyDescent="0.35">
      <c r="A7" s="1"/>
      <c r="B7" t="s">
        <v>115</v>
      </c>
    </row>
    <row r="8" spans="1:5" x14ac:dyDescent="0.35">
      <c r="A8" s="1"/>
      <c r="B8" t="s">
        <v>116</v>
      </c>
    </row>
    <row r="9" spans="1:5" x14ac:dyDescent="0.35">
      <c r="A9" s="1" t="s">
        <v>117</v>
      </c>
    </row>
    <row r="10" spans="1:5" x14ac:dyDescent="0.35">
      <c r="B10" t="s">
        <v>118</v>
      </c>
    </row>
    <row r="11" spans="1:5" x14ac:dyDescent="0.35">
      <c r="B11" t="s">
        <v>119</v>
      </c>
    </row>
    <row r="14" spans="1:5" ht="15" thickBot="1" x14ac:dyDescent="0.4">
      <c r="A14" t="s">
        <v>120</v>
      </c>
    </row>
    <row r="15" spans="1:5" ht="15" thickBot="1" x14ac:dyDescent="0.4">
      <c r="B15" s="32" t="s">
        <v>30</v>
      </c>
      <c r="C15" s="32" t="s">
        <v>31</v>
      </c>
      <c r="D15" s="32" t="s">
        <v>121</v>
      </c>
      <c r="E15" s="32" t="s">
        <v>122</v>
      </c>
    </row>
    <row r="16" spans="1:5" ht="15" thickBot="1" x14ac:dyDescent="0.4">
      <c r="B16" s="3" t="s">
        <v>128</v>
      </c>
      <c r="C16" s="3" t="s">
        <v>129</v>
      </c>
      <c r="D16" s="33">
        <v>719999.99999999988</v>
      </c>
      <c r="E16" s="33">
        <v>719999.99999999988</v>
      </c>
    </row>
    <row r="19" spans="1:6" ht="15" thickBot="1" x14ac:dyDescent="0.4">
      <c r="A19" t="s">
        <v>29</v>
      </c>
    </row>
    <row r="20" spans="1:6" ht="15" thickBot="1" x14ac:dyDescent="0.4">
      <c r="B20" s="32" t="s">
        <v>30</v>
      </c>
      <c r="C20" s="32" t="s">
        <v>31</v>
      </c>
      <c r="D20" s="32" t="s">
        <v>121</v>
      </c>
      <c r="E20" s="32" t="s">
        <v>122</v>
      </c>
      <c r="F20" s="32" t="s">
        <v>123</v>
      </c>
    </row>
    <row r="21" spans="1:6" x14ac:dyDescent="0.35">
      <c r="B21" s="2" t="s">
        <v>46</v>
      </c>
      <c r="C21" s="2" t="s">
        <v>47</v>
      </c>
      <c r="D21" s="34">
        <v>1744.2342342342067</v>
      </c>
      <c r="E21" s="34">
        <v>1744.2342342342067</v>
      </c>
      <c r="F21" s="2" t="s">
        <v>130</v>
      </c>
    </row>
    <row r="22" spans="1:6" x14ac:dyDescent="0.35">
      <c r="B22" s="2" t="s">
        <v>48</v>
      </c>
      <c r="C22" s="2" t="s">
        <v>49</v>
      </c>
      <c r="D22" s="34">
        <v>873.33333333335838</v>
      </c>
      <c r="E22" s="34">
        <v>873.33333333335838</v>
      </c>
      <c r="F22" s="2" t="s">
        <v>130</v>
      </c>
    </row>
    <row r="23" spans="1:6" x14ac:dyDescent="0.35">
      <c r="B23" s="2" t="s">
        <v>50</v>
      </c>
      <c r="C23" s="2" t="s">
        <v>51</v>
      </c>
      <c r="D23" s="34">
        <v>350.00000000000057</v>
      </c>
      <c r="E23" s="34">
        <v>350.00000000000057</v>
      </c>
      <c r="F23" s="2" t="s">
        <v>130</v>
      </c>
    </row>
    <row r="24" spans="1:6" x14ac:dyDescent="0.35">
      <c r="B24" s="2" t="s">
        <v>52</v>
      </c>
      <c r="C24" s="2" t="s">
        <v>53</v>
      </c>
      <c r="D24" s="34">
        <v>1832.4324324324334</v>
      </c>
      <c r="E24" s="34">
        <v>1832.4324324324334</v>
      </c>
      <c r="F24" s="2" t="s">
        <v>130</v>
      </c>
    </row>
    <row r="25" spans="1:6" x14ac:dyDescent="0.35">
      <c r="B25" s="2" t="s">
        <v>54</v>
      </c>
      <c r="C25" s="2" t="s">
        <v>55</v>
      </c>
      <c r="D25" s="34">
        <v>0</v>
      </c>
      <c r="E25" s="34">
        <v>0</v>
      </c>
      <c r="F25" s="2" t="s">
        <v>130</v>
      </c>
    </row>
    <row r="26" spans="1:6" x14ac:dyDescent="0.35">
      <c r="B26" s="2" t="s">
        <v>56</v>
      </c>
      <c r="C26" s="2" t="s">
        <v>57</v>
      </c>
      <c r="D26" s="34">
        <v>0</v>
      </c>
      <c r="E26" s="34">
        <v>0</v>
      </c>
      <c r="F26" s="2" t="s">
        <v>130</v>
      </c>
    </row>
    <row r="27" spans="1:6" x14ac:dyDescent="0.35">
      <c r="B27" s="2" t="s">
        <v>58</v>
      </c>
      <c r="C27" s="2" t="s">
        <v>59</v>
      </c>
      <c r="D27" s="34">
        <v>2499.9999999999995</v>
      </c>
      <c r="E27" s="34">
        <v>2499.9999999999995</v>
      </c>
      <c r="F27" s="2" t="s">
        <v>130</v>
      </c>
    </row>
    <row r="28" spans="1:6" x14ac:dyDescent="0.35">
      <c r="B28" s="2" t="s">
        <v>60</v>
      </c>
      <c r="C28" s="2" t="s">
        <v>61</v>
      </c>
      <c r="D28" s="34">
        <v>0</v>
      </c>
      <c r="E28" s="34">
        <v>0</v>
      </c>
      <c r="F28" s="2" t="s">
        <v>130</v>
      </c>
    </row>
    <row r="29" spans="1:6" x14ac:dyDescent="0.35">
      <c r="B29" s="2" t="s">
        <v>62</v>
      </c>
      <c r="C29" s="2" t="s">
        <v>63</v>
      </c>
      <c r="D29" s="34">
        <v>0</v>
      </c>
      <c r="E29" s="34">
        <v>0</v>
      </c>
      <c r="F29" s="2" t="s">
        <v>130</v>
      </c>
    </row>
    <row r="30" spans="1:6" x14ac:dyDescent="0.35">
      <c r="B30" s="2" t="s">
        <v>64</v>
      </c>
      <c r="C30" s="2" t="s">
        <v>65</v>
      </c>
      <c r="D30" s="34">
        <v>0</v>
      </c>
      <c r="E30" s="34">
        <v>0</v>
      </c>
      <c r="F30" s="2" t="s">
        <v>130</v>
      </c>
    </row>
    <row r="31" spans="1:6" x14ac:dyDescent="0.35">
      <c r="B31" s="2" t="s">
        <v>66</v>
      </c>
      <c r="C31" s="2" t="s">
        <v>67</v>
      </c>
      <c r="D31" s="34">
        <v>0</v>
      </c>
      <c r="E31" s="34">
        <v>0</v>
      </c>
      <c r="F31" s="2" t="s">
        <v>130</v>
      </c>
    </row>
    <row r="32" spans="1:6" x14ac:dyDescent="0.35">
      <c r="B32" s="2" t="s">
        <v>68</v>
      </c>
      <c r="C32" s="2" t="s">
        <v>69</v>
      </c>
      <c r="D32" s="34">
        <v>1200</v>
      </c>
      <c r="E32" s="34">
        <v>1200</v>
      </c>
      <c r="F32" s="2" t="s">
        <v>130</v>
      </c>
    </row>
    <row r="33" spans="1:7" x14ac:dyDescent="0.35">
      <c r="B33" s="2" t="s">
        <v>70</v>
      </c>
      <c r="C33" s="2" t="s">
        <v>71</v>
      </c>
      <c r="D33" s="34">
        <v>833.33333333336054</v>
      </c>
      <c r="E33" s="34">
        <v>833.33333333336054</v>
      </c>
      <c r="F33" s="2" t="s">
        <v>130</v>
      </c>
    </row>
    <row r="34" spans="1:7" x14ac:dyDescent="0.35">
      <c r="B34" s="2" t="s">
        <v>72</v>
      </c>
      <c r="C34" s="2" t="s">
        <v>73</v>
      </c>
      <c r="D34" s="34">
        <v>866.66666666663912</v>
      </c>
      <c r="E34" s="34">
        <v>866.66666666663912</v>
      </c>
      <c r="F34" s="2" t="s">
        <v>130</v>
      </c>
    </row>
    <row r="35" spans="1:7" x14ac:dyDescent="0.35">
      <c r="B35" s="2" t="s">
        <v>74</v>
      </c>
      <c r="C35" s="2" t="s">
        <v>75</v>
      </c>
      <c r="D35" s="34">
        <v>0</v>
      </c>
      <c r="E35" s="34">
        <v>0</v>
      </c>
      <c r="F35" s="2" t="s">
        <v>130</v>
      </c>
    </row>
    <row r="36" spans="1:7" ht="15" thickBot="1" x14ac:dyDescent="0.4">
      <c r="B36" s="3" t="s">
        <v>76</v>
      </c>
      <c r="C36" s="3" t="s">
        <v>77</v>
      </c>
      <c r="D36" s="33">
        <v>0</v>
      </c>
      <c r="E36" s="33">
        <v>0</v>
      </c>
      <c r="F36" s="3" t="s">
        <v>130</v>
      </c>
    </row>
    <row r="39" spans="1:7" ht="15" thickBot="1" x14ac:dyDescent="0.4">
      <c r="A39" t="s">
        <v>41</v>
      </c>
    </row>
    <row r="40" spans="1:7" ht="15" thickBot="1" x14ac:dyDescent="0.4">
      <c r="B40" s="32" t="s">
        <v>30</v>
      </c>
      <c r="C40" s="32" t="s">
        <v>31</v>
      </c>
      <c r="D40" s="32" t="s">
        <v>124</v>
      </c>
      <c r="E40" s="32" t="s">
        <v>125</v>
      </c>
      <c r="F40" s="32" t="s">
        <v>126</v>
      </c>
      <c r="G40" s="32" t="s">
        <v>127</v>
      </c>
    </row>
    <row r="41" spans="1:7" x14ac:dyDescent="0.35">
      <c r="B41" s="2" t="s">
        <v>78</v>
      </c>
      <c r="C41" s="2" t="s">
        <v>79</v>
      </c>
      <c r="D41" s="34">
        <v>2577.5675675675675</v>
      </c>
      <c r="E41" s="2" t="s">
        <v>131</v>
      </c>
      <c r="F41" s="2" t="s">
        <v>132</v>
      </c>
      <c r="G41" s="2">
        <v>909.72972972973048</v>
      </c>
    </row>
    <row r="42" spans="1:7" x14ac:dyDescent="0.35">
      <c r="B42" s="2" t="s">
        <v>78</v>
      </c>
      <c r="C42" s="2" t="s">
        <v>79</v>
      </c>
      <c r="D42" s="34">
        <v>2577.5675675675675</v>
      </c>
      <c r="E42" s="2" t="s">
        <v>133</v>
      </c>
      <c r="F42" s="2" t="s">
        <v>134</v>
      </c>
      <c r="G42" s="34">
        <v>0</v>
      </c>
    </row>
    <row r="43" spans="1:7" x14ac:dyDescent="0.35">
      <c r="B43" s="2" t="s">
        <v>78</v>
      </c>
      <c r="C43" s="2" t="s">
        <v>79</v>
      </c>
      <c r="D43" s="34">
        <v>2577.5675675675675</v>
      </c>
      <c r="E43" s="2" t="s">
        <v>135</v>
      </c>
      <c r="F43" s="2" t="s">
        <v>132</v>
      </c>
      <c r="G43" s="2">
        <v>422.43243243243251</v>
      </c>
    </row>
    <row r="44" spans="1:7" x14ac:dyDescent="0.35">
      <c r="B44" s="2" t="s">
        <v>80</v>
      </c>
      <c r="C44" s="2" t="s">
        <v>81</v>
      </c>
      <c r="D44" s="34">
        <v>1739.9999999999975</v>
      </c>
      <c r="E44" s="2" t="s">
        <v>136</v>
      </c>
      <c r="F44" s="2" t="s">
        <v>132</v>
      </c>
      <c r="G44" s="2">
        <v>1260.0000000000025</v>
      </c>
    </row>
    <row r="45" spans="1:7" x14ac:dyDescent="0.35">
      <c r="B45" s="2" t="s">
        <v>82</v>
      </c>
      <c r="C45" s="2" t="s">
        <v>83</v>
      </c>
      <c r="D45" s="34">
        <v>2850</v>
      </c>
      <c r="E45" s="2" t="s">
        <v>137</v>
      </c>
      <c r="F45" s="2" t="s">
        <v>132</v>
      </c>
      <c r="G45" s="2">
        <v>150</v>
      </c>
    </row>
    <row r="46" spans="1:7" x14ac:dyDescent="0.35">
      <c r="B46" s="2" t="s">
        <v>84</v>
      </c>
      <c r="C46" s="2" t="s">
        <v>85</v>
      </c>
      <c r="D46" s="34">
        <v>3032.4324324324334</v>
      </c>
      <c r="E46" s="2" t="s">
        <v>138</v>
      </c>
      <c r="F46" s="2" t="s">
        <v>132</v>
      </c>
      <c r="G46" s="2">
        <v>967.56756756756658</v>
      </c>
    </row>
    <row r="47" spans="1:7" x14ac:dyDescent="0.35">
      <c r="B47" s="2" t="s">
        <v>86</v>
      </c>
      <c r="C47" s="2" t="s">
        <v>87</v>
      </c>
      <c r="D47" s="34">
        <v>141378.37837837875</v>
      </c>
      <c r="E47" s="2" t="s">
        <v>139</v>
      </c>
      <c r="F47" s="2" t="s">
        <v>132</v>
      </c>
      <c r="G47" s="2">
        <v>28621.621621621249</v>
      </c>
    </row>
    <row r="48" spans="1:7" x14ac:dyDescent="0.35">
      <c r="B48" s="2" t="s">
        <v>88</v>
      </c>
      <c r="C48" s="2" t="s">
        <v>89</v>
      </c>
      <c r="D48" s="34">
        <v>99999.999999999462</v>
      </c>
      <c r="E48" s="2" t="s">
        <v>140</v>
      </c>
      <c r="F48" s="2" t="s">
        <v>134</v>
      </c>
      <c r="G48" s="2">
        <v>0</v>
      </c>
    </row>
    <row r="49" spans="2:7" x14ac:dyDescent="0.35">
      <c r="B49" s="2" t="s">
        <v>90</v>
      </c>
      <c r="C49" s="2" t="s">
        <v>91</v>
      </c>
      <c r="D49" s="34">
        <v>105000.00000000001</v>
      </c>
      <c r="E49" s="2" t="s">
        <v>141</v>
      </c>
      <c r="F49" s="2" t="s">
        <v>134</v>
      </c>
      <c r="G49" s="2">
        <v>0</v>
      </c>
    </row>
    <row r="50" spans="2:7" x14ac:dyDescent="0.35">
      <c r="B50" s="2" t="s">
        <v>92</v>
      </c>
      <c r="C50" s="2" t="s">
        <v>93</v>
      </c>
      <c r="D50" s="34">
        <v>175621.62162162166</v>
      </c>
      <c r="E50" s="2" t="s">
        <v>142</v>
      </c>
      <c r="F50" s="2" t="s">
        <v>132</v>
      </c>
      <c r="G50" s="2">
        <v>4378.3783783783438</v>
      </c>
    </row>
    <row r="51" spans="2:7" x14ac:dyDescent="0.35">
      <c r="B51" s="2" t="s">
        <v>94</v>
      </c>
      <c r="C51" s="2" t="s">
        <v>95</v>
      </c>
      <c r="D51" s="34">
        <v>4589.9999999999973</v>
      </c>
      <c r="E51" s="2" t="s">
        <v>143</v>
      </c>
      <c r="F51" s="2" t="s">
        <v>132</v>
      </c>
      <c r="G51" s="2">
        <v>1020.0000000000018</v>
      </c>
    </row>
    <row r="52" spans="2:7" x14ac:dyDescent="0.35">
      <c r="B52" s="2" t="s">
        <v>94</v>
      </c>
      <c r="C52" s="2" t="s">
        <v>95</v>
      </c>
      <c r="D52" s="34">
        <v>4589.9999999999973</v>
      </c>
      <c r="E52" s="2" t="s">
        <v>144</v>
      </c>
      <c r="F52" s="2" t="s">
        <v>134</v>
      </c>
      <c r="G52" s="34">
        <v>0</v>
      </c>
    </row>
    <row r="53" spans="2:7" x14ac:dyDescent="0.35">
      <c r="B53" s="2" t="s">
        <v>96</v>
      </c>
      <c r="C53" s="2" t="s">
        <v>97</v>
      </c>
      <c r="D53" s="34">
        <v>4799.9999999999991</v>
      </c>
      <c r="E53" s="2" t="s">
        <v>145</v>
      </c>
      <c r="F53" s="2" t="s">
        <v>134</v>
      </c>
      <c r="G53" s="2">
        <v>0</v>
      </c>
    </row>
    <row r="54" spans="2:7" x14ac:dyDescent="0.35">
      <c r="B54" s="2" t="s">
        <v>98</v>
      </c>
      <c r="C54" s="2" t="s">
        <v>99</v>
      </c>
      <c r="D54" s="34">
        <v>2499.9999999999995</v>
      </c>
      <c r="E54" s="2" t="s">
        <v>146</v>
      </c>
      <c r="F54" s="2" t="s">
        <v>134</v>
      </c>
      <c r="G54" s="2">
        <v>0</v>
      </c>
    </row>
    <row r="55" spans="2:7" x14ac:dyDescent="0.35">
      <c r="B55" s="2" t="s">
        <v>100</v>
      </c>
      <c r="C55" s="2" t="s">
        <v>101</v>
      </c>
      <c r="D55" s="34">
        <v>1200</v>
      </c>
      <c r="E55" s="2" t="s">
        <v>147</v>
      </c>
      <c r="F55" s="2" t="s">
        <v>134</v>
      </c>
      <c r="G55" s="2">
        <v>0</v>
      </c>
    </row>
    <row r="56" spans="2:7" ht="15" thickBot="1" x14ac:dyDescent="0.4">
      <c r="B56" s="3" t="s">
        <v>102</v>
      </c>
      <c r="C56" s="3" t="s">
        <v>103</v>
      </c>
      <c r="D56" s="33">
        <v>1699.9999999999995</v>
      </c>
      <c r="E56" s="3" t="s">
        <v>148</v>
      </c>
      <c r="F56" s="3" t="s">
        <v>134</v>
      </c>
      <c r="G5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Freigh Loading Plan (LP model)</vt:lpstr>
      <vt:lpstr>Sensitivity Report</vt:lpstr>
      <vt:lpstr>Answer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dcterms:created xsi:type="dcterms:W3CDTF">2015-06-05T18:17:20Z</dcterms:created>
  <dcterms:modified xsi:type="dcterms:W3CDTF">2022-09-02T06:53:29Z</dcterms:modified>
</cp:coreProperties>
</file>