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sa3\AppData\Local\Temp\MicrosoftEdgeDownloads\fc79fbe1-b519-4de8-b397-28ebb19ec4df\"/>
    </mc:Choice>
  </mc:AlternateContent>
  <xr:revisionPtr revIDLastSave="0" documentId="13_ncr:1_{50A56A3D-9A5E-40EB-9E61-B9598B7DC543}" xr6:coauthVersionLast="47" xr6:coauthVersionMax="47" xr10:uidLastSave="{00000000-0000-0000-0000-000000000000}"/>
  <bookViews>
    <workbookView xWindow="-110" yWindow="-110" windowWidth="19420" windowHeight="11020" activeTab="1" xr2:uid="{8D9ADBB6-687D-48AA-9185-DF95C9F242E3}"/>
  </bookViews>
  <sheets>
    <sheet name="Sheet1" sheetId="1" r:id="rId1"/>
    <sheet name="Sheet1 (2)" sheetId="2" r:id="rId2"/>
  </sheets>
  <definedNames>
    <definedName name="solver_adj" localSheetId="0" hidden="1">Sheet1!$A$6:$A$25</definedName>
    <definedName name="solver_adj" localSheetId="1" hidden="1">'Sheet1 (2)'!$A$6:$A$21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Sheet1!$A$6</definedName>
    <definedName name="solver_lhs1" localSheetId="1" hidden="1">'Sheet1 (2)'!$L$12:$L$17</definedName>
    <definedName name="solver_lhs10" localSheetId="0" hidden="1">Sheet1!$L$8:$L$11</definedName>
    <definedName name="solver_lhs10" localSheetId="1" hidden="1">'Sheet1 (2)'!$L$8:$L$11</definedName>
    <definedName name="solver_lhs2" localSheetId="0" hidden="1">Sheet1!$A$7</definedName>
    <definedName name="solver_lhs2" localSheetId="1" hidden="1">'Sheet1 (2)'!$L$6:$L$11</definedName>
    <definedName name="solver_lhs3" localSheetId="0" hidden="1">Sheet1!$A$8</definedName>
    <definedName name="solver_lhs3" localSheetId="1" hidden="1">'Sheet1 (2)'!$A$8</definedName>
    <definedName name="solver_lhs4" localSheetId="0" hidden="1">Sheet1!$A$9</definedName>
    <definedName name="solver_lhs4" localSheetId="1" hidden="1">'Sheet1 (2)'!$A$9</definedName>
    <definedName name="solver_lhs5" localSheetId="0" hidden="1">Sheet1!$L$12:$L$17</definedName>
    <definedName name="solver_lhs5" localSheetId="1" hidden="1">'Sheet1 (2)'!$L$12:$L$17</definedName>
    <definedName name="solver_lhs6" localSheetId="0" hidden="1">Sheet1!$L$6:$L$11</definedName>
    <definedName name="solver_lhs6" localSheetId="1" hidden="1">'Sheet1 (2)'!$L$6:$L$11</definedName>
    <definedName name="solver_lhs7" localSheetId="0" hidden="1">Sheet1!$L$8:$L$11</definedName>
    <definedName name="solver_lhs7" localSheetId="1" hidden="1">'Sheet1 (2)'!$L$8:$L$11</definedName>
    <definedName name="solver_lhs8" localSheetId="0" hidden="1">Sheet1!$L$6:$L$7</definedName>
    <definedName name="solver_lhs8" localSheetId="1" hidden="1">'Sheet1 (2)'!$L$6:$L$7</definedName>
    <definedName name="solver_lhs9" localSheetId="0" hidden="1">Sheet1!$L$8:$L$11</definedName>
    <definedName name="solver_lhs9" localSheetId="1" hidden="1">'Sheet1 (2)'!$L$8:$L$11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Sheet1!$H$27</definedName>
    <definedName name="solver_opt" localSheetId="1" hidden="1">'Sheet1 (2)'!$H$27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10" localSheetId="0" hidden="1">3</definedName>
    <definedName name="solver_rel10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el7" localSheetId="0" hidden="1">3</definedName>
    <definedName name="solver_rel7" localSheetId="1" hidden="1">3</definedName>
    <definedName name="solver_rel8" localSheetId="0" hidden="1">1</definedName>
    <definedName name="solver_rel8" localSheetId="1" hidden="1">1</definedName>
    <definedName name="solver_rel9" localSheetId="0" hidden="1">3</definedName>
    <definedName name="solver_rel9" localSheetId="1" hidden="1">3</definedName>
    <definedName name="solver_rhs1" localSheetId="0" hidden="1">3000</definedName>
    <definedName name="solver_rhs1" localSheetId="1" hidden="1">'Sheet1 (2)'!$M$12:$M$17</definedName>
    <definedName name="solver_rhs10" localSheetId="0" hidden="1">Sheet1!$M$8:$M$11</definedName>
    <definedName name="solver_rhs10" localSheetId="1" hidden="1">'Sheet1 (2)'!$M$8:$M$11</definedName>
    <definedName name="solver_rhs2" localSheetId="0" hidden="1">4000</definedName>
    <definedName name="solver_rhs2" localSheetId="1" hidden="1">'Sheet1 (2)'!$M$6:$M$11</definedName>
    <definedName name="solver_rhs3" localSheetId="0" hidden="1">3000</definedName>
    <definedName name="solver_rhs3" localSheetId="1" hidden="1">3000</definedName>
    <definedName name="solver_rhs4" localSheetId="0" hidden="1">4000</definedName>
    <definedName name="solver_rhs4" localSheetId="1" hidden="1">4000</definedName>
    <definedName name="solver_rhs5" localSheetId="0" hidden="1">Sheet1!$M$12:$M$17</definedName>
    <definedName name="solver_rhs5" localSheetId="1" hidden="1">'Sheet1 (2)'!$M$12:$M$17</definedName>
    <definedName name="solver_rhs6" localSheetId="0" hidden="1">Sheet1!$M$6:$M$11</definedName>
    <definedName name="solver_rhs6" localSheetId="1" hidden="1">'Sheet1 (2)'!$M$6:$M$11</definedName>
    <definedName name="solver_rhs7" localSheetId="0" hidden="1">Sheet1!$M$8:$M$11</definedName>
    <definedName name="solver_rhs7" localSheetId="1" hidden="1">'Sheet1 (2)'!$M$8:$M$11</definedName>
    <definedName name="solver_rhs8" localSheetId="0" hidden="1">Sheet1!$M$6:$M$7</definedName>
    <definedName name="solver_rhs8" localSheetId="1" hidden="1">'Sheet1 (2)'!$M$6:$M$7</definedName>
    <definedName name="solver_rhs9" localSheetId="0" hidden="1">Sheet1!$M$8:$M$11</definedName>
    <definedName name="solver_rhs9" localSheetId="1" hidden="1">'Sheet1 (2)'!$M$8:$M$11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B26" i="1"/>
  <c r="H25" i="1"/>
  <c r="D25" i="1"/>
  <c r="L22" i="1" s="1"/>
  <c r="B25" i="1"/>
  <c r="H24" i="1"/>
  <c r="D24" i="1"/>
  <c r="B24" i="1"/>
  <c r="H23" i="1"/>
  <c r="D23" i="1"/>
  <c r="B23" i="1"/>
  <c r="H22" i="1"/>
  <c r="D22" i="1"/>
  <c r="B22" i="1"/>
  <c r="H21" i="1"/>
  <c r="D21" i="1"/>
  <c r="B21" i="1"/>
  <c r="H20" i="1"/>
  <c r="D20" i="1"/>
  <c r="B20" i="1"/>
  <c r="H19" i="1"/>
  <c r="D19" i="1"/>
  <c r="B19" i="1"/>
  <c r="H18" i="1"/>
  <c r="H27" i="1" s="1"/>
  <c r="D18" i="1"/>
  <c r="B18" i="1"/>
  <c r="D17" i="1"/>
  <c r="B17" i="1"/>
  <c r="D16" i="1"/>
  <c r="L18" i="1" s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L16" i="1" s="1"/>
  <c r="B8" i="1"/>
  <c r="D7" i="1"/>
  <c r="B7" i="1"/>
  <c r="D6" i="1"/>
  <c r="L7" i="1" s="1"/>
  <c r="B6" i="1"/>
  <c r="F21" i="2"/>
  <c r="F20" i="2"/>
  <c r="F19" i="2"/>
  <c r="F18" i="2"/>
  <c r="F17" i="2"/>
  <c r="F16" i="2"/>
  <c r="F15" i="2"/>
  <c r="F14" i="2"/>
  <c r="H27" i="2"/>
  <c r="L14" i="1" l="1"/>
  <c r="L19" i="1"/>
  <c r="L15" i="1"/>
  <c r="L8" i="1"/>
  <c r="L10" i="1"/>
  <c r="L20" i="1"/>
  <c r="L9" i="1"/>
  <c r="L13" i="1"/>
  <c r="L11" i="1"/>
  <c r="L6" i="1"/>
  <c r="L17" i="1"/>
  <c r="L21" i="1"/>
  <c r="L12" i="1"/>
  <c r="L7" i="2"/>
  <c r="L8" i="2"/>
  <c r="L9" i="2"/>
  <c r="L10" i="2"/>
  <c r="L11" i="2"/>
  <c r="L12" i="2"/>
  <c r="L13" i="2"/>
  <c r="L14" i="2"/>
  <c r="L15" i="2"/>
  <c r="L16" i="2"/>
  <c r="L17" i="2"/>
  <c r="L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6" i="2"/>
  <c r="F13" i="2"/>
  <c r="F12" i="2"/>
  <c r="F11" i="2"/>
  <c r="F10" i="2"/>
  <c r="F9" i="2"/>
  <c r="F8" i="2"/>
  <c r="F7" i="2"/>
  <c r="F6" i="2"/>
  <c r="K23" i="1" l="1"/>
  <c r="K24" i="1"/>
</calcChain>
</file>

<file path=xl/sharedStrings.xml><?xml version="1.0" encoding="utf-8"?>
<sst xmlns="http://schemas.openxmlformats.org/spreadsheetml/2006/main" count="136" uniqueCount="40">
  <si>
    <t>Node</t>
  </si>
  <si>
    <t>Net Flow</t>
  </si>
  <si>
    <t>Supply/Demand</t>
  </si>
  <si>
    <t>SK-DEC</t>
  </si>
  <si>
    <t>VT-DEC</t>
  </si>
  <si>
    <t>VT-JAN</t>
  </si>
  <si>
    <t>SK-JAN</t>
  </si>
  <si>
    <t>US-DEC</t>
  </si>
  <si>
    <t>UK-DEC</t>
  </si>
  <si>
    <t>GM-DEC</t>
  </si>
  <si>
    <t>CN-DEC</t>
  </si>
  <si>
    <t>US-JAN</t>
  </si>
  <si>
    <t>UK-JAN</t>
  </si>
  <si>
    <t>GM-JAN</t>
  </si>
  <si>
    <t>CN-JAN</t>
  </si>
  <si>
    <t>Ship</t>
  </si>
  <si>
    <t>From</t>
  </si>
  <si>
    <t>To</t>
  </si>
  <si>
    <t>L.B.</t>
  </si>
  <si>
    <t>U.B.</t>
  </si>
  <si>
    <t>Cost</t>
  </si>
  <si>
    <t>VT-DEC OUT</t>
  </si>
  <si>
    <t>SK-DEC OUT</t>
  </si>
  <si>
    <t>VT-JAN OUT</t>
  </si>
  <si>
    <t>SK-JAN OUT</t>
  </si>
  <si>
    <t>Total cost</t>
  </si>
  <si>
    <t>US-JAN IN</t>
  </si>
  <si>
    <t>DEC production amount</t>
  </si>
  <si>
    <t>JAN production amount</t>
  </si>
  <si>
    <t>Consider total cost which may include production cost and shipping cost</t>
  </si>
  <si>
    <t>Don't need to have separate nodes i.e., 1200 + 300</t>
  </si>
  <si>
    <t>dec</t>
  </si>
  <si>
    <t>jan</t>
  </si>
  <si>
    <t>1500-300 = 1200</t>
  </si>
  <si>
    <t>Production cost</t>
  </si>
  <si>
    <t>DEC</t>
  </si>
  <si>
    <t>VT</t>
  </si>
  <si>
    <t>SK</t>
  </si>
  <si>
    <t>Jan</t>
  </si>
  <si>
    <t>Holding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</si>
</sst>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1" xfId="0" applyFont="1" applyBorder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/>
    <xf numFmtId="0" fontId="0" fillId="5" borderId="0" xfId="0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CD03-52C2-45B0-AC66-EB6210748FEC}">
  <dimension ref="A5:M27"/>
  <sheetViews>
    <sheetView zoomScale="80" zoomScaleNormal="80" workbookViewId="0">
      <selection activeCell="L20" sqref="L20"/>
    </sheetView>
  </sheetViews>
  <sheetFormatPr defaultRowHeight="14.5" x14ac:dyDescent="0.35"/>
  <cols>
    <col min="2" max="2" width="5.54296875" bestFit="1" customWidth="1"/>
    <col min="3" max="3" width="11.54296875" bestFit="1" customWidth="1"/>
    <col min="4" max="4" width="5.54296875" bestFit="1" customWidth="1"/>
    <col min="5" max="5" width="11.54296875" bestFit="1" customWidth="1"/>
    <col min="8" max="8" width="14.08984375" bestFit="1" customWidth="1"/>
    <col min="10" max="10" width="21.08984375" bestFit="1" customWidth="1"/>
    <col min="11" max="11" width="8.7265625" bestFit="1" customWidth="1"/>
    <col min="12" max="12" width="9" bestFit="1" customWidth="1"/>
    <col min="13" max="14" width="15.453125" bestFit="1" customWidth="1"/>
  </cols>
  <sheetData>
    <row r="5" spans="1:13" x14ac:dyDescent="0.35">
      <c r="A5" s="7" t="s">
        <v>15</v>
      </c>
      <c r="B5" s="7" t="s">
        <v>16</v>
      </c>
      <c r="C5" s="7"/>
      <c r="D5" s="7" t="s">
        <v>17</v>
      </c>
      <c r="E5" s="7"/>
      <c r="F5" s="7" t="s">
        <v>18</v>
      </c>
      <c r="G5" s="7" t="s">
        <v>19</v>
      </c>
      <c r="H5" s="7" t="s">
        <v>20</v>
      </c>
      <c r="J5" s="7"/>
      <c r="K5" s="7" t="s">
        <v>0</v>
      </c>
      <c r="L5" s="7" t="s">
        <v>1</v>
      </c>
      <c r="M5" s="7" t="s">
        <v>2</v>
      </c>
    </row>
    <row r="6" spans="1:13" x14ac:dyDescent="0.35">
      <c r="A6">
        <v>0</v>
      </c>
      <c r="B6" s="1">
        <f>VLOOKUP(C6,$J$6:$K$21,2,FALSE)</f>
        <v>1</v>
      </c>
      <c r="C6" s="1" t="s">
        <v>4</v>
      </c>
      <c r="D6" s="1">
        <f>VLOOKUP(E6,$J$6:$K$21,2,FALSE)</f>
        <v>13</v>
      </c>
      <c r="E6" s="1" t="s">
        <v>21</v>
      </c>
      <c r="F6" s="1">
        <v>10</v>
      </c>
      <c r="G6" s="1">
        <v>3000</v>
      </c>
      <c r="H6" s="4">
        <v>1200</v>
      </c>
      <c r="J6" s="13" t="s">
        <v>4</v>
      </c>
      <c r="K6" s="1">
        <v>1</v>
      </c>
      <c r="L6" s="14">
        <f>SUMIF($D$6:$D$25,K6,$A$6:$A$25)-SUMIF($B$6:$B$25,K6,$A$6:$A$25)</f>
        <v>0</v>
      </c>
      <c r="M6" s="1">
        <v>-3000</v>
      </c>
    </row>
    <row r="7" spans="1:13" x14ac:dyDescent="0.35">
      <c r="A7">
        <v>0</v>
      </c>
      <c r="B7" s="1">
        <f t="shared" ref="B7:B25" si="0">VLOOKUP(C7,$J$6:$K$21,2,FALSE)</f>
        <v>2</v>
      </c>
      <c r="C7" s="1" t="s">
        <v>3</v>
      </c>
      <c r="D7" s="1">
        <f t="shared" ref="D7:D24" si="1">VLOOKUP(E7,$J$6:$K$21,2,FALSE)</f>
        <v>14</v>
      </c>
      <c r="E7" s="1" t="s">
        <v>22</v>
      </c>
      <c r="F7" s="1">
        <v>10</v>
      </c>
      <c r="G7" s="1">
        <v>4000</v>
      </c>
      <c r="H7" s="4">
        <v>1300</v>
      </c>
      <c r="J7" s="13" t="s">
        <v>3</v>
      </c>
      <c r="K7" s="1">
        <v>2</v>
      </c>
      <c r="L7" s="14">
        <f t="shared" ref="L7:L22" si="2">SUMIF($D$6:$D$25,K7,$A$6:$A$25)-SUMIF($B$6:$B$25,K7,$A$6:$A$25)</f>
        <v>0</v>
      </c>
      <c r="M7" s="1">
        <v>-4000</v>
      </c>
    </row>
    <row r="8" spans="1:13" x14ac:dyDescent="0.35">
      <c r="A8">
        <v>3000</v>
      </c>
      <c r="B8" s="1">
        <f t="shared" si="0"/>
        <v>7</v>
      </c>
      <c r="C8" s="1" t="s">
        <v>5</v>
      </c>
      <c r="D8" s="1">
        <f t="shared" si="1"/>
        <v>15</v>
      </c>
      <c r="E8" s="1" t="s">
        <v>23</v>
      </c>
      <c r="F8" s="1">
        <v>10</v>
      </c>
      <c r="G8" s="1">
        <v>3000</v>
      </c>
      <c r="H8" s="4">
        <v>1250</v>
      </c>
      <c r="J8" s="12" t="s">
        <v>7</v>
      </c>
      <c r="K8" s="1">
        <v>3</v>
      </c>
      <c r="L8" s="14">
        <f t="shared" si="2"/>
        <v>1500</v>
      </c>
      <c r="M8" s="1">
        <v>1500</v>
      </c>
    </row>
    <row r="9" spans="1:13" x14ac:dyDescent="0.35">
      <c r="A9">
        <v>4000</v>
      </c>
      <c r="B9" s="1">
        <f t="shared" si="0"/>
        <v>8</v>
      </c>
      <c r="C9" s="1" t="s">
        <v>6</v>
      </c>
      <c r="D9" s="1">
        <f t="shared" si="1"/>
        <v>16</v>
      </c>
      <c r="E9" s="1" t="s">
        <v>24</v>
      </c>
      <c r="F9" s="1">
        <v>10</v>
      </c>
      <c r="G9" s="1">
        <v>4000</v>
      </c>
      <c r="H9" s="4">
        <v>1250</v>
      </c>
      <c r="J9" s="12" t="s">
        <v>8</v>
      </c>
      <c r="K9" s="1">
        <v>4</v>
      </c>
      <c r="L9" s="14">
        <f t="shared" si="2"/>
        <v>1500</v>
      </c>
      <c r="M9" s="1">
        <v>1500</v>
      </c>
    </row>
    <row r="10" spans="1:13" x14ac:dyDescent="0.35">
      <c r="A10">
        <v>0</v>
      </c>
      <c r="B10" s="2">
        <f t="shared" si="0"/>
        <v>13</v>
      </c>
      <c r="C10" s="2" t="s">
        <v>21</v>
      </c>
      <c r="D10" s="2">
        <f t="shared" si="1"/>
        <v>3</v>
      </c>
      <c r="E10" s="2" t="s">
        <v>7</v>
      </c>
      <c r="F10" s="2">
        <v>0</v>
      </c>
      <c r="G10" s="2">
        <v>9999</v>
      </c>
      <c r="H10" s="6">
        <v>300</v>
      </c>
      <c r="J10" s="12" t="s">
        <v>9</v>
      </c>
      <c r="K10" s="1">
        <v>5</v>
      </c>
      <c r="L10" s="14">
        <f t="shared" si="2"/>
        <v>1500</v>
      </c>
      <c r="M10" s="1">
        <v>1500</v>
      </c>
    </row>
    <row r="11" spans="1:13" x14ac:dyDescent="0.35">
      <c r="A11">
        <v>1500</v>
      </c>
      <c r="B11" s="2">
        <f t="shared" si="0"/>
        <v>14</v>
      </c>
      <c r="C11" s="2" t="s">
        <v>22</v>
      </c>
      <c r="D11" s="2">
        <f t="shared" si="1"/>
        <v>3</v>
      </c>
      <c r="E11" s="2" t="s">
        <v>7</v>
      </c>
      <c r="F11" s="2">
        <v>0</v>
      </c>
      <c r="G11" s="2">
        <v>9999</v>
      </c>
      <c r="H11" s="6">
        <v>270</v>
      </c>
      <c r="J11" s="12" t="s">
        <v>10</v>
      </c>
      <c r="K11" s="1">
        <v>6</v>
      </c>
      <c r="L11" s="14">
        <f t="shared" si="2"/>
        <v>1500</v>
      </c>
      <c r="M11" s="1">
        <v>1500</v>
      </c>
    </row>
    <row r="12" spans="1:13" x14ac:dyDescent="0.35">
      <c r="A12">
        <v>1500</v>
      </c>
      <c r="B12" s="2">
        <f t="shared" si="0"/>
        <v>13</v>
      </c>
      <c r="C12" s="2" t="s">
        <v>21</v>
      </c>
      <c r="D12" s="2">
        <f t="shared" si="1"/>
        <v>4</v>
      </c>
      <c r="E12" s="2" t="s">
        <v>8</v>
      </c>
      <c r="F12" s="2">
        <v>0</v>
      </c>
      <c r="G12" s="2">
        <v>9999</v>
      </c>
      <c r="H12" s="6">
        <v>260</v>
      </c>
      <c r="J12" s="13" t="s">
        <v>5</v>
      </c>
      <c r="K12" s="1">
        <v>7</v>
      </c>
      <c r="L12" s="14">
        <f t="shared" si="2"/>
        <v>-3000</v>
      </c>
      <c r="M12" s="1">
        <v>-3000</v>
      </c>
    </row>
    <row r="13" spans="1:13" x14ac:dyDescent="0.35">
      <c r="A13">
        <v>0</v>
      </c>
      <c r="B13" s="2">
        <f t="shared" si="0"/>
        <v>14</v>
      </c>
      <c r="C13" s="2" t="s">
        <v>22</v>
      </c>
      <c r="D13" s="2">
        <f t="shared" si="1"/>
        <v>4</v>
      </c>
      <c r="E13" s="2" t="s">
        <v>8</v>
      </c>
      <c r="F13" s="2">
        <v>0</v>
      </c>
      <c r="G13" s="2">
        <v>9999</v>
      </c>
      <c r="H13" s="6">
        <v>290</v>
      </c>
      <c r="J13" s="13" t="s">
        <v>6</v>
      </c>
      <c r="K13" s="1">
        <v>8</v>
      </c>
      <c r="L13" s="14">
        <f t="shared" si="2"/>
        <v>-4000</v>
      </c>
      <c r="M13" s="1">
        <v>-4000</v>
      </c>
    </row>
    <row r="14" spans="1:13" x14ac:dyDescent="0.35">
      <c r="A14">
        <v>0</v>
      </c>
      <c r="B14" s="8">
        <f t="shared" si="0"/>
        <v>13</v>
      </c>
      <c r="C14" s="8" t="s">
        <v>21</v>
      </c>
      <c r="D14" s="8">
        <f t="shared" si="1"/>
        <v>5</v>
      </c>
      <c r="E14" s="8" t="s">
        <v>9</v>
      </c>
      <c r="F14" s="8">
        <v>0</v>
      </c>
      <c r="G14" s="8">
        <v>9999</v>
      </c>
      <c r="H14" s="9">
        <v>250</v>
      </c>
      <c r="J14" s="12" t="s">
        <v>11</v>
      </c>
      <c r="K14" s="1">
        <v>9</v>
      </c>
      <c r="L14" s="14">
        <f t="shared" si="2"/>
        <v>0</v>
      </c>
      <c r="M14" s="1">
        <v>2000</v>
      </c>
    </row>
    <row r="15" spans="1:13" x14ac:dyDescent="0.35">
      <c r="A15">
        <v>1500</v>
      </c>
      <c r="B15" s="8">
        <f t="shared" si="0"/>
        <v>14</v>
      </c>
      <c r="C15" s="8" t="s">
        <v>22</v>
      </c>
      <c r="D15" s="8">
        <f t="shared" si="1"/>
        <v>5</v>
      </c>
      <c r="E15" s="8" t="s">
        <v>9</v>
      </c>
      <c r="F15" s="8">
        <v>0</v>
      </c>
      <c r="G15" s="8">
        <v>9999</v>
      </c>
      <c r="H15" s="9">
        <v>220</v>
      </c>
      <c r="J15" s="12" t="s">
        <v>12</v>
      </c>
      <c r="K15" s="1">
        <v>10</v>
      </c>
      <c r="L15" s="14">
        <f t="shared" si="2"/>
        <v>0</v>
      </c>
      <c r="M15" s="1">
        <v>2000</v>
      </c>
    </row>
    <row r="16" spans="1:13" x14ac:dyDescent="0.35">
      <c r="A16">
        <v>1500</v>
      </c>
      <c r="B16" s="8">
        <f t="shared" si="0"/>
        <v>13</v>
      </c>
      <c r="C16" s="8" t="s">
        <v>21</v>
      </c>
      <c r="D16" s="8">
        <f t="shared" si="1"/>
        <v>6</v>
      </c>
      <c r="E16" s="8" t="s">
        <v>10</v>
      </c>
      <c r="F16" s="8">
        <v>0</v>
      </c>
      <c r="G16" s="8">
        <v>9999</v>
      </c>
      <c r="H16" s="9">
        <v>230</v>
      </c>
      <c r="J16" s="12" t="s">
        <v>13</v>
      </c>
      <c r="K16" s="1">
        <v>11</v>
      </c>
      <c r="L16" s="14">
        <f t="shared" si="2"/>
        <v>0</v>
      </c>
      <c r="M16" s="1">
        <v>2000</v>
      </c>
    </row>
    <row r="17" spans="1:13" x14ac:dyDescent="0.35">
      <c r="A17">
        <v>0</v>
      </c>
      <c r="B17" s="8">
        <f t="shared" si="0"/>
        <v>14</v>
      </c>
      <c r="C17" s="8" t="s">
        <v>22</v>
      </c>
      <c r="D17" s="8">
        <f t="shared" si="1"/>
        <v>6</v>
      </c>
      <c r="E17" s="8" t="s">
        <v>10</v>
      </c>
      <c r="F17" s="8">
        <v>0</v>
      </c>
      <c r="G17" s="8">
        <v>9999</v>
      </c>
      <c r="H17" s="9">
        <v>240</v>
      </c>
      <c r="J17" s="12" t="s">
        <v>14</v>
      </c>
      <c r="K17" s="1">
        <v>12</v>
      </c>
      <c r="L17" s="14">
        <f t="shared" si="2"/>
        <v>0</v>
      </c>
      <c r="M17" s="1">
        <v>2000</v>
      </c>
    </row>
    <row r="18" spans="1:13" x14ac:dyDescent="0.35">
      <c r="A18">
        <v>0</v>
      </c>
      <c r="B18" s="3">
        <f t="shared" si="0"/>
        <v>15</v>
      </c>
      <c r="C18" s="3" t="s">
        <v>23</v>
      </c>
      <c r="D18" s="3">
        <f t="shared" si="1"/>
        <v>9</v>
      </c>
      <c r="E18" s="3" t="s">
        <v>11</v>
      </c>
      <c r="F18" s="3">
        <v>0</v>
      </c>
      <c r="G18" s="3">
        <v>9999</v>
      </c>
      <c r="H18" s="5">
        <f>H10*1.15</f>
        <v>345</v>
      </c>
      <c r="J18" s="13" t="s">
        <v>21</v>
      </c>
      <c r="K18" s="1">
        <v>13</v>
      </c>
      <c r="L18" s="14">
        <f t="shared" si="2"/>
        <v>-3000</v>
      </c>
      <c r="M18" s="1">
        <v>0</v>
      </c>
    </row>
    <row r="19" spans="1:13" x14ac:dyDescent="0.35">
      <c r="A19">
        <v>0</v>
      </c>
      <c r="B19" s="3">
        <f t="shared" si="0"/>
        <v>16</v>
      </c>
      <c r="C19" s="3" t="s">
        <v>24</v>
      </c>
      <c r="D19" s="3">
        <f t="shared" si="1"/>
        <v>9</v>
      </c>
      <c r="E19" s="3" t="s">
        <v>11</v>
      </c>
      <c r="F19" s="3">
        <v>0</v>
      </c>
      <c r="G19" s="3">
        <v>9999</v>
      </c>
      <c r="H19" s="5">
        <f t="shared" ref="H19:H24" si="3">H11*1.15</f>
        <v>310.5</v>
      </c>
      <c r="J19" s="13" t="s">
        <v>22</v>
      </c>
      <c r="K19" s="1">
        <v>14</v>
      </c>
      <c r="L19" s="14">
        <f t="shared" si="2"/>
        <v>-3000</v>
      </c>
      <c r="M19" s="1">
        <v>0</v>
      </c>
    </row>
    <row r="20" spans="1:13" x14ac:dyDescent="0.35">
      <c r="A20">
        <v>0</v>
      </c>
      <c r="B20" s="3">
        <f t="shared" si="0"/>
        <v>15</v>
      </c>
      <c r="C20" s="3" t="s">
        <v>23</v>
      </c>
      <c r="D20" s="3">
        <f t="shared" si="1"/>
        <v>10</v>
      </c>
      <c r="E20" s="3" t="s">
        <v>12</v>
      </c>
      <c r="F20" s="3">
        <v>0</v>
      </c>
      <c r="G20" s="3">
        <v>9999</v>
      </c>
      <c r="H20" s="5">
        <f t="shared" si="3"/>
        <v>299</v>
      </c>
      <c r="J20" s="13" t="s">
        <v>23</v>
      </c>
      <c r="K20" s="1">
        <v>15</v>
      </c>
      <c r="L20" s="14">
        <f t="shared" si="2"/>
        <v>3000</v>
      </c>
      <c r="M20" s="1">
        <v>0</v>
      </c>
    </row>
    <row r="21" spans="1:13" x14ac:dyDescent="0.35">
      <c r="A21">
        <v>0</v>
      </c>
      <c r="B21" s="3">
        <f t="shared" si="0"/>
        <v>16</v>
      </c>
      <c r="C21" s="3" t="s">
        <v>24</v>
      </c>
      <c r="D21" s="3">
        <f t="shared" si="1"/>
        <v>10</v>
      </c>
      <c r="E21" s="3" t="s">
        <v>12</v>
      </c>
      <c r="F21" s="3">
        <v>0</v>
      </c>
      <c r="G21" s="3">
        <v>9999</v>
      </c>
      <c r="H21" s="5">
        <f t="shared" si="3"/>
        <v>333.5</v>
      </c>
      <c r="J21" s="13" t="s">
        <v>24</v>
      </c>
      <c r="K21" s="1">
        <v>16</v>
      </c>
      <c r="L21" s="14">
        <f t="shared" si="2"/>
        <v>4000</v>
      </c>
      <c r="M21" s="1">
        <v>0</v>
      </c>
    </row>
    <row r="22" spans="1:13" x14ac:dyDescent="0.35">
      <c r="A22">
        <v>0</v>
      </c>
      <c r="B22" s="10">
        <f t="shared" si="0"/>
        <v>15</v>
      </c>
      <c r="C22" s="10" t="s">
        <v>23</v>
      </c>
      <c r="D22" s="10">
        <f t="shared" si="1"/>
        <v>11</v>
      </c>
      <c r="E22" s="10" t="s">
        <v>13</v>
      </c>
      <c r="F22" s="10">
        <v>0</v>
      </c>
      <c r="G22" s="10">
        <v>9999</v>
      </c>
      <c r="H22" s="11">
        <f t="shared" si="3"/>
        <v>287.5</v>
      </c>
      <c r="J22" t="s">
        <v>26</v>
      </c>
      <c r="K22" s="1">
        <v>17</v>
      </c>
      <c r="L22" s="14">
        <f t="shared" si="2"/>
        <v>0</v>
      </c>
      <c r="M22" s="1">
        <v>0</v>
      </c>
    </row>
    <row r="23" spans="1:13" x14ac:dyDescent="0.35">
      <c r="A23">
        <v>0</v>
      </c>
      <c r="B23" s="10">
        <f t="shared" si="0"/>
        <v>16</v>
      </c>
      <c r="C23" s="10" t="s">
        <v>24</v>
      </c>
      <c r="D23" s="10">
        <f t="shared" si="1"/>
        <v>11</v>
      </c>
      <c r="E23" s="10" t="s">
        <v>13</v>
      </c>
      <c r="F23" s="10">
        <v>0</v>
      </c>
      <c r="G23" s="10">
        <v>9999</v>
      </c>
      <c r="H23" s="11">
        <f t="shared" si="3"/>
        <v>252.99999999999997</v>
      </c>
      <c r="J23" t="s">
        <v>27</v>
      </c>
      <c r="K23" s="15">
        <f>SUM(L8:L11)</f>
        <v>6000</v>
      </c>
    </row>
    <row r="24" spans="1:13" x14ac:dyDescent="0.35">
      <c r="A24">
        <v>0</v>
      </c>
      <c r="B24" s="10">
        <f t="shared" si="0"/>
        <v>15</v>
      </c>
      <c r="C24" s="10" t="s">
        <v>23</v>
      </c>
      <c r="D24" s="10">
        <f t="shared" si="1"/>
        <v>12</v>
      </c>
      <c r="E24" s="10" t="s">
        <v>14</v>
      </c>
      <c r="F24" s="10">
        <v>0</v>
      </c>
      <c r="G24" s="10">
        <v>9999</v>
      </c>
      <c r="H24" s="11">
        <f t="shared" si="3"/>
        <v>264.5</v>
      </c>
      <c r="J24" t="s">
        <v>28</v>
      </c>
      <c r="K24" s="15">
        <f>SUM(L14:L17)</f>
        <v>0</v>
      </c>
    </row>
    <row r="25" spans="1:13" x14ac:dyDescent="0.35">
      <c r="A25">
        <v>0</v>
      </c>
      <c r="B25" s="10">
        <f t="shared" si="0"/>
        <v>16</v>
      </c>
      <c r="C25" s="10" t="s">
        <v>24</v>
      </c>
      <c r="D25" s="10">
        <f>VLOOKUP(E25,$J$6:$K$21,2,FALSE)</f>
        <v>12</v>
      </c>
      <c r="E25" s="10" t="s">
        <v>14</v>
      </c>
      <c r="F25" s="10">
        <v>0</v>
      </c>
      <c r="G25" s="10">
        <v>9999</v>
      </c>
      <c r="H25" s="11">
        <f>H17*1.15</f>
        <v>276</v>
      </c>
    </row>
    <row r="26" spans="1:13" x14ac:dyDescent="0.35">
      <c r="A26">
        <v>0</v>
      </c>
      <c r="B26" s="1">
        <f>VLOOKUP(C26,$J$6:$K$22,2,FALSE)</f>
        <v>17</v>
      </c>
      <c r="C26" s="1" t="s">
        <v>26</v>
      </c>
      <c r="D26" s="1">
        <f>VLOOKUP(E26,$J$6:$K$21,2,FALSE)</f>
        <v>9</v>
      </c>
      <c r="E26" s="1" t="s">
        <v>11</v>
      </c>
      <c r="F26" s="1">
        <v>10</v>
      </c>
      <c r="G26" s="1">
        <v>500</v>
      </c>
      <c r="H26">
        <v>0</v>
      </c>
    </row>
    <row r="27" spans="1:13" x14ac:dyDescent="0.35">
      <c r="G27" t="s">
        <v>25</v>
      </c>
      <c r="H27" s="6">
        <f>SUMPRODUCT(H6:H25,A6:A25)</f>
        <v>10220000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EAB09-561D-454E-B426-3BCA2D242592}">
  <dimension ref="A5:P31"/>
  <sheetViews>
    <sheetView tabSelected="1" topLeftCell="A2" zoomScale="85" zoomScaleNormal="80" workbookViewId="0">
      <selection activeCell="G12" sqref="G12"/>
    </sheetView>
  </sheetViews>
  <sheetFormatPr defaultRowHeight="14.5" x14ac:dyDescent="0.35"/>
  <cols>
    <col min="2" max="2" width="5.54296875" bestFit="1" customWidth="1"/>
    <col min="3" max="3" width="11.54296875" bestFit="1" customWidth="1"/>
    <col min="4" max="4" width="5.453125" customWidth="1"/>
    <col min="5" max="5" width="11.54296875" bestFit="1" customWidth="1"/>
    <col min="6" max="6" width="12" bestFit="1" customWidth="1"/>
    <col min="7" max="7" width="10.7265625" bestFit="1" customWidth="1"/>
    <col min="8" max="8" width="14.81640625" bestFit="1" customWidth="1"/>
    <col min="10" max="10" width="11.54296875" bestFit="1" customWidth="1"/>
    <col min="11" max="11" width="9.26953125" bestFit="1" customWidth="1"/>
    <col min="12" max="12" width="9" bestFit="1" customWidth="1"/>
    <col min="13" max="14" width="15.453125" bestFit="1" customWidth="1"/>
    <col min="15" max="15" width="16" bestFit="1" customWidth="1"/>
  </cols>
  <sheetData>
    <row r="5" spans="1:16" x14ac:dyDescent="0.35">
      <c r="A5" s="7" t="s">
        <v>15</v>
      </c>
      <c r="B5" s="7" t="s">
        <v>16</v>
      </c>
      <c r="C5" s="7"/>
      <c r="D5" s="7" t="s">
        <v>17</v>
      </c>
      <c r="E5" s="7"/>
      <c r="F5" s="7" t="s">
        <v>20</v>
      </c>
      <c r="G5" s="16"/>
      <c r="J5" s="7"/>
      <c r="K5" s="7" t="s">
        <v>0</v>
      </c>
      <c r="L5" s="7" t="s">
        <v>1</v>
      </c>
      <c r="M5" s="7" t="s">
        <v>2</v>
      </c>
      <c r="O5" s="16" t="s">
        <v>34</v>
      </c>
    </row>
    <row r="6" spans="1:16" x14ac:dyDescent="0.35">
      <c r="A6">
        <v>0</v>
      </c>
      <c r="B6" s="1">
        <f>VLOOKUP(C6,$J$6:$K$17,2,FALSE)</f>
        <v>1</v>
      </c>
      <c r="C6" s="2" t="s">
        <v>4</v>
      </c>
      <c r="D6" s="1">
        <f>VLOOKUP(E6,$J$6:$K$17,2,FALSE)</f>
        <v>3</v>
      </c>
      <c r="E6" s="2" t="s">
        <v>7</v>
      </c>
      <c r="F6" s="4">
        <f>300+P7</f>
        <v>1500</v>
      </c>
      <c r="G6" s="1"/>
      <c r="H6" s="4"/>
      <c r="J6" s="13" t="s">
        <v>4</v>
      </c>
      <c r="K6" s="1">
        <v>1</v>
      </c>
      <c r="L6" s="14">
        <f>SUMIF($D$6:$D$21,K6,$A$6:$A$21)-SUMIF($B$6:$B$21,K6,$A$6:$A$21)</f>
        <v>-3000</v>
      </c>
      <c r="M6" s="1">
        <v>-3000</v>
      </c>
      <c r="O6" t="s">
        <v>35</v>
      </c>
    </row>
    <row r="7" spans="1:16" x14ac:dyDescent="0.35">
      <c r="A7">
        <v>1500</v>
      </c>
      <c r="B7" s="1">
        <f t="shared" ref="B7:B21" si="0">VLOOKUP(C7,$J$6:$K$17,2,FALSE)</f>
        <v>2</v>
      </c>
      <c r="C7" s="2" t="s">
        <v>3</v>
      </c>
      <c r="D7" s="1">
        <f t="shared" ref="D7:D21" si="1">VLOOKUP(E7,$J$6:$K$17,2,FALSE)</f>
        <v>3</v>
      </c>
      <c r="E7" s="2" t="s">
        <v>7</v>
      </c>
      <c r="F7" s="4">
        <f>270+P8</f>
        <v>1570</v>
      </c>
      <c r="G7" s="1"/>
      <c r="H7" s="4"/>
      <c r="J7" s="13" t="s">
        <v>3</v>
      </c>
      <c r="K7" s="1">
        <v>2</v>
      </c>
      <c r="L7" s="14">
        <f t="shared" ref="L7:L17" si="2">SUMIF($D$6:$D$21,K7,$A$6:$A$21)-SUMIF($B$6:$B$21,K7,$A$6:$A$21)</f>
        <v>-3000</v>
      </c>
      <c r="M7" s="1">
        <v>-4000</v>
      </c>
      <c r="O7" t="s">
        <v>36</v>
      </c>
      <c r="P7">
        <v>1200</v>
      </c>
    </row>
    <row r="8" spans="1:16" x14ac:dyDescent="0.35">
      <c r="A8">
        <v>1500</v>
      </c>
      <c r="B8" s="1">
        <f t="shared" si="0"/>
        <v>1</v>
      </c>
      <c r="C8" s="2" t="s">
        <v>4</v>
      </c>
      <c r="D8" s="1">
        <f t="shared" si="1"/>
        <v>4</v>
      </c>
      <c r="E8" s="2" t="s">
        <v>8</v>
      </c>
      <c r="F8" s="4">
        <f>260+P7</f>
        <v>1460</v>
      </c>
      <c r="G8" s="1"/>
      <c r="H8" s="4"/>
      <c r="J8" s="12" t="s">
        <v>7</v>
      </c>
      <c r="K8" s="1">
        <v>3</v>
      </c>
      <c r="L8" s="14">
        <f t="shared" si="2"/>
        <v>1500</v>
      </c>
      <c r="M8" s="1">
        <v>1500</v>
      </c>
      <c r="O8" t="s">
        <v>37</v>
      </c>
      <c r="P8">
        <v>1300</v>
      </c>
    </row>
    <row r="9" spans="1:16" x14ac:dyDescent="0.35">
      <c r="A9">
        <v>0</v>
      </c>
      <c r="B9" s="1">
        <f t="shared" si="0"/>
        <v>2</v>
      </c>
      <c r="C9" s="2" t="s">
        <v>3</v>
      </c>
      <c r="D9" s="1">
        <f t="shared" si="1"/>
        <v>4</v>
      </c>
      <c r="E9" s="2" t="s">
        <v>8</v>
      </c>
      <c r="F9" s="4">
        <f>P8+290</f>
        <v>1590</v>
      </c>
      <c r="G9" s="1"/>
      <c r="H9" s="4"/>
      <c r="J9" s="12" t="s">
        <v>8</v>
      </c>
      <c r="K9" s="1">
        <v>4</v>
      </c>
      <c r="L9" s="14">
        <f t="shared" si="2"/>
        <v>1500</v>
      </c>
      <c r="M9" s="1">
        <v>1500</v>
      </c>
      <c r="O9" t="s">
        <v>38</v>
      </c>
    </row>
    <row r="10" spans="1:16" x14ac:dyDescent="0.35">
      <c r="A10">
        <v>0</v>
      </c>
      <c r="B10" s="1">
        <f t="shared" si="0"/>
        <v>1</v>
      </c>
      <c r="C10" s="8" t="s">
        <v>4</v>
      </c>
      <c r="D10" s="1">
        <f t="shared" si="1"/>
        <v>5</v>
      </c>
      <c r="E10" s="8" t="s">
        <v>9</v>
      </c>
      <c r="F10" s="4">
        <f>P7+250</f>
        <v>1450</v>
      </c>
      <c r="G10" s="1"/>
      <c r="H10" s="4"/>
      <c r="J10" s="12" t="s">
        <v>9</v>
      </c>
      <c r="K10" s="1">
        <v>5</v>
      </c>
      <c r="L10" s="14">
        <f t="shared" si="2"/>
        <v>1500</v>
      </c>
      <c r="M10" s="1">
        <v>1500</v>
      </c>
      <c r="O10" t="s">
        <v>36</v>
      </c>
      <c r="P10">
        <v>1250</v>
      </c>
    </row>
    <row r="11" spans="1:16" x14ac:dyDescent="0.35">
      <c r="A11">
        <v>1500</v>
      </c>
      <c r="B11" s="1">
        <f t="shared" si="0"/>
        <v>2</v>
      </c>
      <c r="C11" s="8" t="s">
        <v>3</v>
      </c>
      <c r="D11" s="1">
        <f t="shared" si="1"/>
        <v>5</v>
      </c>
      <c r="E11" s="8" t="s">
        <v>9</v>
      </c>
      <c r="F11" s="4">
        <f>P8+220</f>
        <v>1520</v>
      </c>
      <c r="G11" s="1"/>
      <c r="H11" s="4"/>
      <c r="J11" s="12" t="s">
        <v>10</v>
      </c>
      <c r="K11" s="1">
        <v>6</v>
      </c>
      <c r="L11" s="14">
        <f t="shared" si="2"/>
        <v>1500</v>
      </c>
      <c r="M11" s="1">
        <v>1500</v>
      </c>
      <c r="O11" t="s">
        <v>37</v>
      </c>
      <c r="P11">
        <v>1250</v>
      </c>
    </row>
    <row r="12" spans="1:16" x14ac:dyDescent="0.35">
      <c r="A12">
        <v>1500</v>
      </c>
      <c r="B12" s="1">
        <f t="shared" si="0"/>
        <v>1</v>
      </c>
      <c r="C12" s="8" t="s">
        <v>4</v>
      </c>
      <c r="D12" s="1">
        <f t="shared" si="1"/>
        <v>6</v>
      </c>
      <c r="E12" s="8" t="s">
        <v>10</v>
      </c>
      <c r="F12" s="4">
        <f>P7+230</f>
        <v>1430</v>
      </c>
      <c r="G12" s="1"/>
      <c r="H12" s="4"/>
      <c r="J12" s="13" t="s">
        <v>5</v>
      </c>
      <c r="K12" s="1">
        <v>7</v>
      </c>
      <c r="L12" s="14">
        <f t="shared" si="2"/>
        <v>-3000</v>
      </c>
      <c r="M12" s="1">
        <v>-3000</v>
      </c>
    </row>
    <row r="13" spans="1:16" x14ac:dyDescent="0.35">
      <c r="A13">
        <v>0</v>
      </c>
      <c r="B13" s="1">
        <f t="shared" si="0"/>
        <v>2</v>
      </c>
      <c r="C13" s="8" t="s">
        <v>3</v>
      </c>
      <c r="D13" s="1">
        <f t="shared" si="1"/>
        <v>6</v>
      </c>
      <c r="E13" s="8" t="s">
        <v>10</v>
      </c>
      <c r="F13" s="4">
        <f>P8+240</f>
        <v>1540</v>
      </c>
      <c r="G13" s="1"/>
      <c r="H13" s="4"/>
      <c r="J13" s="13" t="s">
        <v>6</v>
      </c>
      <c r="K13" s="1">
        <v>8</v>
      </c>
      <c r="L13" s="14">
        <f t="shared" si="2"/>
        <v>-4000</v>
      </c>
      <c r="M13" s="1">
        <v>-4000</v>
      </c>
    </row>
    <row r="14" spans="1:16" x14ac:dyDescent="0.35">
      <c r="A14">
        <v>0</v>
      </c>
      <c r="B14" s="1">
        <f t="shared" si="0"/>
        <v>7</v>
      </c>
      <c r="C14" s="3" t="s">
        <v>5</v>
      </c>
      <c r="D14" s="1">
        <f t="shared" si="1"/>
        <v>9</v>
      </c>
      <c r="E14" s="3" t="s">
        <v>11</v>
      </c>
      <c r="F14" s="4">
        <f>1250+(300*1.15)</f>
        <v>1595</v>
      </c>
      <c r="G14" s="1"/>
      <c r="H14" s="4"/>
      <c r="J14" s="12" t="s">
        <v>11</v>
      </c>
      <c r="K14" s="1">
        <v>9</v>
      </c>
      <c r="L14" s="14">
        <f t="shared" si="2"/>
        <v>2000</v>
      </c>
      <c r="M14" s="1">
        <v>2000</v>
      </c>
    </row>
    <row r="15" spans="1:16" x14ac:dyDescent="0.35">
      <c r="A15">
        <v>2000</v>
      </c>
      <c r="B15" s="1">
        <f t="shared" si="0"/>
        <v>8</v>
      </c>
      <c r="C15" s="3" t="s">
        <v>6</v>
      </c>
      <c r="D15" s="1">
        <f t="shared" si="1"/>
        <v>9</v>
      </c>
      <c r="E15" s="3" t="s">
        <v>11</v>
      </c>
      <c r="F15" s="4">
        <f>1250+(270*1.15)</f>
        <v>1560.5</v>
      </c>
      <c r="G15" s="1"/>
      <c r="H15" s="4"/>
      <c r="J15" s="12" t="s">
        <v>12</v>
      </c>
      <c r="K15" s="1">
        <v>10</v>
      </c>
      <c r="L15" s="14">
        <f t="shared" si="2"/>
        <v>1000</v>
      </c>
      <c r="M15" s="1">
        <v>2000</v>
      </c>
    </row>
    <row r="16" spans="1:16" x14ac:dyDescent="0.35">
      <c r="A16">
        <v>1000</v>
      </c>
      <c r="B16" s="1">
        <f t="shared" si="0"/>
        <v>7</v>
      </c>
      <c r="C16" s="3" t="s">
        <v>5</v>
      </c>
      <c r="D16" s="1">
        <f t="shared" si="1"/>
        <v>10</v>
      </c>
      <c r="E16" s="3" t="s">
        <v>12</v>
      </c>
      <c r="F16" s="4">
        <f>1250+(260*1.15)</f>
        <v>1549</v>
      </c>
      <c r="G16" s="1"/>
      <c r="H16" s="4"/>
      <c r="J16" s="12" t="s">
        <v>13</v>
      </c>
      <c r="K16" s="1">
        <v>11</v>
      </c>
      <c r="L16" s="14">
        <f t="shared" si="2"/>
        <v>2000</v>
      </c>
      <c r="M16" s="1">
        <v>2000</v>
      </c>
    </row>
    <row r="17" spans="1:15" x14ac:dyDescent="0.35">
      <c r="A17">
        <v>0</v>
      </c>
      <c r="B17" s="1">
        <f t="shared" si="0"/>
        <v>8</v>
      </c>
      <c r="C17" s="3" t="s">
        <v>6</v>
      </c>
      <c r="D17" s="1">
        <f t="shared" si="1"/>
        <v>10</v>
      </c>
      <c r="E17" s="3" t="s">
        <v>12</v>
      </c>
      <c r="F17" s="4">
        <f>1250+(290*1.15)</f>
        <v>1583.5</v>
      </c>
      <c r="G17" s="1"/>
      <c r="H17" s="4"/>
      <c r="J17" s="12" t="s">
        <v>14</v>
      </c>
      <c r="K17" s="1">
        <v>12</v>
      </c>
      <c r="L17" s="14">
        <f t="shared" si="2"/>
        <v>2000</v>
      </c>
      <c r="M17" s="1">
        <v>2000</v>
      </c>
    </row>
    <row r="18" spans="1:15" x14ac:dyDescent="0.35">
      <c r="A18">
        <v>0</v>
      </c>
      <c r="B18" s="1">
        <f t="shared" si="0"/>
        <v>7</v>
      </c>
      <c r="C18" s="10" t="s">
        <v>5</v>
      </c>
      <c r="D18" s="1">
        <f t="shared" si="1"/>
        <v>11</v>
      </c>
      <c r="E18" s="10" t="s">
        <v>13</v>
      </c>
      <c r="F18" s="4">
        <f>1250+(250*1.15)</f>
        <v>1537.5</v>
      </c>
      <c r="G18" s="1"/>
      <c r="H18" s="4"/>
      <c r="K18" s="1"/>
      <c r="L18" s="14"/>
      <c r="M18" s="1"/>
    </row>
    <row r="19" spans="1:15" x14ac:dyDescent="0.35">
      <c r="A19">
        <v>2000</v>
      </c>
      <c r="B19" s="1">
        <f t="shared" si="0"/>
        <v>8</v>
      </c>
      <c r="C19" s="10" t="s">
        <v>6</v>
      </c>
      <c r="D19" s="1">
        <f t="shared" si="1"/>
        <v>11</v>
      </c>
      <c r="E19" s="10" t="s">
        <v>13</v>
      </c>
      <c r="F19" s="4">
        <f>1250+(220*1.15)</f>
        <v>1503</v>
      </c>
      <c r="G19" s="1"/>
      <c r="H19" s="4"/>
      <c r="K19" s="1"/>
      <c r="L19" s="14"/>
      <c r="M19" s="1"/>
    </row>
    <row r="20" spans="1:15" x14ac:dyDescent="0.35">
      <c r="A20">
        <v>2000</v>
      </c>
      <c r="B20" s="1">
        <f t="shared" si="0"/>
        <v>7</v>
      </c>
      <c r="C20" s="10" t="s">
        <v>5</v>
      </c>
      <c r="D20" s="1">
        <f t="shared" si="1"/>
        <v>12</v>
      </c>
      <c r="E20" s="10" t="s">
        <v>14</v>
      </c>
      <c r="F20" s="4">
        <f>1250+(230*1.15)</f>
        <v>1514.5</v>
      </c>
      <c r="G20" s="1"/>
      <c r="H20" s="4"/>
      <c r="K20" s="1"/>
      <c r="L20" s="14"/>
      <c r="M20" s="1"/>
    </row>
    <row r="21" spans="1:15" x14ac:dyDescent="0.35">
      <c r="A21">
        <v>0</v>
      </c>
      <c r="B21" s="1">
        <f t="shared" si="0"/>
        <v>8</v>
      </c>
      <c r="C21" s="10" t="s">
        <v>6</v>
      </c>
      <c r="D21" s="1">
        <f t="shared" si="1"/>
        <v>12</v>
      </c>
      <c r="E21" s="10" t="s">
        <v>14</v>
      </c>
      <c r="F21" s="4">
        <f>1250+(240*1.15)</f>
        <v>1526</v>
      </c>
      <c r="G21" s="1"/>
      <c r="H21" s="4"/>
      <c r="K21" s="1"/>
      <c r="L21" s="14"/>
      <c r="M21" s="1"/>
    </row>
    <row r="22" spans="1:15" x14ac:dyDescent="0.35">
      <c r="B22" s="1"/>
      <c r="C22" s="1"/>
      <c r="D22" s="1"/>
      <c r="E22" s="1"/>
      <c r="F22" s="1"/>
      <c r="G22" s="1"/>
      <c r="H22" s="4"/>
      <c r="K22" s="1"/>
      <c r="L22" s="14"/>
      <c r="M22" s="1"/>
    </row>
    <row r="23" spans="1:15" x14ac:dyDescent="0.35">
      <c r="B23" s="1"/>
      <c r="C23" s="1"/>
      <c r="D23" s="1"/>
      <c r="F23" s="1"/>
      <c r="G23" s="1"/>
      <c r="H23" s="4"/>
      <c r="K23" s="15"/>
    </row>
    <row r="24" spans="1:15" x14ac:dyDescent="0.35">
      <c r="B24" s="1"/>
      <c r="C24" s="1"/>
      <c r="D24" s="1"/>
      <c r="E24" s="1"/>
      <c r="F24" s="1"/>
      <c r="G24" s="1"/>
      <c r="H24" s="4"/>
    </row>
    <row r="25" spans="1:15" x14ac:dyDescent="0.35">
      <c r="B25" s="1"/>
      <c r="C25" s="1"/>
      <c r="D25" s="1"/>
      <c r="E25" s="1"/>
      <c r="F25" s="1"/>
      <c r="G25" s="1"/>
      <c r="H25" s="4"/>
    </row>
    <row r="26" spans="1:15" x14ac:dyDescent="0.35">
      <c r="B26" s="1"/>
      <c r="C26" s="1"/>
      <c r="D26" s="1"/>
      <c r="E26" s="1"/>
      <c r="F26" s="1"/>
      <c r="G26" s="1"/>
    </row>
    <row r="27" spans="1:15" x14ac:dyDescent="0.35">
      <c r="G27" t="s">
        <v>25</v>
      </c>
      <c r="H27" s="4">
        <f>SUMPRODUCT(A6:A21,F6:F21)</f>
        <v>19675000</v>
      </c>
    </row>
    <row r="28" spans="1:15" x14ac:dyDescent="0.35">
      <c r="N28" t="s">
        <v>39</v>
      </c>
    </row>
    <row r="29" spans="1:15" x14ac:dyDescent="0.35">
      <c r="N29" t="s">
        <v>31</v>
      </c>
      <c r="O29" t="s">
        <v>32</v>
      </c>
    </row>
    <row r="30" spans="1:15" x14ac:dyDescent="0.35">
      <c r="C30" t="s">
        <v>29</v>
      </c>
      <c r="N30">
        <v>300</v>
      </c>
      <c r="O30" t="s">
        <v>33</v>
      </c>
    </row>
    <row r="31" spans="1:15" x14ac:dyDescent="0.35">
      <c r="C3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Jason Siu</cp:lastModifiedBy>
  <dcterms:created xsi:type="dcterms:W3CDTF">2022-09-28T06:52:33Z</dcterms:created>
  <dcterms:modified xsi:type="dcterms:W3CDTF">2022-10-04T07:02:54Z</dcterms:modified>
</cp:coreProperties>
</file>