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monash.edu\home\User081\phlee\Documents\2018\FIT3158\Tutorial\Week 10\"/>
    </mc:Choice>
  </mc:AlternateContent>
  <bookViews>
    <workbookView xWindow="0" yWindow="120" windowWidth="15195" windowHeight="8700"/>
  </bookViews>
  <sheets>
    <sheet name="Ex 1 " sheetId="6" r:id="rId1"/>
    <sheet name="Ex 2" sheetId="7" r:id="rId2"/>
    <sheet name="Ex 3" sheetId="8" r:id="rId3"/>
    <sheet name="Ex 4" sheetId="9" r:id="rId4"/>
  </sheets>
  <definedNames>
    <definedName name="MinimizeCosts" localSheetId="3">TRUE</definedName>
    <definedName name="_xlnm.Print_Area" localSheetId="3">'Ex 4'!TreeDiagram</definedName>
    <definedName name="TreeData" localSheetId="3">'Ex 4'!$GH$1001:$GV$1012</definedName>
    <definedName name="TreeDiagBase" localSheetId="3">'Ex 4'!$A$1</definedName>
    <definedName name="TreeDiagram" localSheetId="3">'Ex 4'!$A$1:$O$34</definedName>
    <definedName name="UseExpUtility" localSheetId="3">FALSE</definedName>
  </definedNames>
  <calcPr calcId="162913"/>
</workbook>
</file>

<file path=xl/calcChain.xml><?xml version="1.0" encoding="utf-8"?>
<calcChain xmlns="http://schemas.openxmlformats.org/spreadsheetml/2006/main">
  <c r="H29" i="9" l="1"/>
  <c r="H34" i="9"/>
  <c r="O33" i="9" s="1"/>
  <c r="I34" i="9" s="1"/>
  <c r="L14" i="9"/>
  <c r="O28" i="9"/>
  <c r="I29" i="9"/>
  <c r="H26" i="9"/>
  <c r="H31" i="9" s="1"/>
  <c r="E31" i="9" s="1"/>
  <c r="D20" i="9"/>
  <c r="O23" i="9" s="1"/>
  <c r="I24" i="9" s="1"/>
  <c r="O13" i="9"/>
  <c r="M14" i="9" s="1"/>
  <c r="H13" i="9"/>
  <c r="H21" i="9"/>
  <c r="H9" i="9"/>
  <c r="D6" i="9"/>
  <c r="O3" i="9" s="1"/>
  <c r="I4" i="9" s="1"/>
  <c r="O8" i="9"/>
  <c r="I9" i="9" s="1"/>
  <c r="H1" i="9"/>
  <c r="H6" i="9"/>
  <c r="E19" i="8"/>
  <c r="D19" i="8"/>
  <c r="C19" i="8"/>
  <c r="D24" i="8" s="1"/>
  <c r="E12" i="8"/>
  <c r="D12" i="8"/>
  <c r="C12" i="8"/>
  <c r="O11" i="8"/>
  <c r="O26" i="8" s="1"/>
  <c r="N11" i="8"/>
  <c r="N14" i="8" s="1"/>
  <c r="P14" i="8" s="1"/>
  <c r="P16" i="8" s="1"/>
  <c r="M11" i="8"/>
  <c r="M26" i="8"/>
  <c r="R10" i="8"/>
  <c r="Q10" i="8"/>
  <c r="P10" i="8"/>
  <c r="P11" i="8" s="1"/>
  <c r="F10" i="8"/>
  <c r="E36" i="8"/>
  <c r="R9" i="8"/>
  <c r="Q9" i="8"/>
  <c r="P9" i="8"/>
  <c r="F9" i="8"/>
  <c r="G9" i="8" s="1"/>
  <c r="R8" i="8"/>
  <c r="R11" i="8" s="1"/>
  <c r="Q8" i="8"/>
  <c r="Q11" i="8" s="1"/>
  <c r="P8" i="8"/>
  <c r="F8" i="8"/>
  <c r="D20" i="8" s="1"/>
  <c r="L19" i="7"/>
  <c r="L63" i="7"/>
  <c r="K19" i="7"/>
  <c r="K63" i="7" s="1"/>
  <c r="J19" i="7"/>
  <c r="J63" i="7" s="1"/>
  <c r="I19" i="7"/>
  <c r="H19" i="7"/>
  <c r="H63" i="7"/>
  <c r="G19" i="7"/>
  <c r="G63" i="7" s="1"/>
  <c r="F19" i="7"/>
  <c r="F63" i="7" s="1"/>
  <c r="E19" i="7"/>
  <c r="D19" i="7"/>
  <c r="D63" i="7"/>
  <c r="C19" i="7"/>
  <c r="C63" i="7" s="1"/>
  <c r="B19" i="7"/>
  <c r="B63" i="7" s="1"/>
  <c r="L18" i="7"/>
  <c r="K18" i="7"/>
  <c r="K62" i="7"/>
  <c r="J18" i="7"/>
  <c r="J62" i="7" s="1"/>
  <c r="I18" i="7"/>
  <c r="I62" i="7" s="1"/>
  <c r="H18" i="7"/>
  <c r="G18" i="7"/>
  <c r="G62" i="7"/>
  <c r="F18" i="7"/>
  <c r="F62" i="7" s="1"/>
  <c r="E18" i="7"/>
  <c r="E62" i="7" s="1"/>
  <c r="D18" i="7"/>
  <c r="C18" i="7"/>
  <c r="C62" i="7"/>
  <c r="B18" i="7"/>
  <c r="B62" i="7" s="1"/>
  <c r="L17" i="7"/>
  <c r="L61" i="7" s="1"/>
  <c r="K17" i="7"/>
  <c r="J17" i="7"/>
  <c r="J61" i="7"/>
  <c r="I17" i="7"/>
  <c r="I61" i="7" s="1"/>
  <c r="H17" i="7"/>
  <c r="H61" i="7" s="1"/>
  <c r="G17" i="7"/>
  <c r="F17" i="7"/>
  <c r="F61" i="7"/>
  <c r="E17" i="7"/>
  <c r="E61" i="7" s="1"/>
  <c r="D17" i="7"/>
  <c r="D61" i="7" s="1"/>
  <c r="C17" i="7"/>
  <c r="B17" i="7"/>
  <c r="B61" i="7"/>
  <c r="L16" i="7"/>
  <c r="L60" i="7" s="1"/>
  <c r="K16" i="7"/>
  <c r="K60" i="7" s="1"/>
  <c r="J16" i="7"/>
  <c r="I16" i="7"/>
  <c r="I60" i="7"/>
  <c r="H16" i="7"/>
  <c r="H60" i="7" s="1"/>
  <c r="G16" i="7"/>
  <c r="G60" i="7" s="1"/>
  <c r="F16" i="7"/>
  <c r="E16" i="7"/>
  <c r="E60" i="7"/>
  <c r="D16" i="7"/>
  <c r="D60" i="7" s="1"/>
  <c r="C16" i="7"/>
  <c r="C60" i="7" s="1"/>
  <c r="B16" i="7"/>
  <c r="L15" i="7"/>
  <c r="L59" i="7"/>
  <c r="K15" i="7"/>
  <c r="K59" i="7" s="1"/>
  <c r="J15" i="7"/>
  <c r="J59" i="7" s="1"/>
  <c r="I15" i="7"/>
  <c r="H15" i="7"/>
  <c r="H59" i="7"/>
  <c r="G15" i="7"/>
  <c r="G59" i="7" s="1"/>
  <c r="F15" i="7"/>
  <c r="F59" i="7" s="1"/>
  <c r="E15" i="7"/>
  <c r="D15" i="7"/>
  <c r="D59" i="7"/>
  <c r="C15" i="7"/>
  <c r="C59" i="7" s="1"/>
  <c r="B15" i="7"/>
  <c r="O15" i="7" s="1"/>
  <c r="L14" i="7"/>
  <c r="K14" i="7"/>
  <c r="K58" i="7"/>
  <c r="J14" i="7"/>
  <c r="J58" i="7" s="1"/>
  <c r="I14" i="7"/>
  <c r="I58" i="7" s="1"/>
  <c r="H14" i="7"/>
  <c r="G14" i="7"/>
  <c r="G58" i="7"/>
  <c r="F14" i="7"/>
  <c r="F58" i="7" s="1"/>
  <c r="E14" i="7"/>
  <c r="E58" i="7" s="1"/>
  <c r="D14" i="7"/>
  <c r="C14" i="7"/>
  <c r="C58" i="7"/>
  <c r="B14" i="7"/>
  <c r="B58" i="7" s="1"/>
  <c r="L13" i="7"/>
  <c r="L57" i="7" s="1"/>
  <c r="K13" i="7"/>
  <c r="J13" i="7"/>
  <c r="J57" i="7"/>
  <c r="I13" i="7"/>
  <c r="I57" i="7" s="1"/>
  <c r="H13" i="7"/>
  <c r="H57" i="7" s="1"/>
  <c r="G13" i="7"/>
  <c r="F13" i="7"/>
  <c r="F57" i="7"/>
  <c r="E13" i="7"/>
  <c r="E57" i="7" s="1"/>
  <c r="D13" i="7"/>
  <c r="D57" i="7" s="1"/>
  <c r="C13" i="7"/>
  <c r="C57" i="7" s="1"/>
  <c r="B13" i="7"/>
  <c r="M13" i="7" s="1"/>
  <c r="B57" i="7"/>
  <c r="L12" i="7"/>
  <c r="L56" i="7" s="1"/>
  <c r="K12" i="7"/>
  <c r="K56" i="7" s="1"/>
  <c r="J12" i="7"/>
  <c r="J56" i="7" s="1"/>
  <c r="I12" i="7"/>
  <c r="I56" i="7"/>
  <c r="H12" i="7"/>
  <c r="H56" i="7" s="1"/>
  <c r="G12" i="7"/>
  <c r="G56" i="7" s="1"/>
  <c r="F12" i="7"/>
  <c r="F56" i="7" s="1"/>
  <c r="E12" i="7"/>
  <c r="E56" i="7"/>
  <c r="D12" i="7"/>
  <c r="D56" i="7" s="1"/>
  <c r="C12" i="7"/>
  <c r="C56" i="7" s="1"/>
  <c r="B12" i="7"/>
  <c r="B56" i="7" s="1"/>
  <c r="L11" i="7"/>
  <c r="L55" i="7"/>
  <c r="K11" i="7"/>
  <c r="K55" i="7" s="1"/>
  <c r="J11" i="7"/>
  <c r="J55" i="7" s="1"/>
  <c r="I11" i="7"/>
  <c r="I55" i="7" s="1"/>
  <c r="H11" i="7"/>
  <c r="H55" i="7"/>
  <c r="G11" i="7"/>
  <c r="G55" i="7" s="1"/>
  <c r="F11" i="7"/>
  <c r="F55" i="7" s="1"/>
  <c r="E11" i="7"/>
  <c r="E55" i="7" s="1"/>
  <c r="D11" i="7"/>
  <c r="D55" i="7"/>
  <c r="C11" i="7"/>
  <c r="C55" i="7" s="1"/>
  <c r="B11" i="7"/>
  <c r="B55" i="7" s="1"/>
  <c r="L10" i="7"/>
  <c r="L54" i="7" s="1"/>
  <c r="K10" i="7"/>
  <c r="K54" i="7"/>
  <c r="J10" i="7"/>
  <c r="J54" i="7" s="1"/>
  <c r="I10" i="7"/>
  <c r="I54" i="7" s="1"/>
  <c r="H10" i="7"/>
  <c r="H54" i="7" s="1"/>
  <c r="G10" i="7"/>
  <c r="G21" i="7" s="1"/>
  <c r="G54" i="7"/>
  <c r="F10" i="7"/>
  <c r="F54" i="7" s="1"/>
  <c r="E10" i="7"/>
  <c r="E54" i="7" s="1"/>
  <c r="D10" i="7"/>
  <c r="D54" i="7" s="1"/>
  <c r="C10" i="7"/>
  <c r="C54" i="7"/>
  <c r="B10" i="7"/>
  <c r="B54" i="7" s="1"/>
  <c r="L9" i="7"/>
  <c r="L53" i="7" s="1"/>
  <c r="K9" i="7"/>
  <c r="K61" i="7" s="1"/>
  <c r="J9" i="7"/>
  <c r="J60" i="7" s="1"/>
  <c r="J53" i="7"/>
  <c r="I9" i="7"/>
  <c r="I53" i="7" s="1"/>
  <c r="H9" i="7"/>
  <c r="H53" i="7" s="1"/>
  <c r="G9" i="7"/>
  <c r="G61" i="7" s="1"/>
  <c r="F9" i="7"/>
  <c r="F60" i="7" s="1"/>
  <c r="F53" i="7"/>
  <c r="E9" i="7"/>
  <c r="E53" i="7" s="1"/>
  <c r="D9" i="7"/>
  <c r="D53" i="7" s="1"/>
  <c r="C9" i="7"/>
  <c r="C61" i="7" s="1"/>
  <c r="B9" i="7"/>
  <c r="B60" i="7" s="1"/>
  <c r="B53" i="7"/>
  <c r="F14" i="6"/>
  <c r="F30" i="6" s="1"/>
  <c r="E14" i="6"/>
  <c r="E30" i="6" s="1"/>
  <c r="D14" i="6"/>
  <c r="D30" i="6" s="1"/>
  <c r="C14" i="6"/>
  <c r="C30" i="6"/>
  <c r="B14" i="6"/>
  <c r="B30" i="6" s="1"/>
  <c r="F13" i="6"/>
  <c r="F29" i="6" s="1"/>
  <c r="E13" i="6"/>
  <c r="E29" i="6" s="1"/>
  <c r="D13" i="6"/>
  <c r="D29" i="6"/>
  <c r="C13" i="6"/>
  <c r="C29" i="6" s="1"/>
  <c r="B13" i="6"/>
  <c r="B29" i="6" s="1"/>
  <c r="F12" i="6"/>
  <c r="F28" i="6" s="1"/>
  <c r="E12" i="6"/>
  <c r="E28" i="6"/>
  <c r="D12" i="6"/>
  <c r="D28" i="6" s="1"/>
  <c r="C12" i="6"/>
  <c r="C28" i="6" s="1"/>
  <c r="B12" i="6"/>
  <c r="I12" i="6" s="1"/>
  <c r="I15" i="6" s="1"/>
  <c r="G8" i="8"/>
  <c r="G10" i="8"/>
  <c r="M14" i="8"/>
  <c r="O14" i="8"/>
  <c r="F19" i="8"/>
  <c r="C20" i="8"/>
  <c r="D39" i="8" s="1"/>
  <c r="E39" i="8" s="1"/>
  <c r="E20" i="8"/>
  <c r="M24" i="8"/>
  <c r="O24" i="8"/>
  <c r="M25" i="8"/>
  <c r="Q25" i="8" s="1"/>
  <c r="N25" i="8"/>
  <c r="O25" i="8"/>
  <c r="D34" i="8"/>
  <c r="D37" i="8" s="1"/>
  <c r="C35" i="8"/>
  <c r="D35" i="8"/>
  <c r="C36" i="8"/>
  <c r="D36" i="8"/>
  <c r="N9" i="7"/>
  <c r="O9" i="7"/>
  <c r="M10" i="7"/>
  <c r="O10" i="7"/>
  <c r="N11" i="7"/>
  <c r="M12" i="7"/>
  <c r="N12" i="7"/>
  <c r="O12" i="7"/>
  <c r="N13" i="7"/>
  <c r="M14" i="7"/>
  <c r="N14" i="7"/>
  <c r="O14" i="7"/>
  <c r="M15" i="7"/>
  <c r="N15" i="7"/>
  <c r="M16" i="7"/>
  <c r="N16" i="7"/>
  <c r="O16" i="7"/>
  <c r="M17" i="7"/>
  <c r="N17" i="7"/>
  <c r="O17" i="7"/>
  <c r="M18" i="7"/>
  <c r="O18" i="7"/>
  <c r="M19" i="7"/>
  <c r="N19" i="7"/>
  <c r="O19" i="7"/>
  <c r="B21" i="7"/>
  <c r="C21" i="7"/>
  <c r="D21" i="7"/>
  <c r="F21" i="7"/>
  <c r="H21" i="7"/>
  <c r="J21" i="7"/>
  <c r="K21" i="7"/>
  <c r="L21" i="7"/>
  <c r="G12" i="6"/>
  <c r="H12" i="6"/>
  <c r="G13" i="6"/>
  <c r="I13" i="6"/>
  <c r="H14" i="6"/>
  <c r="I14" i="6"/>
  <c r="E6" i="9" l="1"/>
  <c r="M60" i="7"/>
  <c r="N60" i="7"/>
  <c r="G30" i="6"/>
  <c r="H30" i="6"/>
  <c r="N61" i="7"/>
  <c r="N56" i="7"/>
  <c r="M56" i="7"/>
  <c r="N54" i="7"/>
  <c r="M54" i="7"/>
  <c r="H29" i="6"/>
  <c r="G29" i="6"/>
  <c r="N55" i="7"/>
  <c r="M55" i="7"/>
  <c r="E24" i="8"/>
  <c r="D27" i="8"/>
  <c r="M61" i="7"/>
  <c r="N26" i="8"/>
  <c r="G14" i="6"/>
  <c r="G15" i="6" s="1"/>
  <c r="I21" i="7"/>
  <c r="O11" i="7"/>
  <c r="M9" i="7"/>
  <c r="B28" i="6"/>
  <c r="C53" i="7"/>
  <c r="G53" i="7"/>
  <c r="K53" i="7"/>
  <c r="G57" i="7"/>
  <c r="M57" i="7" s="1"/>
  <c r="K57" i="7"/>
  <c r="D58" i="7"/>
  <c r="N58" i="7" s="1"/>
  <c r="H58" i="7"/>
  <c r="L58" i="7"/>
  <c r="E59" i="7"/>
  <c r="I59" i="7"/>
  <c r="D62" i="7"/>
  <c r="M62" i="7" s="1"/>
  <c r="H62" i="7"/>
  <c r="L62" i="7"/>
  <c r="E63" i="7"/>
  <c r="M63" i="7" s="1"/>
  <c r="I63" i="7"/>
  <c r="O18" i="9"/>
  <c r="M19" i="9" s="1"/>
  <c r="I16" i="9" s="1"/>
  <c r="P25" i="8"/>
  <c r="N24" i="8"/>
  <c r="E34" i="8"/>
  <c r="E35" i="8"/>
  <c r="H13" i="6"/>
  <c r="H15" i="6" s="1"/>
  <c r="O13" i="7"/>
  <c r="O20" i="7" s="1"/>
  <c r="R8" i="7" s="1"/>
  <c r="M11" i="7"/>
  <c r="B59" i="7"/>
  <c r="E21" i="7"/>
  <c r="B47" i="7" s="1"/>
  <c r="N18" i="7"/>
  <c r="N10" i="7"/>
  <c r="N20" i="7" s="1"/>
  <c r="C34" i="8"/>
  <c r="C37" i="8" s="1"/>
  <c r="E20" i="9" l="1"/>
  <c r="A18" i="9" s="1"/>
  <c r="B17" i="9" s="1"/>
  <c r="A19" i="9" s="1"/>
  <c r="R11" i="9" s="1"/>
  <c r="J15" i="9"/>
  <c r="E37" i="8"/>
  <c r="N63" i="7"/>
  <c r="N57" i="7"/>
  <c r="P24" i="8"/>
  <c r="P27" i="8" s="1"/>
  <c r="Q24" i="8"/>
  <c r="B48" i="7"/>
  <c r="N62" i="7"/>
  <c r="P26" i="8"/>
  <c r="Q26" i="8"/>
  <c r="N53" i="7"/>
  <c r="M53" i="7"/>
  <c r="M64" i="7" s="1"/>
  <c r="N59" i="7"/>
  <c r="M59" i="7"/>
  <c r="H28" i="6"/>
  <c r="H31" i="6" s="1"/>
  <c r="G28" i="6"/>
  <c r="G31" i="6" s="1"/>
  <c r="M58" i="7"/>
  <c r="M20" i="7"/>
  <c r="N64" i="7" l="1"/>
  <c r="Q27" i="8"/>
</calcChain>
</file>

<file path=xl/comments1.xml><?xml version="1.0" encoding="utf-8"?>
<comments xmlns="http://schemas.openxmlformats.org/spreadsheetml/2006/main">
  <authors>
    <author>staff</author>
  </authors>
  <commentList>
    <comment ref="P12" authorId="0" shapeId="0">
      <text>
        <r>
          <rPr>
            <b/>
            <sz val="8"/>
            <color indexed="81"/>
            <rFont val="Tahoma"/>
            <family val="2"/>
          </rPr>
          <t>Maximax Criteria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2" authorId="0" shapeId="0">
      <text>
        <r>
          <rPr>
            <b/>
            <sz val="8"/>
            <color indexed="81"/>
            <rFont val="Tahoma"/>
            <family val="2"/>
          </rPr>
          <t>Maximin Criteria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2" authorId="0" shapeId="0">
      <text>
        <r>
          <rPr>
            <b/>
            <sz val="8"/>
            <color indexed="81"/>
            <rFont val="Tahoma"/>
            <family val="2"/>
          </rPr>
          <t>EMV Criteria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28" authorId="0" shapeId="0">
      <text>
        <r>
          <rPr>
            <b/>
            <sz val="8"/>
            <color indexed="81"/>
            <rFont val="Tahoma"/>
            <family val="2"/>
          </rPr>
          <t>Minimax Regret Criteria</t>
        </r>
      </text>
    </comment>
    <comment ref="Q28" authorId="0" shapeId="0">
      <text>
        <r>
          <rPr>
            <b/>
            <sz val="8"/>
            <color indexed="81"/>
            <rFont val="Tahoma"/>
            <family val="2"/>
          </rPr>
          <t>Expected Opportunity Loss (EOL)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<sst xmlns="http://schemas.openxmlformats.org/spreadsheetml/2006/main" count="203" uniqueCount="110">
  <si>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</si>
  <si>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</si>
  <si>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</si>
  <si>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</si>
  <si>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</si>
  <si>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</si>
  <si>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</si>
  <si>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</si>
  <si>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</si>
  <si>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</si>
  <si>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</si>
  <si>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</si>
  <si>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</si>
  <si>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</si>
  <si>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</si>
  <si>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</si>
  <si>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</si>
  <si>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T</t>
  </si>
  <si>
    <t>E</t>
  </si>
  <si>
    <t>buy roundtrip now</t>
  </si>
  <si>
    <t>buy oneway now</t>
  </si>
  <si>
    <t>will till Sep 1 2006</t>
  </si>
  <si>
    <t>free ticket</t>
  </si>
  <si>
    <t>no free</t>
  </si>
  <si>
    <t>cancel</t>
  </si>
  <si>
    <t>don't cancel</t>
  </si>
  <si>
    <t>oneway</t>
  </si>
  <si>
    <t>roundtrip</t>
  </si>
  <si>
    <t>penalty</t>
  </si>
  <si>
    <t>Monthly</t>
  </si>
  <si>
    <t>First</t>
  </si>
  <si>
    <t>Input</t>
  </si>
  <si>
    <t>Fixed Cost</t>
  </si>
  <si>
    <t>thereafter</t>
  </si>
  <si>
    <t># of months</t>
  </si>
  <si>
    <t>I</t>
  </si>
  <si>
    <t>II</t>
  </si>
  <si>
    <t>III</t>
  </si>
  <si>
    <t>Payoff Matrix</t>
  </si>
  <si>
    <t>Miles Driven:</t>
  </si>
  <si>
    <t>Probability:</t>
  </si>
  <si>
    <t>Plan:</t>
  </si>
  <si>
    <t>MAX</t>
  </si>
  <si>
    <t>MIN</t>
  </si>
  <si>
    <t>Expected Payoff</t>
  </si>
  <si>
    <t>Decision Criteria:</t>
  </si>
  <si>
    <t>Maximax</t>
  </si>
  <si>
    <t>Maximin</t>
  </si>
  <si>
    <t>Minimax Regret</t>
  </si>
  <si>
    <t>EMV</t>
  </si>
  <si>
    <t>EOL</t>
  </si>
  <si>
    <t>Regret Matrix</t>
  </si>
  <si>
    <t>Expected Regret</t>
  </si>
  <si>
    <t>Selling Price</t>
  </si>
  <si>
    <t>Purchase Cost</t>
  </si>
  <si>
    <t>Surplus Price</t>
  </si>
  <si>
    <t>Demand:</t>
  </si>
  <si>
    <t>Order:</t>
  </si>
  <si>
    <t>EVPI</t>
  </si>
  <si>
    <t>EVwPI</t>
  </si>
  <si>
    <t>expected return, knowing what the demand will be each day and ordering appropriately</t>
  </si>
  <si>
    <t>how much you would be prepared to pay for accurate information what the demand will be each day</t>
  </si>
  <si>
    <t>Another way to look at the problem:</t>
  </si>
  <si>
    <t>Given:</t>
  </si>
  <si>
    <t>Problem Data</t>
  </si>
  <si>
    <t>Payoff Matrix:</t>
  </si>
  <si>
    <t>Payoff Table</t>
  </si>
  <si>
    <t>Act</t>
  </si>
  <si>
    <t>Act for</t>
  </si>
  <si>
    <t>Events</t>
  </si>
  <si>
    <r>
      <t>E</t>
    </r>
    <r>
      <rPr>
        <vertAlign val="subscript"/>
        <sz val="10"/>
        <rFont val="Arial"/>
        <family val="2"/>
      </rPr>
      <t>1</t>
    </r>
  </si>
  <si>
    <r>
      <t>E</t>
    </r>
    <r>
      <rPr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/>
    </r>
  </si>
  <si>
    <r>
      <t>E</t>
    </r>
    <r>
      <rPr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/>
    </r>
  </si>
  <si>
    <t>Probability</t>
  </si>
  <si>
    <r>
      <t>A</t>
    </r>
    <r>
      <rPr>
        <vertAlign val="subscript"/>
        <sz val="10"/>
        <rFont val="Arial"/>
        <family val="2"/>
      </rPr>
      <t>1</t>
    </r>
  </si>
  <si>
    <r>
      <t>A</t>
    </r>
    <r>
      <rPr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/>
    </r>
  </si>
  <si>
    <r>
      <t>A</t>
    </r>
    <r>
      <rPr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/>
    </r>
  </si>
  <si>
    <t>Maximum</t>
  </si>
  <si>
    <t>Max</t>
  </si>
  <si>
    <t>Min</t>
  </si>
  <si>
    <t>Column Maximum</t>
  </si>
  <si>
    <r>
      <t xml:space="preserve">(a) </t>
    </r>
    <r>
      <rPr>
        <sz val="10"/>
        <rFont val="Arial"/>
      </rPr>
      <t>Maximum Expected Payoff:</t>
    </r>
  </si>
  <si>
    <t>Column Minimums:</t>
  </si>
  <si>
    <r>
      <t>A</t>
    </r>
    <r>
      <rPr>
        <vertAlign val="subscript"/>
        <sz val="10"/>
        <rFont val="Arial"/>
        <family val="2"/>
      </rPr>
      <t>2</t>
    </r>
  </si>
  <si>
    <t>Act Summary</t>
  </si>
  <si>
    <t>EVwPI:</t>
  </si>
  <si>
    <r>
      <t>(b)</t>
    </r>
    <r>
      <rPr>
        <sz val="10"/>
        <rFont val="Arial"/>
      </rPr>
      <t xml:space="preserve"> Expected Payoff under Certainty</t>
    </r>
  </si>
  <si>
    <t>(b)</t>
  </si>
  <si>
    <t>Expected</t>
  </si>
  <si>
    <t>(c)</t>
  </si>
  <si>
    <t xml:space="preserve">EVPI - Expected value of Perfect Information = </t>
  </si>
  <si>
    <t>Payoff under</t>
  </si>
  <si>
    <t>Certainty</t>
  </si>
  <si>
    <t>Exp. Opportunity Loss</t>
  </si>
  <si>
    <t>Can also construct opportunity loss table as shown below</t>
  </si>
  <si>
    <t>Regret Table</t>
  </si>
  <si>
    <t>Overall Summary</t>
  </si>
  <si>
    <r>
      <t>(c)</t>
    </r>
    <r>
      <rPr>
        <sz val="10"/>
        <rFont val="Arial"/>
      </rPr>
      <t xml:space="preserve"> Expected Value of Perfect Information:</t>
    </r>
  </si>
  <si>
    <t xml:space="preserve">   = 39 - 27</t>
  </si>
  <si>
    <t>Min:</t>
  </si>
  <si>
    <r>
      <t xml:space="preserve">(d) </t>
    </r>
    <r>
      <rPr>
        <sz val="10"/>
        <rFont val="Arial"/>
        <family val="2"/>
      </rPr>
      <t>Minimum</t>
    </r>
    <r>
      <rPr>
        <b/>
        <sz val="10"/>
        <rFont val="Arial"/>
        <family val="2"/>
      </rPr>
      <t xml:space="preserve"> </t>
    </r>
    <r>
      <rPr>
        <sz val="10"/>
        <rFont val="Arial"/>
      </rPr>
      <t>Expected opportunity Loss</t>
    </r>
  </si>
  <si>
    <t>Opportunity Loss Table</t>
  </si>
  <si>
    <t>Light</t>
  </si>
  <si>
    <t>Moderate</t>
  </si>
  <si>
    <t>Heavy</t>
  </si>
  <si>
    <r>
      <t xml:space="preserve">(d) </t>
    </r>
    <r>
      <rPr>
        <sz val="10"/>
        <rFont val="Arial"/>
      </rPr>
      <t>Minimum Expected Opportunity Loss:</t>
    </r>
  </si>
  <si>
    <r>
      <t>(e)</t>
    </r>
    <r>
      <rPr>
        <sz val="10"/>
        <rFont val="Arial"/>
      </rPr>
      <t xml:space="preserve"> The answers for (c) and (d) are the same.</t>
    </r>
  </si>
  <si>
    <t>Question 3 : PAYOFF TABLE</t>
  </si>
  <si>
    <t>Prob(free ticket)</t>
  </si>
  <si>
    <t>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</si>
</sst>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7" formatCode="_(&quot;$&quot;* #,##0.00_);_(&quot;$&quot;* \(#,##0.00\);_(&quot;$&quot;* &quot;-&quot;??_);_(@_)"/>
    <numFmt numFmtId="168" formatCode="&quot;$&quot;#,##0_);\(&quot;$&quot;#,##0\)"/>
    <numFmt numFmtId="170" formatCode="&quot;$&quot;#,##0.00"/>
    <numFmt numFmtId="171" formatCode="&quot;$&quot;#,##0.00_);\(&quot;$&quot;#,##0.00\)"/>
    <numFmt numFmtId="172" formatCode="0.0"/>
    <numFmt numFmtId="173" formatCode="_(&quot;$&quot;* #,##0_);_(&quot;$&quot;* \(#,##0\);_(&quot;$&quot;* &quot;-&quot;??_);_(@_)"/>
    <numFmt numFmtId="174" formatCode="&quot;$&quot;#,##0.00_);[Red]\(&quot;$&quot;#,##0.00\)"/>
  </numFmts>
  <fonts count="19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50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vertAlign val="subscript"/>
      <sz val="1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5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7" fontId="0" fillId="0" borderId="0" xfId="0" applyNumberFormat="1"/>
    <xf numFmtId="0" fontId="5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6" fontId="4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justify" vertical="top" wrapText="1"/>
    </xf>
    <xf numFmtId="0" fontId="4" fillId="0" borderId="0" xfId="0" applyFont="1" applyBorder="1" applyAlignment="1">
      <alignment vertical="top" wrapText="1"/>
    </xf>
    <xf numFmtId="6" fontId="4" fillId="0" borderId="0" xfId="0" applyNumberFormat="1" applyFont="1" applyBorder="1" applyAlignment="1">
      <alignment vertical="top" wrapText="1"/>
    </xf>
    <xf numFmtId="0" fontId="3" fillId="0" borderId="0" xfId="0" applyFont="1" applyAlignment="1">
      <alignment horizontal="left"/>
    </xf>
    <xf numFmtId="168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3" fontId="3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70" fontId="4" fillId="2" borderId="0" xfId="3" applyNumberFormat="1" applyFont="1" applyFill="1" applyBorder="1" applyAlignment="1">
      <alignment horizontal="center"/>
    </xf>
    <xf numFmtId="170" fontId="7" fillId="0" borderId="0" xfId="0" applyNumberFormat="1" applyFont="1" applyAlignment="1">
      <alignment horizontal="center"/>
    </xf>
    <xf numFmtId="170" fontId="5" fillId="0" borderId="0" xfId="0" applyNumberFormat="1" applyFont="1" applyAlignment="1">
      <alignment horizontal="center"/>
    </xf>
    <xf numFmtId="170" fontId="4" fillId="0" borderId="0" xfId="0" applyNumberFormat="1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right"/>
    </xf>
    <xf numFmtId="170" fontId="7" fillId="2" borderId="0" xfId="0" applyNumberFormat="1" applyFont="1" applyFill="1" applyAlignment="1">
      <alignment horizontal="center"/>
    </xf>
    <xf numFmtId="4" fontId="7" fillId="0" borderId="0" xfId="0" applyNumberFormat="1" applyFont="1"/>
    <xf numFmtId="0" fontId="8" fillId="0" borderId="0" xfId="0" applyFont="1"/>
    <xf numFmtId="0" fontId="7" fillId="3" borderId="0" xfId="0" applyFont="1" applyFill="1" applyAlignment="1">
      <alignment horizontal="center"/>
    </xf>
    <xf numFmtId="0" fontId="7" fillId="0" borderId="0" xfId="0" quotePrefix="1" applyFont="1"/>
    <xf numFmtId="0" fontId="6" fillId="0" borderId="0" xfId="0" applyFont="1" applyAlignment="1">
      <alignment horizontal="left"/>
    </xf>
    <xf numFmtId="170" fontId="0" fillId="0" borderId="0" xfId="0" applyNumberFormat="1" applyAlignment="1">
      <alignment horizontal="center"/>
    </xf>
    <xf numFmtId="0" fontId="4" fillId="0" borderId="0" xfId="0" applyFont="1" applyAlignment="1"/>
    <xf numFmtId="171" fontId="0" fillId="2" borderId="0" xfId="0" applyNumberFormat="1" applyFill="1"/>
    <xf numFmtId="168" fontId="3" fillId="0" borderId="0" xfId="0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2" fontId="0" fillId="0" borderId="0" xfId="0" applyNumberFormat="1"/>
    <xf numFmtId="172" fontId="4" fillId="2" borderId="0" xfId="3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3" borderId="0" xfId="0" applyFill="1"/>
    <xf numFmtId="2" fontId="5" fillId="0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0" borderId="0" xfId="0" applyFont="1"/>
    <xf numFmtId="2" fontId="9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171" fontId="0" fillId="0" borderId="0" xfId="0" applyNumberFormat="1"/>
    <xf numFmtId="0" fontId="0" fillId="3" borderId="0" xfId="0" quotePrefix="1" applyFill="1" applyAlignment="1">
      <alignment horizontal="center"/>
    </xf>
    <xf numFmtId="0" fontId="3" fillId="0" borderId="2" xfId="0" applyFont="1" applyBorder="1" applyAlignment="1">
      <alignment horizontal="center"/>
    </xf>
    <xf numFmtId="172" fontId="4" fillId="0" borderId="0" xfId="3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172" fontId="4" fillId="0" borderId="2" xfId="3" applyNumberFormat="1" applyFont="1" applyBorder="1" applyAlignment="1">
      <alignment horizontal="center"/>
    </xf>
    <xf numFmtId="2" fontId="10" fillId="0" borderId="0" xfId="0" applyNumberFormat="1" applyFont="1"/>
    <xf numFmtId="0" fontId="10" fillId="0" borderId="0" xfId="0" applyFont="1"/>
    <xf numFmtId="0" fontId="0" fillId="0" borderId="0" xfId="0" quotePrefix="1" applyAlignment="1">
      <alignment horizontal="center"/>
    </xf>
    <xf numFmtId="2" fontId="5" fillId="0" borderId="0" xfId="0" applyNumberFormat="1" applyFont="1"/>
    <xf numFmtId="2" fontId="0" fillId="3" borderId="0" xfId="0" applyNumberFormat="1" applyFill="1" applyAlignment="1">
      <alignment horizontal="center"/>
    </xf>
    <xf numFmtId="172" fontId="0" fillId="0" borderId="0" xfId="0" applyNumberFormat="1"/>
    <xf numFmtId="2" fontId="4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0" xfId="0" applyFont="1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/>
    </xf>
    <xf numFmtId="0" fontId="13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0" fillId="0" borderId="16" xfId="0" applyFill="1" applyBorder="1" applyAlignment="1">
      <alignment horizontal="left"/>
    </xf>
    <xf numFmtId="0" fontId="0" fillId="0" borderId="16" xfId="0" applyFill="1" applyBorder="1" applyAlignment="1">
      <alignment horizontal="center"/>
    </xf>
    <xf numFmtId="0" fontId="4" fillId="0" borderId="16" xfId="2" applyNumberFormat="1" applyFont="1" applyFill="1" applyBorder="1" applyAlignment="1">
      <alignment horizontal="center"/>
    </xf>
    <xf numFmtId="0" fontId="4" fillId="0" borderId="17" xfId="2" applyNumberFormat="1" applyFont="1" applyFill="1" applyBorder="1" applyAlignment="1">
      <alignment horizontal="center"/>
    </xf>
    <xf numFmtId="0" fontId="0" fillId="0" borderId="0" xfId="0" applyNumberFormat="1" applyBorder="1"/>
    <xf numFmtId="0" fontId="4" fillId="0" borderId="0" xfId="2" applyNumberFormat="1" applyFont="1" applyBorder="1" applyAlignment="1">
      <alignment horizontal="center"/>
    </xf>
    <xf numFmtId="173" fontId="0" fillId="0" borderId="3" xfId="0" applyNumberFormat="1" applyBorder="1"/>
    <xf numFmtId="0" fontId="4" fillId="0" borderId="18" xfId="2" applyNumberFormat="1" applyFont="1" applyFill="1" applyBorder="1" applyAlignment="1">
      <alignment horizontal="center"/>
    </xf>
    <xf numFmtId="0" fontId="4" fillId="0" borderId="19" xfId="2" applyNumberFormat="1" applyFont="1" applyBorder="1" applyAlignment="1">
      <alignment horizontal="center"/>
    </xf>
    <xf numFmtId="0" fontId="4" fillId="0" borderId="20" xfId="2" applyNumberFormat="1" applyFont="1" applyBorder="1" applyAlignment="1">
      <alignment horizontal="center"/>
    </xf>
    <xf numFmtId="0" fontId="0" fillId="0" borderId="21" xfId="0" applyBorder="1"/>
    <xf numFmtId="0" fontId="0" fillId="0" borderId="19" xfId="0" applyNumberFormat="1" applyFill="1" applyBorder="1"/>
    <xf numFmtId="0" fontId="0" fillId="0" borderId="19" xfId="0" applyBorder="1"/>
    <xf numFmtId="0" fontId="0" fillId="0" borderId="16" xfId="0" applyBorder="1" applyAlignment="1">
      <alignment horizontal="center"/>
    </xf>
    <xf numFmtId="0" fontId="4" fillId="0" borderId="16" xfId="2" applyNumberFormat="1" applyFont="1" applyBorder="1" applyAlignment="1">
      <alignment horizontal="center"/>
    </xf>
    <xf numFmtId="0" fontId="4" fillId="0" borderId="22" xfId="2" applyNumberFormat="1" applyFont="1" applyFill="1" applyBorder="1" applyAlignment="1">
      <alignment horizontal="center"/>
    </xf>
    <xf numFmtId="0" fontId="4" fillId="0" borderId="1" xfId="2" applyNumberFormat="1" applyFont="1" applyBorder="1" applyAlignment="1">
      <alignment horizontal="center"/>
    </xf>
    <xf numFmtId="0" fontId="4" fillId="0" borderId="23" xfId="2" applyNumberFormat="1" applyFont="1" applyBorder="1" applyAlignment="1">
      <alignment horizontal="center"/>
    </xf>
    <xf numFmtId="0" fontId="0" fillId="0" borderId="24" xfId="0" applyBorder="1"/>
    <xf numFmtId="0" fontId="0" fillId="0" borderId="1" xfId="0" applyNumberFormat="1" applyFill="1" applyBorder="1"/>
    <xf numFmtId="0" fontId="0" fillId="0" borderId="1" xfId="0" applyBorder="1"/>
    <xf numFmtId="0" fontId="0" fillId="0" borderId="19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25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0" fontId="0" fillId="0" borderId="28" xfId="0" applyBorder="1"/>
    <xf numFmtId="0" fontId="0" fillId="0" borderId="29" xfId="0" applyBorder="1"/>
    <xf numFmtId="0" fontId="0" fillId="5" borderId="29" xfId="0" applyFill="1" applyBorder="1"/>
    <xf numFmtId="0" fontId="3" fillId="0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/>
    <xf numFmtId="173" fontId="0" fillId="0" borderId="0" xfId="0" applyNumberFormat="1" applyFill="1" applyBorder="1"/>
    <xf numFmtId="0" fontId="4" fillId="0" borderId="0" xfId="2" applyNumberFormat="1" applyFont="1" applyAlignment="1">
      <alignment horizontal="center"/>
    </xf>
    <xf numFmtId="0" fontId="0" fillId="5" borderId="0" xfId="0" applyFill="1" applyAlignment="1">
      <alignment horizontal="center"/>
    </xf>
    <xf numFmtId="173" fontId="0" fillId="0" borderId="0" xfId="0" applyNumberFormat="1" applyBorder="1"/>
    <xf numFmtId="0" fontId="15" fillId="0" borderId="0" xfId="0" applyFont="1"/>
    <xf numFmtId="0" fontId="0" fillId="5" borderId="0" xfId="0" applyFill="1"/>
    <xf numFmtId="0" fontId="3" fillId="4" borderId="0" xfId="0" applyFont="1" applyFill="1" applyBorder="1" applyAlignment="1">
      <alignment horizontal="center"/>
    </xf>
    <xf numFmtId="0" fontId="4" fillId="4" borderId="4" xfId="0" applyFont="1" applyFill="1" applyBorder="1" applyAlignment="1"/>
    <xf numFmtId="0" fontId="3" fillId="0" borderId="0" xfId="0" quotePrefix="1" applyFont="1"/>
    <xf numFmtId="0" fontId="0" fillId="0" borderId="30" xfId="0" applyBorder="1"/>
    <xf numFmtId="0" fontId="0" fillId="0" borderId="31" xfId="0" applyBorder="1"/>
    <xf numFmtId="0" fontId="4" fillId="4" borderId="16" xfId="0" applyFont="1" applyFill="1" applyBorder="1" applyAlignment="1"/>
    <xf numFmtId="0" fontId="0" fillId="0" borderId="32" xfId="0" applyBorder="1"/>
    <xf numFmtId="0" fontId="0" fillId="4" borderId="9" xfId="0" applyFill="1" applyBorder="1" applyAlignment="1"/>
    <xf numFmtId="0" fontId="0" fillId="0" borderId="4" xfId="0" applyNumberFormat="1" applyBorder="1"/>
    <xf numFmtId="0" fontId="0" fillId="4" borderId="33" xfId="0" applyNumberFormat="1" applyFill="1" applyBorder="1"/>
    <xf numFmtId="0" fontId="0" fillId="0" borderId="32" xfId="0" applyNumberFormat="1" applyBorder="1"/>
    <xf numFmtId="0" fontId="0" fillId="0" borderId="19" xfId="0" applyNumberFormat="1" applyBorder="1"/>
    <xf numFmtId="0" fontId="0" fillId="0" borderId="0" xfId="0" applyBorder="1" applyAlignment="1">
      <alignment horizontal="center" wrapText="1"/>
    </xf>
    <xf numFmtId="0" fontId="0" fillId="0" borderId="0" xfId="0" applyAlignment="1">
      <alignment wrapText="1"/>
    </xf>
    <xf numFmtId="167" fontId="0" fillId="0" borderId="0" xfId="0" applyNumberFormat="1" applyBorder="1"/>
    <xf numFmtId="174" fontId="0" fillId="0" borderId="0" xfId="0" applyNumberFormat="1"/>
    <xf numFmtId="0" fontId="3" fillId="4" borderId="0" xfId="0" applyFont="1" applyFill="1" applyBorder="1"/>
    <xf numFmtId="0" fontId="0" fillId="4" borderId="0" xfId="0" applyFill="1" applyBorder="1"/>
    <xf numFmtId="0" fontId="0" fillId="4" borderId="0" xfId="0" applyNumberFormat="1" applyFill="1" applyBorder="1"/>
    <xf numFmtId="0" fontId="0" fillId="4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2" applyNumberFormat="1" applyFont="1" applyFill="1" applyBorder="1" applyAlignment="1">
      <alignment horizontal="center"/>
    </xf>
    <xf numFmtId="173" fontId="4" fillId="0" borderId="0" xfId="2" applyNumberFormat="1" applyFont="1" applyFill="1" applyBorder="1" applyAlignment="1">
      <alignment horizontal="center"/>
    </xf>
    <xf numFmtId="0" fontId="0" fillId="0" borderId="16" xfId="0" applyBorder="1" applyAlignment="1">
      <alignment horizontal="left"/>
    </xf>
    <xf numFmtId="173" fontId="4" fillId="0" borderId="0" xfId="2" applyNumberFormat="1" applyFont="1" applyBorder="1" applyAlignment="1">
      <alignment horizontal="center"/>
    </xf>
    <xf numFmtId="0" fontId="0" fillId="0" borderId="19" xfId="0" applyBorder="1" applyAlignment="1">
      <alignment horizontal="left"/>
    </xf>
    <xf numFmtId="0" fontId="4" fillId="0" borderId="34" xfId="2" applyNumberFormat="1" applyFont="1" applyBorder="1" applyAlignment="1">
      <alignment horizontal="center"/>
    </xf>
    <xf numFmtId="0" fontId="0" fillId="0" borderId="35" xfId="0" applyBorder="1"/>
    <xf numFmtId="0" fontId="3" fillId="4" borderId="0" xfId="0" applyFont="1" applyFill="1"/>
    <xf numFmtId="0" fontId="0" fillId="4" borderId="0" xfId="0" applyFill="1"/>
    <xf numFmtId="0" fontId="0" fillId="4" borderId="0" xfId="0" applyNumberFormat="1" applyFill="1"/>
    <xf numFmtId="0" fontId="0" fillId="4" borderId="0" xfId="0" applyFill="1" applyAlignment="1">
      <alignment horizontal="right"/>
    </xf>
    <xf numFmtId="0" fontId="18" fillId="0" borderId="0" xfId="0" applyFont="1"/>
    <xf numFmtId="0" fontId="0" fillId="0" borderId="34" xfId="0" applyBorder="1"/>
    <xf numFmtId="0" fontId="4" fillId="0" borderId="21" xfId="0" applyFont="1" applyBorder="1"/>
    <xf numFmtId="0" fontId="0" fillId="0" borderId="36" xfId="0" applyBorder="1"/>
    <xf numFmtId="0" fontId="0" fillId="5" borderId="36" xfId="0" applyFill="1" applyBorder="1"/>
    <xf numFmtId="168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25</xdr:row>
      <xdr:rowOff>142875</xdr:rowOff>
    </xdr:from>
    <xdr:to>
      <xdr:col>4</xdr:col>
      <xdr:colOff>57150</xdr:colOff>
      <xdr:row>27</xdr:row>
      <xdr:rowOff>28575</xdr:rowOff>
    </xdr:to>
    <xdr:sp macro="" textlink="">
      <xdr:nvSpPr>
        <xdr:cNvPr id="5134" name="AutoShape 3"/>
        <xdr:cNvSpPr>
          <a:spLocks/>
        </xdr:cNvSpPr>
      </xdr:nvSpPr>
      <xdr:spPr bwMode="auto">
        <a:xfrm>
          <a:off x="3000375" y="4733925"/>
          <a:ext cx="47625" cy="247650"/>
        </a:xfrm>
        <a:prstGeom prst="rightBrace">
          <a:avLst>
            <a:gd name="adj1" fmla="val 433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295275</xdr:colOff>
      <xdr:row>19</xdr:row>
      <xdr:rowOff>57150</xdr:rowOff>
    </xdr:from>
    <xdr:to>
      <xdr:col>5</xdr:col>
      <xdr:colOff>581025</xdr:colOff>
      <xdr:row>19</xdr:row>
      <xdr:rowOff>133350</xdr:rowOff>
    </xdr:to>
    <xdr:sp macro="" textlink="">
      <xdr:nvSpPr>
        <xdr:cNvPr id="5135" name="AutoShape 4"/>
        <xdr:cNvSpPr>
          <a:spLocks noChangeArrowheads="1"/>
        </xdr:cNvSpPr>
      </xdr:nvSpPr>
      <xdr:spPr bwMode="auto">
        <a:xfrm>
          <a:off x="3962400" y="3533775"/>
          <a:ext cx="285750" cy="76200"/>
        </a:xfrm>
        <a:prstGeom prst="rightArrow">
          <a:avLst>
            <a:gd name="adj1" fmla="val 50000"/>
            <a:gd name="adj2" fmla="val 93750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6</xdr:col>
      <xdr:colOff>0</xdr:colOff>
      <xdr:row>4</xdr:row>
      <xdr:rowOff>152400</xdr:rowOff>
    </xdr:to>
    <xdr:sp macro="" textlink="">
      <xdr:nvSpPr>
        <xdr:cNvPr id="8359" name="Oval 127"/>
        <xdr:cNvSpPr>
          <a:spLocks noChangeArrowheads="1"/>
        </xdr:cNvSpPr>
      </xdr:nvSpPr>
      <xdr:spPr bwMode="auto">
        <a:xfrm>
          <a:off x="1990725" y="6477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76200</xdr:rowOff>
    </xdr:from>
    <xdr:to>
      <xdr:col>5</xdr:col>
      <xdr:colOff>0</xdr:colOff>
      <xdr:row>4</xdr:row>
      <xdr:rowOff>76200</xdr:rowOff>
    </xdr:to>
    <xdr:sp macro="" textlink="">
      <xdr:nvSpPr>
        <xdr:cNvPr id="8360" name="Line 128"/>
        <xdr:cNvSpPr>
          <a:spLocks noChangeShapeType="1"/>
        </xdr:cNvSpPr>
      </xdr:nvSpPr>
      <xdr:spPr bwMode="auto">
        <a:xfrm>
          <a:off x="933450" y="723900"/>
          <a:ext cx="1057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76200</xdr:rowOff>
    </xdr:from>
    <xdr:to>
      <xdr:col>3</xdr:col>
      <xdr:colOff>0</xdr:colOff>
      <xdr:row>16</xdr:row>
      <xdr:rowOff>76200</xdr:rowOff>
    </xdr:to>
    <xdr:sp macro="" textlink="">
      <xdr:nvSpPr>
        <xdr:cNvPr id="8361" name="Line 129"/>
        <xdr:cNvSpPr>
          <a:spLocks noChangeShapeType="1"/>
        </xdr:cNvSpPr>
      </xdr:nvSpPr>
      <xdr:spPr bwMode="auto">
        <a:xfrm flipV="1">
          <a:off x="685800" y="723900"/>
          <a:ext cx="247650" cy="19431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0</xdr:colOff>
      <xdr:row>18</xdr:row>
      <xdr:rowOff>152400</xdr:rowOff>
    </xdr:to>
    <xdr:sp macro="" textlink="">
      <xdr:nvSpPr>
        <xdr:cNvPr id="8362" name="Oval 130"/>
        <xdr:cNvSpPr>
          <a:spLocks noChangeArrowheads="1"/>
        </xdr:cNvSpPr>
      </xdr:nvSpPr>
      <xdr:spPr bwMode="auto">
        <a:xfrm>
          <a:off x="1990725" y="29146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18</xdr:row>
      <xdr:rowOff>76200</xdr:rowOff>
    </xdr:from>
    <xdr:to>
      <xdr:col>5</xdr:col>
      <xdr:colOff>0</xdr:colOff>
      <xdr:row>18</xdr:row>
      <xdr:rowOff>76200</xdr:rowOff>
    </xdr:to>
    <xdr:sp macro="" textlink="">
      <xdr:nvSpPr>
        <xdr:cNvPr id="8363" name="Line 131"/>
        <xdr:cNvSpPr>
          <a:spLocks noChangeShapeType="1"/>
        </xdr:cNvSpPr>
      </xdr:nvSpPr>
      <xdr:spPr bwMode="auto">
        <a:xfrm>
          <a:off x="933450" y="2990850"/>
          <a:ext cx="1057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76200</xdr:rowOff>
    </xdr:from>
    <xdr:to>
      <xdr:col>3</xdr:col>
      <xdr:colOff>0</xdr:colOff>
      <xdr:row>18</xdr:row>
      <xdr:rowOff>76200</xdr:rowOff>
    </xdr:to>
    <xdr:sp macro="" textlink="">
      <xdr:nvSpPr>
        <xdr:cNvPr id="8364" name="Line 132"/>
        <xdr:cNvSpPr>
          <a:spLocks noChangeShapeType="1"/>
        </xdr:cNvSpPr>
      </xdr:nvSpPr>
      <xdr:spPr bwMode="auto">
        <a:xfrm>
          <a:off x="685800" y="2667000"/>
          <a:ext cx="247650" cy="3238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0</xdr:colOff>
      <xdr:row>29</xdr:row>
      <xdr:rowOff>152400</xdr:rowOff>
    </xdr:to>
    <xdr:sp macro="" textlink="">
      <xdr:nvSpPr>
        <xdr:cNvPr id="8365" name="Oval 133"/>
        <xdr:cNvSpPr>
          <a:spLocks noChangeArrowheads="1"/>
        </xdr:cNvSpPr>
      </xdr:nvSpPr>
      <xdr:spPr bwMode="auto">
        <a:xfrm>
          <a:off x="1990725" y="4695825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76200</xdr:rowOff>
    </xdr:from>
    <xdr:to>
      <xdr:col>5</xdr:col>
      <xdr:colOff>0</xdr:colOff>
      <xdr:row>29</xdr:row>
      <xdr:rowOff>76200</xdr:rowOff>
    </xdr:to>
    <xdr:sp macro="" textlink="">
      <xdr:nvSpPr>
        <xdr:cNvPr id="8366" name="Line 134"/>
        <xdr:cNvSpPr>
          <a:spLocks noChangeShapeType="1"/>
        </xdr:cNvSpPr>
      </xdr:nvSpPr>
      <xdr:spPr bwMode="auto">
        <a:xfrm>
          <a:off x="933450" y="4772025"/>
          <a:ext cx="1057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76200</xdr:rowOff>
    </xdr:from>
    <xdr:to>
      <xdr:col>3</xdr:col>
      <xdr:colOff>0</xdr:colOff>
      <xdr:row>29</xdr:row>
      <xdr:rowOff>76200</xdr:rowOff>
    </xdr:to>
    <xdr:sp macro="" textlink="">
      <xdr:nvSpPr>
        <xdr:cNvPr id="8367" name="Line 135"/>
        <xdr:cNvSpPr>
          <a:spLocks noChangeShapeType="1"/>
        </xdr:cNvSpPr>
      </xdr:nvSpPr>
      <xdr:spPr bwMode="auto">
        <a:xfrm>
          <a:off x="685800" y="2667000"/>
          <a:ext cx="247650" cy="21050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152400</xdr:rowOff>
    </xdr:to>
    <xdr:sp macro="" textlink="">
      <xdr:nvSpPr>
        <xdr:cNvPr id="8368" name="Line 136"/>
        <xdr:cNvSpPr>
          <a:spLocks noChangeShapeType="1"/>
        </xdr:cNvSpPr>
      </xdr:nvSpPr>
      <xdr:spPr bwMode="auto">
        <a:xfrm>
          <a:off x="3571875" y="3238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76200</xdr:rowOff>
    </xdr:from>
    <xdr:to>
      <xdr:col>13</xdr:col>
      <xdr:colOff>0</xdr:colOff>
      <xdr:row>2</xdr:row>
      <xdr:rowOff>76200</xdr:rowOff>
    </xdr:to>
    <xdr:sp macro="" textlink="">
      <xdr:nvSpPr>
        <xdr:cNvPr id="8369" name="Line 137"/>
        <xdr:cNvSpPr>
          <a:spLocks noChangeShapeType="1"/>
        </xdr:cNvSpPr>
      </xdr:nvSpPr>
      <xdr:spPr bwMode="auto">
        <a:xfrm>
          <a:off x="3724275" y="400050"/>
          <a:ext cx="14668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sp macro="" textlink="">
      <xdr:nvSpPr>
        <xdr:cNvPr id="8370" name="Line 138"/>
        <xdr:cNvSpPr>
          <a:spLocks noChangeShapeType="1"/>
        </xdr:cNvSpPr>
      </xdr:nvSpPr>
      <xdr:spPr bwMode="auto">
        <a:xfrm>
          <a:off x="2390775" y="400050"/>
          <a:ext cx="11811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76200</xdr:rowOff>
    </xdr:from>
    <xdr:to>
      <xdr:col>7</xdr:col>
      <xdr:colOff>0</xdr:colOff>
      <xdr:row>4</xdr:row>
      <xdr:rowOff>76200</xdr:rowOff>
    </xdr:to>
    <xdr:sp macro="" textlink="">
      <xdr:nvSpPr>
        <xdr:cNvPr id="8371" name="Line 139"/>
        <xdr:cNvSpPr>
          <a:spLocks noChangeShapeType="1"/>
        </xdr:cNvSpPr>
      </xdr:nvSpPr>
      <xdr:spPr bwMode="auto">
        <a:xfrm flipV="1">
          <a:off x="2143125" y="400050"/>
          <a:ext cx="247650" cy="3238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0</xdr:colOff>
      <xdr:row>7</xdr:row>
      <xdr:rowOff>152400</xdr:rowOff>
    </xdr:to>
    <xdr:sp macro="" textlink="">
      <xdr:nvSpPr>
        <xdr:cNvPr id="8372" name="Line 140"/>
        <xdr:cNvSpPr>
          <a:spLocks noChangeShapeType="1"/>
        </xdr:cNvSpPr>
      </xdr:nvSpPr>
      <xdr:spPr bwMode="auto">
        <a:xfrm>
          <a:off x="3571875" y="1133475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76200</xdr:rowOff>
    </xdr:from>
    <xdr:to>
      <xdr:col>13</xdr:col>
      <xdr:colOff>0</xdr:colOff>
      <xdr:row>7</xdr:row>
      <xdr:rowOff>76200</xdr:rowOff>
    </xdr:to>
    <xdr:sp macro="" textlink="">
      <xdr:nvSpPr>
        <xdr:cNvPr id="8373" name="Line 141"/>
        <xdr:cNvSpPr>
          <a:spLocks noChangeShapeType="1"/>
        </xdr:cNvSpPr>
      </xdr:nvSpPr>
      <xdr:spPr bwMode="auto">
        <a:xfrm>
          <a:off x="3724275" y="1209675"/>
          <a:ext cx="14668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76200</xdr:rowOff>
    </xdr:from>
    <xdr:to>
      <xdr:col>9</xdr:col>
      <xdr:colOff>0</xdr:colOff>
      <xdr:row>7</xdr:row>
      <xdr:rowOff>76200</xdr:rowOff>
    </xdr:to>
    <xdr:sp macro="" textlink="">
      <xdr:nvSpPr>
        <xdr:cNvPr id="8374" name="Line 142"/>
        <xdr:cNvSpPr>
          <a:spLocks noChangeShapeType="1"/>
        </xdr:cNvSpPr>
      </xdr:nvSpPr>
      <xdr:spPr bwMode="auto">
        <a:xfrm>
          <a:off x="2390775" y="1209675"/>
          <a:ext cx="11811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8375" name="Line 143"/>
        <xdr:cNvSpPr>
          <a:spLocks noChangeShapeType="1"/>
        </xdr:cNvSpPr>
      </xdr:nvSpPr>
      <xdr:spPr bwMode="auto">
        <a:xfrm>
          <a:off x="2143125" y="723900"/>
          <a:ext cx="247650" cy="48577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10</xdr:col>
      <xdr:colOff>0</xdr:colOff>
      <xdr:row>14</xdr:row>
      <xdr:rowOff>152400</xdr:rowOff>
    </xdr:to>
    <xdr:sp macro="" textlink="">
      <xdr:nvSpPr>
        <xdr:cNvPr id="8376" name="Rectangle 144"/>
        <xdr:cNvSpPr>
          <a:spLocks noChangeArrowheads="1"/>
        </xdr:cNvSpPr>
      </xdr:nvSpPr>
      <xdr:spPr bwMode="auto">
        <a:xfrm>
          <a:off x="3571875" y="22669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76200</xdr:rowOff>
    </xdr:from>
    <xdr:to>
      <xdr:col>9</xdr:col>
      <xdr:colOff>0</xdr:colOff>
      <xdr:row>14</xdr:row>
      <xdr:rowOff>76200</xdr:rowOff>
    </xdr:to>
    <xdr:sp macro="" textlink="">
      <xdr:nvSpPr>
        <xdr:cNvPr id="8377" name="Line 145"/>
        <xdr:cNvSpPr>
          <a:spLocks noChangeShapeType="1"/>
        </xdr:cNvSpPr>
      </xdr:nvSpPr>
      <xdr:spPr bwMode="auto">
        <a:xfrm>
          <a:off x="2390775" y="2343150"/>
          <a:ext cx="11811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14</xdr:row>
      <xdr:rowOff>76200</xdr:rowOff>
    </xdr:from>
    <xdr:to>
      <xdr:col>7</xdr:col>
      <xdr:colOff>0</xdr:colOff>
      <xdr:row>18</xdr:row>
      <xdr:rowOff>76200</xdr:rowOff>
    </xdr:to>
    <xdr:sp macro="" textlink="">
      <xdr:nvSpPr>
        <xdr:cNvPr id="8378" name="Line 146"/>
        <xdr:cNvSpPr>
          <a:spLocks noChangeShapeType="1"/>
        </xdr:cNvSpPr>
      </xdr:nvSpPr>
      <xdr:spPr bwMode="auto">
        <a:xfrm flipV="1">
          <a:off x="2143125" y="2343150"/>
          <a:ext cx="247650" cy="6477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0</xdr:colOff>
      <xdr:row>22</xdr:row>
      <xdr:rowOff>152400</xdr:rowOff>
    </xdr:to>
    <xdr:sp macro="" textlink="">
      <xdr:nvSpPr>
        <xdr:cNvPr id="8379" name="Line 147"/>
        <xdr:cNvSpPr>
          <a:spLocks noChangeShapeType="1"/>
        </xdr:cNvSpPr>
      </xdr:nvSpPr>
      <xdr:spPr bwMode="auto">
        <a:xfrm>
          <a:off x="3571875" y="35623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22</xdr:row>
      <xdr:rowOff>76200</xdr:rowOff>
    </xdr:from>
    <xdr:to>
      <xdr:col>13</xdr:col>
      <xdr:colOff>0</xdr:colOff>
      <xdr:row>22</xdr:row>
      <xdr:rowOff>76200</xdr:rowOff>
    </xdr:to>
    <xdr:sp macro="" textlink="">
      <xdr:nvSpPr>
        <xdr:cNvPr id="8380" name="Line 148"/>
        <xdr:cNvSpPr>
          <a:spLocks noChangeShapeType="1"/>
        </xdr:cNvSpPr>
      </xdr:nvSpPr>
      <xdr:spPr bwMode="auto">
        <a:xfrm>
          <a:off x="3724275" y="3638550"/>
          <a:ext cx="14668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sp macro="" textlink="">
      <xdr:nvSpPr>
        <xdr:cNvPr id="8381" name="Line 149"/>
        <xdr:cNvSpPr>
          <a:spLocks noChangeShapeType="1"/>
        </xdr:cNvSpPr>
      </xdr:nvSpPr>
      <xdr:spPr bwMode="auto">
        <a:xfrm>
          <a:off x="2390775" y="3638550"/>
          <a:ext cx="11811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18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8382" name="Line 150"/>
        <xdr:cNvSpPr>
          <a:spLocks noChangeShapeType="1"/>
        </xdr:cNvSpPr>
      </xdr:nvSpPr>
      <xdr:spPr bwMode="auto">
        <a:xfrm>
          <a:off x="2143125" y="2990850"/>
          <a:ext cx="247650" cy="6477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0</xdr:colOff>
      <xdr:row>27</xdr:row>
      <xdr:rowOff>152400</xdr:rowOff>
    </xdr:to>
    <xdr:sp macro="" textlink="">
      <xdr:nvSpPr>
        <xdr:cNvPr id="8383" name="Line 151"/>
        <xdr:cNvSpPr>
          <a:spLocks noChangeShapeType="1"/>
        </xdr:cNvSpPr>
      </xdr:nvSpPr>
      <xdr:spPr bwMode="auto">
        <a:xfrm>
          <a:off x="3571875" y="4371975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27</xdr:row>
      <xdr:rowOff>76200</xdr:rowOff>
    </xdr:from>
    <xdr:to>
      <xdr:col>13</xdr:col>
      <xdr:colOff>0</xdr:colOff>
      <xdr:row>27</xdr:row>
      <xdr:rowOff>76200</xdr:rowOff>
    </xdr:to>
    <xdr:sp macro="" textlink="">
      <xdr:nvSpPr>
        <xdr:cNvPr id="8384" name="Line 152"/>
        <xdr:cNvSpPr>
          <a:spLocks noChangeShapeType="1"/>
        </xdr:cNvSpPr>
      </xdr:nvSpPr>
      <xdr:spPr bwMode="auto">
        <a:xfrm>
          <a:off x="3724275" y="4448175"/>
          <a:ext cx="14668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</xdr:row>
      <xdr:rowOff>76200</xdr:rowOff>
    </xdr:from>
    <xdr:to>
      <xdr:col>9</xdr:col>
      <xdr:colOff>0</xdr:colOff>
      <xdr:row>27</xdr:row>
      <xdr:rowOff>76200</xdr:rowOff>
    </xdr:to>
    <xdr:sp macro="" textlink="">
      <xdr:nvSpPr>
        <xdr:cNvPr id="8385" name="Line 153"/>
        <xdr:cNvSpPr>
          <a:spLocks noChangeShapeType="1"/>
        </xdr:cNvSpPr>
      </xdr:nvSpPr>
      <xdr:spPr bwMode="auto">
        <a:xfrm>
          <a:off x="2390775" y="4448175"/>
          <a:ext cx="11811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27</xdr:row>
      <xdr:rowOff>76200</xdr:rowOff>
    </xdr:from>
    <xdr:to>
      <xdr:col>7</xdr:col>
      <xdr:colOff>0</xdr:colOff>
      <xdr:row>29</xdr:row>
      <xdr:rowOff>76200</xdr:rowOff>
    </xdr:to>
    <xdr:sp macro="" textlink="">
      <xdr:nvSpPr>
        <xdr:cNvPr id="8386" name="Line 154"/>
        <xdr:cNvSpPr>
          <a:spLocks noChangeShapeType="1"/>
        </xdr:cNvSpPr>
      </xdr:nvSpPr>
      <xdr:spPr bwMode="auto">
        <a:xfrm flipV="1">
          <a:off x="2143125" y="4448175"/>
          <a:ext cx="247650" cy="3238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0</xdr:colOff>
      <xdr:row>32</xdr:row>
      <xdr:rowOff>152400</xdr:rowOff>
    </xdr:to>
    <xdr:sp macro="" textlink="">
      <xdr:nvSpPr>
        <xdr:cNvPr id="8387" name="Line 155"/>
        <xdr:cNvSpPr>
          <a:spLocks noChangeShapeType="1"/>
        </xdr:cNvSpPr>
      </xdr:nvSpPr>
      <xdr:spPr bwMode="auto">
        <a:xfrm>
          <a:off x="3571875" y="51816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32</xdr:row>
      <xdr:rowOff>76200</xdr:rowOff>
    </xdr:from>
    <xdr:to>
      <xdr:col>13</xdr:col>
      <xdr:colOff>0</xdr:colOff>
      <xdr:row>32</xdr:row>
      <xdr:rowOff>76200</xdr:rowOff>
    </xdr:to>
    <xdr:sp macro="" textlink="">
      <xdr:nvSpPr>
        <xdr:cNvPr id="8388" name="Line 156"/>
        <xdr:cNvSpPr>
          <a:spLocks noChangeShapeType="1"/>
        </xdr:cNvSpPr>
      </xdr:nvSpPr>
      <xdr:spPr bwMode="auto">
        <a:xfrm>
          <a:off x="3724275" y="5257800"/>
          <a:ext cx="14668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8389" name="Line 157"/>
        <xdr:cNvSpPr>
          <a:spLocks noChangeShapeType="1"/>
        </xdr:cNvSpPr>
      </xdr:nvSpPr>
      <xdr:spPr bwMode="auto">
        <a:xfrm>
          <a:off x="2390775" y="5257800"/>
          <a:ext cx="11811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29</xdr:row>
      <xdr:rowOff>76200</xdr:rowOff>
    </xdr:from>
    <xdr:to>
      <xdr:col>7</xdr:col>
      <xdr:colOff>0</xdr:colOff>
      <xdr:row>32</xdr:row>
      <xdr:rowOff>76200</xdr:rowOff>
    </xdr:to>
    <xdr:sp macro="" textlink="">
      <xdr:nvSpPr>
        <xdr:cNvPr id="8390" name="Line 158"/>
        <xdr:cNvSpPr>
          <a:spLocks noChangeShapeType="1"/>
        </xdr:cNvSpPr>
      </xdr:nvSpPr>
      <xdr:spPr bwMode="auto">
        <a:xfrm>
          <a:off x="2143125" y="4772025"/>
          <a:ext cx="247650" cy="48577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0</xdr:colOff>
      <xdr:row>12</xdr:row>
      <xdr:rowOff>152400</xdr:rowOff>
    </xdr:to>
    <xdr:sp macro="" textlink="">
      <xdr:nvSpPr>
        <xdr:cNvPr id="8391" name="Line 159"/>
        <xdr:cNvSpPr>
          <a:spLocks noChangeShapeType="1"/>
        </xdr:cNvSpPr>
      </xdr:nvSpPr>
      <xdr:spPr bwMode="auto">
        <a:xfrm>
          <a:off x="5191125" y="19431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12</xdr:row>
      <xdr:rowOff>76200</xdr:rowOff>
    </xdr:from>
    <xdr:to>
      <xdr:col>13</xdr:col>
      <xdr:colOff>0</xdr:colOff>
      <xdr:row>12</xdr:row>
      <xdr:rowOff>76200</xdr:rowOff>
    </xdr:to>
    <xdr:sp macro="" textlink="">
      <xdr:nvSpPr>
        <xdr:cNvPr id="8392" name="Line 160"/>
        <xdr:cNvSpPr>
          <a:spLocks noChangeShapeType="1"/>
        </xdr:cNvSpPr>
      </xdr:nvSpPr>
      <xdr:spPr bwMode="auto">
        <a:xfrm>
          <a:off x="3971925" y="20193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12</xdr:row>
      <xdr:rowOff>76200</xdr:rowOff>
    </xdr:from>
    <xdr:to>
      <xdr:col>11</xdr:col>
      <xdr:colOff>0</xdr:colOff>
      <xdr:row>14</xdr:row>
      <xdr:rowOff>76200</xdr:rowOff>
    </xdr:to>
    <xdr:sp macro="" textlink="">
      <xdr:nvSpPr>
        <xdr:cNvPr id="8393" name="Line 161"/>
        <xdr:cNvSpPr>
          <a:spLocks noChangeShapeType="1"/>
        </xdr:cNvSpPr>
      </xdr:nvSpPr>
      <xdr:spPr bwMode="auto">
        <a:xfrm flipV="1">
          <a:off x="3724275" y="2019300"/>
          <a:ext cx="247650" cy="3238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0</xdr:colOff>
      <xdr:row>17</xdr:row>
      <xdr:rowOff>152400</xdr:rowOff>
    </xdr:to>
    <xdr:sp macro="" textlink="">
      <xdr:nvSpPr>
        <xdr:cNvPr id="8394" name="Line 162"/>
        <xdr:cNvSpPr>
          <a:spLocks noChangeShapeType="1"/>
        </xdr:cNvSpPr>
      </xdr:nvSpPr>
      <xdr:spPr bwMode="auto">
        <a:xfrm>
          <a:off x="5191125" y="2752725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76200</xdr:rowOff>
    </xdr:from>
    <xdr:to>
      <xdr:col>13</xdr:col>
      <xdr:colOff>0</xdr:colOff>
      <xdr:row>17</xdr:row>
      <xdr:rowOff>76200</xdr:rowOff>
    </xdr:to>
    <xdr:sp macro="" textlink="">
      <xdr:nvSpPr>
        <xdr:cNvPr id="8395" name="Line 163"/>
        <xdr:cNvSpPr>
          <a:spLocks noChangeShapeType="1"/>
        </xdr:cNvSpPr>
      </xdr:nvSpPr>
      <xdr:spPr bwMode="auto">
        <a:xfrm>
          <a:off x="3971925" y="28289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14</xdr:row>
      <xdr:rowOff>76200</xdr:rowOff>
    </xdr:from>
    <xdr:to>
      <xdr:col>11</xdr:col>
      <xdr:colOff>0</xdr:colOff>
      <xdr:row>17</xdr:row>
      <xdr:rowOff>76200</xdr:rowOff>
    </xdr:to>
    <xdr:sp macro="" textlink="">
      <xdr:nvSpPr>
        <xdr:cNvPr id="8396" name="Line 164"/>
        <xdr:cNvSpPr>
          <a:spLocks noChangeShapeType="1"/>
        </xdr:cNvSpPr>
      </xdr:nvSpPr>
      <xdr:spPr bwMode="auto">
        <a:xfrm>
          <a:off x="3724275" y="2343150"/>
          <a:ext cx="247650" cy="48577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16</xdr:row>
      <xdr:rowOff>152400</xdr:rowOff>
    </xdr:to>
    <xdr:sp macro="" textlink="">
      <xdr:nvSpPr>
        <xdr:cNvPr id="8397" name="Rectangle 165"/>
        <xdr:cNvSpPr>
          <a:spLocks noChangeArrowheads="1"/>
        </xdr:cNvSpPr>
      </xdr:nvSpPr>
      <xdr:spPr bwMode="auto">
        <a:xfrm>
          <a:off x="533400" y="25908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76200</xdr:rowOff>
    </xdr:from>
    <xdr:to>
      <xdr:col>1</xdr:col>
      <xdr:colOff>0</xdr:colOff>
      <xdr:row>16</xdr:row>
      <xdr:rowOff>76200</xdr:rowOff>
    </xdr:to>
    <xdr:sp macro="" textlink="">
      <xdr:nvSpPr>
        <xdr:cNvPr id="8398" name="Line 166"/>
        <xdr:cNvSpPr>
          <a:spLocks noChangeShapeType="1"/>
        </xdr:cNvSpPr>
      </xdr:nvSpPr>
      <xdr:spPr bwMode="auto">
        <a:xfrm>
          <a:off x="0" y="2667000"/>
          <a:ext cx="5334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B24" sqref="B24:F24"/>
    </sheetView>
  </sheetViews>
  <sheetFormatPr defaultRowHeight="12.75" x14ac:dyDescent="0.2"/>
  <cols>
    <col min="1" max="1" width="16.7109375" bestFit="1" customWidth="1"/>
    <col min="2" max="4" width="12.7109375" customWidth="1"/>
    <col min="5" max="5" width="11.42578125" bestFit="1" customWidth="1"/>
    <col min="6" max="6" width="10.42578125" bestFit="1" customWidth="1"/>
    <col min="7" max="7" width="9.7109375" bestFit="1" customWidth="1"/>
    <col min="8" max="8" width="16.140625" bestFit="1" customWidth="1"/>
    <col min="9" max="9" width="15.85546875" bestFit="1" customWidth="1"/>
  </cols>
  <sheetData>
    <row r="1" spans="1:10" x14ac:dyDescent="0.2">
      <c r="B1" s="7" t="s">
        <v>29</v>
      </c>
      <c r="C1" s="7" t="s">
        <v>30</v>
      </c>
    </row>
    <row r="2" spans="1:10" x14ac:dyDescent="0.2">
      <c r="A2" s="7" t="s">
        <v>31</v>
      </c>
      <c r="B2" s="7" t="s">
        <v>32</v>
      </c>
      <c r="C2" s="7">
        <v>6000</v>
      </c>
      <c r="D2" s="7" t="s">
        <v>33</v>
      </c>
      <c r="E2" s="7" t="s">
        <v>34</v>
      </c>
    </row>
    <row r="3" spans="1:10" x14ac:dyDescent="0.2">
      <c r="A3" s="4" t="s">
        <v>35</v>
      </c>
      <c r="B3" s="8">
        <v>200</v>
      </c>
      <c r="C3" s="8">
        <v>9.5000000000000001E-2</v>
      </c>
      <c r="D3" s="8">
        <v>9.5000000000000001E-2</v>
      </c>
      <c r="E3" s="8">
        <v>24</v>
      </c>
      <c r="F3" s="9"/>
      <c r="G3" s="10"/>
      <c r="H3" s="11"/>
    </row>
    <row r="4" spans="1:10" x14ac:dyDescent="0.2">
      <c r="A4" s="4" t="s">
        <v>36</v>
      </c>
      <c r="B4" s="8">
        <v>300</v>
      </c>
      <c r="C4" s="8">
        <v>6.0999999999999999E-2</v>
      </c>
      <c r="D4" s="8">
        <v>0.05</v>
      </c>
      <c r="E4" s="8">
        <v>24</v>
      </c>
      <c r="F4" s="12"/>
      <c r="G4" s="13"/>
      <c r="H4" s="11"/>
    </row>
    <row r="5" spans="1:10" x14ac:dyDescent="0.2">
      <c r="A5" s="4" t="s">
        <v>37</v>
      </c>
      <c r="B5" s="8">
        <v>170</v>
      </c>
      <c r="C5" s="8">
        <v>0</v>
      </c>
      <c r="D5" s="8">
        <v>0.14000000000000001</v>
      </c>
      <c r="E5" s="8">
        <v>24</v>
      </c>
      <c r="F5" s="12"/>
      <c r="G5" s="13"/>
      <c r="H5" s="11"/>
    </row>
    <row r="8" spans="1:10" x14ac:dyDescent="0.2">
      <c r="A8" s="14"/>
      <c r="B8" s="165" t="s">
        <v>38</v>
      </c>
      <c r="C8" s="165"/>
      <c r="D8" s="165"/>
      <c r="E8" s="165"/>
      <c r="F8" s="165"/>
    </row>
    <row r="9" spans="1:10" x14ac:dyDescent="0.2">
      <c r="A9" s="7"/>
      <c r="B9" s="166" t="s">
        <v>39</v>
      </c>
      <c r="C9" s="166"/>
      <c r="D9" s="166"/>
      <c r="E9" s="166"/>
      <c r="F9" s="166"/>
    </row>
    <row r="10" spans="1:10" x14ac:dyDescent="0.2">
      <c r="A10" s="7" t="s">
        <v>40</v>
      </c>
      <c r="B10" s="16">
        <v>0.1</v>
      </c>
      <c r="C10" s="16">
        <v>0.2</v>
      </c>
      <c r="D10" s="16">
        <v>0.2</v>
      </c>
      <c r="E10" s="16">
        <v>0.3</v>
      </c>
      <c r="F10" s="16">
        <v>0.2</v>
      </c>
    </row>
    <row r="11" spans="1:10" x14ac:dyDescent="0.2">
      <c r="A11" s="17" t="s">
        <v>41</v>
      </c>
      <c r="B11" s="18">
        <v>15000</v>
      </c>
      <c r="C11" s="18">
        <v>20000</v>
      </c>
      <c r="D11" s="18">
        <v>25000</v>
      </c>
      <c r="E11" s="18">
        <v>30000</v>
      </c>
      <c r="F11" s="18">
        <v>35000</v>
      </c>
      <c r="G11" s="19" t="s">
        <v>42</v>
      </c>
      <c r="H11" s="19" t="s">
        <v>43</v>
      </c>
      <c r="I11" s="19" t="s">
        <v>44</v>
      </c>
    </row>
    <row r="12" spans="1:10" x14ac:dyDescent="0.2">
      <c r="A12" s="17" t="s">
        <v>35</v>
      </c>
      <c r="B12" s="20">
        <f t="shared" ref="B12:F14" si="0">-($E3*$B3+$C$2*$C3+(B$11-$C$2)*$D3)</f>
        <v>-6225</v>
      </c>
      <c r="C12" s="20">
        <f t="shared" si="0"/>
        <v>-6700</v>
      </c>
      <c r="D12" s="20">
        <f t="shared" si="0"/>
        <v>-7175</v>
      </c>
      <c r="E12" s="20">
        <f t="shared" si="0"/>
        <v>-7650</v>
      </c>
      <c r="F12" s="20">
        <f t="shared" si="0"/>
        <v>-8125</v>
      </c>
      <c r="G12" s="21">
        <f>MAX(B12:F12)</f>
        <v>-6225</v>
      </c>
      <c r="H12" s="22">
        <f>MIN(B12:F12)</f>
        <v>-8125</v>
      </c>
      <c r="I12" s="21">
        <f>SUMPRODUCT($B$10:$F$10,B12:F12)</f>
        <v>-7317.5</v>
      </c>
    </row>
    <row r="13" spans="1:10" x14ac:dyDescent="0.2">
      <c r="A13" s="17" t="s">
        <v>36</v>
      </c>
      <c r="B13" s="20">
        <f t="shared" si="0"/>
        <v>-8016</v>
      </c>
      <c r="C13" s="20">
        <f t="shared" si="0"/>
        <v>-8266</v>
      </c>
      <c r="D13" s="20">
        <f t="shared" si="0"/>
        <v>-8516</v>
      </c>
      <c r="E13" s="20">
        <f t="shared" si="0"/>
        <v>-8766</v>
      </c>
      <c r="F13" s="20">
        <f t="shared" si="0"/>
        <v>-9016</v>
      </c>
      <c r="G13" s="21">
        <f>MAX(B13:F13)</f>
        <v>-8016</v>
      </c>
      <c r="H13" s="23">
        <f>MIN(B13:F13)</f>
        <v>-9016</v>
      </c>
      <c r="I13" s="21">
        <f>SUMPRODUCT($B$10:$F$10,B13:F13)</f>
        <v>-8591</v>
      </c>
    </row>
    <row r="14" spans="1:10" x14ac:dyDescent="0.2">
      <c r="A14" s="17" t="s">
        <v>37</v>
      </c>
      <c r="B14" s="20">
        <f t="shared" si="0"/>
        <v>-5340</v>
      </c>
      <c r="C14" s="20">
        <f t="shared" si="0"/>
        <v>-6040</v>
      </c>
      <c r="D14" s="20">
        <f t="shared" si="0"/>
        <v>-6740</v>
      </c>
      <c r="E14" s="20">
        <f t="shared" si="0"/>
        <v>-7440</v>
      </c>
      <c r="F14" s="20">
        <f t="shared" si="0"/>
        <v>-8140</v>
      </c>
      <c r="G14" s="22">
        <f>MAX(B14:F14)</f>
        <v>-5340</v>
      </c>
      <c r="H14" s="21">
        <f>MIN(B14:F14)</f>
        <v>-8140</v>
      </c>
      <c r="I14" s="22">
        <f>SUMPRODUCT($B$10:$F$10,B14:F14)</f>
        <v>-6950</v>
      </c>
    </row>
    <row r="15" spans="1:10" x14ac:dyDescent="0.2">
      <c r="A15" s="24"/>
      <c r="B15" s="24"/>
      <c r="C15" s="24"/>
      <c r="D15" s="24"/>
      <c r="E15" s="24"/>
      <c r="F15" s="25" t="s">
        <v>42</v>
      </c>
      <c r="G15" s="26">
        <f>MAX(G12:G14)</f>
        <v>-5340</v>
      </c>
      <c r="H15" s="26">
        <f>MAX(H12:H14)</f>
        <v>-8125</v>
      </c>
      <c r="I15" s="26">
        <f>MAX(I12:I14)</f>
        <v>-6950</v>
      </c>
      <c r="J15" s="24"/>
    </row>
    <row r="16" spans="1:10" x14ac:dyDescent="0.2">
      <c r="A16" s="24"/>
      <c r="B16" s="24"/>
      <c r="C16" s="24"/>
      <c r="D16" s="24"/>
      <c r="E16" s="24"/>
      <c r="F16" s="24"/>
      <c r="G16" s="27"/>
      <c r="H16" s="27"/>
      <c r="I16" s="27"/>
      <c r="J16" s="24"/>
    </row>
    <row r="17" spans="1:10" x14ac:dyDescent="0.2">
      <c r="A17" s="28" t="s">
        <v>45</v>
      </c>
      <c r="B17" s="24"/>
      <c r="C17" s="24"/>
      <c r="D17" s="24"/>
      <c r="E17" s="24"/>
      <c r="F17" s="24"/>
      <c r="G17" s="27"/>
      <c r="H17" s="27"/>
      <c r="I17" s="27"/>
      <c r="J17" s="24"/>
    </row>
    <row r="18" spans="1:10" x14ac:dyDescent="0.2">
      <c r="A18" s="24" t="s">
        <v>46</v>
      </c>
      <c r="B18" s="29" t="s">
        <v>37</v>
      </c>
      <c r="C18" s="24"/>
      <c r="D18" s="24"/>
      <c r="E18" s="24"/>
      <c r="F18" s="24"/>
      <c r="G18" s="27"/>
      <c r="H18" s="27"/>
      <c r="I18" s="27"/>
      <c r="J18" s="24"/>
    </row>
    <row r="19" spans="1:10" x14ac:dyDescent="0.2">
      <c r="A19" s="24" t="s">
        <v>47</v>
      </c>
      <c r="B19" s="29" t="s">
        <v>35</v>
      </c>
      <c r="C19" s="24"/>
      <c r="D19" s="24"/>
      <c r="E19" s="24"/>
      <c r="F19" s="24"/>
      <c r="G19" s="27"/>
      <c r="H19" s="27"/>
      <c r="I19" s="27"/>
      <c r="J19" s="24"/>
    </row>
    <row r="20" spans="1:10" x14ac:dyDescent="0.2">
      <c r="A20" s="24" t="s">
        <v>48</v>
      </c>
      <c r="B20" s="29" t="s">
        <v>37</v>
      </c>
      <c r="C20" s="24"/>
      <c r="D20" s="24"/>
      <c r="E20" s="24"/>
      <c r="F20" s="24"/>
      <c r="G20" s="24"/>
      <c r="H20" s="24"/>
      <c r="I20" s="24"/>
    </row>
    <row r="21" spans="1:10" x14ac:dyDescent="0.2">
      <c r="A21" s="24" t="s">
        <v>49</v>
      </c>
      <c r="B21" s="29" t="s">
        <v>37</v>
      </c>
      <c r="C21" s="24"/>
      <c r="D21" s="24"/>
      <c r="E21" s="24"/>
      <c r="F21" s="24"/>
      <c r="G21" s="24"/>
      <c r="H21" s="24"/>
      <c r="I21" s="24"/>
    </row>
    <row r="22" spans="1:10" x14ac:dyDescent="0.2">
      <c r="A22" s="24" t="s">
        <v>50</v>
      </c>
      <c r="B22" s="29" t="s">
        <v>37</v>
      </c>
      <c r="C22" s="24"/>
      <c r="D22" s="24"/>
      <c r="E22" s="24"/>
      <c r="F22" s="24"/>
      <c r="G22" s="24"/>
      <c r="H22" s="24"/>
      <c r="I22" s="24"/>
    </row>
    <row r="23" spans="1:10" x14ac:dyDescent="0.2">
      <c r="A23" s="30"/>
      <c r="B23" s="30"/>
      <c r="C23" s="24"/>
      <c r="D23" s="24"/>
      <c r="E23" s="24"/>
      <c r="F23" s="24"/>
      <c r="G23" s="24"/>
      <c r="H23" s="24"/>
      <c r="I23" s="24"/>
    </row>
    <row r="24" spans="1:10" x14ac:dyDescent="0.2">
      <c r="A24" s="14"/>
      <c r="B24" s="165" t="s">
        <v>51</v>
      </c>
      <c r="C24" s="165"/>
      <c r="D24" s="165"/>
      <c r="E24" s="165"/>
      <c r="F24" s="165"/>
    </row>
    <row r="25" spans="1:10" x14ac:dyDescent="0.2">
      <c r="A25" s="7"/>
      <c r="B25" s="166" t="s">
        <v>39</v>
      </c>
      <c r="C25" s="166"/>
      <c r="D25" s="166"/>
      <c r="E25" s="166"/>
      <c r="F25" s="166"/>
    </row>
    <row r="26" spans="1:10" x14ac:dyDescent="0.2">
      <c r="A26" s="7" t="s">
        <v>40</v>
      </c>
      <c r="B26" s="16">
        <v>0.1</v>
      </c>
      <c r="C26" s="16">
        <v>0.2</v>
      </c>
      <c r="D26" s="16">
        <v>0.2</v>
      </c>
      <c r="E26" s="16">
        <v>0.3</v>
      </c>
      <c r="F26" s="16">
        <v>0.2</v>
      </c>
    </row>
    <row r="27" spans="1:10" x14ac:dyDescent="0.2">
      <c r="A27" s="17" t="s">
        <v>41</v>
      </c>
      <c r="B27" s="18">
        <v>15000</v>
      </c>
      <c r="C27" s="18">
        <v>20000</v>
      </c>
      <c r="D27" s="18">
        <v>25000</v>
      </c>
      <c r="E27" s="18">
        <v>30000</v>
      </c>
      <c r="F27" s="18">
        <v>35000</v>
      </c>
      <c r="G27" s="19" t="s">
        <v>42</v>
      </c>
      <c r="H27" s="31" t="s">
        <v>52</v>
      </c>
    </row>
    <row r="28" spans="1:10" x14ac:dyDescent="0.2">
      <c r="A28" s="17" t="s">
        <v>35</v>
      </c>
      <c r="B28" s="20">
        <f t="shared" ref="B28:F30" si="1">MAX(B$12:B$14)-B12</f>
        <v>885</v>
      </c>
      <c r="C28" s="20">
        <f t="shared" si="1"/>
        <v>660</v>
      </c>
      <c r="D28" s="20">
        <f t="shared" si="1"/>
        <v>435</v>
      </c>
      <c r="E28" s="20">
        <f t="shared" si="1"/>
        <v>210</v>
      </c>
      <c r="F28" s="20">
        <f t="shared" si="1"/>
        <v>0</v>
      </c>
      <c r="G28" s="23">
        <f>MAX(B28:F28)</f>
        <v>885</v>
      </c>
      <c r="H28" s="32">
        <f>SUMPRODUCT($B$26:$F$26,B28:F28)</f>
        <v>370.5</v>
      </c>
    </row>
    <row r="29" spans="1:10" x14ac:dyDescent="0.2">
      <c r="A29" s="17" t="s">
        <v>36</v>
      </c>
      <c r="B29" s="20">
        <f t="shared" si="1"/>
        <v>2676</v>
      </c>
      <c r="C29" s="20">
        <f t="shared" si="1"/>
        <v>2226</v>
      </c>
      <c r="D29" s="20">
        <f t="shared" si="1"/>
        <v>1776</v>
      </c>
      <c r="E29" s="20">
        <f t="shared" si="1"/>
        <v>1326</v>
      </c>
      <c r="F29" s="20">
        <f t="shared" si="1"/>
        <v>891</v>
      </c>
      <c r="G29" s="32">
        <f>MAX(B29:F29)</f>
        <v>2676</v>
      </c>
      <c r="H29" s="32">
        <f>SUMPRODUCT($B$26:$F$26,B29:F29)</f>
        <v>1644</v>
      </c>
    </row>
    <row r="30" spans="1:10" x14ac:dyDescent="0.2">
      <c r="A30" s="17" t="s">
        <v>37</v>
      </c>
      <c r="B30" s="20">
        <f t="shared" si="1"/>
        <v>0</v>
      </c>
      <c r="C30" s="20">
        <f t="shared" si="1"/>
        <v>0</v>
      </c>
      <c r="D30" s="20">
        <f t="shared" si="1"/>
        <v>0</v>
      </c>
      <c r="E30" s="20">
        <f t="shared" si="1"/>
        <v>0</v>
      </c>
      <c r="F30" s="20">
        <f t="shared" si="1"/>
        <v>15</v>
      </c>
      <c r="G30" s="22">
        <f>MAX(B30:F30)</f>
        <v>15</v>
      </c>
      <c r="H30" s="22">
        <f>SUMPRODUCT($B$26:$F$26,B30:F30)</f>
        <v>3</v>
      </c>
    </row>
    <row r="31" spans="1:10" x14ac:dyDescent="0.2">
      <c r="F31" s="25" t="s">
        <v>43</v>
      </c>
      <c r="G31" s="26">
        <f>MIN(G28:G30)</f>
        <v>15</v>
      </c>
      <c r="H31" s="26">
        <f>MIN(H28:H30)</f>
        <v>3</v>
      </c>
      <c r="I31" s="24"/>
    </row>
    <row r="32" spans="1:10" x14ac:dyDescent="0.2">
      <c r="G32" s="24"/>
      <c r="H32" s="24"/>
      <c r="I32" s="24"/>
    </row>
    <row r="33" spans="7:8" x14ac:dyDescent="0.2">
      <c r="G33" s="24"/>
      <c r="H33" s="24"/>
    </row>
  </sheetData>
  <mergeCells count="4">
    <mergeCell ref="B8:F8"/>
    <mergeCell ref="B9:F9"/>
    <mergeCell ref="B24:F24"/>
    <mergeCell ref="B25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opLeftCell="A4" workbookViewId="0">
      <selection activeCell="E46" sqref="E46"/>
    </sheetView>
  </sheetViews>
  <sheetFormatPr defaultRowHeight="12.75" x14ac:dyDescent="0.2"/>
  <cols>
    <col min="1" max="1" width="13.5703125" customWidth="1"/>
    <col min="2" max="12" width="5.85546875" customWidth="1"/>
    <col min="13" max="14" width="6.7109375" customWidth="1"/>
    <col min="15" max="15" width="9" customWidth="1"/>
    <col min="17" max="17" width="3.140625" bestFit="1" customWidth="1"/>
  </cols>
  <sheetData>
    <row r="1" spans="1:24" x14ac:dyDescent="0.2">
      <c r="A1" s="3" t="s">
        <v>31</v>
      </c>
    </row>
    <row r="2" spans="1:24" x14ac:dyDescent="0.2">
      <c r="A2" s="33" t="s">
        <v>53</v>
      </c>
      <c r="B2" s="34">
        <v>3.95</v>
      </c>
    </row>
    <row r="3" spans="1:24" x14ac:dyDescent="0.2">
      <c r="A3" s="33" t="s">
        <v>54</v>
      </c>
      <c r="B3" s="34">
        <v>2.4500000000000002</v>
      </c>
    </row>
    <row r="4" spans="1:24" x14ac:dyDescent="0.2">
      <c r="A4" s="33" t="s">
        <v>55</v>
      </c>
      <c r="B4" s="34">
        <v>1.25</v>
      </c>
    </row>
    <row r="5" spans="1:24" x14ac:dyDescent="0.2">
      <c r="A5" s="14"/>
      <c r="B5" s="35" t="s">
        <v>38</v>
      </c>
      <c r="C5" s="35"/>
      <c r="D5" s="35"/>
      <c r="E5" s="36"/>
      <c r="F5" s="36"/>
      <c r="G5" s="36"/>
      <c r="H5" s="36"/>
      <c r="I5" s="36"/>
      <c r="J5" s="36"/>
      <c r="K5" s="36"/>
      <c r="L5" s="36"/>
    </row>
    <row r="6" spans="1:24" x14ac:dyDescent="0.2">
      <c r="A6" s="7"/>
      <c r="B6" s="37" t="s">
        <v>56</v>
      </c>
      <c r="C6" s="37"/>
      <c r="D6" s="37"/>
      <c r="E6" s="36"/>
      <c r="F6" s="36"/>
      <c r="G6" s="36"/>
      <c r="H6" s="36"/>
      <c r="I6" s="36"/>
      <c r="J6" s="36"/>
      <c r="K6" s="36"/>
      <c r="L6" s="36"/>
    </row>
    <row r="7" spans="1:24" x14ac:dyDescent="0.2">
      <c r="A7" s="7" t="s">
        <v>3</v>
      </c>
      <c r="B7" s="4">
        <v>0.02</v>
      </c>
      <c r="C7" s="4">
        <v>0.06</v>
      </c>
      <c r="D7" s="4">
        <v>0.09</v>
      </c>
      <c r="E7" s="4">
        <v>0.11</v>
      </c>
      <c r="F7" s="4">
        <v>0.13</v>
      </c>
      <c r="G7" s="4">
        <v>0.15</v>
      </c>
      <c r="H7" s="4">
        <v>0.18</v>
      </c>
      <c r="I7" s="4">
        <v>0.11</v>
      </c>
      <c r="J7" s="4">
        <v>7.0000000000000007E-2</v>
      </c>
      <c r="K7" s="4">
        <v>0.05</v>
      </c>
      <c r="L7" s="4">
        <v>0.03</v>
      </c>
    </row>
    <row r="8" spans="1:24" x14ac:dyDescent="0.2">
      <c r="A8" s="17" t="s">
        <v>57</v>
      </c>
      <c r="B8" s="17">
        <v>10</v>
      </c>
      <c r="C8" s="17">
        <v>11</v>
      </c>
      <c r="D8" s="17">
        <v>12</v>
      </c>
      <c r="E8" s="17">
        <v>13</v>
      </c>
      <c r="F8" s="17">
        <v>14</v>
      </c>
      <c r="G8" s="17">
        <v>15</v>
      </c>
      <c r="H8" s="17">
        <v>16</v>
      </c>
      <c r="I8" s="17">
        <v>17</v>
      </c>
      <c r="J8" s="17">
        <v>18</v>
      </c>
      <c r="K8" s="17">
        <v>19</v>
      </c>
      <c r="L8" s="17">
        <v>20</v>
      </c>
      <c r="M8" s="7" t="s">
        <v>42</v>
      </c>
      <c r="N8" s="7" t="s">
        <v>43</v>
      </c>
      <c r="O8" s="7" t="s">
        <v>44</v>
      </c>
      <c r="R8" s="38">
        <f>O20</f>
        <v>19.908000000000005</v>
      </c>
      <c r="S8" s="38">
        <v>2.2999999999999998</v>
      </c>
      <c r="T8">
        <v>2.4</v>
      </c>
      <c r="U8" s="38">
        <v>2.5</v>
      </c>
      <c r="V8">
        <v>2.6</v>
      </c>
      <c r="W8" s="38">
        <v>2.7</v>
      </c>
      <c r="X8">
        <v>2.8</v>
      </c>
    </row>
    <row r="9" spans="1:24" x14ac:dyDescent="0.2">
      <c r="A9" s="17">
        <v>10</v>
      </c>
      <c r="B9" s="39">
        <f t="shared" ref="B9:L19" si="0">$B$2*MIN($A9,B$8)+$B$4*MAX($A9-B$8,0)-$B$3*$A9</f>
        <v>15</v>
      </c>
      <c r="C9" s="39">
        <f t="shared" si="0"/>
        <v>15</v>
      </c>
      <c r="D9" s="39">
        <f t="shared" si="0"/>
        <v>15</v>
      </c>
      <c r="E9" s="39">
        <f t="shared" si="0"/>
        <v>15</v>
      </c>
      <c r="F9" s="39">
        <f t="shared" si="0"/>
        <v>15</v>
      </c>
      <c r="G9" s="39">
        <f t="shared" si="0"/>
        <v>15</v>
      </c>
      <c r="H9" s="39">
        <f t="shared" si="0"/>
        <v>15</v>
      </c>
      <c r="I9" s="39">
        <f t="shared" si="0"/>
        <v>15</v>
      </c>
      <c r="J9" s="39">
        <f t="shared" si="0"/>
        <v>15</v>
      </c>
      <c r="K9" s="39">
        <f t="shared" si="0"/>
        <v>15</v>
      </c>
      <c r="L9" s="39">
        <f t="shared" si="0"/>
        <v>15</v>
      </c>
      <c r="M9" s="40">
        <f>MAX($B9:$L9)</f>
        <v>15</v>
      </c>
      <c r="N9" s="41">
        <f>MIN($B9:$L9)</f>
        <v>15</v>
      </c>
      <c r="O9" s="40">
        <f>SUMPRODUCT($B$7:$L$7,B9:L9)</f>
        <v>14.999999999999998</v>
      </c>
      <c r="R9">
        <v>3.5</v>
      </c>
      <c r="S9" s="42">
        <v>15.84</v>
      </c>
      <c r="T9" s="42">
        <v>14.339999999999998</v>
      </c>
      <c r="U9" s="42">
        <v>12.84</v>
      </c>
      <c r="V9" s="42">
        <v>11.362500000000001</v>
      </c>
      <c r="W9" s="42">
        <v>9.9624999999999986</v>
      </c>
      <c r="X9" s="42">
        <v>8.5625000000000053</v>
      </c>
    </row>
    <row r="10" spans="1:24" x14ac:dyDescent="0.2">
      <c r="A10" s="17">
        <v>11</v>
      </c>
      <c r="B10" s="39">
        <f t="shared" si="0"/>
        <v>13.799999999999997</v>
      </c>
      <c r="C10" s="39">
        <f t="shared" si="0"/>
        <v>16.5</v>
      </c>
      <c r="D10" s="39">
        <f t="shared" si="0"/>
        <v>16.5</v>
      </c>
      <c r="E10" s="39">
        <f t="shared" si="0"/>
        <v>16.5</v>
      </c>
      <c r="F10" s="39">
        <f t="shared" si="0"/>
        <v>16.5</v>
      </c>
      <c r="G10" s="39">
        <f t="shared" si="0"/>
        <v>16.5</v>
      </c>
      <c r="H10" s="39">
        <f t="shared" si="0"/>
        <v>16.5</v>
      </c>
      <c r="I10" s="39">
        <f t="shared" si="0"/>
        <v>16.5</v>
      </c>
      <c r="J10" s="39">
        <f t="shared" si="0"/>
        <v>16.5</v>
      </c>
      <c r="K10" s="39">
        <f t="shared" si="0"/>
        <v>16.5</v>
      </c>
      <c r="L10" s="39">
        <f t="shared" si="0"/>
        <v>16.5</v>
      </c>
      <c r="M10" s="40">
        <f t="shared" ref="M10:M19" si="1">MAX($B10:$L10)</f>
        <v>16.5</v>
      </c>
      <c r="N10" s="40">
        <f t="shared" ref="N10:N19" si="2">MIN($B10:$L10)</f>
        <v>13.799999999999997</v>
      </c>
      <c r="O10" s="40">
        <f t="shared" ref="O10:O19" si="3">SUMPRODUCT($B$7:$L$7,B10:L10)</f>
        <v>16.445999999999998</v>
      </c>
      <c r="R10">
        <v>3.6</v>
      </c>
      <c r="S10" s="42">
        <v>17.244000000000003</v>
      </c>
      <c r="T10" s="42">
        <v>15.744</v>
      </c>
      <c r="U10" s="42">
        <v>14.243999999999998</v>
      </c>
      <c r="V10" s="42">
        <v>12.744</v>
      </c>
      <c r="W10" s="42">
        <v>11.307499999999996</v>
      </c>
      <c r="X10" s="42">
        <v>9.907500000000006</v>
      </c>
    </row>
    <row r="11" spans="1:24" x14ac:dyDescent="0.2">
      <c r="A11" s="17">
        <v>12</v>
      </c>
      <c r="B11" s="39">
        <f t="shared" si="0"/>
        <v>12.599999999999998</v>
      </c>
      <c r="C11" s="39">
        <f t="shared" si="0"/>
        <v>15.3</v>
      </c>
      <c r="D11" s="39">
        <f t="shared" si="0"/>
        <v>18.000000000000004</v>
      </c>
      <c r="E11" s="39">
        <f t="shared" si="0"/>
        <v>18.000000000000004</v>
      </c>
      <c r="F11" s="39">
        <f t="shared" si="0"/>
        <v>18.000000000000004</v>
      </c>
      <c r="G11" s="39">
        <f t="shared" si="0"/>
        <v>18.000000000000004</v>
      </c>
      <c r="H11" s="39">
        <f t="shared" si="0"/>
        <v>18.000000000000004</v>
      </c>
      <c r="I11" s="39">
        <f t="shared" si="0"/>
        <v>18.000000000000004</v>
      </c>
      <c r="J11" s="39">
        <f t="shared" si="0"/>
        <v>18.000000000000004</v>
      </c>
      <c r="K11" s="39">
        <f t="shared" si="0"/>
        <v>18.000000000000004</v>
      </c>
      <c r="L11" s="39">
        <f t="shared" si="0"/>
        <v>18.000000000000004</v>
      </c>
      <c r="M11" s="40">
        <f t="shared" si="1"/>
        <v>18.000000000000004</v>
      </c>
      <c r="N11" s="40">
        <f t="shared" si="2"/>
        <v>12.599999999999998</v>
      </c>
      <c r="O11" s="40">
        <f t="shared" si="3"/>
        <v>17.73</v>
      </c>
      <c r="R11">
        <v>3.7</v>
      </c>
      <c r="S11" s="42">
        <v>18.676000000000005</v>
      </c>
      <c r="T11" s="42">
        <v>17.148000000000003</v>
      </c>
      <c r="U11" s="42">
        <v>15.648000000000003</v>
      </c>
      <c r="V11" s="42">
        <v>14.147999999999998</v>
      </c>
      <c r="W11" s="42">
        <v>12.652499999999998</v>
      </c>
      <c r="X11" s="42">
        <v>11.25250000000001</v>
      </c>
    </row>
    <row r="12" spans="1:24" x14ac:dyDescent="0.2">
      <c r="A12" s="17">
        <v>13</v>
      </c>
      <c r="B12" s="39">
        <f t="shared" si="0"/>
        <v>11.399999999999999</v>
      </c>
      <c r="C12" s="39">
        <f t="shared" si="0"/>
        <v>14.100000000000001</v>
      </c>
      <c r="D12" s="39">
        <f t="shared" si="0"/>
        <v>16.800000000000004</v>
      </c>
      <c r="E12" s="39">
        <f t="shared" si="0"/>
        <v>19.5</v>
      </c>
      <c r="F12" s="39">
        <f t="shared" si="0"/>
        <v>19.5</v>
      </c>
      <c r="G12" s="39">
        <f t="shared" si="0"/>
        <v>19.5</v>
      </c>
      <c r="H12" s="39">
        <f t="shared" si="0"/>
        <v>19.5</v>
      </c>
      <c r="I12" s="39">
        <f t="shared" si="0"/>
        <v>19.5</v>
      </c>
      <c r="J12" s="39">
        <f t="shared" si="0"/>
        <v>19.5</v>
      </c>
      <c r="K12" s="39">
        <f t="shared" si="0"/>
        <v>19.5</v>
      </c>
      <c r="L12" s="39">
        <f t="shared" si="0"/>
        <v>19.5</v>
      </c>
      <c r="M12" s="40">
        <f t="shared" si="1"/>
        <v>19.5</v>
      </c>
      <c r="N12" s="40">
        <f t="shared" si="2"/>
        <v>11.399999999999999</v>
      </c>
      <c r="O12" s="40">
        <f t="shared" si="3"/>
        <v>18.771000000000001</v>
      </c>
      <c r="R12">
        <v>3.8</v>
      </c>
      <c r="S12" s="42">
        <v>20.123999999999999</v>
      </c>
      <c r="T12" s="42">
        <v>18.551999999999996</v>
      </c>
      <c r="U12" s="42">
        <v>17.052</v>
      </c>
      <c r="V12" s="42">
        <v>15.552</v>
      </c>
      <c r="W12" s="42">
        <v>14.051999999999994</v>
      </c>
      <c r="X12" s="42">
        <v>12.597499999999998</v>
      </c>
    </row>
    <row r="13" spans="1:24" x14ac:dyDescent="0.2">
      <c r="A13" s="17">
        <v>14</v>
      </c>
      <c r="B13" s="39">
        <f t="shared" si="0"/>
        <v>10.199999999999996</v>
      </c>
      <c r="C13" s="39">
        <f t="shared" si="0"/>
        <v>12.899999999999999</v>
      </c>
      <c r="D13" s="39">
        <f t="shared" si="0"/>
        <v>15.600000000000001</v>
      </c>
      <c r="E13" s="39">
        <f t="shared" si="0"/>
        <v>18.299999999999997</v>
      </c>
      <c r="F13" s="39">
        <f t="shared" si="0"/>
        <v>21</v>
      </c>
      <c r="G13" s="39">
        <f t="shared" si="0"/>
        <v>21</v>
      </c>
      <c r="H13" s="39">
        <f t="shared" si="0"/>
        <v>21</v>
      </c>
      <c r="I13" s="39">
        <f t="shared" si="0"/>
        <v>21</v>
      </c>
      <c r="J13" s="39">
        <f t="shared" si="0"/>
        <v>21</v>
      </c>
      <c r="K13" s="39">
        <f t="shared" si="0"/>
        <v>21</v>
      </c>
      <c r="L13" s="39">
        <f t="shared" si="0"/>
        <v>21</v>
      </c>
      <c r="M13" s="40">
        <f t="shared" si="1"/>
        <v>21</v>
      </c>
      <c r="N13" s="40">
        <f t="shared" si="2"/>
        <v>10.199999999999996</v>
      </c>
      <c r="O13" s="40">
        <f t="shared" si="3"/>
        <v>19.514999999999997</v>
      </c>
      <c r="R13">
        <v>3.9</v>
      </c>
      <c r="S13" s="42">
        <v>21.572000000000003</v>
      </c>
      <c r="T13" s="42">
        <v>19.971999999999998</v>
      </c>
      <c r="U13" s="42">
        <v>18.456</v>
      </c>
      <c r="V13" s="42">
        <v>16.956</v>
      </c>
      <c r="W13" s="42">
        <v>15.456</v>
      </c>
      <c r="X13" s="42">
        <v>13.955999999999998</v>
      </c>
    </row>
    <row r="14" spans="1:24" x14ac:dyDescent="0.2">
      <c r="A14" s="17">
        <v>15</v>
      </c>
      <c r="B14" s="39">
        <f t="shared" si="0"/>
        <v>9</v>
      </c>
      <c r="C14" s="39">
        <f t="shared" si="0"/>
        <v>11.700000000000003</v>
      </c>
      <c r="D14" s="39">
        <f t="shared" si="0"/>
        <v>14.400000000000006</v>
      </c>
      <c r="E14" s="39">
        <f t="shared" si="0"/>
        <v>17.100000000000001</v>
      </c>
      <c r="F14" s="39">
        <f t="shared" si="0"/>
        <v>19.800000000000004</v>
      </c>
      <c r="G14" s="39">
        <f t="shared" si="0"/>
        <v>22.5</v>
      </c>
      <c r="H14" s="39">
        <f t="shared" si="0"/>
        <v>22.5</v>
      </c>
      <c r="I14" s="39">
        <f t="shared" si="0"/>
        <v>22.5</v>
      </c>
      <c r="J14" s="39">
        <f t="shared" si="0"/>
        <v>22.5</v>
      </c>
      <c r="K14" s="39">
        <f t="shared" si="0"/>
        <v>22.5</v>
      </c>
      <c r="L14" s="39">
        <f t="shared" si="0"/>
        <v>22.5</v>
      </c>
      <c r="M14" s="40">
        <f t="shared" si="1"/>
        <v>22.5</v>
      </c>
      <c r="N14" s="40">
        <f t="shared" si="2"/>
        <v>9</v>
      </c>
      <c r="O14" s="41">
        <f t="shared" si="3"/>
        <v>19.908000000000005</v>
      </c>
      <c r="R14">
        <v>4</v>
      </c>
      <c r="S14" s="42">
        <v>23.02</v>
      </c>
      <c r="T14" s="42">
        <v>21.420000000000005</v>
      </c>
      <c r="U14" s="42">
        <v>19.860000000000003</v>
      </c>
      <c r="V14" s="42">
        <v>18.36</v>
      </c>
      <c r="W14" s="42">
        <v>16.860000000000003</v>
      </c>
      <c r="X14" s="42">
        <v>15.36</v>
      </c>
    </row>
    <row r="15" spans="1:24" x14ac:dyDescent="0.2">
      <c r="A15" s="17">
        <v>16</v>
      </c>
      <c r="B15" s="39">
        <f t="shared" si="0"/>
        <v>7.7999999999999972</v>
      </c>
      <c r="C15" s="39">
        <f t="shared" si="0"/>
        <v>10.5</v>
      </c>
      <c r="D15" s="39">
        <f t="shared" si="0"/>
        <v>13.200000000000003</v>
      </c>
      <c r="E15" s="39">
        <f t="shared" si="0"/>
        <v>15.899999999999999</v>
      </c>
      <c r="F15" s="39">
        <f t="shared" si="0"/>
        <v>18.600000000000001</v>
      </c>
      <c r="G15" s="39">
        <f t="shared" si="0"/>
        <v>21.299999999999997</v>
      </c>
      <c r="H15" s="39">
        <f t="shared" si="0"/>
        <v>24</v>
      </c>
      <c r="I15" s="39">
        <f t="shared" si="0"/>
        <v>24</v>
      </c>
      <c r="J15" s="39">
        <f t="shared" si="0"/>
        <v>24</v>
      </c>
      <c r="K15" s="39">
        <f t="shared" si="0"/>
        <v>24</v>
      </c>
      <c r="L15" s="39">
        <f t="shared" si="0"/>
        <v>24</v>
      </c>
      <c r="M15" s="40">
        <f t="shared" si="1"/>
        <v>24</v>
      </c>
      <c r="N15" s="40">
        <f t="shared" si="2"/>
        <v>7.7999999999999972</v>
      </c>
      <c r="O15" s="40">
        <f t="shared" si="3"/>
        <v>19.895999999999997</v>
      </c>
      <c r="R15">
        <v>4.0999999999999996</v>
      </c>
      <c r="S15" s="42">
        <v>24.467999999999996</v>
      </c>
      <c r="T15" s="42">
        <v>22.867999999999995</v>
      </c>
      <c r="U15" s="42">
        <v>21.267999999999994</v>
      </c>
      <c r="V15" s="42">
        <v>19.763999999999996</v>
      </c>
      <c r="W15" s="42">
        <v>18.263999999999992</v>
      </c>
      <c r="X15" s="42">
        <v>16.763999999999996</v>
      </c>
    </row>
    <row r="16" spans="1:24" x14ac:dyDescent="0.2">
      <c r="A16" s="17">
        <v>17</v>
      </c>
      <c r="B16" s="39">
        <f t="shared" si="0"/>
        <v>6.5999999999999943</v>
      </c>
      <c r="C16" s="39">
        <f t="shared" si="0"/>
        <v>9.2999999999999972</v>
      </c>
      <c r="D16" s="39">
        <f t="shared" si="0"/>
        <v>12</v>
      </c>
      <c r="E16" s="39">
        <f t="shared" si="0"/>
        <v>14.699999999999996</v>
      </c>
      <c r="F16" s="39">
        <f t="shared" si="0"/>
        <v>17.399999999999999</v>
      </c>
      <c r="G16" s="39">
        <f t="shared" si="0"/>
        <v>20.099999999999994</v>
      </c>
      <c r="H16" s="39">
        <f t="shared" si="0"/>
        <v>22.799999999999997</v>
      </c>
      <c r="I16" s="39">
        <f t="shared" si="0"/>
        <v>25.5</v>
      </c>
      <c r="J16" s="39">
        <f t="shared" si="0"/>
        <v>25.5</v>
      </c>
      <c r="K16" s="39">
        <f t="shared" si="0"/>
        <v>25.5</v>
      </c>
      <c r="L16" s="39">
        <f t="shared" si="0"/>
        <v>25.5</v>
      </c>
      <c r="M16" s="40">
        <f t="shared" si="1"/>
        <v>25.5</v>
      </c>
      <c r="N16" s="40">
        <f t="shared" si="2"/>
        <v>6.5999999999999943</v>
      </c>
      <c r="O16" s="40">
        <f t="shared" si="3"/>
        <v>19.397999999999996</v>
      </c>
      <c r="R16">
        <v>4.2</v>
      </c>
      <c r="S16" s="42">
        <v>25.916000000000004</v>
      </c>
      <c r="T16" s="42">
        <v>24.316000000000003</v>
      </c>
      <c r="U16" s="42">
        <v>22.715999999999998</v>
      </c>
      <c r="V16" s="42">
        <v>21.167999999999999</v>
      </c>
      <c r="W16" s="42">
        <v>19.668000000000003</v>
      </c>
      <c r="X16" s="42">
        <v>18.167999999999999</v>
      </c>
    </row>
    <row r="17" spans="1:25" x14ac:dyDescent="0.2">
      <c r="A17" s="17">
        <v>18</v>
      </c>
      <c r="B17" s="39">
        <f t="shared" si="0"/>
        <v>5.3999999999999986</v>
      </c>
      <c r="C17" s="39">
        <f t="shared" si="0"/>
        <v>8.1000000000000014</v>
      </c>
      <c r="D17" s="39">
        <f t="shared" si="0"/>
        <v>10.800000000000004</v>
      </c>
      <c r="E17" s="39">
        <f t="shared" si="0"/>
        <v>13.5</v>
      </c>
      <c r="F17" s="39">
        <f t="shared" si="0"/>
        <v>16.200000000000003</v>
      </c>
      <c r="G17" s="39">
        <f t="shared" si="0"/>
        <v>18.899999999999999</v>
      </c>
      <c r="H17" s="39">
        <f t="shared" si="0"/>
        <v>21.6</v>
      </c>
      <c r="I17" s="39">
        <f t="shared" si="0"/>
        <v>24.300000000000004</v>
      </c>
      <c r="J17" s="39">
        <f t="shared" si="0"/>
        <v>27.000000000000007</v>
      </c>
      <c r="K17" s="39">
        <f t="shared" si="0"/>
        <v>27.000000000000007</v>
      </c>
      <c r="L17" s="39">
        <f t="shared" si="0"/>
        <v>27.000000000000007</v>
      </c>
      <c r="M17" s="40">
        <f t="shared" si="1"/>
        <v>27.000000000000007</v>
      </c>
      <c r="N17" s="40">
        <f t="shared" si="2"/>
        <v>5.3999999999999986</v>
      </c>
      <c r="O17" s="40">
        <f t="shared" si="3"/>
        <v>18.602999999999998</v>
      </c>
      <c r="R17">
        <v>4.3</v>
      </c>
      <c r="S17" s="42">
        <v>27.363999999999997</v>
      </c>
      <c r="T17" s="42">
        <v>25.763999999999999</v>
      </c>
      <c r="U17" s="42">
        <v>24.164000000000001</v>
      </c>
      <c r="V17" s="42">
        <v>22.571999999999999</v>
      </c>
      <c r="W17" s="42">
        <v>21.071999999999996</v>
      </c>
      <c r="X17" s="42">
        <v>19.571999999999999</v>
      </c>
    </row>
    <row r="18" spans="1:25" x14ac:dyDescent="0.2">
      <c r="A18" s="17">
        <v>19</v>
      </c>
      <c r="B18" s="39">
        <f t="shared" si="0"/>
        <v>4.1999999999999957</v>
      </c>
      <c r="C18" s="39">
        <f t="shared" si="0"/>
        <v>6.8999999999999986</v>
      </c>
      <c r="D18" s="39">
        <f t="shared" si="0"/>
        <v>9.6000000000000014</v>
      </c>
      <c r="E18" s="39">
        <f t="shared" si="0"/>
        <v>12.299999999999997</v>
      </c>
      <c r="F18" s="39">
        <f t="shared" si="0"/>
        <v>15</v>
      </c>
      <c r="G18" s="39">
        <f t="shared" si="0"/>
        <v>17.699999999999996</v>
      </c>
      <c r="H18" s="39">
        <f t="shared" si="0"/>
        <v>20.399999999999999</v>
      </c>
      <c r="I18" s="39">
        <f t="shared" si="0"/>
        <v>23.1</v>
      </c>
      <c r="J18" s="39">
        <f t="shared" si="0"/>
        <v>25.800000000000004</v>
      </c>
      <c r="K18" s="39">
        <f t="shared" si="0"/>
        <v>28.499999999999993</v>
      </c>
      <c r="L18" s="39">
        <f t="shared" si="0"/>
        <v>28.499999999999993</v>
      </c>
      <c r="M18" s="40">
        <f t="shared" si="1"/>
        <v>28.499999999999993</v>
      </c>
      <c r="N18" s="40">
        <f t="shared" si="2"/>
        <v>4.1999999999999957</v>
      </c>
      <c r="O18" s="40">
        <f t="shared" si="3"/>
        <v>17.619</v>
      </c>
      <c r="R18">
        <v>4.4000000000000004</v>
      </c>
      <c r="S18" s="42">
        <v>28.812000000000005</v>
      </c>
      <c r="T18" s="42">
        <v>27.212000000000007</v>
      </c>
      <c r="U18" s="42">
        <v>25.612000000000002</v>
      </c>
      <c r="V18" s="42">
        <v>24.012000000000004</v>
      </c>
      <c r="W18" s="42">
        <v>22.476000000000003</v>
      </c>
      <c r="X18" s="42">
        <v>20.975999999999999</v>
      </c>
    </row>
    <row r="19" spans="1:25" x14ac:dyDescent="0.2">
      <c r="A19" s="17">
        <v>20</v>
      </c>
      <c r="B19" s="39">
        <f t="shared" si="0"/>
        <v>3</v>
      </c>
      <c r="C19" s="39">
        <f t="shared" si="0"/>
        <v>5.7000000000000028</v>
      </c>
      <c r="D19" s="39">
        <f t="shared" si="0"/>
        <v>8.4000000000000057</v>
      </c>
      <c r="E19" s="39">
        <f t="shared" si="0"/>
        <v>11.100000000000001</v>
      </c>
      <c r="F19" s="39">
        <f t="shared" si="0"/>
        <v>13.800000000000004</v>
      </c>
      <c r="G19" s="39">
        <f t="shared" si="0"/>
        <v>16.5</v>
      </c>
      <c r="H19" s="39">
        <f t="shared" si="0"/>
        <v>19.200000000000003</v>
      </c>
      <c r="I19" s="39">
        <f t="shared" si="0"/>
        <v>21.900000000000006</v>
      </c>
      <c r="J19" s="39">
        <f t="shared" si="0"/>
        <v>24.600000000000009</v>
      </c>
      <c r="K19" s="39">
        <f t="shared" si="0"/>
        <v>27.299999999999997</v>
      </c>
      <c r="L19" s="39">
        <f t="shared" si="0"/>
        <v>30</v>
      </c>
      <c r="M19" s="43">
        <f t="shared" si="1"/>
        <v>30</v>
      </c>
      <c r="N19" s="40">
        <f t="shared" si="2"/>
        <v>3</v>
      </c>
      <c r="O19" s="40">
        <f t="shared" si="3"/>
        <v>16.500000000000004</v>
      </c>
      <c r="R19">
        <v>4.5</v>
      </c>
      <c r="S19" s="42">
        <v>30.260000000000005</v>
      </c>
      <c r="T19" s="42">
        <v>28.66</v>
      </c>
      <c r="U19" s="42">
        <v>27.060000000000002</v>
      </c>
      <c r="V19" s="42">
        <v>25.459999999999997</v>
      </c>
      <c r="W19" s="42">
        <v>23.88</v>
      </c>
      <c r="X19" s="42">
        <v>22.38</v>
      </c>
    </row>
    <row r="20" spans="1:25" x14ac:dyDescent="0.2">
      <c r="L20" s="25" t="s">
        <v>42</v>
      </c>
      <c r="M20" s="44">
        <f>MAX(M9:M19)</f>
        <v>30</v>
      </c>
      <c r="N20" s="44">
        <f>MAX(N9:N19)</f>
        <v>15</v>
      </c>
      <c r="O20" s="44">
        <f>MAX(O9:O19)</f>
        <v>19.908000000000005</v>
      </c>
      <c r="P20" s="45"/>
      <c r="Q20" s="45"/>
      <c r="R20">
        <v>4.5999999999999996</v>
      </c>
      <c r="S20" s="42">
        <v>31.708000000000002</v>
      </c>
      <c r="T20" s="42">
        <v>30.107999999999993</v>
      </c>
      <c r="U20" s="42">
        <v>28.507999999999996</v>
      </c>
      <c r="V20" s="42">
        <v>26.907999999999994</v>
      </c>
      <c r="W20" s="42">
        <v>25.307999999999989</v>
      </c>
      <c r="X20" s="42">
        <v>23.783999999999995</v>
      </c>
    </row>
    <row r="21" spans="1:25" x14ac:dyDescent="0.2">
      <c r="A21" s="45" t="s">
        <v>59</v>
      </c>
      <c r="B21" s="39">
        <f>B7*MAX(B9:B19)</f>
        <v>0.3</v>
      </c>
      <c r="C21" s="39">
        <f t="shared" ref="C21:L21" si="4">C7*MAX(C9:C19)</f>
        <v>0.99</v>
      </c>
      <c r="D21" s="39">
        <f t="shared" si="4"/>
        <v>1.6200000000000003</v>
      </c>
      <c r="E21" s="39">
        <f t="shared" si="4"/>
        <v>2.145</v>
      </c>
      <c r="F21" s="39">
        <f t="shared" si="4"/>
        <v>2.73</v>
      </c>
      <c r="G21" s="39">
        <f t="shared" si="4"/>
        <v>3.375</v>
      </c>
      <c r="H21" s="39">
        <f t="shared" si="4"/>
        <v>4.32</v>
      </c>
      <c r="I21" s="39">
        <f t="shared" si="4"/>
        <v>2.8050000000000002</v>
      </c>
      <c r="J21" s="39">
        <f t="shared" si="4"/>
        <v>1.8900000000000006</v>
      </c>
      <c r="K21" s="39">
        <f t="shared" si="4"/>
        <v>1.4249999999999998</v>
      </c>
      <c r="L21" s="39">
        <f t="shared" si="4"/>
        <v>0.89999999999999991</v>
      </c>
      <c r="M21" s="46"/>
      <c r="N21" s="46"/>
      <c r="O21" s="46"/>
      <c r="P21" s="45"/>
      <c r="Q21" s="45"/>
      <c r="S21" s="46"/>
      <c r="T21" s="46"/>
      <c r="U21" s="46"/>
      <c r="V21" s="46"/>
      <c r="W21" s="46"/>
      <c r="X21" s="46"/>
      <c r="Y21" s="46"/>
    </row>
    <row r="22" spans="1:25" x14ac:dyDescent="0.2">
      <c r="M22" s="38"/>
      <c r="N22" s="41"/>
      <c r="O22" s="38"/>
      <c r="P22" s="45"/>
      <c r="Q22" s="45"/>
      <c r="S22" s="46"/>
      <c r="T22" s="46"/>
      <c r="U22" s="46"/>
      <c r="V22" s="46"/>
      <c r="W22" s="46"/>
      <c r="X22" s="46"/>
      <c r="Y22" s="46"/>
    </row>
    <row r="23" spans="1:25" x14ac:dyDescent="0.2">
      <c r="A23" s="28" t="s">
        <v>45</v>
      </c>
      <c r="M23" s="38"/>
      <c r="N23" s="38"/>
      <c r="O23" s="46"/>
      <c r="P23" s="45"/>
      <c r="Q23" s="45"/>
      <c r="S23" s="46"/>
      <c r="T23" s="46"/>
      <c r="U23" s="46"/>
      <c r="V23" s="46"/>
      <c r="W23" s="46"/>
      <c r="X23" s="46"/>
      <c r="Y23" s="46"/>
    </row>
    <row r="24" spans="1:25" x14ac:dyDescent="0.2">
      <c r="A24" s="24" t="s">
        <v>46</v>
      </c>
      <c r="B24" s="47">
        <v>20</v>
      </c>
      <c r="S24" s="46"/>
      <c r="T24" s="46"/>
      <c r="U24" s="46"/>
      <c r="V24" s="46"/>
      <c r="W24" s="46"/>
      <c r="X24" s="46"/>
      <c r="Y24" s="46"/>
    </row>
    <row r="25" spans="1:25" x14ac:dyDescent="0.2">
      <c r="A25" s="24" t="s">
        <v>47</v>
      </c>
      <c r="B25" s="47">
        <v>10</v>
      </c>
      <c r="C25" s="48"/>
    </row>
    <row r="26" spans="1:25" x14ac:dyDescent="0.2">
      <c r="A26" s="24" t="s">
        <v>48</v>
      </c>
      <c r="B26" s="49">
        <v>16</v>
      </c>
    </row>
    <row r="27" spans="1:25" x14ac:dyDescent="0.2">
      <c r="A27" s="24" t="s">
        <v>49</v>
      </c>
      <c r="B27" s="49">
        <v>15</v>
      </c>
    </row>
    <row r="28" spans="1:25" hidden="1" x14ac:dyDescent="0.2">
      <c r="A28" s="24" t="s">
        <v>50</v>
      </c>
      <c r="B28" s="4"/>
    </row>
    <row r="29" spans="1:25" hidden="1" x14ac:dyDescent="0.2">
      <c r="A29" s="14"/>
      <c r="B29" s="15"/>
      <c r="C29" s="35"/>
      <c r="D29" s="35"/>
      <c r="E29" s="36"/>
      <c r="F29" s="36"/>
      <c r="G29" s="36"/>
      <c r="H29" s="36"/>
      <c r="I29" s="36"/>
      <c r="J29" s="36"/>
      <c r="K29" s="36"/>
      <c r="L29" s="36"/>
    </row>
    <row r="30" spans="1:25" hidden="1" x14ac:dyDescent="0.2">
      <c r="A30" s="7"/>
      <c r="B30" s="7"/>
      <c r="C30" s="37"/>
      <c r="D30" s="37"/>
      <c r="E30" s="36"/>
      <c r="F30" s="36"/>
      <c r="G30" s="36"/>
      <c r="H30" s="36"/>
      <c r="I30" s="36"/>
      <c r="J30" s="36"/>
      <c r="K30" s="36"/>
      <c r="L30" s="36"/>
    </row>
    <row r="31" spans="1:25" ht="13.5" hidden="1" thickBot="1" x14ac:dyDescent="0.2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17"/>
      <c r="N31" s="7"/>
    </row>
    <row r="32" spans="1:25" hidden="1" x14ac:dyDescent="0.2">
      <c r="A32" s="17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2"/>
      <c r="N32" s="40"/>
    </row>
    <row r="33" spans="1:17" hidden="1" x14ac:dyDescent="0.2">
      <c r="A33" s="17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2"/>
      <c r="N33" s="40"/>
    </row>
    <row r="34" spans="1:17" hidden="1" x14ac:dyDescent="0.2">
      <c r="A34" s="17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2"/>
      <c r="N34" s="40"/>
    </row>
    <row r="35" spans="1:17" hidden="1" x14ac:dyDescent="0.2">
      <c r="A35" s="17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2"/>
      <c r="N35" s="40"/>
    </row>
    <row r="36" spans="1:17" hidden="1" x14ac:dyDescent="0.2">
      <c r="A36" s="17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2"/>
      <c r="N36" s="40"/>
    </row>
    <row r="37" spans="1:17" hidden="1" x14ac:dyDescent="0.2">
      <c r="A37" s="17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2"/>
      <c r="N37" s="41"/>
    </row>
    <row r="38" spans="1:17" hidden="1" x14ac:dyDescent="0.2">
      <c r="A38" s="17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3"/>
      <c r="N38" s="40"/>
    </row>
    <row r="39" spans="1:17" hidden="1" x14ac:dyDescent="0.2">
      <c r="A39" s="17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2"/>
      <c r="N39" s="40"/>
    </row>
    <row r="40" spans="1:17" hidden="1" x14ac:dyDescent="0.2">
      <c r="A40" s="17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2"/>
      <c r="N40" s="40"/>
    </row>
    <row r="41" spans="1:17" hidden="1" x14ac:dyDescent="0.2">
      <c r="A41" s="17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2"/>
      <c r="N41" s="40"/>
    </row>
    <row r="42" spans="1:17" ht="13.5" hidden="1" thickBot="1" x14ac:dyDescent="0.25">
      <c r="A42" s="50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2"/>
      <c r="N42" s="40"/>
    </row>
    <row r="43" spans="1:17" hidden="1" x14ac:dyDescent="0.2">
      <c r="B43" s="4"/>
      <c r="M43" s="55"/>
      <c r="O43" s="56"/>
      <c r="Q43">
        <v>16</v>
      </c>
    </row>
    <row r="44" spans="1:17" hidden="1" x14ac:dyDescent="0.2">
      <c r="A44" s="7"/>
      <c r="B44" s="57"/>
      <c r="N44" s="58"/>
      <c r="O44" s="6"/>
      <c r="Q44">
        <v>15</v>
      </c>
    </row>
    <row r="45" spans="1:17" hidden="1" x14ac:dyDescent="0.2">
      <c r="B45" s="4"/>
    </row>
    <row r="46" spans="1:17" x14ac:dyDescent="0.2">
      <c r="A46" t="s">
        <v>50</v>
      </c>
      <c r="B46" s="47">
        <v>15</v>
      </c>
    </row>
    <row r="47" spans="1:17" x14ac:dyDescent="0.2">
      <c r="A47" s="45" t="s">
        <v>59</v>
      </c>
      <c r="B47" s="47">
        <f>SUM(B21:L21)</f>
        <v>22.5</v>
      </c>
      <c r="C47" t="s">
        <v>60</v>
      </c>
    </row>
    <row r="48" spans="1:17" x14ac:dyDescent="0.2">
      <c r="A48" s="45" t="s">
        <v>58</v>
      </c>
      <c r="B48" s="59">
        <f>B47-O20</f>
        <v>2.5919999999999952</v>
      </c>
      <c r="C48" s="60" t="s">
        <v>61</v>
      </c>
      <c r="D48" s="60"/>
      <c r="E48" s="60"/>
      <c r="F48" s="60"/>
      <c r="G48" s="60"/>
      <c r="H48" s="60"/>
      <c r="I48" s="60"/>
      <c r="J48" s="60"/>
      <c r="K48" s="60"/>
      <c r="L48" s="60"/>
      <c r="M48" s="38"/>
      <c r="N48" s="38"/>
    </row>
    <row r="49" spans="1:14" x14ac:dyDescent="0.2">
      <c r="A49" s="14"/>
      <c r="B49" s="35" t="s">
        <v>51</v>
      </c>
      <c r="C49" s="35"/>
      <c r="D49" s="35"/>
      <c r="E49" s="36"/>
      <c r="F49" s="36"/>
      <c r="G49" s="36"/>
      <c r="H49" s="36"/>
      <c r="I49" s="36"/>
      <c r="J49" s="36"/>
      <c r="K49" s="36"/>
      <c r="L49" s="36"/>
    </row>
    <row r="50" spans="1:14" x14ac:dyDescent="0.2">
      <c r="A50" s="7"/>
      <c r="B50" s="37" t="s">
        <v>56</v>
      </c>
      <c r="C50" s="37"/>
      <c r="D50" s="37"/>
      <c r="E50" s="36"/>
      <c r="F50" s="36"/>
      <c r="G50" s="36"/>
      <c r="H50" s="36"/>
      <c r="I50" s="36"/>
      <c r="J50" s="36"/>
      <c r="K50" s="36"/>
      <c r="L50" s="36"/>
    </row>
    <row r="51" spans="1:14" x14ac:dyDescent="0.2">
      <c r="A51" s="7" t="s">
        <v>3</v>
      </c>
      <c r="B51" s="4">
        <v>0.02</v>
      </c>
      <c r="C51" s="4">
        <v>0.06</v>
      </c>
      <c r="D51" s="4">
        <v>0.09</v>
      </c>
      <c r="E51" s="4">
        <v>0.11</v>
      </c>
      <c r="F51" s="4">
        <v>0.13</v>
      </c>
      <c r="G51" s="4">
        <v>0.15</v>
      </c>
      <c r="H51" s="4">
        <v>0.18</v>
      </c>
      <c r="I51" s="4">
        <v>0.11</v>
      </c>
      <c r="J51" s="4">
        <v>7.0000000000000007E-2</v>
      </c>
      <c r="K51" s="4">
        <v>0.05</v>
      </c>
      <c r="L51" s="4">
        <v>0.03</v>
      </c>
    </row>
    <row r="52" spans="1:14" x14ac:dyDescent="0.2">
      <c r="A52" s="17" t="s">
        <v>57</v>
      </c>
      <c r="B52" s="17">
        <v>10</v>
      </c>
      <c r="C52" s="17">
        <v>11</v>
      </c>
      <c r="D52" s="17">
        <v>12</v>
      </c>
      <c r="E52" s="17">
        <v>13</v>
      </c>
      <c r="F52" s="17">
        <v>14</v>
      </c>
      <c r="G52" s="17">
        <v>15</v>
      </c>
      <c r="H52" s="17">
        <v>16</v>
      </c>
      <c r="I52" s="17">
        <v>17</v>
      </c>
      <c r="J52" s="17">
        <v>18</v>
      </c>
      <c r="K52" s="17">
        <v>19</v>
      </c>
      <c r="L52" s="17">
        <v>20</v>
      </c>
      <c r="M52" s="7" t="s">
        <v>42</v>
      </c>
      <c r="N52" s="14" t="s">
        <v>52</v>
      </c>
    </row>
    <row r="53" spans="1:14" x14ac:dyDescent="0.2">
      <c r="A53" s="17">
        <v>10</v>
      </c>
      <c r="B53" s="39">
        <f t="shared" ref="B53:L63" si="5">MAX(B$9:B$19)-B9</f>
        <v>0</v>
      </c>
      <c r="C53" s="39">
        <f t="shared" si="5"/>
        <v>1.5</v>
      </c>
      <c r="D53" s="39">
        <f t="shared" si="5"/>
        <v>3.0000000000000036</v>
      </c>
      <c r="E53" s="39">
        <f t="shared" si="5"/>
        <v>4.5</v>
      </c>
      <c r="F53" s="39">
        <f t="shared" si="5"/>
        <v>6</v>
      </c>
      <c r="G53" s="39">
        <f t="shared" si="5"/>
        <v>7.5</v>
      </c>
      <c r="H53" s="39">
        <f t="shared" si="5"/>
        <v>9</v>
      </c>
      <c r="I53" s="39">
        <f t="shared" si="5"/>
        <v>10.5</v>
      </c>
      <c r="J53" s="39">
        <f t="shared" si="5"/>
        <v>12.000000000000007</v>
      </c>
      <c r="K53" s="39">
        <f t="shared" si="5"/>
        <v>13.499999999999993</v>
      </c>
      <c r="L53" s="39">
        <f t="shared" si="5"/>
        <v>15</v>
      </c>
      <c r="M53" s="40">
        <f>MAX(B53:L53)</f>
        <v>15</v>
      </c>
      <c r="N53" s="61">
        <f>SUMPRODUCT($B$51:$L$51,B53:L53)</f>
        <v>7.5000000000000009</v>
      </c>
    </row>
    <row r="54" spans="1:14" x14ac:dyDescent="0.2">
      <c r="A54" s="17">
        <v>11</v>
      </c>
      <c r="B54" s="39">
        <f t="shared" si="5"/>
        <v>1.2000000000000028</v>
      </c>
      <c r="C54" s="39">
        <f t="shared" si="5"/>
        <v>0</v>
      </c>
      <c r="D54" s="39">
        <f t="shared" si="5"/>
        <v>1.5000000000000036</v>
      </c>
      <c r="E54" s="39">
        <f t="shared" si="5"/>
        <v>3</v>
      </c>
      <c r="F54" s="39">
        <f t="shared" si="5"/>
        <v>4.5</v>
      </c>
      <c r="G54" s="39">
        <f t="shared" si="5"/>
        <v>6</v>
      </c>
      <c r="H54" s="39">
        <f t="shared" si="5"/>
        <v>7.5</v>
      </c>
      <c r="I54" s="39">
        <f t="shared" si="5"/>
        <v>9</v>
      </c>
      <c r="J54" s="39">
        <f t="shared" si="5"/>
        <v>10.500000000000007</v>
      </c>
      <c r="K54" s="39">
        <f t="shared" si="5"/>
        <v>11.999999999999993</v>
      </c>
      <c r="L54" s="39">
        <f t="shared" si="5"/>
        <v>13.5</v>
      </c>
      <c r="M54" s="40">
        <f t="shared" ref="M54:M63" si="6">MAX(B54:L54)</f>
        <v>13.5</v>
      </c>
      <c r="N54" s="61">
        <f t="shared" ref="N54:N63" si="7">SUMPRODUCT($B$51:$L$51,B54:L54)</f>
        <v>6.0540000000000003</v>
      </c>
    </row>
    <row r="55" spans="1:14" x14ac:dyDescent="0.2">
      <c r="A55" s="17">
        <v>12</v>
      </c>
      <c r="B55" s="39">
        <f t="shared" si="5"/>
        <v>2.4000000000000021</v>
      </c>
      <c r="C55" s="39">
        <f t="shared" si="5"/>
        <v>1.1999999999999993</v>
      </c>
      <c r="D55" s="39">
        <f t="shared" si="5"/>
        <v>0</v>
      </c>
      <c r="E55" s="39">
        <f t="shared" si="5"/>
        <v>1.4999999999999964</v>
      </c>
      <c r="F55" s="39">
        <f t="shared" si="5"/>
        <v>2.9999999999999964</v>
      </c>
      <c r="G55" s="39">
        <f t="shared" si="5"/>
        <v>4.4999999999999964</v>
      </c>
      <c r="H55" s="39">
        <f t="shared" si="5"/>
        <v>5.9999999999999964</v>
      </c>
      <c r="I55" s="39">
        <f t="shared" si="5"/>
        <v>7.4999999999999964</v>
      </c>
      <c r="J55" s="39">
        <f t="shared" si="5"/>
        <v>9.0000000000000036</v>
      </c>
      <c r="K55" s="39">
        <f t="shared" si="5"/>
        <v>10.499999999999989</v>
      </c>
      <c r="L55" s="39">
        <f t="shared" si="5"/>
        <v>11.999999999999996</v>
      </c>
      <c r="M55" s="40">
        <f t="shared" si="6"/>
        <v>11.999999999999996</v>
      </c>
      <c r="N55" s="61">
        <f t="shared" si="7"/>
        <v>4.7699999999999978</v>
      </c>
    </row>
    <row r="56" spans="1:14" x14ac:dyDescent="0.2">
      <c r="A56" s="17">
        <v>13</v>
      </c>
      <c r="B56" s="39">
        <f t="shared" si="5"/>
        <v>3.6000000000000014</v>
      </c>
      <c r="C56" s="39">
        <f t="shared" si="5"/>
        <v>2.3999999999999986</v>
      </c>
      <c r="D56" s="39">
        <f t="shared" si="5"/>
        <v>1.1999999999999993</v>
      </c>
      <c r="E56" s="39">
        <f t="shared" si="5"/>
        <v>0</v>
      </c>
      <c r="F56" s="39">
        <f t="shared" si="5"/>
        <v>1.5</v>
      </c>
      <c r="G56" s="39">
        <f t="shared" si="5"/>
        <v>3</v>
      </c>
      <c r="H56" s="39">
        <f t="shared" si="5"/>
        <v>4.5</v>
      </c>
      <c r="I56" s="39">
        <f t="shared" si="5"/>
        <v>6</v>
      </c>
      <c r="J56" s="39">
        <f t="shared" si="5"/>
        <v>7.5000000000000071</v>
      </c>
      <c r="K56" s="39">
        <f t="shared" si="5"/>
        <v>8.9999999999999929</v>
      </c>
      <c r="L56" s="39">
        <f t="shared" si="5"/>
        <v>10.5</v>
      </c>
      <c r="M56" s="40">
        <f t="shared" si="6"/>
        <v>10.5</v>
      </c>
      <c r="N56" s="61">
        <f t="shared" si="7"/>
        <v>3.7290000000000001</v>
      </c>
    </row>
    <row r="57" spans="1:14" x14ac:dyDescent="0.2">
      <c r="A57" s="17">
        <v>14</v>
      </c>
      <c r="B57" s="39">
        <f t="shared" si="5"/>
        <v>4.8000000000000043</v>
      </c>
      <c r="C57" s="39">
        <f t="shared" si="5"/>
        <v>3.6000000000000014</v>
      </c>
      <c r="D57" s="39">
        <f t="shared" si="5"/>
        <v>2.4000000000000021</v>
      </c>
      <c r="E57" s="39">
        <f t="shared" si="5"/>
        <v>1.2000000000000028</v>
      </c>
      <c r="F57" s="39">
        <f t="shared" si="5"/>
        <v>0</v>
      </c>
      <c r="G57" s="39">
        <f t="shared" si="5"/>
        <v>1.5</v>
      </c>
      <c r="H57" s="39">
        <f t="shared" si="5"/>
        <v>3</v>
      </c>
      <c r="I57" s="39">
        <f t="shared" si="5"/>
        <v>4.5</v>
      </c>
      <c r="J57" s="39">
        <f t="shared" si="5"/>
        <v>6.0000000000000071</v>
      </c>
      <c r="K57" s="39">
        <f t="shared" si="5"/>
        <v>7.4999999999999929</v>
      </c>
      <c r="L57" s="39">
        <f t="shared" si="5"/>
        <v>9</v>
      </c>
      <c r="M57" s="40">
        <f t="shared" si="6"/>
        <v>9</v>
      </c>
      <c r="N57" s="61">
        <f t="shared" si="7"/>
        <v>2.9850000000000008</v>
      </c>
    </row>
    <row r="58" spans="1:14" x14ac:dyDescent="0.2">
      <c r="A58" s="17">
        <v>15</v>
      </c>
      <c r="B58" s="39">
        <f t="shared" si="5"/>
        <v>6</v>
      </c>
      <c r="C58" s="39">
        <f t="shared" si="5"/>
        <v>4.7999999999999972</v>
      </c>
      <c r="D58" s="39">
        <f t="shared" si="5"/>
        <v>3.5999999999999979</v>
      </c>
      <c r="E58" s="39">
        <f t="shared" si="5"/>
        <v>2.3999999999999986</v>
      </c>
      <c r="F58" s="39">
        <f t="shared" si="5"/>
        <v>1.1999999999999957</v>
      </c>
      <c r="G58" s="39">
        <f t="shared" si="5"/>
        <v>0</v>
      </c>
      <c r="H58" s="39">
        <f t="shared" si="5"/>
        <v>1.5</v>
      </c>
      <c r="I58" s="39">
        <f t="shared" si="5"/>
        <v>3</v>
      </c>
      <c r="J58" s="39">
        <f t="shared" si="5"/>
        <v>4.5000000000000071</v>
      </c>
      <c r="K58" s="39">
        <f t="shared" si="5"/>
        <v>5.9999999999999929</v>
      </c>
      <c r="L58" s="39">
        <f t="shared" si="5"/>
        <v>7.5</v>
      </c>
      <c r="M58" s="40">
        <f t="shared" si="6"/>
        <v>7.5</v>
      </c>
      <c r="N58" s="41">
        <f t="shared" si="7"/>
        <v>2.5919999999999992</v>
      </c>
    </row>
    <row r="59" spans="1:14" x14ac:dyDescent="0.2">
      <c r="A59" s="17">
        <v>16</v>
      </c>
      <c r="B59" s="39">
        <f t="shared" si="5"/>
        <v>7.2000000000000028</v>
      </c>
      <c r="C59" s="39">
        <f t="shared" si="5"/>
        <v>6</v>
      </c>
      <c r="D59" s="39">
        <f t="shared" si="5"/>
        <v>4.8000000000000007</v>
      </c>
      <c r="E59" s="39">
        <f t="shared" si="5"/>
        <v>3.6000000000000014</v>
      </c>
      <c r="F59" s="39">
        <f t="shared" si="5"/>
        <v>2.3999999999999986</v>
      </c>
      <c r="G59" s="39">
        <f t="shared" si="5"/>
        <v>1.2000000000000028</v>
      </c>
      <c r="H59" s="39">
        <f t="shared" si="5"/>
        <v>0</v>
      </c>
      <c r="I59" s="39">
        <f t="shared" si="5"/>
        <v>1.5</v>
      </c>
      <c r="J59" s="39">
        <f t="shared" si="5"/>
        <v>3.0000000000000071</v>
      </c>
      <c r="K59" s="39">
        <f t="shared" si="5"/>
        <v>4.4999999999999929</v>
      </c>
      <c r="L59" s="39">
        <f t="shared" si="5"/>
        <v>6</v>
      </c>
      <c r="M59" s="41">
        <f t="shared" si="6"/>
        <v>7.2000000000000028</v>
      </c>
      <c r="N59" s="61">
        <f t="shared" si="7"/>
        <v>2.604000000000001</v>
      </c>
    </row>
    <row r="60" spans="1:14" x14ac:dyDescent="0.2">
      <c r="A60" s="17">
        <v>17</v>
      </c>
      <c r="B60" s="39">
        <f t="shared" si="5"/>
        <v>8.4000000000000057</v>
      </c>
      <c r="C60" s="39">
        <f t="shared" si="5"/>
        <v>7.2000000000000028</v>
      </c>
      <c r="D60" s="39">
        <f t="shared" si="5"/>
        <v>6.0000000000000036</v>
      </c>
      <c r="E60" s="39">
        <f t="shared" si="5"/>
        <v>4.8000000000000043</v>
      </c>
      <c r="F60" s="39">
        <f t="shared" si="5"/>
        <v>3.6000000000000014</v>
      </c>
      <c r="G60" s="39">
        <f t="shared" si="5"/>
        <v>2.4000000000000057</v>
      </c>
      <c r="H60" s="39">
        <f t="shared" si="5"/>
        <v>1.2000000000000028</v>
      </c>
      <c r="I60" s="39">
        <f t="shared" si="5"/>
        <v>0</v>
      </c>
      <c r="J60" s="39">
        <f t="shared" si="5"/>
        <v>1.5000000000000071</v>
      </c>
      <c r="K60" s="39">
        <f t="shared" si="5"/>
        <v>2.9999999999999929</v>
      </c>
      <c r="L60" s="39">
        <f t="shared" si="5"/>
        <v>4.5</v>
      </c>
      <c r="M60" s="40">
        <f t="shared" si="6"/>
        <v>8.4000000000000057</v>
      </c>
      <c r="N60" s="61">
        <f t="shared" si="7"/>
        <v>3.1020000000000021</v>
      </c>
    </row>
    <row r="61" spans="1:14" x14ac:dyDescent="0.2">
      <c r="A61" s="17">
        <v>18</v>
      </c>
      <c r="B61" s="39">
        <f t="shared" si="5"/>
        <v>9.6000000000000014</v>
      </c>
      <c r="C61" s="39">
        <f t="shared" si="5"/>
        <v>8.3999999999999986</v>
      </c>
      <c r="D61" s="39">
        <f t="shared" si="5"/>
        <v>7.1999999999999993</v>
      </c>
      <c r="E61" s="39">
        <f t="shared" si="5"/>
        <v>6</v>
      </c>
      <c r="F61" s="39">
        <f t="shared" si="5"/>
        <v>4.7999999999999972</v>
      </c>
      <c r="G61" s="39">
        <f t="shared" si="5"/>
        <v>3.6000000000000014</v>
      </c>
      <c r="H61" s="39">
        <f t="shared" si="5"/>
        <v>2.3999999999999986</v>
      </c>
      <c r="I61" s="39">
        <f t="shared" si="5"/>
        <v>1.1999999999999957</v>
      </c>
      <c r="J61" s="39">
        <f t="shared" si="5"/>
        <v>0</v>
      </c>
      <c r="K61" s="39">
        <f t="shared" si="5"/>
        <v>1.4999999999999858</v>
      </c>
      <c r="L61" s="39">
        <f t="shared" si="5"/>
        <v>2.9999999999999929</v>
      </c>
      <c r="M61" s="40">
        <f t="shared" si="6"/>
        <v>9.6000000000000014</v>
      </c>
      <c r="N61" s="61">
        <f t="shared" si="7"/>
        <v>3.8969999999999985</v>
      </c>
    </row>
    <row r="62" spans="1:14" x14ac:dyDescent="0.2">
      <c r="A62" s="17">
        <v>19</v>
      </c>
      <c r="B62" s="39">
        <f t="shared" si="5"/>
        <v>10.800000000000004</v>
      </c>
      <c r="C62" s="39">
        <f t="shared" si="5"/>
        <v>9.6000000000000014</v>
      </c>
      <c r="D62" s="39">
        <f t="shared" si="5"/>
        <v>8.4000000000000021</v>
      </c>
      <c r="E62" s="39">
        <f t="shared" si="5"/>
        <v>7.2000000000000028</v>
      </c>
      <c r="F62" s="39">
        <f t="shared" si="5"/>
        <v>6</v>
      </c>
      <c r="G62" s="39">
        <f t="shared" si="5"/>
        <v>4.8000000000000043</v>
      </c>
      <c r="H62" s="39">
        <f t="shared" si="5"/>
        <v>3.6000000000000014</v>
      </c>
      <c r="I62" s="39">
        <f t="shared" si="5"/>
        <v>2.3999999999999986</v>
      </c>
      <c r="J62" s="39">
        <f t="shared" si="5"/>
        <v>1.2000000000000028</v>
      </c>
      <c r="K62" s="39">
        <f t="shared" si="5"/>
        <v>0</v>
      </c>
      <c r="L62" s="39">
        <f t="shared" si="5"/>
        <v>1.5000000000000071</v>
      </c>
      <c r="M62" s="40">
        <f t="shared" si="6"/>
        <v>10.800000000000004</v>
      </c>
      <c r="N62" s="61">
        <f t="shared" si="7"/>
        <v>4.8810000000000029</v>
      </c>
    </row>
    <row r="63" spans="1:14" x14ac:dyDescent="0.2">
      <c r="A63" s="17">
        <v>20</v>
      </c>
      <c r="B63" s="39">
        <f t="shared" si="5"/>
        <v>12</v>
      </c>
      <c r="C63" s="39">
        <f t="shared" si="5"/>
        <v>10.799999999999997</v>
      </c>
      <c r="D63" s="39">
        <f t="shared" si="5"/>
        <v>9.5999999999999979</v>
      </c>
      <c r="E63" s="39">
        <f t="shared" si="5"/>
        <v>8.3999999999999986</v>
      </c>
      <c r="F63" s="39">
        <f t="shared" si="5"/>
        <v>7.1999999999999957</v>
      </c>
      <c r="G63" s="39">
        <f t="shared" si="5"/>
        <v>6</v>
      </c>
      <c r="H63" s="39">
        <f t="shared" si="5"/>
        <v>4.7999999999999972</v>
      </c>
      <c r="I63" s="39">
        <f t="shared" si="5"/>
        <v>3.5999999999999943</v>
      </c>
      <c r="J63" s="39">
        <f t="shared" si="5"/>
        <v>2.3999999999999986</v>
      </c>
      <c r="K63" s="39">
        <f t="shared" si="5"/>
        <v>1.1999999999999957</v>
      </c>
      <c r="L63" s="39">
        <f t="shared" si="5"/>
        <v>0</v>
      </c>
      <c r="M63" s="40">
        <f t="shared" si="6"/>
        <v>12</v>
      </c>
      <c r="N63" s="61">
        <f t="shared" si="7"/>
        <v>5.9999999999999964</v>
      </c>
    </row>
    <row r="64" spans="1:14" x14ac:dyDescent="0.2">
      <c r="L64" s="25" t="s">
        <v>43</v>
      </c>
      <c r="M64" s="44">
        <f>MIN(M53:M63)</f>
        <v>7.2000000000000028</v>
      </c>
      <c r="N64" s="44">
        <f>MIN(N53:N63)</f>
        <v>2.5919999999999992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1"/>
  <sheetViews>
    <sheetView topLeftCell="A16" workbookViewId="0">
      <selection activeCell="B3" sqref="B3"/>
    </sheetView>
  </sheetViews>
  <sheetFormatPr defaultRowHeight="12.75" x14ac:dyDescent="0.2"/>
  <cols>
    <col min="1" max="1" width="12.85546875" customWidth="1"/>
    <col min="2" max="2" width="11.7109375" customWidth="1"/>
    <col min="3" max="5" width="10.140625" customWidth="1"/>
    <col min="6" max="7" width="10.7109375" customWidth="1"/>
    <col min="8" max="8" width="7.28515625" customWidth="1"/>
    <col min="9" max="9" width="8.5703125" customWidth="1"/>
    <col min="10" max="10" width="4.85546875" customWidth="1"/>
    <col min="11" max="11" width="6.42578125" customWidth="1"/>
    <col min="12" max="12" width="10.7109375" customWidth="1"/>
    <col min="15" max="15" width="9.5703125" customWidth="1"/>
  </cols>
  <sheetData>
    <row r="1" spans="1:19" ht="18" x14ac:dyDescent="0.25">
      <c r="A1" s="62" t="s">
        <v>107</v>
      </c>
      <c r="B1" s="62"/>
      <c r="C1" s="62"/>
      <c r="D1" s="62"/>
      <c r="E1" s="62"/>
      <c r="F1" s="62"/>
      <c r="G1" s="62"/>
      <c r="H1" s="62"/>
      <c r="I1" s="63"/>
      <c r="K1" s="64" t="s">
        <v>62</v>
      </c>
    </row>
    <row r="2" spans="1:19" x14ac:dyDescent="0.2">
      <c r="A2" s="65"/>
      <c r="B2" s="65"/>
      <c r="C2" s="65"/>
      <c r="D2" s="65"/>
      <c r="E2" s="65"/>
      <c r="F2" s="65"/>
      <c r="G2" s="65"/>
      <c r="H2" s="65"/>
      <c r="I2" s="66"/>
    </row>
    <row r="3" spans="1:19" x14ac:dyDescent="0.2">
      <c r="A3" s="67" t="s">
        <v>63</v>
      </c>
      <c r="B3" s="68"/>
      <c r="C3" s="67"/>
      <c r="D3" s="67"/>
      <c r="E3" s="67"/>
      <c r="F3" s="67"/>
      <c r="G3" s="67"/>
      <c r="H3" s="67"/>
      <c r="I3" s="69"/>
    </row>
    <row r="4" spans="1:19" x14ac:dyDescent="0.2">
      <c r="A4" s="167" t="s">
        <v>64</v>
      </c>
      <c r="B4" s="167"/>
      <c r="C4" s="167"/>
      <c r="D4" s="167"/>
      <c r="E4" s="167"/>
      <c r="F4" s="167"/>
      <c r="G4" s="167"/>
      <c r="H4" s="167"/>
      <c r="I4" s="168"/>
      <c r="M4" s="70" t="s">
        <v>65</v>
      </c>
    </row>
    <row r="5" spans="1:19" ht="13.5" thickBot="1" x14ac:dyDescent="0.25">
      <c r="A5" s="65" t="s">
        <v>66</v>
      </c>
      <c r="B5" s="65"/>
      <c r="C5" s="67"/>
      <c r="D5" s="67"/>
      <c r="E5" s="67"/>
      <c r="F5" s="67"/>
      <c r="G5" s="67"/>
      <c r="H5" s="67"/>
      <c r="I5" s="66"/>
    </row>
    <row r="6" spans="1:19" ht="16.5" thickBot="1" x14ac:dyDescent="0.35">
      <c r="A6" s="71"/>
      <c r="B6" s="71"/>
      <c r="C6" s="170" t="s">
        <v>67</v>
      </c>
      <c r="D6" s="171"/>
      <c r="E6" s="172"/>
      <c r="F6" s="67" t="s">
        <v>12</v>
      </c>
      <c r="G6" s="67" t="s">
        <v>68</v>
      </c>
      <c r="H6" s="67"/>
      <c r="I6" s="69"/>
      <c r="K6" s="2"/>
      <c r="L6" s="73" t="s">
        <v>69</v>
      </c>
      <c r="M6" s="74" t="s">
        <v>70</v>
      </c>
      <c r="N6" s="75" t="s">
        <v>71</v>
      </c>
      <c r="O6" s="76" t="s">
        <v>72</v>
      </c>
      <c r="P6" s="77"/>
      <c r="Q6" s="78"/>
      <c r="R6" s="78"/>
    </row>
    <row r="7" spans="1:19" ht="16.5" thickBot="1" x14ac:dyDescent="0.35">
      <c r="A7" s="79" t="s">
        <v>69</v>
      </c>
      <c r="B7" s="79" t="s">
        <v>73</v>
      </c>
      <c r="C7" s="80" t="s">
        <v>74</v>
      </c>
      <c r="D7" s="80" t="s">
        <v>75</v>
      </c>
      <c r="E7" s="80" t="s">
        <v>76</v>
      </c>
      <c r="F7" s="67" t="s">
        <v>77</v>
      </c>
      <c r="G7" s="67" t="s">
        <v>77</v>
      </c>
      <c r="H7" s="67"/>
      <c r="I7" s="69"/>
      <c r="K7" s="2"/>
      <c r="L7" s="73" t="s">
        <v>73</v>
      </c>
      <c r="M7" s="81">
        <v>0.3</v>
      </c>
      <c r="N7" s="82">
        <v>0.5</v>
      </c>
      <c r="O7" s="83">
        <v>0.2</v>
      </c>
      <c r="P7" s="84" t="s">
        <v>78</v>
      </c>
      <c r="Q7" s="85" t="s">
        <v>79</v>
      </c>
      <c r="R7" s="86" t="s">
        <v>49</v>
      </c>
    </row>
    <row r="8" spans="1:19" ht="16.5" thickTop="1" x14ac:dyDescent="0.3">
      <c r="A8" s="87" t="s">
        <v>70</v>
      </c>
      <c r="B8" s="88">
        <v>0.3</v>
      </c>
      <c r="C8" s="89">
        <v>10</v>
      </c>
      <c r="D8" s="89">
        <v>20</v>
      </c>
      <c r="E8" s="90">
        <v>30</v>
      </c>
      <c r="F8" s="91">
        <f>MAX(C8:E8)</f>
        <v>30</v>
      </c>
      <c r="G8" s="92">
        <f>MATCH(F8,C8:E8,0)</f>
        <v>3</v>
      </c>
      <c r="H8" s="92"/>
      <c r="I8" s="93"/>
      <c r="K8" s="169" t="s">
        <v>67</v>
      </c>
      <c r="L8" s="72" t="s">
        <v>74</v>
      </c>
      <c r="M8" s="94">
        <v>10</v>
      </c>
      <c r="N8" s="95">
        <v>40</v>
      </c>
      <c r="O8" s="96">
        <v>20</v>
      </c>
      <c r="P8" s="97">
        <f>MAX(M8:O8)</f>
        <v>40</v>
      </c>
      <c r="Q8" s="98">
        <f>MIN(M8:O8)</f>
        <v>10</v>
      </c>
      <c r="R8" s="99">
        <f>SUMPRODUCT($M$7:$O$7,M8:O8)</f>
        <v>27</v>
      </c>
    </row>
    <row r="9" spans="1:19" ht="15.75" x14ac:dyDescent="0.3">
      <c r="A9" s="87" t="s">
        <v>71</v>
      </c>
      <c r="B9" s="100">
        <v>0.5</v>
      </c>
      <c r="C9" s="101">
        <v>40</v>
      </c>
      <c r="D9" s="101">
        <v>-10</v>
      </c>
      <c r="E9" s="101">
        <v>20</v>
      </c>
      <c r="F9" s="91">
        <f>MAX(C9:E9)</f>
        <v>40</v>
      </c>
      <c r="G9" s="92">
        <f>MATCH(F9,C9:E9,0)</f>
        <v>1</v>
      </c>
      <c r="H9" s="92"/>
      <c r="I9" s="93"/>
      <c r="K9" s="169"/>
      <c r="L9" s="72" t="s">
        <v>75</v>
      </c>
      <c r="M9" s="102">
        <v>20</v>
      </c>
      <c r="N9" s="103">
        <v>-10</v>
      </c>
      <c r="O9" s="104">
        <v>50</v>
      </c>
      <c r="P9" s="105">
        <f>MAX(M9:O9)</f>
        <v>50</v>
      </c>
      <c r="Q9" s="106">
        <f>MIN(M9:O9)</f>
        <v>-10</v>
      </c>
      <c r="R9" s="107">
        <f>SUMPRODUCT($M$7:$O$7,M9:O9)</f>
        <v>11</v>
      </c>
    </row>
    <row r="10" spans="1:19" ht="15.75" x14ac:dyDescent="0.3">
      <c r="A10" s="87" t="s">
        <v>72</v>
      </c>
      <c r="B10" s="108">
        <v>0.2</v>
      </c>
      <c r="C10" s="95">
        <v>20</v>
      </c>
      <c r="D10" s="95">
        <v>50</v>
      </c>
      <c r="E10" s="95">
        <v>20</v>
      </c>
      <c r="F10" s="91">
        <f>MAX(C10:E10)</f>
        <v>50</v>
      </c>
      <c r="G10" s="92">
        <f>MATCH(F10,C10:E10,0)</f>
        <v>2</v>
      </c>
      <c r="H10" s="92"/>
      <c r="I10" s="93"/>
      <c r="K10" s="169"/>
      <c r="L10" s="72" t="s">
        <v>76</v>
      </c>
      <c r="M10" s="102">
        <v>30</v>
      </c>
      <c r="N10" s="103">
        <v>20</v>
      </c>
      <c r="O10" s="104">
        <v>20</v>
      </c>
      <c r="P10" s="105">
        <f>MAX(M10:O10)</f>
        <v>30</v>
      </c>
      <c r="Q10" s="106">
        <f>MIN(M10:O10)</f>
        <v>20</v>
      </c>
      <c r="R10" s="107">
        <f>SUMPRODUCT($M$7:$O$7,M10:O10)</f>
        <v>23</v>
      </c>
    </row>
    <row r="11" spans="1:19" ht="13.5" thickBot="1" x14ac:dyDescent="0.25">
      <c r="A11" s="65"/>
      <c r="B11" s="65"/>
      <c r="C11" s="65"/>
      <c r="D11" s="65"/>
      <c r="E11" s="65"/>
      <c r="F11" s="65"/>
      <c r="G11" s="65"/>
      <c r="H11" s="65"/>
      <c r="I11" s="66"/>
      <c r="K11" s="109" t="s">
        <v>80</v>
      </c>
      <c r="L11" s="4"/>
      <c r="M11" s="110">
        <f t="shared" ref="M11:R11" si="0">MAX(M8:M10)</f>
        <v>30</v>
      </c>
      <c r="N11" s="111">
        <f t="shared" si="0"/>
        <v>40</v>
      </c>
      <c r="O11" s="112">
        <f t="shared" si="0"/>
        <v>50</v>
      </c>
      <c r="P11" s="113">
        <f t="shared" si="0"/>
        <v>50</v>
      </c>
      <c r="Q11" s="114">
        <f t="shared" si="0"/>
        <v>20</v>
      </c>
      <c r="R11" s="115">
        <f t="shared" si="0"/>
        <v>27</v>
      </c>
      <c r="S11" s="116" t="s">
        <v>81</v>
      </c>
    </row>
    <row r="12" spans="1:19" ht="15.75" x14ac:dyDescent="0.3">
      <c r="A12" s="117" t="s">
        <v>82</v>
      </c>
      <c r="B12" s="118"/>
      <c r="C12" s="119">
        <f>MIN(C8:C10)</f>
        <v>10</v>
      </c>
      <c r="D12" s="119">
        <f>MIN(D8:D10)</f>
        <v>-10</v>
      </c>
      <c r="E12" s="119">
        <f>MIN(E8:E10)</f>
        <v>20</v>
      </c>
      <c r="F12" s="120"/>
      <c r="G12" s="120"/>
      <c r="H12" s="120"/>
      <c r="I12" s="66"/>
      <c r="K12" s="4"/>
      <c r="L12" s="4"/>
      <c r="M12" s="121"/>
      <c r="N12" s="121"/>
      <c r="O12" s="121"/>
      <c r="P12" s="16" t="s">
        <v>83</v>
      </c>
      <c r="Q12" s="16" t="s">
        <v>76</v>
      </c>
      <c r="R12" s="122" t="s">
        <v>74</v>
      </c>
    </row>
    <row r="13" spans="1:19" x14ac:dyDescent="0.2">
      <c r="A13" s="67"/>
      <c r="B13" s="67"/>
      <c r="C13" s="123"/>
      <c r="D13" s="123"/>
      <c r="E13" s="123"/>
      <c r="F13" s="123"/>
      <c r="G13" s="123"/>
      <c r="H13" s="123"/>
      <c r="I13" s="66"/>
    </row>
    <row r="14" spans="1:19" x14ac:dyDescent="0.2">
      <c r="A14" s="167" t="s">
        <v>84</v>
      </c>
      <c r="B14" s="167"/>
      <c r="C14" s="167"/>
      <c r="D14" s="167"/>
      <c r="E14" s="167"/>
      <c r="F14" s="167"/>
      <c r="G14" s="167"/>
      <c r="H14" s="167"/>
      <c r="I14" s="168"/>
      <c r="L14" s="124" t="s">
        <v>85</v>
      </c>
      <c r="M14">
        <f>M11*M7</f>
        <v>9</v>
      </c>
      <c r="N14">
        <f>N11*N7</f>
        <v>20</v>
      </c>
      <c r="O14">
        <f>O11*O7</f>
        <v>10</v>
      </c>
      <c r="P14" s="125">
        <f>SUM(M14:O14)</f>
        <v>39</v>
      </c>
      <c r="Q14" s="116" t="s">
        <v>86</v>
      </c>
    </row>
    <row r="15" spans="1:19" x14ac:dyDescent="0.2">
      <c r="A15" s="67"/>
      <c r="B15" s="67"/>
      <c r="C15" s="67"/>
      <c r="D15" s="67"/>
      <c r="E15" s="67"/>
      <c r="F15" s="126" t="s">
        <v>87</v>
      </c>
      <c r="G15" s="67"/>
      <c r="H15" s="67"/>
      <c r="I15" s="69"/>
    </row>
    <row r="16" spans="1:19" x14ac:dyDescent="0.2">
      <c r="A16" s="65"/>
      <c r="B16" s="65"/>
      <c r="C16" s="67"/>
      <c r="D16" s="67"/>
      <c r="E16" s="67"/>
      <c r="F16" s="127" t="s">
        <v>88</v>
      </c>
      <c r="G16" s="65"/>
      <c r="H16" s="65"/>
      <c r="I16" s="66"/>
      <c r="K16" s="128" t="s">
        <v>89</v>
      </c>
      <c r="L16" s="45" t="s">
        <v>90</v>
      </c>
      <c r="P16" s="125">
        <f>P14-R11</f>
        <v>12</v>
      </c>
    </row>
    <row r="17" spans="1:18" x14ac:dyDescent="0.2">
      <c r="A17" s="129"/>
      <c r="B17" s="130"/>
      <c r="C17" s="170" t="s">
        <v>67</v>
      </c>
      <c r="D17" s="171"/>
      <c r="E17" s="172"/>
      <c r="F17" s="131" t="s">
        <v>91</v>
      </c>
      <c r="G17" s="65"/>
      <c r="H17" s="65"/>
      <c r="I17" s="66"/>
    </row>
    <row r="18" spans="1:18" ht="16.5" thickBot="1" x14ac:dyDescent="0.35">
      <c r="A18" s="132"/>
      <c r="B18" s="97"/>
      <c r="C18" s="80" t="s">
        <v>74</v>
      </c>
      <c r="D18" s="80" t="s">
        <v>75</v>
      </c>
      <c r="E18" s="80" t="s">
        <v>76</v>
      </c>
      <c r="F18" s="133" t="s">
        <v>92</v>
      </c>
      <c r="G18" s="65"/>
      <c r="H18" s="65"/>
      <c r="I18" s="66"/>
    </row>
    <row r="19" spans="1:18" ht="13.5" thickTop="1" x14ac:dyDescent="0.2">
      <c r="A19" s="129" t="s">
        <v>44</v>
      </c>
      <c r="B19" s="130"/>
      <c r="C19" s="134">
        <f>SUMPRODUCT($B$8:$B$10,C8:C10)</f>
        <v>27</v>
      </c>
      <c r="D19" s="134">
        <f>SUMPRODUCT($B$8:$B$10,D8:D10)</f>
        <v>11</v>
      </c>
      <c r="E19" s="134">
        <f>SUMPRODUCT($B$8:$B$10,E8:E10)</f>
        <v>23</v>
      </c>
      <c r="F19" s="135">
        <f>SUMPRODUCT($B$8:$B$10,F8:F10)</f>
        <v>39</v>
      </c>
      <c r="G19" s="65"/>
      <c r="H19" s="65"/>
      <c r="I19" s="66"/>
    </row>
    <row r="20" spans="1:18" ht="12.75" customHeight="1" x14ac:dyDescent="0.2">
      <c r="A20" s="132" t="s">
        <v>93</v>
      </c>
      <c r="B20" s="97"/>
      <c r="C20" s="136">
        <f>SUMPRODUCT($B$8:$B$10,$F$8:$F$10-C8:C10)</f>
        <v>12</v>
      </c>
      <c r="D20" s="136">
        <f>SUMPRODUCT($B$8:$B$10,$F$8:$F$10-D8:D10)</f>
        <v>28</v>
      </c>
      <c r="E20" s="137">
        <f>SUMPRODUCT($B$8:$B$10,$F$8:$F$10-E8:E10)</f>
        <v>16</v>
      </c>
      <c r="F20" s="91"/>
      <c r="G20" s="173" t="s">
        <v>94</v>
      </c>
      <c r="H20" s="173"/>
      <c r="I20" s="174"/>
      <c r="J20" s="139"/>
      <c r="K20" s="139"/>
      <c r="M20" s="70" t="s">
        <v>95</v>
      </c>
    </row>
    <row r="21" spans="1:18" ht="13.5" thickBot="1" x14ac:dyDescent="0.25">
      <c r="A21" s="65"/>
      <c r="B21" s="65"/>
      <c r="C21" s="140"/>
      <c r="D21" s="65"/>
      <c r="E21" s="65"/>
      <c r="F21" s="65"/>
      <c r="G21" s="173"/>
      <c r="H21" s="173"/>
      <c r="I21" s="174"/>
      <c r="J21" s="139"/>
      <c r="K21" s="139"/>
      <c r="M21" s="141"/>
    </row>
    <row r="22" spans="1:18" ht="16.5" thickBot="1" x14ac:dyDescent="0.35">
      <c r="A22" s="167" t="s">
        <v>96</v>
      </c>
      <c r="B22" s="167"/>
      <c r="C22" s="167"/>
      <c r="D22" s="167"/>
      <c r="E22" s="167"/>
      <c r="F22" s="167"/>
      <c r="G22" s="167"/>
      <c r="H22" s="167"/>
      <c r="I22" s="168"/>
      <c r="K22" s="2"/>
      <c r="L22" s="73" t="s">
        <v>69</v>
      </c>
      <c r="M22" s="74" t="s">
        <v>70</v>
      </c>
      <c r="N22" s="75" t="s">
        <v>71</v>
      </c>
      <c r="O22" s="76" t="s">
        <v>72</v>
      </c>
      <c r="P22" s="77"/>
      <c r="Q22" s="78"/>
      <c r="R22" s="78"/>
    </row>
    <row r="23" spans="1:18" ht="13.5" thickBot="1" x14ac:dyDescent="0.25">
      <c r="A23" s="65"/>
      <c r="B23" s="65"/>
      <c r="C23" s="65"/>
      <c r="D23" s="65"/>
      <c r="E23" s="65"/>
      <c r="F23" s="65"/>
      <c r="G23" s="65"/>
      <c r="H23" s="65"/>
      <c r="I23" s="66"/>
      <c r="K23" s="2"/>
      <c r="L23" s="73" t="s">
        <v>73</v>
      </c>
      <c r="M23" s="81">
        <v>0.3</v>
      </c>
      <c r="N23" s="82">
        <v>0.5</v>
      </c>
      <c r="O23" s="83">
        <v>0.2</v>
      </c>
      <c r="P23" s="84" t="s">
        <v>78</v>
      </c>
      <c r="Q23" s="86" t="s">
        <v>50</v>
      </c>
    </row>
    <row r="24" spans="1:18" ht="15.75" x14ac:dyDescent="0.3">
      <c r="A24" s="142" t="s">
        <v>81</v>
      </c>
      <c r="B24" s="143"/>
      <c r="C24" s="143"/>
      <c r="D24" s="144">
        <f>MAX(C19:E19)</f>
        <v>27</v>
      </c>
      <c r="E24" s="145" t="str">
        <f>CONCATENATE("Act A ",MATCH(D24,C19:E19,0))</f>
        <v>Act A 1</v>
      </c>
      <c r="F24" s="146"/>
      <c r="G24" s="146"/>
      <c r="H24" s="146"/>
      <c r="I24" s="66"/>
      <c r="K24" s="169" t="s">
        <v>67</v>
      </c>
      <c r="L24" s="72" t="s">
        <v>74</v>
      </c>
      <c r="M24" s="94">
        <f t="shared" ref="M24:O26" si="1">M$11-M8</f>
        <v>20</v>
      </c>
      <c r="N24" s="94">
        <f t="shared" si="1"/>
        <v>0</v>
      </c>
      <c r="O24" s="94">
        <f t="shared" si="1"/>
        <v>30</v>
      </c>
      <c r="P24" s="97">
        <f>MAX(M24:O24)</f>
        <v>30</v>
      </c>
      <c r="Q24" s="99">
        <f>SUMPRODUCT($M$7:$O$7,M24:O24)</f>
        <v>12</v>
      </c>
    </row>
    <row r="25" spans="1:18" ht="15.75" x14ac:dyDescent="0.3">
      <c r="A25" s="65"/>
      <c r="B25" s="65"/>
      <c r="C25" s="65"/>
      <c r="D25" s="65"/>
      <c r="E25" s="65"/>
      <c r="F25" s="146"/>
      <c r="G25" s="146"/>
      <c r="H25" s="146"/>
      <c r="I25" s="66"/>
      <c r="K25" s="169"/>
      <c r="L25" s="72" t="s">
        <v>75</v>
      </c>
      <c r="M25" s="94">
        <f t="shared" si="1"/>
        <v>10</v>
      </c>
      <c r="N25" s="94">
        <f t="shared" si="1"/>
        <v>50</v>
      </c>
      <c r="O25" s="94">
        <f t="shared" si="1"/>
        <v>0</v>
      </c>
      <c r="P25" s="105">
        <f>MAX(M25:O25)</f>
        <v>50</v>
      </c>
      <c r="Q25" s="107">
        <f>SUMPRODUCT($M$7:$O$7,M25:O25)</f>
        <v>28</v>
      </c>
    </row>
    <row r="26" spans="1:18" ht="15.75" x14ac:dyDescent="0.3">
      <c r="A26" s="65"/>
      <c r="B26" s="65"/>
      <c r="C26" s="65"/>
      <c r="D26" s="91"/>
      <c r="E26" s="146"/>
      <c r="F26" s="146"/>
      <c r="G26" s="146"/>
      <c r="H26" s="146"/>
      <c r="I26" s="66"/>
      <c r="K26" s="169"/>
      <c r="L26" s="72" t="s">
        <v>76</v>
      </c>
      <c r="M26" s="94">
        <f t="shared" si="1"/>
        <v>0</v>
      </c>
      <c r="N26" s="94">
        <f t="shared" si="1"/>
        <v>20</v>
      </c>
      <c r="O26" s="94">
        <f t="shared" si="1"/>
        <v>30</v>
      </c>
      <c r="P26" s="105">
        <f>MAX(M26:O26)</f>
        <v>30</v>
      </c>
      <c r="Q26" s="107">
        <f>SUMPRODUCT($M$7:$O$7,M26:O26)</f>
        <v>16</v>
      </c>
    </row>
    <row r="27" spans="1:18" x14ac:dyDescent="0.2">
      <c r="A27" s="142" t="s">
        <v>97</v>
      </c>
      <c r="B27" s="143"/>
      <c r="C27" s="143"/>
      <c r="D27" s="144">
        <f>F19-D24</f>
        <v>12</v>
      </c>
      <c r="E27" s="65" t="s">
        <v>98</v>
      </c>
      <c r="F27" s="65"/>
      <c r="G27" s="65"/>
      <c r="H27" s="65"/>
      <c r="I27" s="66"/>
      <c r="O27" s="45" t="s">
        <v>99</v>
      </c>
      <c r="P27">
        <f>MIN(P24:P26)</f>
        <v>30</v>
      </c>
      <c r="Q27" s="125">
        <f>MIN(Q24:Q26)</f>
        <v>12</v>
      </c>
      <c r="R27" s="116" t="s">
        <v>100</v>
      </c>
    </row>
    <row r="28" spans="1:18" ht="15.75" x14ac:dyDescent="0.3">
      <c r="A28" s="65"/>
      <c r="B28" s="65"/>
      <c r="C28" s="65"/>
      <c r="D28" s="65"/>
      <c r="E28" s="65"/>
      <c r="F28" s="65"/>
      <c r="G28" s="65"/>
      <c r="H28" s="65"/>
      <c r="I28" s="66"/>
      <c r="P28" s="147" t="s">
        <v>74</v>
      </c>
      <c r="Q28" s="148" t="s">
        <v>74</v>
      </c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6"/>
    </row>
    <row r="31" spans="1:18" x14ac:dyDescent="0.2">
      <c r="A31" t="s">
        <v>101</v>
      </c>
    </row>
    <row r="32" spans="1:18" x14ac:dyDescent="0.2">
      <c r="A32" s="71"/>
      <c r="B32" s="71"/>
      <c r="C32" s="170" t="s">
        <v>67</v>
      </c>
      <c r="D32" s="171"/>
      <c r="E32" s="172"/>
      <c r="F32" s="138"/>
      <c r="G32" s="138"/>
      <c r="H32" s="138"/>
    </row>
    <row r="33" spans="1:8" ht="16.5" thickBot="1" x14ac:dyDescent="0.35">
      <c r="A33" s="79" t="s">
        <v>69</v>
      </c>
      <c r="B33" s="79" t="s">
        <v>73</v>
      </c>
      <c r="C33" s="80" t="s">
        <v>74</v>
      </c>
      <c r="D33" s="80" t="s">
        <v>75</v>
      </c>
      <c r="E33" s="80" t="s">
        <v>76</v>
      </c>
      <c r="F33" s="138"/>
      <c r="G33" s="138"/>
      <c r="H33" s="138"/>
    </row>
    <row r="34" spans="1:8" ht="13.5" thickTop="1" x14ac:dyDescent="0.2">
      <c r="A34" s="87" t="s">
        <v>102</v>
      </c>
      <c r="B34" s="88">
        <v>0.3</v>
      </c>
      <c r="C34" s="149">
        <f>$F$8-C8</f>
        <v>20</v>
      </c>
      <c r="D34" s="90">
        <f>$F$8-D8</f>
        <v>10</v>
      </c>
      <c r="E34" s="90">
        <f>$F$8-E8</f>
        <v>0</v>
      </c>
      <c r="F34" s="150"/>
      <c r="G34" s="150"/>
      <c r="H34" s="150"/>
    </row>
    <row r="35" spans="1:8" x14ac:dyDescent="0.2">
      <c r="A35" s="151" t="s">
        <v>103</v>
      </c>
      <c r="B35" s="100">
        <v>0.5</v>
      </c>
      <c r="C35" s="92">
        <f>$F$9-C9</f>
        <v>0</v>
      </c>
      <c r="D35" s="101">
        <f>$F$9-D9</f>
        <v>50</v>
      </c>
      <c r="E35" s="101">
        <f>$F$9-E9</f>
        <v>20</v>
      </c>
      <c r="F35" s="152"/>
      <c r="G35" s="152"/>
      <c r="H35" s="152"/>
    </row>
    <row r="36" spans="1:8" x14ac:dyDescent="0.2">
      <c r="A36" s="153" t="s">
        <v>104</v>
      </c>
      <c r="B36" s="108">
        <v>0.2</v>
      </c>
      <c r="C36" s="154">
        <f>$F$10-C10</f>
        <v>30</v>
      </c>
      <c r="D36" s="95">
        <f>$F$10-D10</f>
        <v>0</v>
      </c>
      <c r="E36" s="95">
        <f>$F$10-E10</f>
        <v>30</v>
      </c>
      <c r="F36" s="152"/>
      <c r="G36" s="152"/>
      <c r="H36" s="152"/>
    </row>
    <row r="37" spans="1:8" x14ac:dyDescent="0.2">
      <c r="A37" s="132" t="s">
        <v>93</v>
      </c>
      <c r="B37" s="155"/>
      <c r="C37" s="154">
        <f>SUMPRODUCT($B$34:$B$36,C34:C36)</f>
        <v>12</v>
      </c>
      <c r="D37" s="95">
        <f>SUMPRODUCT($B$34:$B$36,D34:D36)</f>
        <v>28</v>
      </c>
      <c r="E37" s="95">
        <f>SUMPRODUCT($B$34:$B$36,E34:E36)</f>
        <v>16</v>
      </c>
      <c r="F37" s="152"/>
      <c r="G37" s="152"/>
      <c r="H37" s="152"/>
    </row>
    <row r="39" spans="1:8" x14ac:dyDescent="0.2">
      <c r="A39" s="156" t="s">
        <v>105</v>
      </c>
      <c r="B39" s="157"/>
      <c r="C39" s="157"/>
      <c r="D39" s="158">
        <f>MIN(C20:E20)</f>
        <v>12</v>
      </c>
      <c r="E39" s="159" t="str">
        <f>CONCATENATE("Act A ",MATCH(D39,C20:E20,0))</f>
        <v>Act A 1</v>
      </c>
    </row>
    <row r="41" spans="1:8" x14ac:dyDescent="0.2">
      <c r="A41" s="156" t="s">
        <v>106</v>
      </c>
      <c r="B41" s="157"/>
      <c r="C41" s="157"/>
      <c r="D41" s="157"/>
    </row>
  </sheetData>
  <mergeCells count="9">
    <mergeCell ref="A22:I22"/>
    <mergeCell ref="K24:K26"/>
    <mergeCell ref="C32:E32"/>
    <mergeCell ref="A4:I4"/>
    <mergeCell ref="C6:E6"/>
    <mergeCell ref="K8:K10"/>
    <mergeCell ref="A14:I14"/>
    <mergeCell ref="C17:E17"/>
    <mergeCell ref="G20:I21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012"/>
  <sheetViews>
    <sheetView workbookViewId="0">
      <selection activeCell="B17" sqref="B17"/>
    </sheetView>
  </sheetViews>
  <sheetFormatPr defaultRowHeight="12.75" x14ac:dyDescent="0.2"/>
  <cols>
    <col min="1" max="1" width="8" customWidth="1"/>
    <col min="2" max="2" width="2.28515625" customWidth="1"/>
    <col min="3" max="3" width="3.7109375" customWidth="1"/>
    <col min="4" max="4" width="8.140625" customWidth="1"/>
    <col min="5" max="5" width="7.7109375" customWidth="1"/>
    <col min="6" max="6" width="2.28515625" customWidth="1"/>
    <col min="7" max="7" width="3.7109375" customWidth="1"/>
    <col min="8" max="9" width="8.85546875" customWidth="1"/>
    <col min="10" max="10" width="2.28515625" customWidth="1"/>
    <col min="11" max="11" width="3.7109375" customWidth="1"/>
    <col min="14" max="14" width="2.28515625" customWidth="1"/>
    <col min="17" max="17" width="14.28515625" bestFit="1" customWidth="1"/>
  </cols>
  <sheetData>
    <row r="1" spans="1:19" x14ac:dyDescent="0.2">
      <c r="H1">
        <f>$R$7</f>
        <v>0.3</v>
      </c>
      <c r="R1" s="5">
        <v>37104</v>
      </c>
      <c r="S1" s="5">
        <v>37135</v>
      </c>
    </row>
    <row r="2" spans="1:19" x14ac:dyDescent="0.2">
      <c r="H2" s="45" t="s">
        <v>22</v>
      </c>
      <c r="Q2" t="s">
        <v>26</v>
      </c>
      <c r="R2">
        <v>350</v>
      </c>
      <c r="S2">
        <v>370</v>
      </c>
    </row>
    <row r="3" spans="1:19" x14ac:dyDescent="0.2">
      <c r="O3">
        <f>SUM(H4,D6)</f>
        <v>350</v>
      </c>
      <c r="Q3" t="s">
        <v>27</v>
      </c>
      <c r="R3">
        <v>660</v>
      </c>
      <c r="S3">
        <v>730</v>
      </c>
    </row>
    <row r="4" spans="1:19" x14ac:dyDescent="0.2">
      <c r="D4" t="s">
        <v>20</v>
      </c>
      <c r="H4">
        <v>0</v>
      </c>
      <c r="I4">
        <f>O3</f>
        <v>350</v>
      </c>
    </row>
    <row r="5" spans="1:19" x14ac:dyDescent="0.2">
      <c r="Q5" t="s">
        <v>28</v>
      </c>
      <c r="R5">
        <v>50</v>
      </c>
    </row>
    <row r="6" spans="1:19" x14ac:dyDescent="0.2">
      <c r="D6">
        <f>R2</f>
        <v>350</v>
      </c>
      <c r="E6">
        <f>IF(ABS(1-SUM(H1,H6))&lt;=0.00001,SUM(H1*I4,H6*I9),NA())</f>
        <v>609</v>
      </c>
      <c r="H6">
        <f>1-H1</f>
        <v>0.7</v>
      </c>
    </row>
    <row r="7" spans="1:19" x14ac:dyDescent="0.2">
      <c r="H7" s="45" t="s">
        <v>23</v>
      </c>
      <c r="Q7" s="45" t="s">
        <v>108</v>
      </c>
      <c r="R7">
        <v>0.3</v>
      </c>
    </row>
    <row r="8" spans="1:19" x14ac:dyDescent="0.2">
      <c r="O8">
        <f>SUM(H9,D6)</f>
        <v>720</v>
      </c>
    </row>
    <row r="9" spans="1:19" x14ac:dyDescent="0.2">
      <c r="H9">
        <f>S2</f>
        <v>370</v>
      </c>
      <c r="I9">
        <f>O8</f>
        <v>720</v>
      </c>
    </row>
    <row r="10" spans="1:19" x14ac:dyDescent="0.2">
      <c r="Q10" s="70" t="s">
        <v>109</v>
      </c>
    </row>
    <row r="11" spans="1:19" x14ac:dyDescent="0.2">
      <c r="Q11" s="162" t="s">
        <v>108</v>
      </c>
      <c r="R11" s="161" t="str">
        <f>A19</f>
        <v>buy roundtrip now</v>
      </c>
      <c r="S11" s="161"/>
    </row>
    <row r="12" spans="1:19" x14ac:dyDescent="0.2">
      <c r="L12" t="s">
        <v>24</v>
      </c>
      <c r="Q12" s="163">
        <v>0.1</v>
      </c>
      <c r="R12" t="str">
        <f t="dataTable" ref="R12:R21" dt2D="0" dtr="0" r1="R7"/>
        <v>buy roundtrip now</v>
      </c>
    </row>
    <row r="13" spans="1:19" x14ac:dyDescent="0.2">
      <c r="H13">
        <f>$R$7</f>
        <v>0.3</v>
      </c>
      <c r="O13">
        <f>SUM(L14,H16,D20)</f>
        <v>380</v>
      </c>
      <c r="Q13" s="163">
        <v>0.2</v>
      </c>
      <c r="R13" t="str">
        <v>buy roundtrip now</v>
      </c>
    </row>
    <row r="14" spans="1:19" x14ac:dyDescent="0.2">
      <c r="H14" s="45" t="s">
        <v>22</v>
      </c>
      <c r="L14">
        <f>-R3/2+R5</f>
        <v>-280</v>
      </c>
      <c r="M14">
        <f>O13</f>
        <v>380</v>
      </c>
      <c r="Q14" s="163">
        <v>0.3</v>
      </c>
      <c r="R14" t="str">
        <v>buy roundtrip now</v>
      </c>
    </row>
    <row r="15" spans="1:19" x14ac:dyDescent="0.2">
      <c r="J15">
        <f>IF(I16=M14,1,IF(I16=M19,2))</f>
        <v>1</v>
      </c>
      <c r="Q15" s="163">
        <v>0.4</v>
      </c>
      <c r="R15" t="str">
        <v>buy roundtrip now</v>
      </c>
    </row>
    <row r="16" spans="1:19" x14ac:dyDescent="0.2">
      <c r="A16" s="1"/>
      <c r="H16">
        <v>0</v>
      </c>
      <c r="I16">
        <f>MIN(M14,M19)</f>
        <v>380</v>
      </c>
      <c r="Q16" s="163">
        <v>0.5</v>
      </c>
      <c r="R16" t="str">
        <v>buy roundtrip now</v>
      </c>
    </row>
    <row r="17" spans="1:19" x14ac:dyDescent="0.2">
      <c r="B17">
        <f>IF(A18=E6,1,IF(A18=E20,2,IF(A18=E31,3)))</f>
        <v>2</v>
      </c>
      <c r="L17" s="45" t="s">
        <v>25</v>
      </c>
      <c r="Q17" s="163">
        <v>0.6</v>
      </c>
      <c r="R17" t="str">
        <v>buy roundtrip now</v>
      </c>
    </row>
    <row r="18" spans="1:19" x14ac:dyDescent="0.2">
      <c r="A18">
        <f>MIN(E6,E20,E31)</f>
        <v>576</v>
      </c>
      <c r="D18" t="s">
        <v>19</v>
      </c>
      <c r="O18">
        <f>SUM(L19,H16,D20)</f>
        <v>660</v>
      </c>
      <c r="Q18" s="164">
        <v>0.7</v>
      </c>
      <c r="R18" s="125" t="str">
        <v>buy oneway now</v>
      </c>
      <c r="S18" s="125"/>
    </row>
    <row r="19" spans="1:19" x14ac:dyDescent="0.2">
      <c r="A19" s="160" t="str">
        <f>CHOOSE(B17,D4,D18,D29)</f>
        <v>buy roundtrip now</v>
      </c>
      <c r="L19">
        <v>0</v>
      </c>
      <c r="M19">
        <f>O18</f>
        <v>660</v>
      </c>
      <c r="Q19" s="164">
        <v>0.8</v>
      </c>
      <c r="R19" s="125" t="str">
        <v>buy oneway now</v>
      </c>
      <c r="S19" s="125"/>
    </row>
    <row r="20" spans="1:19" x14ac:dyDescent="0.2">
      <c r="D20">
        <f>R3</f>
        <v>660</v>
      </c>
      <c r="E20">
        <f>IF(ABS(1-SUM(H13,H21))&lt;=0.00001,SUM(H13*I16,H21*I24),NA())</f>
        <v>576</v>
      </c>
      <c r="Q20" s="164">
        <v>0.9</v>
      </c>
      <c r="R20" s="125" t="str">
        <v>buy oneway now</v>
      </c>
      <c r="S20" s="125"/>
    </row>
    <row r="21" spans="1:19" x14ac:dyDescent="0.2">
      <c r="H21">
        <f>1-H13</f>
        <v>0.7</v>
      </c>
      <c r="Q21" s="164">
        <v>1</v>
      </c>
      <c r="R21" s="125" t="str">
        <v>buy oneway now</v>
      </c>
      <c r="S21" s="125"/>
    </row>
    <row r="22" spans="1:19" x14ac:dyDescent="0.2">
      <c r="H22" s="45" t="s">
        <v>23</v>
      </c>
    </row>
    <row r="23" spans="1:19" x14ac:dyDescent="0.2">
      <c r="O23">
        <f>SUM(H24,D20)</f>
        <v>660</v>
      </c>
    </row>
    <row r="24" spans="1:19" x14ac:dyDescent="0.2">
      <c r="H24">
        <v>0</v>
      </c>
      <c r="I24">
        <f>O23</f>
        <v>660</v>
      </c>
    </row>
    <row r="26" spans="1:19" x14ac:dyDescent="0.2">
      <c r="H26">
        <f>$R$7</f>
        <v>0.3</v>
      </c>
    </row>
    <row r="27" spans="1:19" x14ac:dyDescent="0.2">
      <c r="H27" s="45" t="s">
        <v>22</v>
      </c>
    </row>
    <row r="28" spans="1:19" x14ac:dyDescent="0.2">
      <c r="O28">
        <f>SUM(H29,D31)</f>
        <v>370</v>
      </c>
    </row>
    <row r="29" spans="1:19" x14ac:dyDescent="0.2">
      <c r="D29" t="s">
        <v>21</v>
      </c>
      <c r="H29">
        <f>S2</f>
        <v>370</v>
      </c>
      <c r="I29">
        <f>O28</f>
        <v>370</v>
      </c>
    </row>
    <row r="31" spans="1:19" x14ac:dyDescent="0.2">
      <c r="D31">
        <v>0</v>
      </c>
      <c r="E31">
        <f>IF(ABS(1-SUM(H26,H31))&lt;=0.00001,SUM(H26*I29,H31*I34),NA())</f>
        <v>622</v>
      </c>
      <c r="H31">
        <f>1-H26</f>
        <v>0.7</v>
      </c>
    </row>
    <row r="32" spans="1:19" x14ac:dyDescent="0.2">
      <c r="H32" s="45" t="s">
        <v>23</v>
      </c>
    </row>
    <row r="33" spans="8:15" x14ac:dyDescent="0.2">
      <c r="O33">
        <f>SUM(H34,D31)</f>
        <v>730</v>
      </c>
    </row>
    <row r="34" spans="8:15" x14ac:dyDescent="0.2">
      <c r="H34">
        <f>S3</f>
        <v>730</v>
      </c>
      <c r="I34">
        <f>O33</f>
        <v>730</v>
      </c>
    </row>
    <row r="1000" spans="189:204" x14ac:dyDescent="0.2">
      <c r="GH1000" t="s">
        <v>0</v>
      </c>
      <c r="GI1000" t="s">
        <v>1</v>
      </c>
      <c r="GJ1000" t="s">
        <v>2</v>
      </c>
      <c r="GK1000" t="s">
        <v>3</v>
      </c>
      <c r="GL1000" t="s">
        <v>4</v>
      </c>
      <c r="GM1000" t="s">
        <v>5</v>
      </c>
      <c r="GN1000" t="s">
        <v>6</v>
      </c>
      <c r="GO1000" t="s">
        <v>7</v>
      </c>
      <c r="GP1000" t="s">
        <v>8</v>
      </c>
      <c r="GQ1000" t="s">
        <v>9</v>
      </c>
      <c r="GR1000" t="s">
        <v>10</v>
      </c>
      <c r="GS1000" t="s">
        <v>11</v>
      </c>
      <c r="GT1000" t="s">
        <v>12</v>
      </c>
      <c r="GU1000" t="s">
        <v>13</v>
      </c>
      <c r="GV1000" t="s">
        <v>14</v>
      </c>
    </row>
    <row r="1001" spans="189:204" x14ac:dyDescent="0.2">
      <c r="GG1001">
        <v>0</v>
      </c>
      <c r="GH1001">
        <v>0</v>
      </c>
      <c r="GI1001" t="s">
        <v>15</v>
      </c>
      <c r="GJ1001">
        <v>0</v>
      </c>
      <c r="GK1001">
        <v>0</v>
      </c>
      <c r="GL1001">
        <v>0</v>
      </c>
      <c r="GM1001" t="s">
        <v>16</v>
      </c>
      <c r="GN1001">
        <v>3</v>
      </c>
      <c r="GO1001">
        <v>1</v>
      </c>
      <c r="GP1001">
        <v>2</v>
      </c>
      <c r="GQ1001">
        <v>3</v>
      </c>
      <c r="GR1001">
        <v>0</v>
      </c>
      <c r="GS1001">
        <v>0</v>
      </c>
      <c r="GT1001">
        <v>16</v>
      </c>
      <c r="GU1001">
        <v>1</v>
      </c>
      <c r="GV1001" t="b">
        <v>1</v>
      </c>
    </row>
    <row r="1002" spans="189:204" x14ac:dyDescent="0.2">
      <c r="GG1002">
        <v>0</v>
      </c>
      <c r="GH1002">
        <v>1</v>
      </c>
      <c r="GK1002">
        <v>0</v>
      </c>
      <c r="GL1002">
        <v>0</v>
      </c>
      <c r="GM1002" t="s">
        <v>18</v>
      </c>
      <c r="GN1002">
        <v>2</v>
      </c>
      <c r="GO1002">
        <v>4</v>
      </c>
      <c r="GP1002">
        <v>5</v>
      </c>
      <c r="GQ1002">
        <v>0</v>
      </c>
      <c r="GR1002">
        <v>0</v>
      </c>
      <c r="GS1002">
        <v>0</v>
      </c>
      <c r="GT1002">
        <v>4</v>
      </c>
      <c r="GU1002">
        <v>5</v>
      </c>
      <c r="GV1002" t="b">
        <v>1</v>
      </c>
    </row>
    <row r="1003" spans="189:204" x14ac:dyDescent="0.2">
      <c r="GG1003">
        <v>3</v>
      </c>
      <c r="GH1003">
        <v>2</v>
      </c>
      <c r="GK1003">
        <v>0</v>
      </c>
      <c r="GL1003">
        <v>0</v>
      </c>
      <c r="GM1003" t="s">
        <v>18</v>
      </c>
      <c r="GN1003">
        <v>2</v>
      </c>
      <c r="GO1003">
        <v>6</v>
      </c>
      <c r="GP1003">
        <v>7</v>
      </c>
      <c r="GQ1003">
        <v>0</v>
      </c>
      <c r="GR1003">
        <v>0</v>
      </c>
      <c r="GS1003">
        <v>0</v>
      </c>
      <c r="GT1003">
        <v>18</v>
      </c>
      <c r="GU1003">
        <v>5</v>
      </c>
      <c r="GV1003" t="b">
        <v>1</v>
      </c>
    </row>
    <row r="1004" spans="189:204" x14ac:dyDescent="0.2">
      <c r="GG1004">
        <v>0</v>
      </c>
      <c r="GH1004">
        <v>3</v>
      </c>
      <c r="GK1004">
        <v>0</v>
      </c>
      <c r="GL1004">
        <v>0</v>
      </c>
      <c r="GM1004" t="s">
        <v>18</v>
      </c>
      <c r="GN1004">
        <v>2</v>
      </c>
      <c r="GO1004">
        <v>8</v>
      </c>
      <c r="GP1004">
        <v>9</v>
      </c>
      <c r="GQ1004">
        <v>0</v>
      </c>
      <c r="GR1004">
        <v>0</v>
      </c>
      <c r="GS1004">
        <v>0</v>
      </c>
      <c r="GT1004">
        <v>29</v>
      </c>
      <c r="GU1004">
        <v>5</v>
      </c>
      <c r="GV1004" t="b">
        <v>1</v>
      </c>
    </row>
    <row r="1005" spans="189:204" x14ac:dyDescent="0.2">
      <c r="GG1005">
        <v>0</v>
      </c>
      <c r="GH1005">
        <v>4</v>
      </c>
      <c r="GL1005">
        <v>1</v>
      </c>
      <c r="GM1005" t="s">
        <v>17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2</v>
      </c>
      <c r="GU1005">
        <v>9</v>
      </c>
      <c r="GV1005" t="b">
        <v>1</v>
      </c>
    </row>
    <row r="1006" spans="189:204" x14ac:dyDescent="0.2">
      <c r="GG1006">
        <v>0</v>
      </c>
      <c r="GH1006">
        <v>5</v>
      </c>
      <c r="GL1006">
        <v>1</v>
      </c>
      <c r="GM1006" t="s">
        <v>17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7</v>
      </c>
      <c r="GU1006">
        <v>9</v>
      </c>
      <c r="GV1006" t="b">
        <v>1</v>
      </c>
    </row>
    <row r="1007" spans="189:204" x14ac:dyDescent="0.2">
      <c r="GG1007">
        <v>8</v>
      </c>
      <c r="GH1007">
        <v>6</v>
      </c>
      <c r="GL1007">
        <v>2</v>
      </c>
      <c r="GM1007" t="s">
        <v>16</v>
      </c>
      <c r="GN1007">
        <v>2</v>
      </c>
      <c r="GO1007">
        <v>10</v>
      </c>
      <c r="GP1007">
        <v>11</v>
      </c>
      <c r="GQ1007">
        <v>0</v>
      </c>
      <c r="GR1007">
        <v>0</v>
      </c>
      <c r="GS1007">
        <v>0</v>
      </c>
      <c r="GT1007">
        <v>14</v>
      </c>
      <c r="GU1007">
        <v>9</v>
      </c>
      <c r="GV1007" t="b">
        <v>1</v>
      </c>
    </row>
    <row r="1008" spans="189:204" x14ac:dyDescent="0.2">
      <c r="GG1008">
        <v>9</v>
      </c>
      <c r="GH1008">
        <v>7</v>
      </c>
      <c r="GL1008">
        <v>2</v>
      </c>
      <c r="GM1008" t="s">
        <v>17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22</v>
      </c>
      <c r="GU1008">
        <v>9</v>
      </c>
      <c r="GV1008" t="b">
        <v>1</v>
      </c>
    </row>
    <row r="1009" spans="190:204" x14ac:dyDescent="0.2">
      <c r="GH1009">
        <v>8</v>
      </c>
      <c r="GL1009">
        <v>3</v>
      </c>
      <c r="GM1009" t="s">
        <v>17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27</v>
      </c>
      <c r="GU1009">
        <v>9</v>
      </c>
      <c r="GV1009" t="b">
        <v>1</v>
      </c>
    </row>
    <row r="1010" spans="190:204" x14ac:dyDescent="0.2">
      <c r="GH1010">
        <v>9</v>
      </c>
      <c r="GL1010">
        <v>3</v>
      </c>
      <c r="GM1010" t="s">
        <v>17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32</v>
      </c>
      <c r="GU1010">
        <v>9</v>
      </c>
      <c r="GV1010" t="b">
        <v>1</v>
      </c>
    </row>
    <row r="1011" spans="190:204" x14ac:dyDescent="0.2">
      <c r="GH1011">
        <v>10</v>
      </c>
      <c r="GK1011">
        <v>0</v>
      </c>
      <c r="GL1011">
        <v>6</v>
      </c>
      <c r="GM1011" t="s">
        <v>17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12</v>
      </c>
      <c r="GU1011">
        <v>13</v>
      </c>
      <c r="GV1011" t="b">
        <v>1</v>
      </c>
    </row>
    <row r="1012" spans="190:204" x14ac:dyDescent="0.2">
      <c r="GH1012">
        <v>11</v>
      </c>
      <c r="GK1012">
        <v>0</v>
      </c>
      <c r="GL1012">
        <v>6</v>
      </c>
      <c r="GM1012" t="s">
        <v>17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17</v>
      </c>
      <c r="GU1012">
        <v>13</v>
      </c>
      <c r="GV1012" t="b">
        <v>1</v>
      </c>
    </row>
  </sheetData>
  <sheetProtection scenarios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Ex 1 </vt:lpstr>
      <vt:lpstr>Ex 2</vt:lpstr>
      <vt:lpstr>Ex 3</vt:lpstr>
      <vt:lpstr>Ex 4</vt:lpstr>
      <vt:lpstr>'Ex 4'!TreeData</vt:lpstr>
      <vt:lpstr>'Ex 4'!TreeDiagBase</vt:lpstr>
      <vt:lpstr>'Ex 4'!TreeDiagram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Tutorial 8 Solutions</dc:title>
  <dc:subject>BIM</dc:subject>
  <dc:creator>Mary Lim</dc:creator>
  <cp:lastModifiedBy>Poh Lim</cp:lastModifiedBy>
  <dcterms:created xsi:type="dcterms:W3CDTF">2006-10-04T07:13:59Z</dcterms:created>
  <dcterms:modified xsi:type="dcterms:W3CDTF">2018-09-24T12:35:03Z</dcterms:modified>
</cp:coreProperties>
</file>