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omments2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embeddings/oleObject5.bin" ContentType="application/vnd.openxmlformats-officedocument.oleObject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.monash.edu\home\User081\phlee\Documents\2018\FIT3158\Lecture\Week 10\"/>
    </mc:Choice>
  </mc:AlternateContent>
  <bookViews>
    <workbookView xWindow="-15" yWindow="5985" windowWidth="15480" windowHeight="6045"/>
  </bookViews>
  <sheets>
    <sheet name="VCRs 2MA 4MA" sheetId="1" r:id="rId1"/>
    <sheet name="VCRs Weighted MA" sheetId="2" r:id="rId2"/>
    <sheet name="Headache Exp" sheetId="9" r:id="rId3"/>
    <sheet name="VCRs E Smooth" sheetId="3" r:id="rId4"/>
    <sheet name="Concrete Regression" sheetId="10" r:id="rId5"/>
    <sheet name="Terry's Ties Multi Model" sheetId="12" r:id="rId6"/>
    <sheet name="Terry's Ties Additive  Model" sheetId="15" r:id="rId7"/>
    <sheet name="Headache CMA" sheetId="8" r:id="rId8"/>
    <sheet name="Meat Pies" sheetId="14" r:id="rId9"/>
  </sheets>
  <externalReferences>
    <externalReference r:id="rId10"/>
  </externalReferences>
  <definedNames>
    <definedName name="solver_adj" localSheetId="3" hidden="1">'VCRs E Smooth'!$F$3</definedName>
    <definedName name="solver_adj" localSheetId="1" hidden="1">'VCRs Weighted MA'!$F$3:$F$4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bd" localSheetId="3" hidden="1">2</definedName>
    <definedName name="solver_itr" localSheetId="3" hidden="1">100</definedName>
    <definedName name="solver_itr" localSheetId="1" hidden="1">100</definedName>
    <definedName name="solver_lhs1" localSheetId="3" hidden="1">'VCRs E Smooth'!$F$3</definedName>
    <definedName name="solver_lhs1" localSheetId="1" hidden="1">'VCRs Weighted MA'!$F$3:$F$4</definedName>
    <definedName name="solver_lhs2" localSheetId="3" hidden="1">'VCRs E Smooth'!$F$3</definedName>
    <definedName name="solver_lhs2" localSheetId="1" hidden="1">'VCRs Weighted MA'!$F$5</definedName>
    <definedName name="solver_lhs3" localSheetId="1" hidden="1">'VCRs Weighted MA'!$F$3:$F$4</definedName>
    <definedName name="solver_lin" localSheetId="3" hidden="1">2</definedName>
    <definedName name="solver_lin" localSheetId="1" hidden="1">2</definedName>
    <definedName name="solver_loc" localSheetId="3" hidden="1">1</definedName>
    <definedName name="solver_lva" localSheetId="3" hidden="1">2</definedName>
    <definedName name="solver_mip" localSheetId="3" hidden="1">5000</definedName>
    <definedName name="solver_mni" localSheetId="3" hidden="1">30</definedName>
    <definedName name="solver_mrt" localSheetId="3" hidden="1">0.075</definedName>
    <definedName name="solver_neg" localSheetId="3" hidden="1">2</definedName>
    <definedName name="solver_neg" localSheetId="1" hidden="1">2</definedName>
    <definedName name="solver_nod" localSheetId="3" hidden="1">5000</definedName>
    <definedName name="solver_num" localSheetId="3" hidden="1">2</definedName>
    <definedName name="solver_num" localSheetId="1" hidden="1">3</definedName>
    <definedName name="solver_nwt" localSheetId="3" hidden="1">1</definedName>
    <definedName name="solver_nwt" localSheetId="1" hidden="1">1</definedName>
    <definedName name="solver_ofx" localSheetId="3" hidden="1">2</definedName>
    <definedName name="solver_opt" localSheetId="3" hidden="1">'VCRs E Smooth'!$F$5</definedName>
    <definedName name="solver_opt" localSheetId="1" hidden="1">'VCRs Weighted MA'!$F$7</definedName>
    <definedName name="solver_piv" localSheetId="3" hidden="1">0.000001</definedName>
    <definedName name="solver_pre" localSheetId="3" hidden="1">0.000001</definedName>
    <definedName name="solver_pre" localSheetId="1" hidden="1">0.000001</definedName>
    <definedName name="solver_pro" localSheetId="3" hidden="1">2</definedName>
    <definedName name="solver_rbv" localSheetId="3" hidden="1">1</definedName>
    <definedName name="solver_red" localSheetId="3" hidden="1">0.000001</definedName>
    <definedName name="solver_rel1" localSheetId="3" hidden="1">1</definedName>
    <definedName name="solver_rel1" localSheetId="1" hidden="1">1</definedName>
    <definedName name="solver_rel2" localSheetId="3" hidden="1">3</definedName>
    <definedName name="solver_rel2" localSheetId="1" hidden="1">2</definedName>
    <definedName name="solver_rel3" localSheetId="1" hidden="1">3</definedName>
    <definedName name="solver_reo" localSheetId="3" hidden="1">2</definedName>
    <definedName name="solver_rep" localSheetId="3" hidden="1">2</definedName>
    <definedName name="solver_rhs1" localSheetId="3" hidden="1">1</definedName>
    <definedName name="solver_rhs1" localSheetId="1" hidden="1">1</definedName>
    <definedName name="solver_rhs2" localSheetId="3" hidden="1">0</definedName>
    <definedName name="solver_rhs2" localSheetId="1" hidden="1">1</definedName>
    <definedName name="solver_rhs3" localSheetId="1" hidden="1">0</definedName>
    <definedName name="solver_rlx" localSheetId="3" hidden="1">2</definedName>
    <definedName name="solver_scl" localSheetId="3" hidden="1">2</definedName>
    <definedName name="solver_scl" localSheetId="1" hidden="1">2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td" localSheetId="3" hidden="1">1</definedName>
    <definedName name="solver_tim" localSheetId="3" hidden="1">100</definedName>
    <definedName name="solver_tim" localSheetId="1" hidden="1">100</definedName>
    <definedName name="solver_tol" localSheetId="3" hidden="1">0.0005</definedName>
    <definedName name="solver_tol" localSheetId="1" hidden="1">0.05</definedName>
    <definedName name="solver_typ" localSheetId="3" hidden="1">2</definedName>
    <definedName name="solver_typ" localSheetId="1" hidden="1">2</definedName>
    <definedName name="solver_val" localSheetId="3" hidden="1">0</definedName>
    <definedName name="solver_val" localSheetId="1" hidden="1">0</definedName>
    <definedName name="solver_ver" localSheetId="3" hidden="1">2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G12" i="12" l="1"/>
  <c r="G13" i="12"/>
  <c r="G14" i="12"/>
  <c r="G15" i="12"/>
  <c r="G16" i="12"/>
  <c r="G17" i="12"/>
  <c r="G18" i="12"/>
  <c r="G19" i="12"/>
  <c r="G20" i="12"/>
  <c r="G21" i="12"/>
  <c r="G22" i="12"/>
  <c r="G11" i="12"/>
  <c r="F37" i="12"/>
  <c r="B32" i="15" a="1"/>
  <c r="F32" i="15" s="1"/>
  <c r="F21" i="15"/>
  <c r="F24" i="15" s="1"/>
  <c r="F27" i="15" s="1"/>
  <c r="F30" i="15" s="1"/>
  <c r="E21" i="15"/>
  <c r="E24" i="15" s="1"/>
  <c r="E27" i="15" s="1"/>
  <c r="E30" i="15" s="1"/>
  <c r="D21" i="15"/>
  <c r="D24" i="15" s="1"/>
  <c r="D27" i="15" s="1"/>
  <c r="D30" i="15" s="1"/>
  <c r="F20" i="15"/>
  <c r="F23" i="15" s="1"/>
  <c r="F26" i="15" s="1"/>
  <c r="F29" i="15" s="1"/>
  <c r="E20" i="15"/>
  <c r="E23" i="15" s="1"/>
  <c r="E26" i="15" s="1"/>
  <c r="E29" i="15" s="1"/>
  <c r="D20" i="15"/>
  <c r="D23" i="15" s="1"/>
  <c r="D26" i="15" s="1"/>
  <c r="D29" i="15" s="1"/>
  <c r="F19" i="15"/>
  <c r="F22" i="15" s="1"/>
  <c r="F25" i="15" s="1"/>
  <c r="F28" i="15" s="1"/>
  <c r="E19" i="15"/>
  <c r="E22" i="15" s="1"/>
  <c r="E25" i="15" s="1"/>
  <c r="E28" i="15" s="1"/>
  <c r="D19" i="15"/>
  <c r="D22" i="15" s="1"/>
  <c r="D25" i="15" s="1"/>
  <c r="D28" i="15" s="1"/>
  <c r="F7" i="15"/>
  <c r="F10" i="15" s="1"/>
  <c r="F13" i="15" s="1"/>
  <c r="E7" i="15"/>
  <c r="E10" i="15" s="1"/>
  <c r="E13" i="15" s="1"/>
  <c r="D7" i="15"/>
  <c r="D10" i="15" s="1"/>
  <c r="D13" i="15" s="1"/>
  <c r="F6" i="15"/>
  <c r="F9" i="15" s="1"/>
  <c r="F12" i="15" s="1"/>
  <c r="E6" i="15"/>
  <c r="E9" i="15" s="1"/>
  <c r="E12" i="15" s="1"/>
  <c r="D6" i="15"/>
  <c r="D9" i="15" s="1"/>
  <c r="D12" i="15" s="1"/>
  <c r="F5" i="15"/>
  <c r="F8" i="15" s="1"/>
  <c r="F11" i="15" s="1"/>
  <c r="E5" i="15"/>
  <c r="E8" i="15" s="1"/>
  <c r="E11" i="15" s="1"/>
  <c r="D5" i="15"/>
  <c r="D8" i="15" s="1"/>
  <c r="D11" i="15" s="1"/>
  <c r="B32" i="15" l="1"/>
  <c r="D32" i="15"/>
  <c r="C32" i="15"/>
  <c r="E32" i="15"/>
  <c r="G18" i="15" l="1"/>
  <c r="G30" i="15"/>
  <c r="G16" i="15"/>
  <c r="G29" i="15"/>
  <c r="G27" i="15"/>
  <c r="G25" i="15"/>
  <c r="G23" i="15"/>
  <c r="G21" i="15"/>
  <c r="G19" i="15"/>
  <c r="G28" i="15"/>
  <c r="G26" i="15"/>
  <c r="G24" i="15"/>
  <c r="G22" i="15"/>
  <c r="G20" i="15"/>
  <c r="G17" i="15"/>
  <c r="D2" i="10" l="1"/>
  <c r="C5" i="2"/>
  <c r="D28" i="1"/>
  <c r="D27" i="1"/>
  <c r="D7" i="1"/>
  <c r="C30" i="1"/>
  <c r="C29" i="1"/>
  <c r="C28" i="1"/>
  <c r="C5" i="1"/>
  <c r="C5" i="14" l="1"/>
  <c r="C6" i="14"/>
  <c r="F26" i="12"/>
  <c r="F27" i="12"/>
  <c r="F28" i="12"/>
  <c r="F29" i="12"/>
  <c r="F30" i="12"/>
  <c r="F31" i="12"/>
  <c r="F32" i="12"/>
  <c r="F33" i="12"/>
  <c r="F34" i="12"/>
  <c r="F35" i="12"/>
  <c r="F36" i="12"/>
  <c r="F38" i="12"/>
  <c r="F39" i="12"/>
  <c r="F25" i="12"/>
  <c r="J37" i="12"/>
  <c r="J36" i="12"/>
  <c r="L36" i="12" s="1"/>
  <c r="J35" i="12"/>
  <c r="J34" i="12"/>
  <c r="J33" i="12"/>
  <c r="J32" i="12"/>
  <c r="L32" i="12" s="1"/>
  <c r="J31" i="12"/>
  <c r="J30" i="12"/>
  <c r="J29" i="12"/>
  <c r="J28" i="12"/>
  <c r="J27" i="12"/>
  <c r="J26" i="12"/>
  <c r="L26" i="12" s="1"/>
  <c r="E21" i="12"/>
  <c r="F21" i="12" s="1"/>
  <c r="E20" i="12"/>
  <c r="F20" i="12" s="1"/>
  <c r="E19" i="12"/>
  <c r="F19" i="12" s="1"/>
  <c r="E18" i="12"/>
  <c r="F18" i="12" s="1"/>
  <c r="E17" i="12"/>
  <c r="F17" i="12"/>
  <c r="E16" i="12"/>
  <c r="F16" i="12" s="1"/>
  <c r="E15" i="12"/>
  <c r="F15" i="12" s="1"/>
  <c r="E14" i="12"/>
  <c r="F14" i="12" s="1"/>
  <c r="E13" i="12"/>
  <c r="F13" i="12" s="1"/>
  <c r="E12" i="12"/>
  <c r="F12" i="12" s="1"/>
  <c r="B3" i="10"/>
  <c r="F109" i="10"/>
  <c r="F110" i="10"/>
  <c r="F111" i="10"/>
  <c r="F112" i="10"/>
  <c r="F113" i="10"/>
  <c r="F114" i="10"/>
  <c r="F115" i="10"/>
  <c r="F116" i="10"/>
  <c r="F117" i="10"/>
  <c r="F118" i="10"/>
  <c r="F119" i="10"/>
  <c r="E109" i="10"/>
  <c r="E110" i="10"/>
  <c r="E111" i="10"/>
  <c r="E112" i="10"/>
  <c r="E113" i="10"/>
  <c r="E114" i="10"/>
  <c r="E115" i="10"/>
  <c r="E116" i="10"/>
  <c r="E117" i="10"/>
  <c r="E118" i="10"/>
  <c r="E119" i="10"/>
  <c r="C4" i="9"/>
  <c r="C5" i="9"/>
  <c r="C6" i="9"/>
  <c r="F5" i="9"/>
  <c r="D12" i="8"/>
  <c r="C12" i="8"/>
  <c r="D11" i="8"/>
  <c r="C11" i="8"/>
  <c r="H10" i="8"/>
  <c r="D10" i="8"/>
  <c r="C10" i="8"/>
  <c r="J8" i="8"/>
  <c r="K9" i="8"/>
  <c r="J9" i="8"/>
  <c r="I9" i="8"/>
  <c r="H9" i="8"/>
  <c r="D9" i="8"/>
  <c r="C9" i="8"/>
  <c r="J7" i="8"/>
  <c r="I8" i="8"/>
  <c r="H8" i="8"/>
  <c r="D8" i="8"/>
  <c r="C8" i="8"/>
  <c r="J6" i="8"/>
  <c r="K7" i="8"/>
  <c r="I7" i="8"/>
  <c r="H7" i="8"/>
  <c r="D7" i="8"/>
  <c r="C7" i="8"/>
  <c r="J5" i="8"/>
  <c r="K6" i="8"/>
  <c r="I6" i="8"/>
  <c r="H6" i="8"/>
  <c r="C6" i="8"/>
  <c r="J4" i="8"/>
  <c r="K4" i="8"/>
  <c r="I5" i="8"/>
  <c r="H5" i="8"/>
  <c r="C5" i="8"/>
  <c r="J3" i="8"/>
  <c r="I4" i="8"/>
  <c r="H4" i="8"/>
  <c r="H3" i="8"/>
  <c r="C27" i="1"/>
  <c r="C27" i="2"/>
  <c r="C28" i="2"/>
  <c r="C29" i="2"/>
  <c r="C30" i="2"/>
  <c r="C3" i="3"/>
  <c r="C4" i="3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7" i="2"/>
  <c r="F7" i="2"/>
  <c r="F5" i="2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33" i="1"/>
  <c r="C7" i="1"/>
  <c r="C33" i="1"/>
  <c r="C6" i="1"/>
  <c r="D30" i="1"/>
  <c r="D29" i="1"/>
  <c r="D6" i="14"/>
  <c r="C7" i="14"/>
  <c r="E7" i="14"/>
  <c r="F7" i="14"/>
  <c r="L28" i="12"/>
  <c r="L30" i="12"/>
  <c r="L34" i="12"/>
  <c r="L27" i="12"/>
  <c r="L29" i="12"/>
  <c r="L31" i="12"/>
  <c r="L35" i="12"/>
  <c r="L37" i="12"/>
  <c r="D5" i="9"/>
  <c r="E5" i="9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F6" i="9"/>
  <c r="C7" i="9"/>
  <c r="D6" i="9"/>
  <c r="E6" i="9"/>
  <c r="E8" i="14"/>
  <c r="F8" i="14"/>
  <c r="C8" i="14"/>
  <c r="D7" i="14"/>
  <c r="K5" i="8"/>
  <c r="K8" i="8"/>
  <c r="B4" i="10"/>
  <c r="B5" i="10" s="1"/>
  <c r="D8" i="14"/>
  <c r="C9" i="14"/>
  <c r="F7" i="9"/>
  <c r="C8" i="9"/>
  <c r="E7" i="9"/>
  <c r="D7" i="9"/>
  <c r="F5" i="3"/>
  <c r="C30" i="3"/>
  <c r="C29" i="3"/>
  <c r="C28" i="3"/>
  <c r="E10" i="14"/>
  <c r="F10" i="14"/>
  <c r="D9" i="14"/>
  <c r="C10" i="14"/>
  <c r="E9" i="14"/>
  <c r="F9" i="14"/>
  <c r="E8" i="9"/>
  <c r="F8" i="9"/>
  <c r="D8" i="9"/>
  <c r="C9" i="9"/>
  <c r="D9" i="9"/>
  <c r="F9" i="9"/>
  <c r="E9" i="9"/>
  <c r="C10" i="9"/>
  <c r="D10" i="14"/>
  <c r="C11" i="14"/>
  <c r="D11" i="14"/>
  <c r="C12" i="14"/>
  <c r="E12" i="14"/>
  <c r="F12" i="14"/>
  <c r="E11" i="14"/>
  <c r="F11" i="14"/>
  <c r="F10" i="9"/>
  <c r="C11" i="9"/>
  <c r="E10" i="9"/>
  <c r="D10" i="9"/>
  <c r="D12" i="14"/>
  <c r="C13" i="14"/>
  <c r="E13" i="14"/>
  <c r="F13" i="14"/>
  <c r="F11" i="9"/>
  <c r="E11" i="9"/>
  <c r="C12" i="9"/>
  <c r="D11" i="9"/>
  <c r="D13" i="14"/>
  <c r="C14" i="14"/>
  <c r="E14" i="14"/>
  <c r="F14" i="14"/>
  <c r="D12" i="9"/>
  <c r="E12" i="9"/>
  <c r="F12" i="9"/>
  <c r="C13" i="9"/>
  <c r="D14" i="14"/>
  <c r="E15" i="14"/>
  <c r="F15" i="14"/>
  <c r="C15" i="14"/>
  <c r="E13" i="9"/>
  <c r="E15" i="9"/>
  <c r="D13" i="9"/>
  <c r="D15" i="9"/>
  <c r="F13" i="9"/>
  <c r="F15" i="9"/>
  <c r="D15" i="14"/>
  <c r="C16" i="14"/>
  <c r="D16" i="14"/>
  <c r="C17" i="14"/>
  <c r="E16" i="14"/>
  <c r="F16" i="14"/>
  <c r="D17" i="14"/>
  <c r="C18" i="14"/>
  <c r="E18" i="14"/>
  <c r="F18" i="14"/>
  <c r="E17" i="14"/>
  <c r="F17" i="14"/>
  <c r="D18" i="14"/>
  <c r="E19" i="14"/>
  <c r="F19" i="14"/>
  <c r="C19" i="14"/>
  <c r="D19" i="14"/>
  <c r="E20" i="14"/>
  <c r="F20" i="14"/>
  <c r="C20" i="14"/>
  <c r="D20" i="14"/>
  <c r="C21" i="14"/>
  <c r="D21" i="14"/>
  <c r="C22" i="14"/>
  <c r="E22" i="14"/>
  <c r="F22" i="14"/>
  <c r="E21" i="14"/>
  <c r="F21" i="14"/>
  <c r="C23" i="14"/>
  <c r="E23" i="14"/>
  <c r="F23" i="14"/>
  <c r="D22" i="14"/>
  <c r="D23" i="14"/>
  <c r="E24" i="14"/>
  <c r="F24" i="14"/>
  <c r="C24" i="14"/>
  <c r="D24" i="14"/>
  <c r="E25" i="14"/>
  <c r="F25" i="14"/>
  <c r="C25" i="14"/>
  <c r="D25" i="14"/>
  <c r="C26" i="14"/>
  <c r="D26" i="14"/>
  <c r="C27" i="14"/>
  <c r="E27" i="14"/>
  <c r="F27" i="14"/>
  <c r="E26" i="14"/>
  <c r="F26" i="14"/>
  <c r="D27" i="14"/>
  <c r="E28" i="14"/>
  <c r="F28" i="14"/>
  <c r="G7" i="14"/>
  <c r="C28" i="14"/>
  <c r="D28" i="14"/>
  <c r="J38" i="12" l="1"/>
  <c r="C5" i="12"/>
  <c r="C6" i="12"/>
  <c r="C8" i="12" s="1"/>
  <c r="D5" i="12" s="1"/>
  <c r="C7" i="12"/>
  <c r="L33" i="12"/>
  <c r="L38" i="12" s="1"/>
  <c r="B6" i="10"/>
  <c r="D37" i="12" l="1"/>
  <c r="G37" i="12" s="1"/>
  <c r="D6" i="12"/>
  <c r="D7" i="12"/>
  <c r="B7" i="10"/>
  <c r="D39" i="12" l="1"/>
  <c r="G39" i="12" s="1"/>
  <c r="D38" i="12"/>
  <c r="G38" i="12" s="1"/>
  <c r="H17" i="12"/>
  <c r="D31" i="12"/>
  <c r="G31" i="12" s="1"/>
  <c r="D28" i="12"/>
  <c r="G28" i="12" s="1"/>
  <c r="H14" i="12"/>
  <c r="D25" i="12"/>
  <c r="G25" i="12" s="1"/>
  <c r="H11" i="12"/>
  <c r="D34" i="12"/>
  <c r="G34" i="12" s="1"/>
  <c r="H20" i="12"/>
  <c r="B8" i="10"/>
  <c r="K32" i="12" l="1"/>
  <c r="E31" i="12"/>
  <c r="E25" i="12"/>
  <c r="K26" i="12"/>
  <c r="D35" i="12"/>
  <c r="G35" i="12" s="1"/>
  <c r="H21" i="12"/>
  <c r="D29" i="12"/>
  <c r="G29" i="12" s="1"/>
  <c r="H15" i="12"/>
  <c r="K29" i="12"/>
  <c r="E28" i="12"/>
  <c r="H16" i="12"/>
  <c r="D30" i="12"/>
  <c r="G30" i="12" s="1"/>
  <c r="D33" i="12"/>
  <c r="G33" i="12" s="1"/>
  <c r="H19" i="12"/>
  <c r="E34" i="12"/>
  <c r="K35" i="12"/>
  <c r="H18" i="12"/>
  <c r="D32" i="12"/>
  <c r="G32" i="12" s="1"/>
  <c r="D36" i="12"/>
  <c r="G36" i="12" s="1"/>
  <c r="H22" i="12"/>
  <c r="D26" i="12"/>
  <c r="G26" i="12" s="1"/>
  <c r="H12" i="12"/>
  <c r="D27" i="12"/>
  <c r="G27" i="12" s="1"/>
  <c r="H13" i="12"/>
  <c r="B9" i="10"/>
  <c r="E29" i="12" l="1"/>
  <c r="K30" i="12"/>
  <c r="K36" i="12"/>
  <c r="E35" i="12"/>
  <c r="N26" i="12"/>
  <c r="M26" i="12"/>
  <c r="E27" i="12"/>
  <c r="K28" i="12"/>
  <c r="E26" i="12"/>
  <c r="K27" i="12"/>
  <c r="K31" i="12"/>
  <c r="E30" i="12"/>
  <c r="E36" i="12"/>
  <c r="K37" i="12"/>
  <c r="M35" i="12"/>
  <c r="N35" i="12"/>
  <c r="K34" i="12"/>
  <c r="E33" i="12"/>
  <c r="K33" i="12"/>
  <c r="E32" i="12"/>
  <c r="N29" i="12"/>
  <c r="M29" i="12"/>
  <c r="M32" i="12"/>
  <c r="N32" i="12"/>
  <c r="B10" i="10"/>
  <c r="M36" i="12" l="1"/>
  <c r="N36" i="12"/>
  <c r="N37" i="12"/>
  <c r="M37" i="12"/>
  <c r="M33" i="12"/>
  <c r="N33" i="12"/>
  <c r="M34" i="12"/>
  <c r="N34" i="12"/>
  <c r="N30" i="12"/>
  <c r="M30" i="12"/>
  <c r="K38" i="12"/>
  <c r="M31" i="12"/>
  <c r="N31" i="12"/>
  <c r="N27" i="12"/>
  <c r="M27" i="12"/>
  <c r="N28" i="12"/>
  <c r="M28" i="12"/>
  <c r="B11" i="10"/>
  <c r="N38" i="12" l="1"/>
  <c r="M38" i="12"/>
  <c r="B12" i="10"/>
  <c r="B13" i="10" l="1"/>
  <c r="B14" i="10" l="1"/>
  <c r="B15" i="10" l="1"/>
  <c r="B16" i="10" l="1"/>
  <c r="B17" i="10" l="1"/>
  <c r="B18" i="10" l="1"/>
  <c r="B19" i="10" l="1"/>
  <c r="B20" i="10" l="1"/>
  <c r="B21" i="10" l="1"/>
  <c r="B22" i="10" l="1"/>
  <c r="B23" i="10" l="1"/>
  <c r="B24" i="10" l="1"/>
  <c r="B25" i="10" l="1"/>
  <c r="B26" i="10" l="1"/>
  <c r="B27" i="10" l="1"/>
  <c r="B28" i="10" l="1"/>
  <c r="B29" i="10" l="1"/>
  <c r="B30" i="10" l="1"/>
  <c r="B31" i="10" l="1"/>
  <c r="B32" i="10" l="1"/>
  <c r="B33" i="10" l="1"/>
  <c r="B34" i="10" l="1"/>
  <c r="B35" i="10" l="1"/>
  <c r="B36" i="10" l="1"/>
  <c r="B37" i="10" l="1"/>
  <c r="B38" i="10" l="1"/>
  <c r="B39" i="10" l="1"/>
  <c r="B40" i="10" l="1"/>
  <c r="B41" i="10" l="1"/>
  <c r="B42" i="10" l="1"/>
  <c r="B43" i="10" l="1"/>
  <c r="B44" i="10" l="1"/>
  <c r="B45" i="10" l="1"/>
  <c r="B46" i="10" l="1"/>
  <c r="B47" i="10" l="1"/>
  <c r="B48" i="10" l="1"/>
  <c r="B49" i="10" l="1"/>
  <c r="B50" i="10" l="1"/>
  <c r="B51" i="10" l="1"/>
  <c r="B52" i="10" l="1"/>
  <c r="B53" i="10" l="1"/>
  <c r="B54" i="10" l="1"/>
  <c r="B55" i="10" l="1"/>
  <c r="B56" i="10" l="1"/>
  <c r="B57" i="10" l="1"/>
  <c r="B58" i="10" l="1"/>
  <c r="B59" i="10" l="1"/>
  <c r="B60" i="10" l="1"/>
  <c r="B61" i="10" l="1"/>
  <c r="B62" i="10" l="1"/>
  <c r="B63" i="10" l="1"/>
  <c r="B64" i="10" l="1"/>
  <c r="B65" i="10" l="1"/>
  <c r="B66" i="10" l="1"/>
  <c r="B67" i="10" l="1"/>
  <c r="B68" i="10" l="1"/>
  <c r="B69" i="10" l="1"/>
  <c r="B70" i="10" l="1"/>
  <c r="B71" i="10" l="1"/>
  <c r="B72" i="10" l="1"/>
  <c r="B73" i="10" l="1"/>
  <c r="B74" i="10" l="1"/>
  <c r="B75" i="10" l="1"/>
  <c r="B76" i="10" l="1"/>
  <c r="B77" i="10" l="1"/>
  <c r="B78" i="10" l="1"/>
  <c r="B79" i="10" l="1"/>
  <c r="B80" i="10" l="1"/>
  <c r="B81" i="10" l="1"/>
  <c r="B82" i="10" l="1"/>
  <c r="B83" i="10" l="1"/>
  <c r="B84" i="10" l="1"/>
  <c r="B85" i="10" l="1"/>
  <c r="B86" i="10" l="1"/>
  <c r="B87" i="10" l="1"/>
  <c r="B88" i="10" l="1"/>
  <c r="B89" i="10" l="1"/>
  <c r="B90" i="10" l="1"/>
  <c r="B91" i="10" l="1"/>
  <c r="B92" i="10" l="1"/>
  <c r="G3" i="10" l="1"/>
  <c r="G5" i="10"/>
  <c r="C108" i="10" l="1"/>
  <c r="D93" i="10"/>
  <c r="D4" i="10"/>
  <c r="D5" i="10"/>
  <c r="D3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F108" i="10" l="1"/>
  <c r="F121" i="10" s="1"/>
  <c r="E108" i="10"/>
  <c r="E121" i="10" s="1"/>
  <c r="D121" i="10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>Variable cell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Variable cell</t>
        </r>
      </text>
    </comment>
    <comment ref="F5" authorId="0" shapeId="0">
      <text>
        <r>
          <rPr>
            <sz val="8"/>
            <color indexed="81"/>
            <rFont val="Tahoma"/>
            <family val="2"/>
          </rPr>
          <t>Constraint cell</t>
        </r>
      </text>
    </comment>
    <comment ref="F7" authorId="0" shapeId="0">
      <text>
        <r>
          <rPr>
            <sz val="8"/>
            <color indexed="81"/>
            <rFont val="Tahoma"/>
            <family val="2"/>
          </rPr>
          <t>Set cell</t>
        </r>
      </text>
    </comment>
  </commentList>
</comments>
</file>

<file path=xl/comments2.xml><?xml version="1.0" encoding="utf-8"?>
<comments xmlns="http://schemas.openxmlformats.org/spreadsheetml/2006/main">
  <authors>
    <author>Rasmus Rasmussen</author>
    <author>A satisfied Microsoft Office user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 xml:space="preserve">It is customary to set the first prediction equal to the first actual value.
</t>
        </r>
      </text>
    </comment>
    <comment ref="F3" authorId="1" shapeId="0">
      <text>
        <r>
          <rPr>
            <sz val="8"/>
            <color indexed="81"/>
            <rFont val="Tahoma"/>
            <family val="2"/>
          </rPr>
          <t>Variable cell</t>
        </r>
      </text>
    </comment>
    <comment ref="F5" authorId="1" shapeId="0">
      <text>
        <r>
          <rPr>
            <sz val="8"/>
            <color indexed="81"/>
            <rFont val="Tahoma"/>
            <family val="2"/>
          </rPr>
          <t>Set cell</t>
        </r>
      </text>
    </comment>
  </commentList>
</comments>
</file>

<file path=xl/sharedStrings.xml><?xml version="1.0" encoding="utf-8"?>
<sst xmlns="http://schemas.openxmlformats.org/spreadsheetml/2006/main" count="358" uniqueCount="217">
  <si>
    <t>Number of</t>
  </si>
  <si>
    <t>Time Period</t>
  </si>
  <si>
    <t>VCRs Sold</t>
  </si>
  <si>
    <t>2-Month</t>
  </si>
  <si>
    <t>4-Month</t>
  </si>
  <si>
    <t>--</t>
  </si>
  <si>
    <t>Moving Avg</t>
  </si>
  <si>
    <t>MSE</t>
  </si>
  <si>
    <t>=SUMXMY2(C7:C26,$B$7:$B$26)/COUNT(C7:C26)</t>
  </si>
  <si>
    <t>2-Month Weighted</t>
  </si>
  <si>
    <t>sum</t>
  </si>
  <si>
    <t>Weights</t>
  </si>
  <si>
    <t>Exp. Smoothing</t>
  </si>
  <si>
    <t>Prediction</t>
  </si>
  <si>
    <t>alpha</t>
  </si>
  <si>
    <t>Period</t>
  </si>
  <si>
    <t>Week (t)</t>
  </si>
  <si>
    <t>Sales (t)</t>
  </si>
  <si>
    <t>Forc (t+3)</t>
  </si>
  <si>
    <t>Forc (t+5)</t>
  </si>
  <si>
    <t>MA(3)</t>
  </si>
  <si>
    <t>MA(5)</t>
  </si>
  <si>
    <t>MA(4)</t>
  </si>
  <si>
    <t>CMA(4)</t>
  </si>
  <si>
    <t>-</t>
  </si>
  <si>
    <r>
      <t>w</t>
    </r>
    <r>
      <rPr>
        <b/>
        <sz val="9"/>
        <rFont val="Arial"/>
        <family val="2"/>
      </rPr>
      <t>1</t>
    </r>
  </si>
  <si>
    <r>
      <t>w</t>
    </r>
    <r>
      <rPr>
        <b/>
        <sz val="9"/>
        <rFont val="Arial"/>
        <family val="2"/>
      </rPr>
      <t>2</t>
    </r>
  </si>
  <si>
    <t>m =</t>
  </si>
  <si>
    <t>c =</t>
  </si>
  <si>
    <t>Jun.1976</t>
  </si>
  <si>
    <t>Sep.1976</t>
  </si>
  <si>
    <t>Dec.1976</t>
  </si>
  <si>
    <t>Mar.1977</t>
  </si>
  <si>
    <t>Jun.1977</t>
  </si>
  <si>
    <t>Sep.1977</t>
  </si>
  <si>
    <t>Dec.1977</t>
  </si>
  <si>
    <t>Mar.1978</t>
  </si>
  <si>
    <t>Jun.1978</t>
  </si>
  <si>
    <t>Sep.1978</t>
  </si>
  <si>
    <t>Dec.1978</t>
  </si>
  <si>
    <t>Mar.1979</t>
  </si>
  <si>
    <t>Jun.1979</t>
  </si>
  <si>
    <t>Sep.1979</t>
  </si>
  <si>
    <t>Dec.1979</t>
  </si>
  <si>
    <t>Mar.1980</t>
  </si>
  <si>
    <t>Jun.1980</t>
  </si>
  <si>
    <t>Sep.1980</t>
  </si>
  <si>
    <t>Dec.1980</t>
  </si>
  <si>
    <t>Mar.1981</t>
  </si>
  <si>
    <t>Jun.1981</t>
  </si>
  <si>
    <t>Sep.1981</t>
  </si>
  <si>
    <t>Dec.1981</t>
  </si>
  <si>
    <t>Mar.1982</t>
  </si>
  <si>
    <t>Jun.1982</t>
  </si>
  <si>
    <t>Sep.1982</t>
  </si>
  <si>
    <t>Dec.1982</t>
  </si>
  <si>
    <t>Mar.1983</t>
  </si>
  <si>
    <t>Jun.1983</t>
  </si>
  <si>
    <t>Sep.1983</t>
  </si>
  <si>
    <t>Dec.1983</t>
  </si>
  <si>
    <t>Mar.1984</t>
  </si>
  <si>
    <t>Jun.1984</t>
  </si>
  <si>
    <t>Sep.1984</t>
  </si>
  <si>
    <t>Dec.1984</t>
  </si>
  <si>
    <t>Mar.1985</t>
  </si>
  <si>
    <t>Jun.1985</t>
  </si>
  <si>
    <t>Sep.1985</t>
  </si>
  <si>
    <t>Dec.1985</t>
  </si>
  <si>
    <t>Mar.1986</t>
  </si>
  <si>
    <t>Jun.1986</t>
  </si>
  <si>
    <t>Sep.1986</t>
  </si>
  <si>
    <t>Dec.1986</t>
  </si>
  <si>
    <t>Mar.1987</t>
  </si>
  <si>
    <t>Jun.1987</t>
  </si>
  <si>
    <t>Sep.1987</t>
  </si>
  <si>
    <t>Dec.1987</t>
  </si>
  <si>
    <t>Mar.1988</t>
  </si>
  <si>
    <t>Jun.1988</t>
  </si>
  <si>
    <t>Sep.1988</t>
  </si>
  <si>
    <t>Dec.1988</t>
  </si>
  <si>
    <t>Mar.1989</t>
  </si>
  <si>
    <t>Jun.1989</t>
  </si>
  <si>
    <t>Sep.1989</t>
  </si>
  <si>
    <t>Dec.1989</t>
  </si>
  <si>
    <t>Mar.1990</t>
  </si>
  <si>
    <t>Jun.1990</t>
  </si>
  <si>
    <t>Sep.1990</t>
  </si>
  <si>
    <t>Dec.1990</t>
  </si>
  <si>
    <t>Mar.1991</t>
  </si>
  <si>
    <t>Jun.1991</t>
  </si>
  <si>
    <t>Sep.1991</t>
  </si>
  <si>
    <t>Dec.1991</t>
  </si>
  <si>
    <t>Mar.1992</t>
  </si>
  <si>
    <t>Jun.1992</t>
  </si>
  <si>
    <t>Sep.1992</t>
  </si>
  <si>
    <t>Dec.1992</t>
  </si>
  <si>
    <t>Mar.1993</t>
  </si>
  <si>
    <t>Jun.1993</t>
  </si>
  <si>
    <t>Sep.1993</t>
  </si>
  <si>
    <t>Dec.1993</t>
  </si>
  <si>
    <t>Mar.1994</t>
  </si>
  <si>
    <t>Jun.1994</t>
  </si>
  <si>
    <t>Sep.1994</t>
  </si>
  <si>
    <t>Dec.1994</t>
  </si>
  <si>
    <t>Mar.1995</t>
  </si>
  <si>
    <t>Jun.1995</t>
  </si>
  <si>
    <t>Sep.1995</t>
  </si>
  <si>
    <t>Dec.1995</t>
  </si>
  <si>
    <t>Mar.1996</t>
  </si>
  <si>
    <t>Jun.1996</t>
  </si>
  <si>
    <t>Sep.1996</t>
  </si>
  <si>
    <t>Dec.1996</t>
  </si>
  <si>
    <t>Mar.1997</t>
  </si>
  <si>
    <t>Jun.1997</t>
  </si>
  <si>
    <t>Sep.1997</t>
  </si>
  <si>
    <t>Dec.1997</t>
  </si>
  <si>
    <t>Mar.1998</t>
  </si>
  <si>
    <t>Jun.1998</t>
  </si>
  <si>
    <t>Sep.1998</t>
  </si>
  <si>
    <t>Dec.1998</t>
  </si>
  <si>
    <t>Mar.1999</t>
  </si>
  <si>
    <t>Jun.1999</t>
  </si>
  <si>
    <t>Sep.1999</t>
  </si>
  <si>
    <t>Dec.1999</t>
  </si>
  <si>
    <t>Mar.2000</t>
  </si>
  <si>
    <t>Jun.2000</t>
  </si>
  <si>
    <t>Sep.2000</t>
  </si>
  <si>
    <t>Dec.2000</t>
  </si>
  <si>
    <t>Mar.2001</t>
  </si>
  <si>
    <t>Jun.2001</t>
  </si>
  <si>
    <t>Sep.2001</t>
  </si>
  <si>
    <t>Dec.2001</t>
  </si>
  <si>
    <t xml:space="preserve"> Ready mixed concrete ('000 cubic metres)</t>
  </si>
  <si>
    <t>Date</t>
  </si>
  <si>
    <t>Predicted Ready Mixed Concrete</t>
  </si>
  <si>
    <t>Actual Data</t>
  </si>
  <si>
    <t>APE</t>
  </si>
  <si>
    <t>MAPE</t>
  </si>
  <si>
    <t>R-Squared</t>
  </si>
  <si>
    <t>alpha =</t>
  </si>
  <si>
    <t>forecast</t>
  </si>
  <si>
    <t>AD</t>
  </si>
  <si>
    <t>SE</t>
  </si>
  <si>
    <t>MAD</t>
  </si>
  <si>
    <t>Alpha</t>
  </si>
  <si>
    <t>Data Table</t>
  </si>
  <si>
    <t>Squared Errors</t>
  </si>
  <si>
    <t>Observed</t>
  </si>
  <si>
    <t>Year</t>
  </si>
  <si>
    <t>Season</t>
  </si>
  <si>
    <r>
      <t>Sales Y</t>
    </r>
    <r>
      <rPr>
        <vertAlign val="subscript"/>
        <sz val="11"/>
        <rFont val="Times New Roman"/>
        <family val="1"/>
      </rPr>
      <t>t</t>
    </r>
  </si>
  <si>
    <t>Moving Average</t>
  </si>
  <si>
    <r>
      <t>Seasonal Index S</t>
    </r>
    <r>
      <rPr>
        <vertAlign val="subscript"/>
        <sz val="11"/>
        <rFont val="Times New Roman"/>
        <family val="1"/>
      </rPr>
      <t>t</t>
    </r>
    <r>
      <rPr>
        <sz val="11"/>
        <rFont val="Times New Roman"/>
        <family val="1"/>
      </rPr>
      <t>I</t>
    </r>
    <r>
      <rPr>
        <vertAlign val="subscript"/>
        <sz val="11"/>
        <rFont val="Times New Roman"/>
        <family val="1"/>
      </rPr>
      <t>t</t>
    </r>
  </si>
  <si>
    <r>
      <t>Scaled S</t>
    </r>
    <r>
      <rPr>
        <vertAlign val="subscript"/>
        <sz val="11"/>
        <rFont val="Times New Roman"/>
        <family val="1"/>
      </rPr>
      <t>t</t>
    </r>
  </si>
  <si>
    <r>
      <t>Y</t>
    </r>
    <r>
      <rPr>
        <vertAlign val="subscript"/>
        <sz val="11"/>
        <rFont val="Times New Roman"/>
        <family val="1"/>
      </rPr>
      <t>t</t>
    </r>
    <r>
      <rPr>
        <sz val="11"/>
        <rFont val="Times New Roman"/>
        <family val="1"/>
      </rPr>
      <t>/S</t>
    </r>
    <r>
      <rPr>
        <vertAlign val="subscript"/>
        <sz val="11"/>
        <rFont val="Times New Roman"/>
        <family val="1"/>
      </rPr>
      <t>t</t>
    </r>
  </si>
  <si>
    <t>Fitted</t>
  </si>
  <si>
    <t>Seasonal</t>
  </si>
  <si>
    <t>X</t>
  </si>
  <si>
    <t>Y</t>
  </si>
  <si>
    <r>
      <t>X</t>
    </r>
    <r>
      <rPr>
        <b/>
        <vertAlign val="superscript"/>
        <sz val="11"/>
        <rFont val="Times New Roman"/>
        <family val="1"/>
      </rPr>
      <t>2</t>
    </r>
  </si>
  <si>
    <r>
      <t>Y</t>
    </r>
    <r>
      <rPr>
        <b/>
        <vertAlign val="superscript"/>
        <sz val="11"/>
        <rFont val="Times New Roman"/>
        <family val="1"/>
      </rPr>
      <t>2</t>
    </r>
  </si>
  <si>
    <t>XY</t>
  </si>
  <si>
    <t>Sum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</si>
  <si>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</si>
  <si>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</si>
  <si>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</si>
  <si>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</si>
  <si>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</si>
  <si>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</si>
  <si>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</si>
  <si>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</si>
  <si>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</si>
  <si>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</si>
  <si>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</si>
  <si>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</si>
  <si>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</si>
  <si>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</si>
  <si>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</si>
  <si>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</si>
  <si>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</si>
  <si>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</si>
  <si>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</si>
  <si>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</si>
  <si>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</si>
  <si>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</si>
  <si>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</si>
  <si>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</si>
  <si>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Multiplicative Model</t>
  </si>
  <si>
    <t>Ratio</t>
  </si>
  <si>
    <t>Index</t>
  </si>
  <si>
    <t>Average:</t>
  </si>
  <si>
    <r>
      <t>S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Indicator</t>
    </r>
  </si>
  <si>
    <r>
      <t>S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Indicator</t>
    </r>
  </si>
  <si>
    <r>
      <t>S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Indicator</t>
    </r>
  </si>
  <si>
    <t>S1 Indicator</t>
  </si>
  <si>
    <t>S2 Indicator</t>
  </si>
  <si>
    <t>S3 Indicator</t>
  </si>
  <si>
    <t>Meat Pie Sales</t>
  </si>
  <si>
    <t>alpha1 =</t>
  </si>
  <si>
    <t>alpha2 =</t>
  </si>
  <si>
    <r>
      <t>smoothed value  (m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)</t>
    </r>
  </si>
  <si>
    <r>
      <t>trend parameter (r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)</t>
    </r>
  </si>
  <si>
    <r>
      <t>one step forecast (F</t>
    </r>
    <r>
      <rPr>
        <vertAlign val="subscript"/>
        <sz val="10"/>
        <rFont val="Times New Roman"/>
        <family val="1"/>
      </rPr>
      <t>t+1</t>
    </r>
    <r>
      <rPr>
        <sz val="10"/>
        <rFont val="Times New Roman"/>
        <family val="1"/>
      </rPr>
      <t>)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</si>
  <si>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</si>
  <si>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</si>
  <si>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</si>
  <si>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</si>
  <si>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</si>
  <si>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</si>
  <si>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</si>
  <si>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</si>
  <si>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</si>
  <si>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</si>
  <si>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</si>
  <si>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</si>
  <si>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.</t>
  </si>
  <si>
    <t>Observed(Actual)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</si>
</sst>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_)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sz val="10"/>
      <color indexed="10"/>
      <name val="Arial"/>
      <family val="2"/>
    </font>
    <font>
      <sz val="11"/>
      <name val="Times New Roman"/>
      <family val="1"/>
    </font>
    <font>
      <b/>
      <sz val="9"/>
      <name val="Arial"/>
      <family val="2"/>
    </font>
    <font>
      <i/>
      <sz val="10"/>
      <name val="Arial"/>
      <family val="2"/>
    </font>
    <font>
      <vertAlign val="subscript"/>
      <sz val="1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b/>
      <sz val="14"/>
      <name val="Arial"/>
      <family val="2"/>
    </font>
    <font>
      <b/>
      <i/>
      <u/>
      <sz val="10"/>
      <name val="Arial"/>
      <family val="2"/>
    </font>
    <font>
      <vertAlign val="subscript"/>
      <sz val="1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7" fillId="0" borderId="1" xfId="0" applyFont="1" applyBorder="1"/>
    <xf numFmtId="2" fontId="7" fillId="0" borderId="1" xfId="0" quotePrefix="1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1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1" xfId="0" quotePrefix="1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center"/>
    </xf>
    <xf numFmtId="2" fontId="2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quotePrefix="1" applyFont="1"/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 wrapText="1"/>
    </xf>
    <xf numFmtId="2" fontId="8" fillId="0" borderId="2" xfId="0" applyNumberFormat="1" applyFont="1" applyBorder="1" applyAlignment="1">
      <alignment horizontal="center"/>
    </xf>
    <xf numFmtId="2" fontId="8" fillId="0" borderId="1" xfId="0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 applyProtection="1">
      <alignment horizontal="center"/>
    </xf>
    <xf numFmtId="166" fontId="6" fillId="0" borderId="1" xfId="0" applyNumberFormat="1" applyFont="1" applyBorder="1" applyAlignment="1" applyProtection="1">
      <alignment horizontal="center"/>
    </xf>
    <xf numFmtId="0" fontId="6" fillId="0" borderId="0" xfId="0" applyFont="1"/>
    <xf numFmtId="0" fontId="6" fillId="0" borderId="1" xfId="0" applyFont="1" applyBorder="1"/>
    <xf numFmtId="2" fontId="6" fillId="0" borderId="1" xfId="0" applyNumberFormat="1" applyFont="1" applyBorder="1"/>
    <xf numFmtId="2" fontId="6" fillId="0" borderId="0" xfId="0" applyNumberFormat="1" applyFont="1"/>
    <xf numFmtId="0" fontId="6" fillId="0" borderId="0" xfId="0" applyFont="1" applyAlignment="1" applyProtection="1">
      <alignment horizontal="center"/>
    </xf>
    <xf numFmtId="166" fontId="6" fillId="0" borderId="0" xfId="0" applyNumberFormat="1" applyFont="1" applyAlignment="1" applyProtection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6" fillId="0" borderId="0" xfId="0" applyFont="1" applyBorder="1"/>
    <xf numFmtId="0" fontId="6" fillId="0" borderId="0" xfId="0" applyFont="1" applyAlignment="1">
      <alignment horizontal="left"/>
    </xf>
    <xf numFmtId="1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centerContinuous"/>
    </xf>
    <xf numFmtId="0" fontId="0" fillId="0" borderId="5" xfId="0" applyFill="1" applyBorder="1" applyAlignment="1"/>
    <xf numFmtId="0" fontId="10" fillId="0" borderId="4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/>
    <xf numFmtId="10" fontId="0" fillId="0" borderId="8" xfId="0" applyNumberFormat="1" applyBorder="1"/>
    <xf numFmtId="0" fontId="0" fillId="0" borderId="7" xfId="0" applyFill="1" applyBorder="1"/>
    <xf numFmtId="10" fontId="0" fillId="0" borderId="0" xfId="0" applyNumberFormat="1"/>
    <xf numFmtId="0" fontId="2" fillId="0" borderId="9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2" fontId="0" fillId="0" borderId="8" xfId="0" applyNumberFormat="1" applyBorder="1"/>
    <xf numFmtId="2" fontId="8" fillId="0" borderId="1" xfId="0" applyNumberFormat="1" applyFont="1" applyFill="1" applyBorder="1" applyAlignment="1">
      <alignment horizontal="center"/>
    </xf>
    <xf numFmtId="2" fontId="6" fillId="0" borderId="0" xfId="0" applyNumberFormat="1" applyFont="1" applyBorder="1"/>
    <xf numFmtId="0" fontId="6" fillId="0" borderId="0" xfId="0" applyFont="1" applyBorder="1" applyAlignment="1">
      <alignment wrapText="1"/>
    </xf>
    <xf numFmtId="2" fontId="6" fillId="0" borderId="0" xfId="0" applyNumberFormat="1" applyFont="1" applyBorder="1" applyAlignment="1">
      <alignment wrapText="1"/>
    </xf>
    <xf numFmtId="2" fontId="0" fillId="0" borderId="0" xfId="0" applyNumberFormat="1" applyFill="1" applyBorder="1" applyAlignment="1"/>
    <xf numFmtId="2" fontId="0" fillId="0" borderId="5" xfId="0" applyNumberFormat="1" applyFill="1" applyBorder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'VCRs 2MA 4MA'!#REF!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'VCRs 2MA 4MA'!#REF!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5-437D-A385-B9CBAAA24FE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2-01F5-437D-A385-B9CBAAA24FE3}"/>
              </c:ext>
            </c:extLst>
          </c:dPt>
          <c:xVal>
            <c:numRef>
              <c:f>'VCRs 2MA 4MA'!#REF!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'VCRs 2MA 4MA'!#REF!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F5-437D-A385-B9CBAAA2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93224"/>
        <c:axId val="1"/>
      </c:scatterChart>
      <c:valAx>
        <c:axId val="3926932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26932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33</c:v>
              </c:pt>
              <c:pt idx="1">
                <c:v>38</c:v>
              </c:pt>
              <c:pt idx="2">
                <c:v>31</c:v>
              </c:pt>
              <c:pt idx="3">
                <c:v>35</c:v>
              </c:pt>
              <c:pt idx="4">
                <c:v>30</c:v>
              </c:pt>
              <c:pt idx="5">
                <c:v>36</c:v>
              </c:pt>
              <c:pt idx="6">
                <c:v>34</c:v>
              </c:pt>
              <c:pt idx="7">
                <c:v>39</c:v>
              </c:pt>
              <c:pt idx="8">
                <c:v>39</c:v>
              </c:pt>
              <c:pt idx="9">
                <c:v>36</c:v>
              </c:pt>
              <c:pt idx="10">
                <c:v>40</c:v>
              </c:pt>
              <c:pt idx="11">
                <c:v>38</c:v>
              </c:pt>
              <c:pt idx="12">
                <c:v>37</c:v>
              </c:pt>
              <c:pt idx="13">
                <c:v>39</c:v>
              </c:pt>
              <c:pt idx="14">
                <c:v>32</c:v>
              </c:pt>
              <c:pt idx="15">
                <c:v>38</c:v>
              </c:pt>
              <c:pt idx="16">
                <c:v>37</c:v>
              </c:pt>
              <c:pt idx="17">
                <c:v>39</c:v>
              </c:pt>
              <c:pt idx="18">
                <c:v>37</c:v>
              </c:pt>
              <c:pt idx="19">
                <c:v>35</c:v>
              </c:pt>
              <c:pt idx="20">
                <c:v>37</c:v>
              </c:pt>
              <c:pt idx="21">
                <c:v>34</c:v>
              </c:pt>
              <c:pt idx="22">
                <c:v>35</c:v>
              </c:pt>
              <c:pt idx="23">
                <c:v>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A14-4666-9D0E-8FA93D61AB5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2-6A14-4666-9D0E-8FA93D61AB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4-6A14-4666-9D0E-8FA93D61AB5A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6A14-4666-9D0E-8FA93D61AB5A}"/>
              </c:ext>
            </c:extLst>
          </c:dPt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0</c:v>
              </c:pt>
              <c:pt idx="1">
                <c:v>0</c:v>
              </c:pt>
              <c:pt idx="2">
                <c:v>35.5</c:v>
              </c:pt>
              <c:pt idx="3">
                <c:v>34.5</c:v>
              </c:pt>
              <c:pt idx="4">
                <c:v>33</c:v>
              </c:pt>
              <c:pt idx="5">
                <c:v>32.5</c:v>
              </c:pt>
              <c:pt idx="6">
                <c:v>33</c:v>
              </c:pt>
              <c:pt idx="7">
                <c:v>35</c:v>
              </c:pt>
              <c:pt idx="8">
                <c:v>36.5</c:v>
              </c:pt>
              <c:pt idx="9">
                <c:v>39</c:v>
              </c:pt>
              <c:pt idx="10">
                <c:v>37.5</c:v>
              </c:pt>
              <c:pt idx="11">
                <c:v>38</c:v>
              </c:pt>
              <c:pt idx="12">
                <c:v>39</c:v>
              </c:pt>
              <c:pt idx="13">
                <c:v>37.5</c:v>
              </c:pt>
              <c:pt idx="14">
                <c:v>38</c:v>
              </c:pt>
              <c:pt idx="15">
                <c:v>35.5</c:v>
              </c:pt>
              <c:pt idx="16">
                <c:v>35</c:v>
              </c:pt>
              <c:pt idx="17">
                <c:v>37.5</c:v>
              </c:pt>
              <c:pt idx="18">
                <c:v>38</c:v>
              </c:pt>
              <c:pt idx="19">
                <c:v>38</c:v>
              </c:pt>
              <c:pt idx="20">
                <c:v>36</c:v>
              </c:pt>
              <c:pt idx="21">
                <c:v>36</c:v>
              </c:pt>
              <c:pt idx="22">
                <c:v>35.5</c:v>
              </c:pt>
              <c:pt idx="23">
                <c:v>34.5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6A14-4666-9D0E-8FA93D61A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91912"/>
        <c:axId val="1"/>
      </c:scatterChart>
      <c:valAx>
        <c:axId val="3926919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26919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078125E-2"/>
          <c:y val="5.641039766225376E-2"/>
          <c:w val="0.873046875"/>
          <c:h val="0.810258439148735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'VCRs 2MA 4MA'!$B$1:$B$2</c:f>
              <c:strCache>
                <c:ptCount val="2"/>
                <c:pt idx="0">
                  <c:v>Number of</c:v>
                </c:pt>
                <c:pt idx="1">
                  <c:v>VCRs Sold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'VCRs 2MA 4MA'!$A$3:$A$26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'VCRs 2MA 4MA'!$B$3:$B$26</c:f>
              <c:numCache>
                <c:formatCode>0</c:formatCode>
                <c:ptCount val="24"/>
                <c:pt idx="0">
                  <c:v>33</c:v>
                </c:pt>
                <c:pt idx="1">
                  <c:v>38</c:v>
                </c:pt>
                <c:pt idx="2">
                  <c:v>31</c:v>
                </c:pt>
                <c:pt idx="3">
                  <c:v>35</c:v>
                </c:pt>
                <c:pt idx="4">
                  <c:v>30</c:v>
                </c:pt>
                <c:pt idx="5">
                  <c:v>36</c:v>
                </c:pt>
                <c:pt idx="6">
                  <c:v>34</c:v>
                </c:pt>
                <c:pt idx="7">
                  <c:v>39</c:v>
                </c:pt>
                <c:pt idx="8">
                  <c:v>39</c:v>
                </c:pt>
                <c:pt idx="9">
                  <c:v>36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39</c:v>
                </c:pt>
                <c:pt idx="14">
                  <c:v>32</c:v>
                </c:pt>
                <c:pt idx="15">
                  <c:v>38</c:v>
                </c:pt>
                <c:pt idx="16">
                  <c:v>37</c:v>
                </c:pt>
                <c:pt idx="17">
                  <c:v>39</c:v>
                </c:pt>
                <c:pt idx="18">
                  <c:v>37</c:v>
                </c:pt>
                <c:pt idx="19">
                  <c:v>35</c:v>
                </c:pt>
                <c:pt idx="20">
                  <c:v>37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D-4877-8267-5C268DA79919}"/>
            </c:ext>
          </c:extLst>
        </c:ser>
        <c:ser>
          <c:idx val="1"/>
          <c:order val="1"/>
          <c:tx>
            <c:strRef>
              <c:f>'VCRs 2MA 4MA'!$C$1:$C$2</c:f>
              <c:strCache>
                <c:ptCount val="2"/>
                <c:pt idx="0">
                  <c:v>2-Month</c:v>
                </c:pt>
                <c:pt idx="1">
                  <c:v>Moving Avg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'VCRs 2MA 4MA'!$A$5:$A$26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'VCRs 2MA 4MA'!$C$5:$C$26</c:f>
              <c:numCache>
                <c:formatCode>0.00</c:formatCode>
                <c:ptCount val="22"/>
                <c:pt idx="0">
                  <c:v>35.5</c:v>
                </c:pt>
                <c:pt idx="1">
                  <c:v>34.5</c:v>
                </c:pt>
                <c:pt idx="2">
                  <c:v>33</c:v>
                </c:pt>
                <c:pt idx="3">
                  <c:v>32.5</c:v>
                </c:pt>
                <c:pt idx="4">
                  <c:v>33</c:v>
                </c:pt>
                <c:pt idx="5">
                  <c:v>35</c:v>
                </c:pt>
                <c:pt idx="6">
                  <c:v>36.5</c:v>
                </c:pt>
                <c:pt idx="7">
                  <c:v>39</c:v>
                </c:pt>
                <c:pt idx="8">
                  <c:v>37.5</c:v>
                </c:pt>
                <c:pt idx="9">
                  <c:v>38</c:v>
                </c:pt>
                <c:pt idx="10">
                  <c:v>39</c:v>
                </c:pt>
                <c:pt idx="11">
                  <c:v>37.5</c:v>
                </c:pt>
                <c:pt idx="12">
                  <c:v>38</c:v>
                </c:pt>
                <c:pt idx="13">
                  <c:v>35.5</c:v>
                </c:pt>
                <c:pt idx="14">
                  <c:v>35</c:v>
                </c:pt>
                <c:pt idx="15">
                  <c:v>37.5</c:v>
                </c:pt>
                <c:pt idx="16">
                  <c:v>38</c:v>
                </c:pt>
                <c:pt idx="17">
                  <c:v>38</c:v>
                </c:pt>
                <c:pt idx="18">
                  <c:v>36</c:v>
                </c:pt>
                <c:pt idx="19">
                  <c:v>36</c:v>
                </c:pt>
                <c:pt idx="20">
                  <c:v>35.5</c:v>
                </c:pt>
                <c:pt idx="21">
                  <c:v>34.5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D-4877-8267-5C268DA79919}"/>
            </c:ext>
          </c:extLst>
        </c:ser>
        <c:ser>
          <c:idx val="2"/>
          <c:order val="2"/>
          <c:tx>
            <c:strRef>
              <c:f>'VCRs 2MA 4MA'!$D$1:$D$2</c:f>
              <c:strCache>
                <c:ptCount val="2"/>
                <c:pt idx="0">
                  <c:v>4-Month</c:v>
                </c:pt>
                <c:pt idx="1">
                  <c:v>Moving Avg</c:v>
                </c:pt>
              </c:strCache>
            </c:strRef>
          </c:tx>
          <c:spPr>
            <a:ln w="25400">
              <a:solidFill>
                <a:srgbClr val="339933"/>
              </a:solidFill>
              <a:prstDash val="solid"/>
            </a:ln>
          </c:spPr>
          <c:marker>
            <c:symbol val="none"/>
          </c:marker>
          <c:xVal>
            <c:numRef>
              <c:f>'VCRs 2MA 4MA'!$A$7:$A$26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'VCRs 2MA 4MA'!$D$7:$D$26</c:f>
              <c:numCache>
                <c:formatCode>0.00</c:formatCode>
                <c:ptCount val="20"/>
                <c:pt idx="0">
                  <c:v>34.25</c:v>
                </c:pt>
                <c:pt idx="1">
                  <c:v>33.5</c:v>
                </c:pt>
                <c:pt idx="2">
                  <c:v>33</c:v>
                </c:pt>
                <c:pt idx="3">
                  <c:v>33.75</c:v>
                </c:pt>
                <c:pt idx="4">
                  <c:v>34.75</c:v>
                </c:pt>
                <c:pt idx="5">
                  <c:v>37</c:v>
                </c:pt>
                <c:pt idx="6">
                  <c:v>37</c:v>
                </c:pt>
                <c:pt idx="7">
                  <c:v>38.5</c:v>
                </c:pt>
                <c:pt idx="8">
                  <c:v>38.25</c:v>
                </c:pt>
                <c:pt idx="9">
                  <c:v>37.75</c:v>
                </c:pt>
                <c:pt idx="10">
                  <c:v>38.5</c:v>
                </c:pt>
                <c:pt idx="11">
                  <c:v>36.5</c:v>
                </c:pt>
                <c:pt idx="12">
                  <c:v>36.5</c:v>
                </c:pt>
                <c:pt idx="13">
                  <c:v>36.5</c:v>
                </c:pt>
                <c:pt idx="14">
                  <c:v>36.5</c:v>
                </c:pt>
                <c:pt idx="15">
                  <c:v>37.75</c:v>
                </c:pt>
                <c:pt idx="16">
                  <c:v>37</c:v>
                </c:pt>
                <c:pt idx="17">
                  <c:v>37</c:v>
                </c:pt>
                <c:pt idx="18">
                  <c:v>35.75</c:v>
                </c:pt>
                <c:pt idx="19">
                  <c:v>35.25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5D-4877-8267-5C268DA79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92480"/>
        <c:axId val="1"/>
      </c:scatterChart>
      <c:valAx>
        <c:axId val="394192480"/>
        <c:scaling>
          <c:orientation val="minMax"/>
          <c:max val="2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"/>
      </c:valAx>
      <c:valAx>
        <c:axId val="1"/>
        <c:scaling>
          <c:orientation val="minMax"/>
          <c:max val="40"/>
          <c:min val="30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1924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1328125"/>
          <c:y val="0.61795033313143555"/>
          <c:w val="0.380859375"/>
          <c:h val="0.2051287435224442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472063502580407E-2"/>
          <c:y val="6.6326530612244902E-2"/>
          <c:w val="0.9188803795635998"/>
          <c:h val="0.8188775510204081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'VCRs 2MA 4MA'!$A$3:$A$26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'VCRs 2MA 4MA'!$B$3:$B$26</c:f>
              <c:numCache>
                <c:formatCode>0</c:formatCode>
                <c:ptCount val="24"/>
                <c:pt idx="0">
                  <c:v>33</c:v>
                </c:pt>
                <c:pt idx="1">
                  <c:v>38</c:v>
                </c:pt>
                <c:pt idx="2">
                  <c:v>31</c:v>
                </c:pt>
                <c:pt idx="3">
                  <c:v>35</c:v>
                </c:pt>
                <c:pt idx="4">
                  <c:v>30</c:v>
                </c:pt>
                <c:pt idx="5">
                  <c:v>36</c:v>
                </c:pt>
                <c:pt idx="6">
                  <c:v>34</c:v>
                </c:pt>
                <c:pt idx="7">
                  <c:v>39</c:v>
                </c:pt>
                <c:pt idx="8">
                  <c:v>39</c:v>
                </c:pt>
                <c:pt idx="9">
                  <c:v>36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39</c:v>
                </c:pt>
                <c:pt idx="14">
                  <c:v>32</c:v>
                </c:pt>
                <c:pt idx="15">
                  <c:v>38</c:v>
                </c:pt>
                <c:pt idx="16">
                  <c:v>37</c:v>
                </c:pt>
                <c:pt idx="17">
                  <c:v>39</c:v>
                </c:pt>
                <c:pt idx="18">
                  <c:v>37</c:v>
                </c:pt>
                <c:pt idx="19">
                  <c:v>35</c:v>
                </c:pt>
                <c:pt idx="20">
                  <c:v>37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5-45EA-8A5B-3F68A59CC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192152"/>
        <c:axId val="1"/>
      </c:lineChart>
      <c:catAx>
        <c:axId val="394192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1921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33</c:v>
              </c:pt>
              <c:pt idx="1">
                <c:v>38</c:v>
              </c:pt>
              <c:pt idx="2">
                <c:v>31</c:v>
              </c:pt>
              <c:pt idx="3">
                <c:v>35</c:v>
              </c:pt>
              <c:pt idx="4">
                <c:v>30</c:v>
              </c:pt>
              <c:pt idx="5">
                <c:v>36</c:v>
              </c:pt>
              <c:pt idx="6">
                <c:v>34</c:v>
              </c:pt>
              <c:pt idx="7">
                <c:v>39</c:v>
              </c:pt>
              <c:pt idx="8">
                <c:v>39</c:v>
              </c:pt>
              <c:pt idx="9">
                <c:v>36</c:v>
              </c:pt>
              <c:pt idx="10">
                <c:v>40</c:v>
              </c:pt>
              <c:pt idx="11">
                <c:v>38</c:v>
              </c:pt>
              <c:pt idx="12">
                <c:v>37</c:v>
              </c:pt>
              <c:pt idx="13">
                <c:v>39</c:v>
              </c:pt>
              <c:pt idx="14">
                <c:v>32</c:v>
              </c:pt>
              <c:pt idx="15">
                <c:v>38</c:v>
              </c:pt>
              <c:pt idx="16">
                <c:v>37</c:v>
              </c:pt>
              <c:pt idx="17">
                <c:v>39</c:v>
              </c:pt>
              <c:pt idx="18">
                <c:v>37</c:v>
              </c:pt>
              <c:pt idx="19">
                <c:v>35</c:v>
              </c:pt>
              <c:pt idx="20">
                <c:v>37</c:v>
              </c:pt>
              <c:pt idx="21">
                <c:v>34</c:v>
              </c:pt>
              <c:pt idx="22">
                <c:v>35</c:v>
              </c:pt>
              <c:pt idx="23">
                <c:v>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727-4EB6-97A0-FA835E769B8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2-A727-4EB6-97A0-FA835E769B8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4-A727-4EB6-97A0-FA835E769B80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A727-4EB6-97A0-FA835E769B80}"/>
              </c:ext>
            </c:extLst>
          </c:dPt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0</c:v>
              </c:pt>
              <c:pt idx="1">
                <c:v>0</c:v>
              </c:pt>
              <c:pt idx="2">
                <c:v>35.5</c:v>
              </c:pt>
              <c:pt idx="3">
                <c:v>34.5</c:v>
              </c:pt>
              <c:pt idx="4">
                <c:v>33</c:v>
              </c:pt>
              <c:pt idx="5">
                <c:v>32.5</c:v>
              </c:pt>
              <c:pt idx="6">
                <c:v>33</c:v>
              </c:pt>
              <c:pt idx="7">
                <c:v>35</c:v>
              </c:pt>
              <c:pt idx="8">
                <c:v>36.5</c:v>
              </c:pt>
              <c:pt idx="9">
                <c:v>39</c:v>
              </c:pt>
              <c:pt idx="10">
                <c:v>37.5</c:v>
              </c:pt>
              <c:pt idx="11">
                <c:v>38</c:v>
              </c:pt>
              <c:pt idx="12">
                <c:v>39</c:v>
              </c:pt>
              <c:pt idx="13">
                <c:v>37.5</c:v>
              </c:pt>
              <c:pt idx="14">
                <c:v>38</c:v>
              </c:pt>
              <c:pt idx="15">
                <c:v>35.5</c:v>
              </c:pt>
              <c:pt idx="16">
                <c:v>35</c:v>
              </c:pt>
              <c:pt idx="17">
                <c:v>37.5</c:v>
              </c:pt>
              <c:pt idx="18">
                <c:v>38</c:v>
              </c:pt>
              <c:pt idx="19">
                <c:v>38</c:v>
              </c:pt>
              <c:pt idx="20">
                <c:v>36</c:v>
              </c:pt>
              <c:pt idx="21">
                <c:v>36</c:v>
              </c:pt>
              <c:pt idx="22">
                <c:v>35.5</c:v>
              </c:pt>
              <c:pt idx="23">
                <c:v>34.5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727-4EB6-97A0-FA835E769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71424"/>
        <c:axId val="1"/>
      </c:scatterChart>
      <c:valAx>
        <c:axId val="3919714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19714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7139626333952"/>
          <c:y val="5.5156004468310822E-2"/>
          <c:w val="0.86336717141782504"/>
          <c:h val="0.800961108365905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'VCRs Weighted MA'!$B$1:$B$2</c:f>
              <c:strCache>
                <c:ptCount val="2"/>
                <c:pt idx="0">
                  <c:v>Number of</c:v>
                </c:pt>
                <c:pt idx="1">
                  <c:v>VCRs Sold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'VCRs Weighted MA'!$A$3:$A$26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'VCRs Weighted MA'!$B$3:$B$26</c:f>
              <c:numCache>
                <c:formatCode>0</c:formatCode>
                <c:ptCount val="24"/>
                <c:pt idx="0">
                  <c:v>33</c:v>
                </c:pt>
                <c:pt idx="1">
                  <c:v>38</c:v>
                </c:pt>
                <c:pt idx="2">
                  <c:v>31</c:v>
                </c:pt>
                <c:pt idx="3">
                  <c:v>35</c:v>
                </c:pt>
                <c:pt idx="4">
                  <c:v>30</c:v>
                </c:pt>
                <c:pt idx="5">
                  <c:v>36</c:v>
                </c:pt>
                <c:pt idx="6">
                  <c:v>34</c:v>
                </c:pt>
                <c:pt idx="7">
                  <c:v>39</c:v>
                </c:pt>
                <c:pt idx="8">
                  <c:v>39</c:v>
                </c:pt>
                <c:pt idx="9">
                  <c:v>36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39</c:v>
                </c:pt>
                <c:pt idx="14">
                  <c:v>32</c:v>
                </c:pt>
                <c:pt idx="15">
                  <c:v>38</c:v>
                </c:pt>
                <c:pt idx="16">
                  <c:v>37</c:v>
                </c:pt>
                <c:pt idx="17">
                  <c:v>39</c:v>
                </c:pt>
                <c:pt idx="18">
                  <c:v>37</c:v>
                </c:pt>
                <c:pt idx="19">
                  <c:v>35</c:v>
                </c:pt>
                <c:pt idx="20">
                  <c:v>37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C-4633-B1E7-9C39DA675DEB}"/>
            </c:ext>
          </c:extLst>
        </c:ser>
        <c:ser>
          <c:idx val="1"/>
          <c:order val="1"/>
          <c:tx>
            <c:strRef>
              <c:f>'VCRs Weighted MA'!$C$1:$C$2</c:f>
              <c:strCache>
                <c:ptCount val="2"/>
                <c:pt idx="0">
                  <c:v>2-Month Weighted</c:v>
                </c:pt>
                <c:pt idx="1">
                  <c:v>Moving Avg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'VCRs Weighted MA'!$A$3:$A$32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'VCRs Weighted MA'!$C$3:$C$32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11.073619669010938</c:v>
                </c:pt>
                <c:pt idx="3">
                  <c:v>35.960122692550613</c:v>
                </c:pt>
                <c:pt idx="4">
                  <c:v>32.165644175685358</c:v>
                </c:pt>
                <c:pt idx="5">
                  <c:v>33.542944780393299</c:v>
                </c:pt>
                <c:pt idx="6">
                  <c:v>31.748466263528044</c:v>
                </c:pt>
                <c:pt idx="7">
                  <c:v>35.417177912157314</c:v>
                </c:pt>
                <c:pt idx="8">
                  <c:v>35.457055219606701</c:v>
                </c:pt>
                <c:pt idx="9">
                  <c:v>39</c:v>
                </c:pt>
                <c:pt idx="10">
                  <c:v>38.125766868235978</c:v>
                </c:pt>
                <c:pt idx="11">
                  <c:v>37.165644175685358</c:v>
                </c:pt>
                <c:pt idx="12">
                  <c:v>39.417177912157314</c:v>
                </c:pt>
                <c:pt idx="13">
                  <c:v>37.708588956078657</c:v>
                </c:pt>
                <c:pt idx="14">
                  <c:v>37.582822087842679</c:v>
                </c:pt>
                <c:pt idx="15">
                  <c:v>36.960122692550613</c:v>
                </c:pt>
                <c:pt idx="16">
                  <c:v>33.748466263528044</c:v>
                </c:pt>
                <c:pt idx="17">
                  <c:v>37.708588956078657</c:v>
                </c:pt>
                <c:pt idx="18">
                  <c:v>37.582822087842679</c:v>
                </c:pt>
                <c:pt idx="19">
                  <c:v>38.417177912157314</c:v>
                </c:pt>
                <c:pt idx="20">
                  <c:v>36.417177912157321</c:v>
                </c:pt>
                <c:pt idx="21">
                  <c:v>35.582822087842679</c:v>
                </c:pt>
                <c:pt idx="22">
                  <c:v>36.125766868235978</c:v>
                </c:pt>
                <c:pt idx="23">
                  <c:v>34.291411043921336</c:v>
                </c:pt>
                <c:pt idx="24">
                  <c:v>35.291411043921336</c:v>
                </c:pt>
                <c:pt idx="25">
                  <c:v>35.79350935259798</c:v>
                </c:pt>
                <c:pt idx="26">
                  <c:v>35.437728036203936</c:v>
                </c:pt>
                <c:pt idx="27">
                  <c:v>35.68983074777988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7C-4633-B1E7-9C39DA675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70440"/>
        <c:axId val="1"/>
      </c:scatterChart>
      <c:valAx>
        <c:axId val="391970440"/>
        <c:scaling>
          <c:orientation val="minMax"/>
          <c:max val="2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Time Period</a:t>
                </a:r>
              </a:p>
            </c:rich>
          </c:tx>
          <c:layout>
            <c:manualLayout>
              <c:xMode val="edge"/>
              <c:yMode val="edge"/>
              <c:x val="0.4633667524232738"/>
              <c:y val="0.920865575256330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"/>
      </c:valAx>
      <c:valAx>
        <c:axId val="1"/>
        <c:scaling>
          <c:orientation val="minMax"/>
          <c:max val="40"/>
          <c:min val="3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Units Sold</a:t>
                </a:r>
              </a:p>
            </c:rich>
          </c:tx>
          <c:layout>
            <c:manualLayout>
              <c:xMode val="edge"/>
              <c:yMode val="edge"/>
              <c:x val="2.3762376237623763E-2"/>
              <c:y val="0.374101474725731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1970440"/>
        <c:crosses val="autoZero"/>
        <c:crossBetween val="midCat"/>
        <c:majorUnit val="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18853460149164"/>
          <c:y val="0.72422238587083088"/>
          <c:w val="0.49108952470050155"/>
          <c:h val="0.110312002366610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70211765776286"/>
          <c:y val="0.1256044572975982"/>
          <c:w val="0.69254763403113173"/>
          <c:h val="0.6570079304797444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'Headache Exp'!$B$4:$B$13</c:f>
              <c:numCache>
                <c:formatCode>0.0</c:formatCode>
                <c:ptCount val="10"/>
                <c:pt idx="0">
                  <c:v>110</c:v>
                </c:pt>
                <c:pt idx="1">
                  <c:v>115</c:v>
                </c:pt>
                <c:pt idx="2">
                  <c:v>125</c:v>
                </c:pt>
                <c:pt idx="3">
                  <c:v>120</c:v>
                </c:pt>
                <c:pt idx="4">
                  <c:v>125</c:v>
                </c:pt>
                <c:pt idx="5">
                  <c:v>120</c:v>
                </c:pt>
                <c:pt idx="6">
                  <c:v>130</c:v>
                </c:pt>
                <c:pt idx="7">
                  <c:v>115</c:v>
                </c:pt>
                <c:pt idx="8">
                  <c:v>110</c:v>
                </c:pt>
                <c:pt idx="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C-4BE1-B831-2BDFE610EF6A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'Headache Exp'!$C$4:$C$13</c:f>
              <c:numCache>
                <c:formatCode>0.00</c:formatCode>
                <c:ptCount val="10"/>
                <c:pt idx="0">
                  <c:v>110</c:v>
                </c:pt>
                <c:pt idx="1">
                  <c:v>110</c:v>
                </c:pt>
                <c:pt idx="2">
                  <c:v>110.5</c:v>
                </c:pt>
                <c:pt idx="3">
                  <c:v>111.95</c:v>
                </c:pt>
                <c:pt idx="4">
                  <c:v>112.75500000000001</c:v>
                </c:pt>
                <c:pt idx="5">
                  <c:v>113.97950000000002</c:v>
                </c:pt>
                <c:pt idx="6">
                  <c:v>114.58155000000002</c:v>
                </c:pt>
                <c:pt idx="7">
                  <c:v>116.12339500000002</c:v>
                </c:pt>
                <c:pt idx="8">
                  <c:v>116.01105550000001</c:v>
                </c:pt>
                <c:pt idx="9">
                  <c:v>115.40994995000001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C-4BE1-B831-2BDFE610E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697160"/>
        <c:axId val="1"/>
      </c:lineChart>
      <c:catAx>
        <c:axId val="39269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35"/>
          <c:min val="100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926971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5590159925661464"/>
          <c:y val="0.57971268084243088"/>
          <c:w val="0.22981399064247399"/>
          <c:h val="0.2077304829649917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33</c:v>
              </c:pt>
              <c:pt idx="1">
                <c:v>38</c:v>
              </c:pt>
              <c:pt idx="2">
                <c:v>31</c:v>
              </c:pt>
              <c:pt idx="3">
                <c:v>35</c:v>
              </c:pt>
              <c:pt idx="4">
                <c:v>30</c:v>
              </c:pt>
              <c:pt idx="5">
                <c:v>36</c:v>
              </c:pt>
              <c:pt idx="6">
                <c:v>34</c:v>
              </c:pt>
              <c:pt idx="7">
                <c:v>39</c:v>
              </c:pt>
              <c:pt idx="8">
                <c:v>39</c:v>
              </c:pt>
              <c:pt idx="9">
                <c:v>36</c:v>
              </c:pt>
              <c:pt idx="10">
                <c:v>40</c:v>
              </c:pt>
              <c:pt idx="11">
                <c:v>38</c:v>
              </c:pt>
              <c:pt idx="12">
                <c:v>37</c:v>
              </c:pt>
              <c:pt idx="13">
                <c:v>39</c:v>
              </c:pt>
              <c:pt idx="14">
                <c:v>32</c:v>
              </c:pt>
              <c:pt idx="15">
                <c:v>38</c:v>
              </c:pt>
              <c:pt idx="16">
                <c:v>37</c:v>
              </c:pt>
              <c:pt idx="17">
                <c:v>39</c:v>
              </c:pt>
              <c:pt idx="18">
                <c:v>37</c:v>
              </c:pt>
              <c:pt idx="19">
                <c:v>35</c:v>
              </c:pt>
              <c:pt idx="20">
                <c:v>37</c:v>
              </c:pt>
              <c:pt idx="21">
                <c:v>34</c:v>
              </c:pt>
              <c:pt idx="22">
                <c:v>35</c:v>
              </c:pt>
              <c:pt idx="23">
                <c:v>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BDB-41D2-B091-2D14F24B9E3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2-7BDB-41D2-B091-2D14F24B9E3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4-7BDB-41D2-B091-2D14F24B9E33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7BDB-41D2-B091-2D14F24B9E33}"/>
              </c:ext>
            </c:extLst>
          </c:dPt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33</c:v>
              </c:pt>
              <c:pt idx="1">
                <c:v>33</c:v>
              </c:pt>
              <c:pt idx="2">
                <c:v>35.5</c:v>
              </c:pt>
              <c:pt idx="3">
                <c:v>33.25</c:v>
              </c:pt>
              <c:pt idx="4">
                <c:v>34.125</c:v>
              </c:pt>
              <c:pt idx="5">
                <c:v>32.0625</c:v>
              </c:pt>
              <c:pt idx="6">
                <c:v>34.03125</c:v>
              </c:pt>
              <c:pt idx="7">
                <c:v>34.015625</c:v>
              </c:pt>
              <c:pt idx="8">
                <c:v>36.5078125</c:v>
              </c:pt>
              <c:pt idx="9">
                <c:v>37.75390625</c:v>
              </c:pt>
              <c:pt idx="10">
                <c:v>36.876953125</c:v>
              </c:pt>
              <c:pt idx="11">
                <c:v>38.4384765625</c:v>
              </c:pt>
              <c:pt idx="12">
                <c:v>38.21923828125</c:v>
              </c:pt>
              <c:pt idx="13">
                <c:v>37.609619140625</c:v>
              </c:pt>
              <c:pt idx="14">
                <c:v>38.3048095703125</c:v>
              </c:pt>
              <c:pt idx="15">
                <c:v>35.15240478515625</c:v>
              </c:pt>
              <c:pt idx="16">
                <c:v>36.576202392578125</c:v>
              </c:pt>
              <c:pt idx="17">
                <c:v>36.788101196289063</c:v>
              </c:pt>
              <c:pt idx="18">
                <c:v>37.894050598144531</c:v>
              </c:pt>
              <c:pt idx="19">
                <c:v>37.447025299072266</c:v>
              </c:pt>
              <c:pt idx="20">
                <c:v>36.223512649536133</c:v>
              </c:pt>
              <c:pt idx="21">
                <c:v>36.611756324768066</c:v>
              </c:pt>
              <c:pt idx="22">
                <c:v>35.305878162384033</c:v>
              </c:pt>
              <c:pt idx="23">
                <c:v>35.152939081192017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7BDB-41D2-B091-2D14F24B9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93464"/>
        <c:axId val="1"/>
      </c:scatterChart>
      <c:valAx>
        <c:axId val="39419346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1934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VCRs Sold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33</c:v>
              </c:pt>
              <c:pt idx="1">
                <c:v>38</c:v>
              </c:pt>
              <c:pt idx="2">
                <c:v>31</c:v>
              </c:pt>
              <c:pt idx="3">
                <c:v>35</c:v>
              </c:pt>
              <c:pt idx="4">
                <c:v>30</c:v>
              </c:pt>
              <c:pt idx="5">
                <c:v>36</c:v>
              </c:pt>
              <c:pt idx="6">
                <c:v>34</c:v>
              </c:pt>
              <c:pt idx="7">
                <c:v>39</c:v>
              </c:pt>
              <c:pt idx="8">
                <c:v>39</c:v>
              </c:pt>
              <c:pt idx="9">
                <c:v>36</c:v>
              </c:pt>
              <c:pt idx="10">
                <c:v>40</c:v>
              </c:pt>
              <c:pt idx="11">
                <c:v>38</c:v>
              </c:pt>
              <c:pt idx="12">
                <c:v>37</c:v>
              </c:pt>
              <c:pt idx="13">
                <c:v>39</c:v>
              </c:pt>
              <c:pt idx="14">
                <c:v>32</c:v>
              </c:pt>
              <c:pt idx="15">
                <c:v>38</c:v>
              </c:pt>
              <c:pt idx="16">
                <c:v>37</c:v>
              </c:pt>
              <c:pt idx="17">
                <c:v>39</c:v>
              </c:pt>
              <c:pt idx="18">
                <c:v>37</c:v>
              </c:pt>
              <c:pt idx="19">
                <c:v>35</c:v>
              </c:pt>
              <c:pt idx="20">
                <c:v>37</c:v>
              </c:pt>
              <c:pt idx="21">
                <c:v>34</c:v>
              </c:pt>
              <c:pt idx="22">
                <c:v>35</c:v>
              </c:pt>
              <c:pt idx="23">
                <c:v>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23B-4835-AF03-E5B17657C5DD}"/>
            </c:ext>
          </c:extLst>
        </c:ser>
        <c:ser>
          <c:idx val="1"/>
          <c:order val="1"/>
          <c:tx>
            <c:v>Exp. Smoothing Prediction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  <c:pt idx="0">
                <c:v>33</c:v>
              </c:pt>
              <c:pt idx="1">
                <c:v>33</c:v>
              </c:pt>
              <c:pt idx="2">
                <c:v>35.5</c:v>
              </c:pt>
              <c:pt idx="3">
                <c:v>33.25</c:v>
              </c:pt>
              <c:pt idx="4">
                <c:v>34.125</c:v>
              </c:pt>
              <c:pt idx="5">
                <c:v>32.0625</c:v>
              </c:pt>
              <c:pt idx="6">
                <c:v>34.03125</c:v>
              </c:pt>
              <c:pt idx="7">
                <c:v>34.015625</c:v>
              </c:pt>
              <c:pt idx="8">
                <c:v>36.5078125</c:v>
              </c:pt>
              <c:pt idx="9">
                <c:v>37.75390625</c:v>
              </c:pt>
              <c:pt idx="10">
                <c:v>36.876953125</c:v>
              </c:pt>
              <c:pt idx="11">
                <c:v>38.4384765625</c:v>
              </c:pt>
              <c:pt idx="12">
                <c:v>38.21923828125</c:v>
              </c:pt>
              <c:pt idx="13">
                <c:v>37.609619140625</c:v>
              </c:pt>
              <c:pt idx="14">
                <c:v>38.3048095703125</c:v>
              </c:pt>
              <c:pt idx="15">
                <c:v>35.15240478515625</c:v>
              </c:pt>
              <c:pt idx="16">
                <c:v>36.576202392578125</c:v>
              </c:pt>
              <c:pt idx="17">
                <c:v>36.788101196289063</c:v>
              </c:pt>
              <c:pt idx="18">
                <c:v>37.894050598144531</c:v>
              </c:pt>
              <c:pt idx="19">
                <c:v>37.447025299072266</c:v>
              </c:pt>
              <c:pt idx="20">
                <c:v>36.223512649536133</c:v>
              </c:pt>
              <c:pt idx="21">
                <c:v>36.611756324768066</c:v>
              </c:pt>
              <c:pt idx="22">
                <c:v>35.305878162384033</c:v>
              </c:pt>
              <c:pt idx="23">
                <c:v>35.152939081192017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23B-4835-AF03-E5B17657C5DD}"/>
            </c:ext>
          </c:extLst>
        </c:ser>
        <c:ser>
          <c:idx val="2"/>
          <c:order val="2"/>
          <c:tx>
            <c:v>Exp. Smoothing Prediction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xVal>
          <c:yVal>
            <c:numLit>
              <c:formatCode>General</c:formatCode>
              <c:ptCount val="24"/>
            </c:numLit>
          </c:yVal>
          <c:smooth val="0"/>
          <c:extLst>
            <c:ext xmlns:c16="http://schemas.microsoft.com/office/drawing/2014/chart" uri="{C3380CC4-5D6E-409C-BE32-E72D297353CC}">
              <c16:uniqueId val="{00000002-823B-4835-AF03-E5B17657C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90184"/>
        <c:axId val="1"/>
      </c:scatterChart>
      <c:valAx>
        <c:axId val="394190184"/>
        <c:scaling>
          <c:orientation val="minMax"/>
          <c:max val="2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Time Period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ax val="42"/>
          <c:min val="28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Units Sold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190184"/>
        <c:crosses val="autoZero"/>
        <c:crossBetween val="midCat"/>
        <c:maj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85845616778946"/>
          <c:y val="5.647058823529412E-2"/>
          <c:w val="0.85823915349458491"/>
          <c:h val="0.792941176470588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'VCRs E Smooth'!$B$1:$B$2</c:f>
              <c:strCache>
                <c:ptCount val="2"/>
                <c:pt idx="0">
                  <c:v>Number of</c:v>
                </c:pt>
                <c:pt idx="1">
                  <c:v>VCRs Sold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'VCRs E Smooth'!$A$3:$A$26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'VCRs E Smooth'!$B$3:$B$26</c:f>
              <c:numCache>
                <c:formatCode>0</c:formatCode>
                <c:ptCount val="24"/>
                <c:pt idx="0">
                  <c:v>33</c:v>
                </c:pt>
                <c:pt idx="1">
                  <c:v>38</c:v>
                </c:pt>
                <c:pt idx="2">
                  <c:v>31</c:v>
                </c:pt>
                <c:pt idx="3">
                  <c:v>35</c:v>
                </c:pt>
                <c:pt idx="4">
                  <c:v>30</c:v>
                </c:pt>
                <c:pt idx="5">
                  <c:v>36</c:v>
                </c:pt>
                <c:pt idx="6">
                  <c:v>34</c:v>
                </c:pt>
                <c:pt idx="7">
                  <c:v>39</c:v>
                </c:pt>
                <c:pt idx="8">
                  <c:v>39</c:v>
                </c:pt>
                <c:pt idx="9">
                  <c:v>36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39</c:v>
                </c:pt>
                <c:pt idx="14">
                  <c:v>32</c:v>
                </c:pt>
                <c:pt idx="15">
                  <c:v>38</c:v>
                </c:pt>
                <c:pt idx="16">
                  <c:v>37</c:v>
                </c:pt>
                <c:pt idx="17">
                  <c:v>39</c:v>
                </c:pt>
                <c:pt idx="18">
                  <c:v>37</c:v>
                </c:pt>
                <c:pt idx="19">
                  <c:v>35</c:v>
                </c:pt>
                <c:pt idx="20">
                  <c:v>37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FD-4ABE-9118-194BEA191F1B}"/>
            </c:ext>
          </c:extLst>
        </c:ser>
        <c:ser>
          <c:idx val="1"/>
          <c:order val="1"/>
          <c:tx>
            <c:strRef>
              <c:f>'VCRs E Smooth'!$C$1:$C$2</c:f>
              <c:strCache>
                <c:ptCount val="2"/>
                <c:pt idx="0">
                  <c:v>Exp. Smoothing</c:v>
                </c:pt>
                <c:pt idx="1">
                  <c:v>Prediction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'VCRs E Smooth'!$A$3:$A$30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'VCRs E Smooth'!$C$3:$C$30</c:f>
              <c:numCache>
                <c:formatCode>0.00</c:formatCode>
                <c:ptCount val="28"/>
                <c:pt idx="0">
                  <c:v>33</c:v>
                </c:pt>
                <c:pt idx="1">
                  <c:v>33</c:v>
                </c:pt>
                <c:pt idx="2">
                  <c:v>37.5</c:v>
                </c:pt>
                <c:pt idx="3">
                  <c:v>31.65</c:v>
                </c:pt>
                <c:pt idx="4">
                  <c:v>34.664999999999999</c:v>
                </c:pt>
                <c:pt idx="5">
                  <c:v>30.4665</c:v>
                </c:pt>
                <c:pt idx="6">
                  <c:v>35.446649999999998</c:v>
                </c:pt>
                <c:pt idx="7">
                  <c:v>34.144665000000003</c:v>
                </c:pt>
                <c:pt idx="8">
                  <c:v>38.514466499999997</c:v>
                </c:pt>
                <c:pt idx="9">
                  <c:v>38.951446650000001</c:v>
                </c:pt>
                <c:pt idx="10">
                  <c:v>36.295144665000002</c:v>
                </c:pt>
                <c:pt idx="11">
                  <c:v>39.629514466499998</c:v>
                </c:pt>
                <c:pt idx="12">
                  <c:v>38.162951446649998</c:v>
                </c:pt>
                <c:pt idx="13">
                  <c:v>37.116295144665003</c:v>
                </c:pt>
                <c:pt idx="14">
                  <c:v>38.811629514466503</c:v>
                </c:pt>
                <c:pt idx="15">
                  <c:v>32.681162951446652</c:v>
                </c:pt>
                <c:pt idx="16">
                  <c:v>37.468116295144668</c:v>
                </c:pt>
                <c:pt idx="17">
                  <c:v>37.046811629514465</c:v>
                </c:pt>
                <c:pt idx="18">
                  <c:v>38.804681162951447</c:v>
                </c:pt>
                <c:pt idx="19">
                  <c:v>37.180468116295145</c:v>
                </c:pt>
                <c:pt idx="20">
                  <c:v>35.218046811629513</c:v>
                </c:pt>
                <c:pt idx="21">
                  <c:v>36.821804681162952</c:v>
                </c:pt>
                <c:pt idx="22">
                  <c:v>34.282180468116294</c:v>
                </c:pt>
                <c:pt idx="23">
                  <c:v>34.928218046811629</c:v>
                </c:pt>
                <c:pt idx="24">
                  <c:v>35.892821804681162</c:v>
                </c:pt>
                <c:pt idx="25">
                  <c:v>35.892821804681162</c:v>
                </c:pt>
                <c:pt idx="26">
                  <c:v>35.892821804681162</c:v>
                </c:pt>
                <c:pt idx="27">
                  <c:v>35.892821804681162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FD-4ABE-9118-194BEA191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91496"/>
        <c:axId val="1"/>
      </c:scatterChart>
      <c:valAx>
        <c:axId val="394191496"/>
        <c:scaling>
          <c:orientation val="minMax"/>
          <c:max val="3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Time Period</a:t>
                </a:r>
              </a:p>
            </c:rich>
          </c:tx>
          <c:layout>
            <c:manualLayout>
              <c:xMode val="edge"/>
              <c:yMode val="edge"/>
              <c:x val="0.46743367655966078"/>
              <c:y val="0.919999999999999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"/>
      </c:valAx>
      <c:valAx>
        <c:axId val="1"/>
        <c:scaling>
          <c:orientation val="minMax"/>
          <c:max val="40"/>
          <c:min val="3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Units Sold</a:t>
                </a:r>
              </a:p>
            </c:rich>
          </c:tx>
          <c:layout>
            <c:manualLayout>
              <c:xMode val="edge"/>
              <c:yMode val="edge"/>
              <c:x val="2.2988491823137495E-2"/>
              <c:y val="0.3717647765425202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191496"/>
        <c:crosses val="autoZero"/>
        <c:crossBetween val="midCat"/>
        <c:majorUnit val="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0191661619220673"/>
          <c:y val="0.7035293128404716"/>
          <c:w val="0.33908116293155655"/>
          <c:h val="9.88236424680324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553894913025591E-2"/>
          <c:y val="6.0679683564931412E-2"/>
          <c:w val="0.90813764678893794"/>
          <c:h val="0.83980682053865074"/>
        </c:manualLayout>
      </c:layout>
      <c:lineChart>
        <c:grouping val="standard"/>
        <c:varyColors val="0"/>
        <c:ser>
          <c:idx val="2"/>
          <c:order val="0"/>
          <c:tx>
            <c:strRef>
              <c:f>'Concrete Regression'!$C$1</c:f>
              <c:strCache>
                <c:ptCount val="1"/>
                <c:pt idx="0">
                  <c:v> Ready mixed concrete ('000 cubic metres)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Lit>
              <c:ptCount val="103"/>
              <c:pt idx="0">
                <c:v>Jun.1976</c:v>
              </c:pt>
              <c:pt idx="1">
                <c:v>Sep.1976</c:v>
              </c:pt>
              <c:pt idx="2">
                <c:v>Dec.1976</c:v>
              </c:pt>
              <c:pt idx="3">
                <c:v>Mar.1977</c:v>
              </c:pt>
              <c:pt idx="4">
                <c:v>Jun.1977</c:v>
              </c:pt>
              <c:pt idx="5">
                <c:v>Sep.1977</c:v>
              </c:pt>
              <c:pt idx="6">
                <c:v>Dec.1977</c:v>
              </c:pt>
              <c:pt idx="7">
                <c:v>Mar.1978</c:v>
              </c:pt>
              <c:pt idx="8">
                <c:v>Jun.1978</c:v>
              </c:pt>
              <c:pt idx="9">
                <c:v>Sep.1978</c:v>
              </c:pt>
              <c:pt idx="10">
                <c:v>Dec.1978</c:v>
              </c:pt>
              <c:pt idx="11">
                <c:v>Mar.1979</c:v>
              </c:pt>
              <c:pt idx="12">
                <c:v>Jun.1979</c:v>
              </c:pt>
              <c:pt idx="13">
                <c:v>Sep.1979</c:v>
              </c:pt>
              <c:pt idx="14">
                <c:v>Dec.1979</c:v>
              </c:pt>
              <c:pt idx="15">
                <c:v>Mar.1980</c:v>
              </c:pt>
              <c:pt idx="16">
                <c:v>Jun.1980</c:v>
              </c:pt>
              <c:pt idx="17">
                <c:v>Sep.1980</c:v>
              </c:pt>
              <c:pt idx="18">
                <c:v>Dec.1980</c:v>
              </c:pt>
              <c:pt idx="19">
                <c:v>Mar.1981</c:v>
              </c:pt>
              <c:pt idx="20">
                <c:v>Jun.1981</c:v>
              </c:pt>
              <c:pt idx="21">
                <c:v>Sep.1981</c:v>
              </c:pt>
              <c:pt idx="22">
                <c:v>Dec.1981</c:v>
              </c:pt>
              <c:pt idx="23">
                <c:v>Mar.1982</c:v>
              </c:pt>
              <c:pt idx="24">
                <c:v>Jun.1982</c:v>
              </c:pt>
              <c:pt idx="25">
                <c:v>Sep.1982</c:v>
              </c:pt>
              <c:pt idx="26">
                <c:v>Dec.1982</c:v>
              </c:pt>
              <c:pt idx="27">
                <c:v>Mar.1983</c:v>
              </c:pt>
              <c:pt idx="28">
                <c:v>Jun.1983</c:v>
              </c:pt>
              <c:pt idx="29">
                <c:v>Sep.1983</c:v>
              </c:pt>
              <c:pt idx="30">
                <c:v>Dec.1983</c:v>
              </c:pt>
              <c:pt idx="31">
                <c:v>Mar.1984</c:v>
              </c:pt>
              <c:pt idx="32">
                <c:v>Jun.1984</c:v>
              </c:pt>
              <c:pt idx="33">
                <c:v>Sep.1984</c:v>
              </c:pt>
              <c:pt idx="34">
                <c:v>Dec.1984</c:v>
              </c:pt>
              <c:pt idx="35">
                <c:v>Mar.1985</c:v>
              </c:pt>
              <c:pt idx="36">
                <c:v>Jun.1985</c:v>
              </c:pt>
              <c:pt idx="37">
                <c:v>Sep.1985</c:v>
              </c:pt>
              <c:pt idx="38">
                <c:v>Dec.1985</c:v>
              </c:pt>
              <c:pt idx="39">
                <c:v>Mar.1986</c:v>
              </c:pt>
              <c:pt idx="40">
                <c:v>Jun.1986</c:v>
              </c:pt>
              <c:pt idx="41">
                <c:v>Sep.1986</c:v>
              </c:pt>
              <c:pt idx="42">
                <c:v>Dec.1986</c:v>
              </c:pt>
              <c:pt idx="43">
                <c:v>Mar.1987</c:v>
              </c:pt>
              <c:pt idx="44">
                <c:v>Jun.1987</c:v>
              </c:pt>
              <c:pt idx="45">
                <c:v>Sep.1987</c:v>
              </c:pt>
              <c:pt idx="46">
                <c:v>Dec.1987</c:v>
              </c:pt>
              <c:pt idx="47">
                <c:v>Mar.1988</c:v>
              </c:pt>
              <c:pt idx="48">
                <c:v>Jun.1988</c:v>
              </c:pt>
              <c:pt idx="49">
                <c:v>Sep.1988</c:v>
              </c:pt>
              <c:pt idx="50">
                <c:v>Dec.1988</c:v>
              </c:pt>
              <c:pt idx="51">
                <c:v>Mar.1989</c:v>
              </c:pt>
              <c:pt idx="52">
                <c:v>Jun.1989</c:v>
              </c:pt>
              <c:pt idx="53">
                <c:v>Sep.1989</c:v>
              </c:pt>
              <c:pt idx="54">
                <c:v>Dec.1989</c:v>
              </c:pt>
              <c:pt idx="55">
                <c:v>Mar.1990</c:v>
              </c:pt>
              <c:pt idx="56">
                <c:v>Jun.1990</c:v>
              </c:pt>
              <c:pt idx="57">
                <c:v>Sep.1990</c:v>
              </c:pt>
              <c:pt idx="58">
                <c:v>Dec.1990</c:v>
              </c:pt>
              <c:pt idx="59">
                <c:v>Mar.1991</c:v>
              </c:pt>
              <c:pt idx="60">
                <c:v>Jun.1991</c:v>
              </c:pt>
              <c:pt idx="61">
                <c:v>Sep.1991</c:v>
              </c:pt>
              <c:pt idx="62">
                <c:v>Dec.1991</c:v>
              </c:pt>
              <c:pt idx="63">
                <c:v>Mar.1992</c:v>
              </c:pt>
              <c:pt idx="64">
                <c:v>Jun.1992</c:v>
              </c:pt>
              <c:pt idx="65">
                <c:v>Sep.1992</c:v>
              </c:pt>
              <c:pt idx="66">
                <c:v>Dec.1992</c:v>
              </c:pt>
              <c:pt idx="67">
                <c:v>Mar.1993</c:v>
              </c:pt>
              <c:pt idx="68">
                <c:v>Jun.1993</c:v>
              </c:pt>
              <c:pt idx="69">
                <c:v>Sep.1993</c:v>
              </c:pt>
              <c:pt idx="70">
                <c:v>Dec.1993</c:v>
              </c:pt>
              <c:pt idx="71">
                <c:v>Mar.1994</c:v>
              </c:pt>
              <c:pt idx="72">
                <c:v>Jun.1994</c:v>
              </c:pt>
              <c:pt idx="73">
                <c:v>Sep.1994</c:v>
              </c:pt>
              <c:pt idx="74">
                <c:v>Dec.1994</c:v>
              </c:pt>
              <c:pt idx="75">
                <c:v>Mar.1995</c:v>
              </c:pt>
              <c:pt idx="76">
                <c:v>Jun.1995</c:v>
              </c:pt>
              <c:pt idx="77">
                <c:v>Sep.1995</c:v>
              </c:pt>
              <c:pt idx="78">
                <c:v>Dec.1995</c:v>
              </c:pt>
              <c:pt idx="79">
                <c:v>Mar.1996</c:v>
              </c:pt>
              <c:pt idx="80">
                <c:v>Jun.1996</c:v>
              </c:pt>
              <c:pt idx="81">
                <c:v>Sep.1996</c:v>
              </c:pt>
              <c:pt idx="82">
                <c:v>Dec.1996</c:v>
              </c:pt>
              <c:pt idx="83">
                <c:v>Mar.1997</c:v>
              </c:pt>
              <c:pt idx="84">
                <c:v>Jun.1997</c:v>
              </c:pt>
              <c:pt idx="85">
                <c:v>Sep.1997</c:v>
              </c:pt>
              <c:pt idx="86">
                <c:v>Dec.1997</c:v>
              </c:pt>
              <c:pt idx="87">
                <c:v>Mar.1998</c:v>
              </c:pt>
              <c:pt idx="88">
                <c:v>Jun.1998</c:v>
              </c:pt>
              <c:pt idx="89">
                <c:v>Sep.1998</c:v>
              </c:pt>
              <c:pt idx="90">
                <c:v>Dec.1998</c:v>
              </c:pt>
              <c:pt idx="91">
                <c:v>Mar.1999</c:v>
              </c:pt>
              <c:pt idx="92">
                <c:v>Jun.1999</c:v>
              </c:pt>
              <c:pt idx="93">
                <c:v>Sep.1999</c:v>
              </c:pt>
              <c:pt idx="94">
                <c:v>Dec.1999</c:v>
              </c:pt>
              <c:pt idx="95">
                <c:v>Mar.2000</c:v>
              </c:pt>
              <c:pt idx="96">
                <c:v>Jun.2000</c:v>
              </c:pt>
              <c:pt idx="97">
                <c:v>Sep.2000</c:v>
              </c:pt>
              <c:pt idx="98">
                <c:v>Dec.2000</c:v>
              </c:pt>
              <c:pt idx="99">
                <c:v>Mar.2001</c:v>
              </c:pt>
              <c:pt idx="100">
                <c:v>Jun.2001</c:v>
              </c:pt>
              <c:pt idx="101">
                <c:v>Sep.2001</c:v>
              </c:pt>
              <c:pt idx="102">
                <c:v>Dec.2001</c:v>
              </c:pt>
            </c:strLit>
          </c:cat>
          <c:val>
            <c:numRef>
              <c:f>'Concrete Regression'!$C$2:$C$104</c:f>
              <c:numCache>
                <c:formatCode>0_)</c:formatCode>
                <c:ptCount val="103"/>
                <c:pt idx="0">
                  <c:v>2700</c:v>
                </c:pt>
                <c:pt idx="1">
                  <c:v>2790</c:v>
                </c:pt>
                <c:pt idx="2">
                  <c:v>2652</c:v>
                </c:pt>
                <c:pt idx="3">
                  <c:v>2210</c:v>
                </c:pt>
                <c:pt idx="4">
                  <c:v>2592</c:v>
                </c:pt>
                <c:pt idx="5">
                  <c:v>2677</c:v>
                </c:pt>
                <c:pt idx="6">
                  <c:v>2724</c:v>
                </c:pt>
                <c:pt idx="7">
                  <c:v>2282</c:v>
                </c:pt>
                <c:pt idx="8">
                  <c:v>2694</c:v>
                </c:pt>
                <c:pt idx="9">
                  <c:v>2793</c:v>
                </c:pt>
                <c:pt idx="10">
                  <c:v>2841</c:v>
                </c:pt>
                <c:pt idx="11">
                  <c:v>2543</c:v>
                </c:pt>
                <c:pt idx="12">
                  <c:v>2661</c:v>
                </c:pt>
                <c:pt idx="13">
                  <c:v>2828</c:v>
                </c:pt>
                <c:pt idx="14">
                  <c:v>2820</c:v>
                </c:pt>
                <c:pt idx="15">
                  <c:v>2645</c:v>
                </c:pt>
                <c:pt idx="16">
                  <c:v>2848</c:v>
                </c:pt>
                <c:pt idx="17">
                  <c:v>3197</c:v>
                </c:pt>
                <c:pt idx="18">
                  <c:v>3107</c:v>
                </c:pt>
                <c:pt idx="19">
                  <c:v>2730</c:v>
                </c:pt>
                <c:pt idx="20">
                  <c:v>3043</c:v>
                </c:pt>
                <c:pt idx="21">
                  <c:v>3516</c:v>
                </c:pt>
                <c:pt idx="22">
                  <c:v>3443</c:v>
                </c:pt>
                <c:pt idx="23">
                  <c:v>2968</c:v>
                </c:pt>
                <c:pt idx="24">
                  <c:v>3354</c:v>
                </c:pt>
                <c:pt idx="25">
                  <c:v>3140</c:v>
                </c:pt>
                <c:pt idx="26">
                  <c:v>2912</c:v>
                </c:pt>
                <c:pt idx="27">
                  <c:v>2360</c:v>
                </c:pt>
                <c:pt idx="28">
                  <c:v>2485</c:v>
                </c:pt>
                <c:pt idx="29">
                  <c:v>2930</c:v>
                </c:pt>
                <c:pt idx="30">
                  <c:v>2857</c:v>
                </c:pt>
                <c:pt idx="31">
                  <c:v>2694</c:v>
                </c:pt>
                <c:pt idx="32">
                  <c:v>3123</c:v>
                </c:pt>
                <c:pt idx="33">
                  <c:v>3180</c:v>
                </c:pt>
                <c:pt idx="34">
                  <c:v>3398</c:v>
                </c:pt>
                <c:pt idx="35">
                  <c:v>2946</c:v>
                </c:pt>
                <c:pt idx="36">
                  <c:v>3262</c:v>
                </c:pt>
                <c:pt idx="37">
                  <c:v>3735</c:v>
                </c:pt>
                <c:pt idx="38">
                  <c:v>3646</c:v>
                </c:pt>
                <c:pt idx="39">
                  <c:v>3202</c:v>
                </c:pt>
                <c:pt idx="40">
                  <c:v>3578</c:v>
                </c:pt>
                <c:pt idx="41">
                  <c:v>3602</c:v>
                </c:pt>
                <c:pt idx="42">
                  <c:v>3580</c:v>
                </c:pt>
                <c:pt idx="43">
                  <c:v>3190</c:v>
                </c:pt>
                <c:pt idx="44">
                  <c:v>3514</c:v>
                </c:pt>
                <c:pt idx="45">
                  <c:v>3860</c:v>
                </c:pt>
                <c:pt idx="46">
                  <c:v>3878</c:v>
                </c:pt>
                <c:pt idx="47">
                  <c:v>3678</c:v>
                </c:pt>
                <c:pt idx="48">
                  <c:v>3760</c:v>
                </c:pt>
                <c:pt idx="49">
                  <c:v>4458</c:v>
                </c:pt>
                <c:pt idx="50">
                  <c:v>4443</c:v>
                </c:pt>
                <c:pt idx="51">
                  <c:v>3947</c:v>
                </c:pt>
                <c:pt idx="52">
                  <c:v>4394</c:v>
                </c:pt>
                <c:pt idx="53">
                  <c:v>4828</c:v>
                </c:pt>
                <c:pt idx="54">
                  <c:v>4437</c:v>
                </c:pt>
                <c:pt idx="55">
                  <c:v>3814</c:v>
                </c:pt>
                <c:pt idx="56">
                  <c:v>3862</c:v>
                </c:pt>
                <c:pt idx="57">
                  <c:v>4049</c:v>
                </c:pt>
                <c:pt idx="58">
                  <c:v>3886</c:v>
                </c:pt>
                <c:pt idx="59">
                  <c:v>3114</c:v>
                </c:pt>
                <c:pt idx="60">
                  <c:v>3238</c:v>
                </c:pt>
                <c:pt idx="61">
                  <c:v>3365</c:v>
                </c:pt>
                <c:pt idx="62">
                  <c:v>3418</c:v>
                </c:pt>
                <c:pt idx="63">
                  <c:v>3112</c:v>
                </c:pt>
                <c:pt idx="64">
                  <c:v>3464</c:v>
                </c:pt>
                <c:pt idx="65">
                  <c:v>3673</c:v>
                </c:pt>
                <c:pt idx="66">
                  <c:v>3640</c:v>
                </c:pt>
                <c:pt idx="67">
                  <c:v>3405</c:v>
                </c:pt>
                <c:pt idx="68">
                  <c:v>3829</c:v>
                </c:pt>
                <c:pt idx="69">
                  <c:v>3834</c:v>
                </c:pt>
                <c:pt idx="70">
                  <c:v>3825</c:v>
                </c:pt>
                <c:pt idx="71">
                  <c:v>3518</c:v>
                </c:pt>
                <c:pt idx="72">
                  <c:v>4090</c:v>
                </c:pt>
                <c:pt idx="73">
                  <c:v>4395</c:v>
                </c:pt>
                <c:pt idx="74">
                  <c:v>4087</c:v>
                </c:pt>
                <c:pt idx="75">
                  <c:v>3667</c:v>
                </c:pt>
                <c:pt idx="76">
                  <c:v>3743</c:v>
                </c:pt>
                <c:pt idx="77">
                  <c:v>3954</c:v>
                </c:pt>
                <c:pt idx="78">
                  <c:v>3561</c:v>
                </c:pt>
                <c:pt idx="79">
                  <c:v>3473</c:v>
                </c:pt>
                <c:pt idx="80">
                  <c:v>3568</c:v>
                </c:pt>
                <c:pt idx="81">
                  <c:v>3924</c:v>
                </c:pt>
                <c:pt idx="82">
                  <c:v>3992</c:v>
                </c:pt>
                <c:pt idx="83">
                  <c:v>3534</c:v>
                </c:pt>
                <c:pt idx="84">
                  <c:v>4105</c:v>
                </c:pt>
                <c:pt idx="85">
                  <c:v>4255</c:v>
                </c:pt>
                <c:pt idx="86">
                  <c:v>4395</c:v>
                </c:pt>
                <c:pt idx="87">
                  <c:v>4302</c:v>
                </c:pt>
                <c:pt idx="88">
                  <c:v>4477</c:v>
                </c:pt>
                <c:pt idx="89">
                  <c:v>4889</c:v>
                </c:pt>
                <c:pt idx="90">
                  <c:v>4850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8-438E-8CEB-66A0D5E09CB8}"/>
            </c:ext>
          </c:extLst>
        </c:ser>
        <c:ser>
          <c:idx val="4"/>
          <c:order val="1"/>
          <c:tx>
            <c:strRef>
              <c:f>'Concrete Regression'!$D$1</c:f>
              <c:strCache>
                <c:ptCount val="1"/>
                <c:pt idx="0">
                  <c:v>Predicted Ready Mixed Concrete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Lit>
              <c:ptCount val="103"/>
              <c:pt idx="0">
                <c:v>Jun.1976</c:v>
              </c:pt>
              <c:pt idx="1">
                <c:v>Sep.1976</c:v>
              </c:pt>
              <c:pt idx="2">
                <c:v>Dec.1976</c:v>
              </c:pt>
              <c:pt idx="3">
                <c:v>Mar.1977</c:v>
              </c:pt>
              <c:pt idx="4">
                <c:v>Jun.1977</c:v>
              </c:pt>
              <c:pt idx="5">
                <c:v>Sep.1977</c:v>
              </c:pt>
              <c:pt idx="6">
                <c:v>Dec.1977</c:v>
              </c:pt>
              <c:pt idx="7">
                <c:v>Mar.1978</c:v>
              </c:pt>
              <c:pt idx="8">
                <c:v>Jun.1978</c:v>
              </c:pt>
              <c:pt idx="9">
                <c:v>Sep.1978</c:v>
              </c:pt>
              <c:pt idx="10">
                <c:v>Dec.1978</c:v>
              </c:pt>
              <c:pt idx="11">
                <c:v>Mar.1979</c:v>
              </c:pt>
              <c:pt idx="12">
                <c:v>Jun.1979</c:v>
              </c:pt>
              <c:pt idx="13">
                <c:v>Sep.1979</c:v>
              </c:pt>
              <c:pt idx="14">
                <c:v>Dec.1979</c:v>
              </c:pt>
              <c:pt idx="15">
                <c:v>Mar.1980</c:v>
              </c:pt>
              <c:pt idx="16">
                <c:v>Jun.1980</c:v>
              </c:pt>
              <c:pt idx="17">
                <c:v>Sep.1980</c:v>
              </c:pt>
              <c:pt idx="18">
                <c:v>Dec.1980</c:v>
              </c:pt>
              <c:pt idx="19">
                <c:v>Mar.1981</c:v>
              </c:pt>
              <c:pt idx="20">
                <c:v>Jun.1981</c:v>
              </c:pt>
              <c:pt idx="21">
                <c:v>Sep.1981</c:v>
              </c:pt>
              <c:pt idx="22">
                <c:v>Dec.1981</c:v>
              </c:pt>
              <c:pt idx="23">
                <c:v>Mar.1982</c:v>
              </c:pt>
              <c:pt idx="24">
                <c:v>Jun.1982</c:v>
              </c:pt>
              <c:pt idx="25">
                <c:v>Sep.1982</c:v>
              </c:pt>
              <c:pt idx="26">
                <c:v>Dec.1982</c:v>
              </c:pt>
              <c:pt idx="27">
                <c:v>Mar.1983</c:v>
              </c:pt>
              <c:pt idx="28">
                <c:v>Jun.1983</c:v>
              </c:pt>
              <c:pt idx="29">
                <c:v>Sep.1983</c:v>
              </c:pt>
              <c:pt idx="30">
                <c:v>Dec.1983</c:v>
              </c:pt>
              <c:pt idx="31">
                <c:v>Mar.1984</c:v>
              </c:pt>
              <c:pt idx="32">
                <c:v>Jun.1984</c:v>
              </c:pt>
              <c:pt idx="33">
                <c:v>Sep.1984</c:v>
              </c:pt>
              <c:pt idx="34">
                <c:v>Dec.1984</c:v>
              </c:pt>
              <c:pt idx="35">
                <c:v>Mar.1985</c:v>
              </c:pt>
              <c:pt idx="36">
                <c:v>Jun.1985</c:v>
              </c:pt>
              <c:pt idx="37">
                <c:v>Sep.1985</c:v>
              </c:pt>
              <c:pt idx="38">
                <c:v>Dec.1985</c:v>
              </c:pt>
              <c:pt idx="39">
                <c:v>Mar.1986</c:v>
              </c:pt>
              <c:pt idx="40">
                <c:v>Jun.1986</c:v>
              </c:pt>
              <c:pt idx="41">
                <c:v>Sep.1986</c:v>
              </c:pt>
              <c:pt idx="42">
                <c:v>Dec.1986</c:v>
              </c:pt>
              <c:pt idx="43">
                <c:v>Mar.1987</c:v>
              </c:pt>
              <c:pt idx="44">
                <c:v>Jun.1987</c:v>
              </c:pt>
              <c:pt idx="45">
                <c:v>Sep.1987</c:v>
              </c:pt>
              <c:pt idx="46">
                <c:v>Dec.1987</c:v>
              </c:pt>
              <c:pt idx="47">
                <c:v>Mar.1988</c:v>
              </c:pt>
              <c:pt idx="48">
                <c:v>Jun.1988</c:v>
              </c:pt>
              <c:pt idx="49">
                <c:v>Sep.1988</c:v>
              </c:pt>
              <c:pt idx="50">
                <c:v>Dec.1988</c:v>
              </c:pt>
              <c:pt idx="51">
                <c:v>Mar.1989</c:v>
              </c:pt>
              <c:pt idx="52">
                <c:v>Jun.1989</c:v>
              </c:pt>
              <c:pt idx="53">
                <c:v>Sep.1989</c:v>
              </c:pt>
              <c:pt idx="54">
                <c:v>Dec.1989</c:v>
              </c:pt>
              <c:pt idx="55">
                <c:v>Mar.1990</c:v>
              </c:pt>
              <c:pt idx="56">
                <c:v>Jun.1990</c:v>
              </c:pt>
              <c:pt idx="57">
                <c:v>Sep.1990</c:v>
              </c:pt>
              <c:pt idx="58">
                <c:v>Dec.1990</c:v>
              </c:pt>
              <c:pt idx="59">
                <c:v>Mar.1991</c:v>
              </c:pt>
              <c:pt idx="60">
                <c:v>Jun.1991</c:v>
              </c:pt>
              <c:pt idx="61">
                <c:v>Sep.1991</c:v>
              </c:pt>
              <c:pt idx="62">
                <c:v>Dec.1991</c:v>
              </c:pt>
              <c:pt idx="63">
                <c:v>Mar.1992</c:v>
              </c:pt>
              <c:pt idx="64">
                <c:v>Jun.1992</c:v>
              </c:pt>
              <c:pt idx="65">
                <c:v>Sep.1992</c:v>
              </c:pt>
              <c:pt idx="66">
                <c:v>Dec.1992</c:v>
              </c:pt>
              <c:pt idx="67">
                <c:v>Mar.1993</c:v>
              </c:pt>
              <c:pt idx="68">
                <c:v>Jun.1993</c:v>
              </c:pt>
              <c:pt idx="69">
                <c:v>Sep.1993</c:v>
              </c:pt>
              <c:pt idx="70">
                <c:v>Dec.1993</c:v>
              </c:pt>
              <c:pt idx="71">
                <c:v>Mar.1994</c:v>
              </c:pt>
              <c:pt idx="72">
                <c:v>Jun.1994</c:v>
              </c:pt>
              <c:pt idx="73">
                <c:v>Sep.1994</c:v>
              </c:pt>
              <c:pt idx="74">
                <c:v>Dec.1994</c:v>
              </c:pt>
              <c:pt idx="75">
                <c:v>Mar.1995</c:v>
              </c:pt>
              <c:pt idx="76">
                <c:v>Jun.1995</c:v>
              </c:pt>
              <c:pt idx="77">
                <c:v>Sep.1995</c:v>
              </c:pt>
              <c:pt idx="78">
                <c:v>Dec.1995</c:v>
              </c:pt>
              <c:pt idx="79">
                <c:v>Mar.1996</c:v>
              </c:pt>
              <c:pt idx="80">
                <c:v>Jun.1996</c:v>
              </c:pt>
              <c:pt idx="81">
                <c:v>Sep.1996</c:v>
              </c:pt>
              <c:pt idx="82">
                <c:v>Dec.1996</c:v>
              </c:pt>
              <c:pt idx="83">
                <c:v>Mar.1997</c:v>
              </c:pt>
              <c:pt idx="84">
                <c:v>Jun.1997</c:v>
              </c:pt>
              <c:pt idx="85">
                <c:v>Sep.1997</c:v>
              </c:pt>
              <c:pt idx="86">
                <c:v>Dec.1997</c:v>
              </c:pt>
              <c:pt idx="87">
                <c:v>Mar.1998</c:v>
              </c:pt>
              <c:pt idx="88">
                <c:v>Jun.1998</c:v>
              </c:pt>
              <c:pt idx="89">
                <c:v>Sep.1998</c:v>
              </c:pt>
              <c:pt idx="90">
                <c:v>Dec.1998</c:v>
              </c:pt>
              <c:pt idx="91">
                <c:v>Mar.1999</c:v>
              </c:pt>
              <c:pt idx="92">
                <c:v>Jun.1999</c:v>
              </c:pt>
              <c:pt idx="93">
                <c:v>Sep.1999</c:v>
              </c:pt>
              <c:pt idx="94">
                <c:v>Dec.1999</c:v>
              </c:pt>
              <c:pt idx="95">
                <c:v>Mar.2000</c:v>
              </c:pt>
              <c:pt idx="96">
                <c:v>Jun.2000</c:v>
              </c:pt>
              <c:pt idx="97">
                <c:v>Sep.2000</c:v>
              </c:pt>
              <c:pt idx="98">
                <c:v>Dec.2000</c:v>
              </c:pt>
              <c:pt idx="99">
                <c:v>Mar.2001</c:v>
              </c:pt>
              <c:pt idx="100">
                <c:v>Jun.2001</c:v>
              </c:pt>
              <c:pt idx="101">
                <c:v>Sep.2001</c:v>
              </c:pt>
              <c:pt idx="102">
                <c:v>Dec.2001</c:v>
              </c:pt>
            </c:strLit>
          </c:cat>
          <c:val>
            <c:numRef>
              <c:f>'Concrete Regression'!$D$2:$D$104</c:f>
              <c:numCache>
                <c:formatCode>0_)</c:formatCode>
                <c:ptCount val="103"/>
                <c:pt idx="0">
                  <c:v>2608.3994266602963</c:v>
                </c:pt>
                <c:pt idx="1">
                  <c:v>2627.1094760312153</c:v>
                </c:pt>
                <c:pt idx="2">
                  <c:v>2645.8195254021339</c:v>
                </c:pt>
                <c:pt idx="3">
                  <c:v>2664.5295747730529</c:v>
                </c:pt>
                <c:pt idx="4">
                  <c:v>2683.2396241439719</c:v>
                </c:pt>
                <c:pt idx="5">
                  <c:v>2701.9496735148909</c:v>
                </c:pt>
                <c:pt idx="6">
                  <c:v>2720.65972288581</c:v>
                </c:pt>
                <c:pt idx="7">
                  <c:v>2739.3697722567285</c:v>
                </c:pt>
                <c:pt idx="8">
                  <c:v>2758.0798216276476</c:v>
                </c:pt>
                <c:pt idx="9">
                  <c:v>2776.7898709985666</c:v>
                </c:pt>
                <c:pt idx="10">
                  <c:v>2795.4999203694856</c:v>
                </c:pt>
                <c:pt idx="11">
                  <c:v>2814.2099697404046</c:v>
                </c:pt>
                <c:pt idx="12">
                  <c:v>2832.9200191113232</c:v>
                </c:pt>
                <c:pt idx="13">
                  <c:v>2851.6300684822422</c:v>
                </c:pt>
                <c:pt idx="14">
                  <c:v>2870.3401178531612</c:v>
                </c:pt>
                <c:pt idx="15">
                  <c:v>2889.0501672240803</c:v>
                </c:pt>
                <c:pt idx="16">
                  <c:v>2907.7602165949993</c:v>
                </c:pt>
                <c:pt idx="17">
                  <c:v>2926.4702659659179</c:v>
                </c:pt>
                <c:pt idx="18">
                  <c:v>2945.1803153368369</c:v>
                </c:pt>
                <c:pt idx="19">
                  <c:v>2963.8903647077559</c:v>
                </c:pt>
                <c:pt idx="20">
                  <c:v>2982.6004140786749</c:v>
                </c:pt>
                <c:pt idx="21">
                  <c:v>3001.310463449594</c:v>
                </c:pt>
                <c:pt idx="22">
                  <c:v>3020.0205128205125</c:v>
                </c:pt>
                <c:pt idx="23">
                  <c:v>3038.7305621914315</c:v>
                </c:pt>
                <c:pt idx="24">
                  <c:v>3057.4406115623506</c:v>
                </c:pt>
                <c:pt idx="25">
                  <c:v>3076.1506609332696</c:v>
                </c:pt>
                <c:pt idx="26">
                  <c:v>3094.8607103041886</c:v>
                </c:pt>
                <c:pt idx="27">
                  <c:v>3113.5707596751072</c:v>
                </c:pt>
                <c:pt idx="28">
                  <c:v>3132.2808090460262</c:v>
                </c:pt>
                <c:pt idx="29">
                  <c:v>3150.9908584169452</c:v>
                </c:pt>
                <c:pt idx="30">
                  <c:v>3169.7009077878643</c:v>
                </c:pt>
                <c:pt idx="31">
                  <c:v>3188.4109571587833</c:v>
                </c:pt>
                <c:pt idx="32">
                  <c:v>3207.1210065297018</c:v>
                </c:pt>
                <c:pt idx="33">
                  <c:v>3225.8310559006209</c:v>
                </c:pt>
                <c:pt idx="34">
                  <c:v>3244.5411052715399</c:v>
                </c:pt>
                <c:pt idx="35">
                  <c:v>3263.2511546424589</c:v>
                </c:pt>
                <c:pt idx="36">
                  <c:v>3281.9612040133779</c:v>
                </c:pt>
                <c:pt idx="37">
                  <c:v>3300.6712533842965</c:v>
                </c:pt>
                <c:pt idx="38">
                  <c:v>3319.381302755216</c:v>
                </c:pt>
                <c:pt idx="39">
                  <c:v>3338.0913521261346</c:v>
                </c:pt>
                <c:pt idx="40">
                  <c:v>3356.8014014970536</c:v>
                </c:pt>
                <c:pt idx="41">
                  <c:v>3375.5114508679726</c:v>
                </c:pt>
                <c:pt idx="42">
                  <c:v>3394.2215002388912</c:v>
                </c:pt>
                <c:pt idx="43">
                  <c:v>3412.9315496098106</c:v>
                </c:pt>
                <c:pt idx="44">
                  <c:v>3431.6415989807292</c:v>
                </c:pt>
                <c:pt idx="45">
                  <c:v>3450.3516483516482</c:v>
                </c:pt>
                <c:pt idx="46">
                  <c:v>3469.0616977225673</c:v>
                </c:pt>
                <c:pt idx="47">
                  <c:v>3487.7717470934858</c:v>
                </c:pt>
                <c:pt idx="48">
                  <c:v>3506.4817964644053</c:v>
                </c:pt>
                <c:pt idx="49">
                  <c:v>3525.1918458353239</c:v>
                </c:pt>
                <c:pt idx="50">
                  <c:v>3543.9018952062429</c:v>
                </c:pt>
                <c:pt idx="51">
                  <c:v>3562.6119445771619</c:v>
                </c:pt>
                <c:pt idx="52">
                  <c:v>3581.3219939480809</c:v>
                </c:pt>
                <c:pt idx="53">
                  <c:v>3600.032043319</c:v>
                </c:pt>
                <c:pt idx="54">
                  <c:v>3618.7420926899185</c:v>
                </c:pt>
                <c:pt idx="55">
                  <c:v>3637.4521420608376</c:v>
                </c:pt>
                <c:pt idx="56">
                  <c:v>3656.1621914317566</c:v>
                </c:pt>
                <c:pt idx="57">
                  <c:v>3674.8722408026752</c:v>
                </c:pt>
                <c:pt idx="58">
                  <c:v>3693.5822901735946</c:v>
                </c:pt>
                <c:pt idx="59">
                  <c:v>3712.2923395445132</c:v>
                </c:pt>
                <c:pt idx="60">
                  <c:v>3731.0023889154322</c:v>
                </c:pt>
                <c:pt idx="61">
                  <c:v>3749.7124382863512</c:v>
                </c:pt>
                <c:pt idx="62">
                  <c:v>3768.4224876572698</c:v>
                </c:pt>
                <c:pt idx="63">
                  <c:v>3787.1325370281893</c:v>
                </c:pt>
                <c:pt idx="64">
                  <c:v>3805.8425863991079</c:v>
                </c:pt>
                <c:pt idx="65">
                  <c:v>3824.5526357700269</c:v>
                </c:pt>
                <c:pt idx="66">
                  <c:v>3843.2626851409459</c:v>
                </c:pt>
                <c:pt idx="67">
                  <c:v>3861.9727345118645</c:v>
                </c:pt>
                <c:pt idx="68">
                  <c:v>3880.682783882784</c:v>
                </c:pt>
                <c:pt idx="69">
                  <c:v>3899.3928332537025</c:v>
                </c:pt>
                <c:pt idx="70">
                  <c:v>3918.1028826246215</c:v>
                </c:pt>
                <c:pt idx="71">
                  <c:v>3936.8129319955406</c:v>
                </c:pt>
                <c:pt idx="72">
                  <c:v>3955.5229813664591</c:v>
                </c:pt>
                <c:pt idx="73">
                  <c:v>3974.2330307373786</c:v>
                </c:pt>
                <c:pt idx="74">
                  <c:v>3992.9430801082972</c:v>
                </c:pt>
                <c:pt idx="75">
                  <c:v>4011.6531294792162</c:v>
                </c:pt>
                <c:pt idx="76">
                  <c:v>4030.3631788501352</c:v>
                </c:pt>
                <c:pt idx="77">
                  <c:v>4049.0732282210543</c:v>
                </c:pt>
                <c:pt idx="78">
                  <c:v>4067.7832775919733</c:v>
                </c:pt>
                <c:pt idx="79">
                  <c:v>4086.4933269628918</c:v>
                </c:pt>
                <c:pt idx="80">
                  <c:v>4105.2033763338113</c:v>
                </c:pt>
                <c:pt idx="81">
                  <c:v>4123.9134257047299</c:v>
                </c:pt>
                <c:pt idx="82">
                  <c:v>4142.6234750756485</c:v>
                </c:pt>
                <c:pt idx="83">
                  <c:v>4161.3335244465679</c:v>
                </c:pt>
                <c:pt idx="84">
                  <c:v>4180.0435738174865</c:v>
                </c:pt>
                <c:pt idx="85">
                  <c:v>4198.753623188406</c:v>
                </c:pt>
                <c:pt idx="86">
                  <c:v>4217.4636725593246</c:v>
                </c:pt>
                <c:pt idx="87">
                  <c:v>4236.1737219302431</c:v>
                </c:pt>
                <c:pt idx="88">
                  <c:v>4254.8837713011626</c:v>
                </c:pt>
                <c:pt idx="89">
                  <c:v>4273.5938206720812</c:v>
                </c:pt>
                <c:pt idx="90">
                  <c:v>4292.3038700430006</c:v>
                </c:pt>
                <c:pt idx="91">
                  <c:v>4311.0139194139192</c:v>
                </c:pt>
                <c:pt idx="92" formatCode="0">
                  <c:v>4919.3607541478123</c:v>
                </c:pt>
                <c:pt idx="93" formatCode="0">
                  <c:v>4946.5244645550529</c:v>
                </c:pt>
                <c:pt idx="94" formatCode="0">
                  <c:v>4973.6881749622926</c:v>
                </c:pt>
                <c:pt idx="95" formatCode="0">
                  <c:v>5000.8518853695323</c:v>
                </c:pt>
                <c:pt idx="96" formatCode="0">
                  <c:v>5028.015595776772</c:v>
                </c:pt>
                <c:pt idx="97" formatCode="0">
                  <c:v>5055.1793061840117</c:v>
                </c:pt>
                <c:pt idx="98" formatCode="0">
                  <c:v>5082.3430165912523</c:v>
                </c:pt>
                <c:pt idx="99" formatCode="0">
                  <c:v>5109.506726998492</c:v>
                </c:pt>
                <c:pt idx="100" formatCode="0">
                  <c:v>5136.6704374057317</c:v>
                </c:pt>
                <c:pt idx="101" formatCode="0">
                  <c:v>5163.8341478129714</c:v>
                </c:pt>
                <c:pt idx="102" formatCode="0">
                  <c:v>5190.9978582202111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8-438E-8CEB-66A0D5E09CB8}"/>
            </c:ext>
          </c:extLst>
        </c:ser>
        <c:ser>
          <c:idx val="5"/>
          <c:order val="2"/>
          <c:tx>
            <c:strRef>
              <c:f>'Concrete Regression'!$E$1</c:f>
              <c:strCache>
                <c:ptCount val="1"/>
                <c:pt idx="0">
                  <c:v>Actual Data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Lit>
              <c:ptCount val="103"/>
              <c:pt idx="0">
                <c:v>Jun.1976</c:v>
              </c:pt>
              <c:pt idx="1">
                <c:v>Sep.1976</c:v>
              </c:pt>
              <c:pt idx="2">
                <c:v>Dec.1976</c:v>
              </c:pt>
              <c:pt idx="3">
                <c:v>Mar.1977</c:v>
              </c:pt>
              <c:pt idx="4">
                <c:v>Jun.1977</c:v>
              </c:pt>
              <c:pt idx="5">
                <c:v>Sep.1977</c:v>
              </c:pt>
              <c:pt idx="6">
                <c:v>Dec.1977</c:v>
              </c:pt>
              <c:pt idx="7">
                <c:v>Mar.1978</c:v>
              </c:pt>
              <c:pt idx="8">
                <c:v>Jun.1978</c:v>
              </c:pt>
              <c:pt idx="9">
                <c:v>Sep.1978</c:v>
              </c:pt>
              <c:pt idx="10">
                <c:v>Dec.1978</c:v>
              </c:pt>
              <c:pt idx="11">
                <c:v>Mar.1979</c:v>
              </c:pt>
              <c:pt idx="12">
                <c:v>Jun.1979</c:v>
              </c:pt>
              <c:pt idx="13">
                <c:v>Sep.1979</c:v>
              </c:pt>
              <c:pt idx="14">
                <c:v>Dec.1979</c:v>
              </c:pt>
              <c:pt idx="15">
                <c:v>Mar.1980</c:v>
              </c:pt>
              <c:pt idx="16">
                <c:v>Jun.1980</c:v>
              </c:pt>
              <c:pt idx="17">
                <c:v>Sep.1980</c:v>
              </c:pt>
              <c:pt idx="18">
                <c:v>Dec.1980</c:v>
              </c:pt>
              <c:pt idx="19">
                <c:v>Mar.1981</c:v>
              </c:pt>
              <c:pt idx="20">
                <c:v>Jun.1981</c:v>
              </c:pt>
              <c:pt idx="21">
                <c:v>Sep.1981</c:v>
              </c:pt>
              <c:pt idx="22">
                <c:v>Dec.1981</c:v>
              </c:pt>
              <c:pt idx="23">
                <c:v>Mar.1982</c:v>
              </c:pt>
              <c:pt idx="24">
                <c:v>Jun.1982</c:v>
              </c:pt>
              <c:pt idx="25">
                <c:v>Sep.1982</c:v>
              </c:pt>
              <c:pt idx="26">
                <c:v>Dec.1982</c:v>
              </c:pt>
              <c:pt idx="27">
                <c:v>Mar.1983</c:v>
              </c:pt>
              <c:pt idx="28">
                <c:v>Jun.1983</c:v>
              </c:pt>
              <c:pt idx="29">
                <c:v>Sep.1983</c:v>
              </c:pt>
              <c:pt idx="30">
                <c:v>Dec.1983</c:v>
              </c:pt>
              <c:pt idx="31">
                <c:v>Mar.1984</c:v>
              </c:pt>
              <c:pt idx="32">
                <c:v>Jun.1984</c:v>
              </c:pt>
              <c:pt idx="33">
                <c:v>Sep.1984</c:v>
              </c:pt>
              <c:pt idx="34">
                <c:v>Dec.1984</c:v>
              </c:pt>
              <c:pt idx="35">
                <c:v>Mar.1985</c:v>
              </c:pt>
              <c:pt idx="36">
                <c:v>Jun.1985</c:v>
              </c:pt>
              <c:pt idx="37">
                <c:v>Sep.1985</c:v>
              </c:pt>
              <c:pt idx="38">
                <c:v>Dec.1985</c:v>
              </c:pt>
              <c:pt idx="39">
                <c:v>Mar.1986</c:v>
              </c:pt>
              <c:pt idx="40">
                <c:v>Jun.1986</c:v>
              </c:pt>
              <c:pt idx="41">
                <c:v>Sep.1986</c:v>
              </c:pt>
              <c:pt idx="42">
                <c:v>Dec.1986</c:v>
              </c:pt>
              <c:pt idx="43">
                <c:v>Mar.1987</c:v>
              </c:pt>
              <c:pt idx="44">
                <c:v>Jun.1987</c:v>
              </c:pt>
              <c:pt idx="45">
                <c:v>Sep.1987</c:v>
              </c:pt>
              <c:pt idx="46">
                <c:v>Dec.1987</c:v>
              </c:pt>
              <c:pt idx="47">
                <c:v>Mar.1988</c:v>
              </c:pt>
              <c:pt idx="48">
                <c:v>Jun.1988</c:v>
              </c:pt>
              <c:pt idx="49">
                <c:v>Sep.1988</c:v>
              </c:pt>
              <c:pt idx="50">
                <c:v>Dec.1988</c:v>
              </c:pt>
              <c:pt idx="51">
                <c:v>Mar.1989</c:v>
              </c:pt>
              <c:pt idx="52">
                <c:v>Jun.1989</c:v>
              </c:pt>
              <c:pt idx="53">
                <c:v>Sep.1989</c:v>
              </c:pt>
              <c:pt idx="54">
                <c:v>Dec.1989</c:v>
              </c:pt>
              <c:pt idx="55">
                <c:v>Mar.1990</c:v>
              </c:pt>
              <c:pt idx="56">
                <c:v>Jun.1990</c:v>
              </c:pt>
              <c:pt idx="57">
                <c:v>Sep.1990</c:v>
              </c:pt>
              <c:pt idx="58">
                <c:v>Dec.1990</c:v>
              </c:pt>
              <c:pt idx="59">
                <c:v>Mar.1991</c:v>
              </c:pt>
              <c:pt idx="60">
                <c:v>Jun.1991</c:v>
              </c:pt>
              <c:pt idx="61">
                <c:v>Sep.1991</c:v>
              </c:pt>
              <c:pt idx="62">
                <c:v>Dec.1991</c:v>
              </c:pt>
              <c:pt idx="63">
                <c:v>Mar.1992</c:v>
              </c:pt>
              <c:pt idx="64">
                <c:v>Jun.1992</c:v>
              </c:pt>
              <c:pt idx="65">
                <c:v>Sep.1992</c:v>
              </c:pt>
              <c:pt idx="66">
                <c:v>Dec.1992</c:v>
              </c:pt>
              <c:pt idx="67">
                <c:v>Mar.1993</c:v>
              </c:pt>
              <c:pt idx="68">
                <c:v>Jun.1993</c:v>
              </c:pt>
              <c:pt idx="69">
                <c:v>Sep.1993</c:v>
              </c:pt>
              <c:pt idx="70">
                <c:v>Dec.1993</c:v>
              </c:pt>
              <c:pt idx="71">
                <c:v>Mar.1994</c:v>
              </c:pt>
              <c:pt idx="72">
                <c:v>Jun.1994</c:v>
              </c:pt>
              <c:pt idx="73">
                <c:v>Sep.1994</c:v>
              </c:pt>
              <c:pt idx="74">
                <c:v>Dec.1994</c:v>
              </c:pt>
              <c:pt idx="75">
                <c:v>Mar.1995</c:v>
              </c:pt>
              <c:pt idx="76">
                <c:v>Jun.1995</c:v>
              </c:pt>
              <c:pt idx="77">
                <c:v>Sep.1995</c:v>
              </c:pt>
              <c:pt idx="78">
                <c:v>Dec.1995</c:v>
              </c:pt>
              <c:pt idx="79">
                <c:v>Mar.1996</c:v>
              </c:pt>
              <c:pt idx="80">
                <c:v>Jun.1996</c:v>
              </c:pt>
              <c:pt idx="81">
                <c:v>Sep.1996</c:v>
              </c:pt>
              <c:pt idx="82">
                <c:v>Dec.1996</c:v>
              </c:pt>
              <c:pt idx="83">
                <c:v>Mar.1997</c:v>
              </c:pt>
              <c:pt idx="84">
                <c:v>Jun.1997</c:v>
              </c:pt>
              <c:pt idx="85">
                <c:v>Sep.1997</c:v>
              </c:pt>
              <c:pt idx="86">
                <c:v>Dec.1997</c:v>
              </c:pt>
              <c:pt idx="87">
                <c:v>Mar.1998</c:v>
              </c:pt>
              <c:pt idx="88">
                <c:v>Jun.1998</c:v>
              </c:pt>
              <c:pt idx="89">
                <c:v>Sep.1998</c:v>
              </c:pt>
              <c:pt idx="90">
                <c:v>Dec.1998</c:v>
              </c:pt>
              <c:pt idx="91">
                <c:v>Mar.1999</c:v>
              </c:pt>
              <c:pt idx="92">
                <c:v>Jun.1999</c:v>
              </c:pt>
              <c:pt idx="93">
                <c:v>Sep.1999</c:v>
              </c:pt>
              <c:pt idx="94">
                <c:v>Dec.1999</c:v>
              </c:pt>
              <c:pt idx="95">
                <c:v>Mar.2000</c:v>
              </c:pt>
              <c:pt idx="96">
                <c:v>Jun.2000</c:v>
              </c:pt>
              <c:pt idx="97">
                <c:v>Sep.2000</c:v>
              </c:pt>
              <c:pt idx="98">
                <c:v>Dec.2000</c:v>
              </c:pt>
              <c:pt idx="99">
                <c:v>Mar.2001</c:v>
              </c:pt>
              <c:pt idx="100">
                <c:v>Jun.2001</c:v>
              </c:pt>
              <c:pt idx="101">
                <c:v>Sep.2001</c:v>
              </c:pt>
              <c:pt idx="102">
                <c:v>Dec.2001</c:v>
              </c:pt>
            </c:strLit>
          </c:cat>
          <c:val>
            <c:numRef>
              <c:f>'Concrete Regression'!$E$2:$E$104</c:f>
              <c:numCache>
                <c:formatCode>General</c:formatCode>
                <c:ptCount val="103"/>
                <c:pt idx="90">
                  <c:v>0</c:v>
                </c:pt>
                <c:pt idx="91" formatCode="0_)">
                  <c:v>4251</c:v>
                </c:pt>
                <c:pt idx="92" formatCode="0_)">
                  <c:v>4611</c:v>
                </c:pt>
                <c:pt idx="93" formatCode="0_)">
                  <c:v>5187</c:v>
                </c:pt>
                <c:pt idx="94" formatCode="0_)">
                  <c:v>5217</c:v>
                </c:pt>
                <c:pt idx="95" formatCode="0_)">
                  <c:v>4880</c:v>
                </c:pt>
                <c:pt idx="96" formatCode="0_)">
                  <c:v>5349</c:v>
                </c:pt>
                <c:pt idx="97" formatCode="0_)">
                  <c:v>4679</c:v>
                </c:pt>
                <c:pt idx="98" formatCode="0_)">
                  <c:v>4188</c:v>
                </c:pt>
                <c:pt idx="99" formatCode="0_)">
                  <c:v>3932</c:v>
                </c:pt>
                <c:pt idx="100" formatCode="0_)">
                  <c:v>4452</c:v>
                </c:pt>
                <c:pt idx="101" formatCode="0_)">
                  <c:v>4881</c:v>
                </c:pt>
                <c:pt idx="102" formatCode="0_)">
                  <c:v>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D8-438E-8CEB-66A0D5E0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690928"/>
        <c:axId val="1"/>
      </c:lineChart>
      <c:catAx>
        <c:axId val="39269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92690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3779610225887118"/>
          <c:y val="0.64563183242871336"/>
          <c:w val="0.31364870729741456"/>
          <c:h val="0.2330099635603801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029104090778016E-2"/>
          <c:y val="9.4697319991862025E-2"/>
          <c:w val="0.90217550911371491"/>
          <c:h val="0.75000277433554663"/>
        </c:manualLayout>
      </c:layout>
      <c:lineChart>
        <c:grouping val="standard"/>
        <c:varyColors val="0"/>
        <c:ser>
          <c:idx val="0"/>
          <c:order val="0"/>
          <c:tx>
            <c:strRef>
              <c:f>'[1]double exp'!$B$4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'[1]double exp'!$B$5:$B$28</c:f>
              <c:numCache>
                <c:formatCode>General</c:formatCode>
                <c:ptCount val="24"/>
                <c:pt idx="0">
                  <c:v>55</c:v>
                </c:pt>
                <c:pt idx="1">
                  <c:v>59</c:v>
                </c:pt>
                <c:pt idx="2">
                  <c:v>53</c:v>
                </c:pt>
                <c:pt idx="3">
                  <c:v>48</c:v>
                </c:pt>
                <c:pt idx="4">
                  <c:v>44</c:v>
                </c:pt>
                <c:pt idx="5">
                  <c:v>50</c:v>
                </c:pt>
                <c:pt idx="6">
                  <c:v>52</c:v>
                </c:pt>
                <c:pt idx="7">
                  <c:v>46</c:v>
                </c:pt>
                <c:pt idx="8">
                  <c:v>40</c:v>
                </c:pt>
                <c:pt idx="9">
                  <c:v>37</c:v>
                </c:pt>
                <c:pt idx="10">
                  <c:v>42</c:v>
                </c:pt>
                <c:pt idx="11">
                  <c:v>44</c:v>
                </c:pt>
                <c:pt idx="12">
                  <c:v>48</c:v>
                </c:pt>
                <c:pt idx="13">
                  <c:v>43</c:v>
                </c:pt>
                <c:pt idx="14">
                  <c:v>39</c:v>
                </c:pt>
                <c:pt idx="15">
                  <c:v>45</c:v>
                </c:pt>
                <c:pt idx="16">
                  <c:v>35</c:v>
                </c:pt>
                <c:pt idx="17">
                  <c:v>36</c:v>
                </c:pt>
                <c:pt idx="18">
                  <c:v>41</c:v>
                </c:pt>
                <c:pt idx="19">
                  <c:v>33</c:v>
                </c:pt>
                <c:pt idx="20">
                  <c:v>27</c:v>
                </c:pt>
                <c:pt idx="21">
                  <c:v>36</c:v>
                </c:pt>
                <c:pt idx="22">
                  <c:v>32</c:v>
                </c:pt>
                <c:pt idx="2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1-4A0F-8B53-962FCB2C712F}"/>
            </c:ext>
          </c:extLst>
        </c:ser>
        <c:ser>
          <c:idx val="1"/>
          <c:order val="1"/>
          <c:tx>
            <c:strRef>
              <c:f>'[1]double exp'!$E$4</c:f>
              <c:strCache>
                <c:ptCount val="1"/>
                <c:pt idx="0">
                  <c:v>one step forecast (Ft+1)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'[1]double exp'!$E$5:$E$28</c:f>
              <c:numCache>
                <c:formatCode>General</c:formatCode>
                <c:ptCount val="24"/>
                <c:pt idx="2">
                  <c:v>55.959999999999994</c:v>
                </c:pt>
                <c:pt idx="3">
                  <c:v>55.409600000000005</c:v>
                </c:pt>
                <c:pt idx="4">
                  <c:v>53.672896000000009</c:v>
                </c:pt>
                <c:pt idx="5">
                  <c:v>51.096616960000006</c:v>
                </c:pt>
                <c:pt idx="6">
                  <c:v>50.191729049600006</c:v>
                </c:pt>
                <c:pt idx="7">
                  <c:v>49.94014955929601</c:v>
                </c:pt>
                <c:pt idx="8">
                  <c:v>48.381279984680972</c:v>
                </c:pt>
                <c:pt idx="9">
                  <c:v>45.598933125601704</c:v>
                </c:pt>
                <c:pt idx="10">
                  <c:v>42.429098313314213</c:v>
                </c:pt>
                <c:pt idx="11">
                  <c:v>40.876066530951654</c:v>
                </c:pt>
                <c:pt idx="12">
                  <c:v>40.15859844382355</c:v>
                </c:pt>
                <c:pt idx="13">
                  <c:v>40.698280036368118</c:v>
                </c:pt>
                <c:pt idx="14">
                  <c:v>40.222094108949051</c:v>
                </c:pt>
                <c:pt idx="15">
                  <c:v>38.992261602655837</c:v>
                </c:pt>
                <c:pt idx="16">
                  <c:v>39.448705133515034</c:v>
                </c:pt>
                <c:pt idx="17">
                  <c:v>37.635911752861787</c:v>
                </c:pt>
                <c:pt idx="18">
                  <c:v>36.32024057822472</c:v>
                </c:pt>
                <c:pt idx="19">
                  <c:v>36.454894015386074</c:v>
                </c:pt>
                <c:pt idx="20">
                  <c:v>34.824421004499712</c:v>
                </c:pt>
                <c:pt idx="21">
                  <c:v>32.00706575561064</c:v>
                </c:pt>
                <c:pt idx="22">
                  <c:v>31.712898926274956</c:v>
                </c:pt>
                <c:pt idx="23">
                  <c:v>30.689049505755413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1-4A0F-8B53-962FCB2C7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694536"/>
        <c:axId val="1"/>
      </c:lineChart>
      <c:catAx>
        <c:axId val="3926945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26945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36231941116056143"/>
          <c:y val="0.62500238606537817"/>
          <c:w val="0.69021853246605036"/>
          <c:h val="0.776517935258092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graphicFrame macro="">
      <xdr:nvGraphicFramePr>
        <xdr:cNvPr id="108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114300</xdr:rowOff>
    </xdr:from>
    <xdr:to>
      <xdr:col>9</xdr:col>
      <xdr:colOff>0</xdr:colOff>
      <xdr:row>8</xdr:row>
      <xdr:rowOff>114300</xdr:rowOff>
    </xdr:to>
    <xdr:graphicFrame macro="">
      <xdr:nvGraphicFramePr>
        <xdr:cNvPr id="108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4</xdr:row>
      <xdr:rowOff>123825</xdr:rowOff>
    </xdr:from>
    <xdr:to>
      <xdr:col>15</xdr:col>
      <xdr:colOff>180975</xdr:colOff>
      <xdr:row>27</xdr:row>
      <xdr:rowOff>114300</xdr:rowOff>
    </xdr:to>
    <xdr:graphicFrame macro="">
      <xdr:nvGraphicFramePr>
        <xdr:cNvPr id="108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180975</xdr:colOff>
      <xdr:row>63</xdr:row>
      <xdr:rowOff>66675</xdr:rowOff>
    </xdr:from>
    <xdr:to>
      <xdr:col>16</xdr:col>
      <xdr:colOff>542925</xdr:colOff>
      <xdr:row>86</xdr:row>
      <xdr:rowOff>76200</xdr:rowOff>
    </xdr:to>
    <xdr:graphicFrame macro="">
      <xdr:nvGraphicFramePr>
        <xdr:cNvPr id="108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114300</xdr:rowOff>
    </xdr:from>
    <xdr:to>
      <xdr:col>9</xdr:col>
      <xdr:colOff>0</xdr:colOff>
      <xdr:row>8</xdr:row>
      <xdr:rowOff>114300</xdr:rowOff>
    </xdr:to>
    <xdr:graphicFrame macro="">
      <xdr:nvGraphicFramePr>
        <xdr:cNvPr id="208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0</xdr:row>
      <xdr:rowOff>142875</xdr:rowOff>
    </xdr:from>
    <xdr:to>
      <xdr:col>14</xdr:col>
      <xdr:colOff>438150</xdr:colOff>
      <xdr:row>25</xdr:row>
      <xdr:rowOff>66675</xdr:rowOff>
    </xdr:to>
    <xdr:graphicFrame macro="">
      <xdr:nvGraphicFramePr>
        <xdr:cNvPr id="208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15</xdr:row>
      <xdr:rowOff>85725</xdr:rowOff>
    </xdr:from>
    <xdr:to>
      <xdr:col>4</xdr:col>
      <xdr:colOff>495300</xdr:colOff>
      <xdr:row>25</xdr:row>
      <xdr:rowOff>152400</xdr:rowOff>
    </xdr:to>
    <xdr:graphicFrame macro="">
      <xdr:nvGraphicFramePr>
        <xdr:cNvPr id="102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238125</xdr:colOff>
          <xdr:row>16</xdr:row>
          <xdr:rowOff>66675</xdr:rowOff>
        </xdr:from>
        <xdr:to>
          <xdr:col>7</xdr:col>
          <xdr:colOff>200025</xdr:colOff>
          <xdr:row>19</xdr:row>
          <xdr:rowOff>104775</xdr:rowOff>
        </xdr:to>
        <xdr:sp macro="" textlink="">
          <xdr:nvSpPr>
            <xdr:cNvPr id="10244" name="Object 2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20</xdr:row>
          <xdr:rowOff>104775</xdr:rowOff>
        </xdr:from>
        <xdr:to>
          <xdr:col>8</xdr:col>
          <xdr:colOff>542925</xdr:colOff>
          <xdr:row>25</xdr:row>
          <xdr:rowOff>57150</xdr:rowOff>
        </xdr:to>
        <xdr:sp macro="" textlink="">
          <xdr:nvSpPr>
            <xdr:cNvPr id="10245" name="Object 3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114300</xdr:rowOff>
    </xdr:from>
    <xdr:to>
      <xdr:col>8</xdr:col>
      <xdr:colOff>0</xdr:colOff>
      <xdr:row>8</xdr:row>
      <xdr:rowOff>114300</xdr:rowOff>
    </xdr:to>
    <xdr:graphicFrame macro="">
      <xdr:nvGraphicFramePr>
        <xdr:cNvPr id="31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390525</xdr:colOff>
      <xdr:row>11</xdr:row>
      <xdr:rowOff>66675</xdr:rowOff>
    </xdr:from>
    <xdr:to>
      <xdr:col>7</xdr:col>
      <xdr:colOff>390525</xdr:colOff>
      <xdr:row>11</xdr:row>
      <xdr:rowOff>66675</xdr:rowOff>
    </xdr:to>
    <xdr:graphicFrame macro="">
      <xdr:nvGraphicFramePr>
        <xdr:cNvPr id="312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0</xdr:row>
      <xdr:rowOff>76200</xdr:rowOff>
    </xdr:from>
    <xdr:to>
      <xdr:col>14</xdr:col>
      <xdr:colOff>285750</xdr:colOff>
      <xdr:row>25</xdr:row>
      <xdr:rowOff>76200</xdr:rowOff>
    </xdr:to>
    <xdr:graphicFrame macro="">
      <xdr:nvGraphicFramePr>
        <xdr:cNvPr id="312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161925</xdr:colOff>
          <xdr:row>31</xdr:row>
          <xdr:rowOff>95250</xdr:rowOff>
        </xdr:from>
        <xdr:to>
          <xdr:col>8</xdr:col>
          <xdr:colOff>95250</xdr:colOff>
          <xdr:row>38</xdr:row>
          <xdr:rowOff>9525</xdr:rowOff>
        </xdr:to>
        <xdr:grpSp>
          <xdr:nvGrpSpPr>
            <xdr:cNvPr id="3125" name="Group 3"/>
            <xdr:cNvGrpSpPr>
              <a:grpSpLocks/>
            </xdr:cNvGrpSpPr>
          </xdr:nvGrpSpPr>
          <xdr:grpSpPr bwMode="auto">
            <a:xfrm>
              <a:off x="1816894" y="5262563"/>
              <a:ext cx="3433762" cy="1081087"/>
              <a:chOff x="1703" y="845"/>
              <a:chExt cx="2164" cy="661"/>
            </a:xfrm>
          </xdr:grpSpPr>
          <xdr:sp macro="" textlink="">
            <xdr:nvSpPr>
              <xdr:cNvPr id="3080" name="Object 4" hidden="1">
                <a:extLst>
                  <a:ext uri="{63B3BB69-23CF-44E3-9099-C40C66FF867C}">
                    <a14:compatExt spid="_x0000_s3080"/>
                  </a:ext>
                </a:extLst>
              </xdr:cNvPr>
              <xdr:cNvSpPr/>
            </xdr:nvSpPr>
            <xdr:spPr bwMode="auto">
              <a:xfrm>
                <a:off x="1703" y="845"/>
                <a:ext cx="2164" cy="373"/>
              </a:xfrm>
              <a:prstGeom prst="rect">
                <a:avLst/>
              </a:prstGeom>
              <a:solidFill>
                <a:srgbClr val="FFFFFF" mc:Ignorable="a14" a14:legacySpreadsheetColorIndex="65"/>
              </a:solidFill>
            </xdr:spPr>
          </xdr:sp>
          <xdr:sp macro="" textlink="">
            <xdr:nvSpPr>
              <xdr:cNvPr id="3081" name="Object 5" hidden="1">
                <a:extLst>
                  <a:ext uri="{63B3BB69-23CF-44E3-9099-C40C66FF867C}">
                    <a14:compatExt spid="_x0000_s3081"/>
                  </a:ext>
                </a:extLst>
              </xdr:cNvPr>
              <xdr:cNvSpPr/>
            </xdr:nvSpPr>
            <xdr:spPr bwMode="auto">
              <a:xfrm>
                <a:off x="2002" y="1258"/>
                <a:ext cx="1448" cy="248"/>
              </a:xfrm>
              <a:prstGeom prst="rect">
                <a:avLst/>
              </a:prstGeom>
              <a:solidFill>
                <a:srgbClr val="FFFFFF" mc:Ignorable="a14" a14:legacySpreadsheetColorIndex="65"/>
              </a:solidFill>
            </xdr:spPr>
          </xdr:sp>
        </xdr:grp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6</xdr:row>
      <xdr:rowOff>66675</xdr:rowOff>
    </xdr:from>
    <xdr:to>
      <xdr:col>15</xdr:col>
      <xdr:colOff>66675</xdr:colOff>
      <xdr:row>30</xdr:row>
      <xdr:rowOff>104775</xdr:rowOff>
    </xdr:to>
    <xdr:graphicFrame macro="">
      <xdr:nvGraphicFramePr>
        <xdr:cNvPr id="1130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114299</xdr:colOff>
      <xdr:row>1</xdr:row>
      <xdr:rowOff>152401</xdr:rowOff>
    </xdr:from>
    <xdr:to>
      <xdr:col>10</xdr:col>
      <xdr:colOff>371474</xdr:colOff>
      <xdr:row>3</xdr:row>
      <xdr:rowOff>19051</xdr:rowOff>
    </xdr:to>
    <xdr:sp macro="" textlink="">
      <xdr:nvSpPr>
        <xdr:cNvPr id="11270" name="Text Box 6"/>
        <xdr:cNvSpPr txBox="1">
          <a:spLocks noChangeArrowheads="1"/>
        </xdr:cNvSpPr>
      </xdr:nvSpPr>
      <xdr:spPr bwMode="auto">
        <a:xfrm>
          <a:off x="6953249" y="638176"/>
          <a:ext cx="20859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AU" sz="1000" b="0" i="0" strike="noStrike">
              <a:solidFill>
                <a:srgbClr val="000000"/>
              </a:solidFill>
              <a:latin typeface="Arial"/>
              <a:cs typeface="Arial"/>
            </a:rPr>
            <a:t>=SLOPE(C2:C92,B2:B92)</a:t>
          </a:r>
        </a:p>
      </xdr:txBody>
    </xdr:sp>
    <xdr:clientData/>
  </xdr:twoCellAnchor>
  <xdr:twoCellAnchor>
    <xdr:from>
      <xdr:col>7</xdr:col>
      <xdr:colOff>114299</xdr:colOff>
      <xdr:row>3</xdr:row>
      <xdr:rowOff>142876</xdr:rowOff>
    </xdr:from>
    <xdr:to>
      <xdr:col>10</xdr:col>
      <xdr:colOff>371474</xdr:colOff>
      <xdr:row>5</xdr:row>
      <xdr:rowOff>9526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53249" y="952501"/>
          <a:ext cx="20859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AU" sz="1000" b="0" i="0" strike="noStrike">
              <a:solidFill>
                <a:srgbClr val="000000"/>
              </a:solidFill>
              <a:latin typeface="Arial"/>
              <a:cs typeface="Arial"/>
            </a:rPr>
            <a:t>=INTERCEPT(C2:C92,B2:B92)</a:t>
          </a:r>
        </a:p>
      </xdr:txBody>
    </xdr:sp>
    <xdr:clientData/>
  </xdr:twoCellAnchor>
  <xdr:twoCellAnchor>
    <xdr:from>
      <xdr:col>0</xdr:col>
      <xdr:colOff>352425</xdr:colOff>
      <xdr:row>122</xdr:row>
      <xdr:rowOff>114300</xdr:rowOff>
    </xdr:from>
    <xdr:to>
      <xdr:col>2</xdr:col>
      <xdr:colOff>104775</xdr:colOff>
      <xdr:row>126</xdr:row>
      <xdr:rowOff>76200</xdr:rowOff>
    </xdr:to>
    <xdr:sp macro="" textlink="">
      <xdr:nvSpPr>
        <xdr:cNvPr id="11298" name="Line Callout 1 5"/>
        <xdr:cNvSpPr>
          <a:spLocks/>
        </xdr:cNvSpPr>
      </xdr:nvSpPr>
      <xdr:spPr bwMode="auto">
        <a:xfrm>
          <a:off x="352425" y="20412075"/>
          <a:ext cx="1828800" cy="609600"/>
        </a:xfrm>
        <a:prstGeom prst="borderCallout1">
          <a:avLst>
            <a:gd name="adj1" fmla="val 18750"/>
            <a:gd name="adj2" fmla="val 104167"/>
            <a:gd name="adj3" fmla="val -395315"/>
            <a:gd name="adj4" fmla="val 113023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l" rtl="1">
            <a:defRPr sz="1000"/>
          </a:pPr>
          <a:r>
            <a:rPr lang="en-AU" sz="1100" b="0" i="0" strike="noStrike">
              <a:solidFill>
                <a:srgbClr val="000000"/>
              </a:solidFill>
              <a:latin typeface="Calibri"/>
            </a:rPr>
            <a:t>y = mx + c</a:t>
          </a:r>
        </a:p>
        <a:p>
          <a:pPr algn="l" rtl="1">
            <a:defRPr sz="1000"/>
          </a:pPr>
          <a:r>
            <a:rPr lang="en-AU" sz="1100" b="0" i="0" strike="noStrike">
              <a:solidFill>
                <a:srgbClr val="000000"/>
              </a:solidFill>
              <a:latin typeface="Calibri"/>
            </a:rPr>
            <a:t>   = 18.71 * 92 + 2589.69</a:t>
          </a:r>
        </a:p>
        <a:p>
          <a:pPr algn="l" rtl="1">
            <a:defRPr sz="1000"/>
          </a:pPr>
          <a:r>
            <a:rPr lang="en-AU" sz="1100" b="0" i="0" strike="noStrike">
              <a:solidFill>
                <a:srgbClr val="000000"/>
              </a:solidFill>
              <a:latin typeface="Calibri"/>
            </a:rPr>
            <a:t>   = 4311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37</xdr:row>
      <xdr:rowOff>38100</xdr:rowOff>
    </xdr:from>
    <xdr:to>
      <xdr:col>8</xdr:col>
      <xdr:colOff>438150</xdr:colOff>
      <xdr:row>52</xdr:row>
      <xdr:rowOff>123825</xdr:rowOff>
    </xdr:to>
    <xdr:graphicFrame macro="">
      <xdr:nvGraphicFramePr>
        <xdr:cNvPr id="10240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28</xdr:row>
          <xdr:rowOff>57150</xdr:rowOff>
        </xdr:from>
        <xdr:to>
          <xdr:col>4</xdr:col>
          <xdr:colOff>590550</xdr:colOff>
          <xdr:row>36</xdr:row>
          <xdr:rowOff>104775</xdr:rowOff>
        </xdr:to>
        <xdr:sp macro="" textlink="">
          <xdr:nvSpPr>
            <xdr:cNvPr id="102401" name="Picture 2" hidden="1">
              <a:extLst>
                <a:ext uri="{63B3BB69-23CF-44E3-9099-C40C66FF867C}">
                  <a14:compatExt spid="_x0000_s102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T2017%20Week%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ry's Ties Multi Model"/>
      <sheetName val="Terry's Ties Additive  Model"/>
      <sheetName val="Food Data"/>
      <sheetName val="Food Mult Model"/>
      <sheetName val="Food Additive Model"/>
      <sheetName val="Concrete Mult Reg"/>
      <sheetName val="Concrete Seas Regress"/>
      <sheetName val="Concrete Data"/>
      <sheetName val="double exp"/>
      <sheetName val="All Ords Double Exponential"/>
      <sheetName val="All Ords Vary a1 and 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 t="str">
            <v>Observed</v>
          </cell>
          <cell r="E4" t="str">
            <v>one step forecast (Ft+1)</v>
          </cell>
        </row>
        <row r="5">
          <cell r="B5">
            <v>55</v>
          </cell>
        </row>
        <row r="6">
          <cell r="B6">
            <v>59</v>
          </cell>
        </row>
        <row r="7">
          <cell r="B7">
            <v>53</v>
          </cell>
          <cell r="E7">
            <v>55.959999999999994</v>
          </cell>
        </row>
        <row r="8">
          <cell r="B8">
            <v>48</v>
          </cell>
          <cell r="E8">
            <v>55.409600000000005</v>
          </cell>
        </row>
        <row r="9">
          <cell r="B9">
            <v>44</v>
          </cell>
          <cell r="E9">
            <v>53.672896000000009</v>
          </cell>
        </row>
        <row r="10">
          <cell r="B10">
            <v>50</v>
          </cell>
          <cell r="E10">
            <v>51.096616960000006</v>
          </cell>
        </row>
        <row r="11">
          <cell r="B11">
            <v>52</v>
          </cell>
          <cell r="E11">
            <v>50.191729049600006</v>
          </cell>
        </row>
        <row r="12">
          <cell r="B12">
            <v>46</v>
          </cell>
          <cell r="E12">
            <v>49.94014955929601</v>
          </cell>
        </row>
        <row r="13">
          <cell r="B13">
            <v>40</v>
          </cell>
          <cell r="E13">
            <v>48.381279984680972</v>
          </cell>
        </row>
        <row r="14">
          <cell r="B14">
            <v>37</v>
          </cell>
          <cell r="E14">
            <v>45.598933125601704</v>
          </cell>
        </row>
        <row r="15">
          <cell r="B15">
            <v>42</v>
          </cell>
          <cell r="E15">
            <v>42.429098313314213</v>
          </cell>
        </row>
        <row r="16">
          <cell r="B16">
            <v>44</v>
          </cell>
          <cell r="E16">
            <v>40.876066530951654</v>
          </cell>
        </row>
        <row r="17">
          <cell r="B17">
            <v>48</v>
          </cell>
          <cell r="E17">
            <v>40.15859844382355</v>
          </cell>
        </row>
        <row r="18">
          <cell r="B18">
            <v>43</v>
          </cell>
          <cell r="E18">
            <v>40.698280036368118</v>
          </cell>
        </row>
        <row r="19">
          <cell r="B19">
            <v>39</v>
          </cell>
          <cell r="E19">
            <v>40.222094108949051</v>
          </cell>
        </row>
        <row r="20">
          <cell r="B20">
            <v>45</v>
          </cell>
          <cell r="E20">
            <v>38.992261602655837</v>
          </cell>
        </row>
        <row r="21">
          <cell r="B21">
            <v>35</v>
          </cell>
          <cell r="E21">
            <v>39.448705133515034</v>
          </cell>
        </row>
        <row r="22">
          <cell r="B22">
            <v>36</v>
          </cell>
          <cell r="E22">
            <v>37.635911752861787</v>
          </cell>
        </row>
        <row r="23">
          <cell r="B23">
            <v>41</v>
          </cell>
          <cell r="E23">
            <v>36.32024057822472</v>
          </cell>
        </row>
        <row r="24">
          <cell r="B24">
            <v>33</v>
          </cell>
          <cell r="E24">
            <v>36.454894015386074</v>
          </cell>
        </row>
        <row r="25">
          <cell r="B25">
            <v>27</v>
          </cell>
          <cell r="E25">
            <v>34.824421004499712</v>
          </cell>
        </row>
        <row r="26">
          <cell r="B26">
            <v>36</v>
          </cell>
          <cell r="E26">
            <v>32.00706575561064</v>
          </cell>
        </row>
        <row r="27">
          <cell r="B27">
            <v>32</v>
          </cell>
          <cell r="E27">
            <v>31.712898926274956</v>
          </cell>
        </row>
        <row r="28">
          <cell r="B28">
            <v>34</v>
          </cell>
          <cell r="E28">
            <v>30.689049505755413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2" topLeftCell="A3" activePane="bottomLeft" state="frozen"/>
      <selection pane="bottomLeft" activeCell="F19" sqref="F19"/>
    </sheetView>
  </sheetViews>
  <sheetFormatPr defaultRowHeight="12.75" x14ac:dyDescent="0.2"/>
  <cols>
    <col min="1" max="4" width="12" style="26" customWidth="1"/>
    <col min="5" max="16384" width="9.140625" style="26"/>
  </cols>
  <sheetData>
    <row r="1" spans="1:9" x14ac:dyDescent="0.2">
      <c r="A1" s="25"/>
      <c r="B1" s="5" t="s">
        <v>0</v>
      </c>
      <c r="C1" s="5" t="s">
        <v>3</v>
      </c>
      <c r="D1" s="5" t="s">
        <v>4</v>
      </c>
      <c r="I1" s="2"/>
    </row>
    <row r="2" spans="1:9" x14ac:dyDescent="0.2">
      <c r="A2" s="4" t="s">
        <v>1</v>
      </c>
      <c r="B2" s="5" t="s">
        <v>2</v>
      </c>
      <c r="C2" s="5" t="s">
        <v>6</v>
      </c>
      <c r="D2" s="5" t="s">
        <v>6</v>
      </c>
    </row>
    <row r="3" spans="1:9" x14ac:dyDescent="0.2">
      <c r="A3" s="27">
        <v>1</v>
      </c>
      <c r="B3" s="28">
        <v>33</v>
      </c>
      <c r="C3" s="29" t="s">
        <v>5</v>
      </c>
      <c r="D3" s="29" t="s">
        <v>5</v>
      </c>
    </row>
    <row r="4" spans="1:9" x14ac:dyDescent="0.2">
      <c r="A4" s="27">
        <v>2</v>
      </c>
      <c r="B4" s="28">
        <v>38</v>
      </c>
      <c r="C4" s="29" t="s">
        <v>5</v>
      </c>
      <c r="D4" s="29" t="s">
        <v>5</v>
      </c>
    </row>
    <row r="5" spans="1:9" x14ac:dyDescent="0.2">
      <c r="A5" s="5">
        <v>3</v>
      </c>
      <c r="B5" s="28">
        <v>31</v>
      </c>
      <c r="C5" s="30">
        <f>AVERAGE(B3:B4)</f>
        <v>35.5</v>
      </c>
      <c r="D5" s="29" t="s">
        <v>5</v>
      </c>
      <c r="F5" s="31"/>
    </row>
    <row r="6" spans="1:9" x14ac:dyDescent="0.2">
      <c r="A6" s="27">
        <v>4</v>
      </c>
      <c r="B6" s="28">
        <v>35</v>
      </c>
      <c r="C6" s="30">
        <f t="shared" ref="C6:C21" si="0">AVERAGE(B4:B5)</f>
        <v>34.5</v>
      </c>
      <c r="D6" s="29" t="s">
        <v>5</v>
      </c>
      <c r="E6" s="1"/>
      <c r="F6" s="1"/>
    </row>
    <row r="7" spans="1:9" x14ac:dyDescent="0.2">
      <c r="A7" s="5">
        <v>5</v>
      </c>
      <c r="B7" s="28">
        <v>30</v>
      </c>
      <c r="C7" s="30">
        <f t="shared" si="0"/>
        <v>33</v>
      </c>
      <c r="D7" s="30">
        <f>AVERAGE(B3:B6)</f>
        <v>34.25</v>
      </c>
      <c r="E7" s="32"/>
      <c r="F7" s="32"/>
    </row>
    <row r="8" spans="1:9" x14ac:dyDescent="0.2">
      <c r="A8" s="27">
        <v>6</v>
      </c>
      <c r="B8" s="28">
        <v>36</v>
      </c>
      <c r="C8" s="30">
        <f t="shared" si="0"/>
        <v>32.5</v>
      </c>
      <c r="D8" s="30">
        <f t="shared" ref="D8:D23" si="1">AVERAGE(B4:B7)</f>
        <v>33.5</v>
      </c>
      <c r="E8" s="32"/>
      <c r="F8" s="32"/>
    </row>
    <row r="9" spans="1:9" x14ac:dyDescent="0.2">
      <c r="A9" s="27">
        <v>7</v>
      </c>
      <c r="B9" s="28">
        <v>34</v>
      </c>
      <c r="C9" s="30">
        <f t="shared" si="0"/>
        <v>33</v>
      </c>
      <c r="D9" s="30">
        <f t="shared" si="1"/>
        <v>33</v>
      </c>
      <c r="E9" s="32"/>
      <c r="F9" s="32"/>
    </row>
    <row r="10" spans="1:9" x14ac:dyDescent="0.2">
      <c r="A10" s="27">
        <v>8</v>
      </c>
      <c r="B10" s="28">
        <v>39</v>
      </c>
      <c r="C10" s="30">
        <f t="shared" si="0"/>
        <v>35</v>
      </c>
      <c r="D10" s="30">
        <f t="shared" si="1"/>
        <v>33.75</v>
      </c>
      <c r="E10" s="32"/>
      <c r="F10" s="32"/>
    </row>
    <row r="11" spans="1:9" x14ac:dyDescent="0.2">
      <c r="A11" s="27">
        <v>9</v>
      </c>
      <c r="B11" s="28">
        <v>39</v>
      </c>
      <c r="C11" s="30">
        <f t="shared" si="0"/>
        <v>36.5</v>
      </c>
      <c r="D11" s="30">
        <f t="shared" si="1"/>
        <v>34.75</v>
      </c>
      <c r="E11" s="32"/>
      <c r="F11" s="32"/>
    </row>
    <row r="12" spans="1:9" x14ac:dyDescent="0.2">
      <c r="A12" s="27">
        <v>10</v>
      </c>
      <c r="B12" s="28">
        <v>36</v>
      </c>
      <c r="C12" s="30">
        <f t="shared" si="0"/>
        <v>39</v>
      </c>
      <c r="D12" s="30">
        <f t="shared" si="1"/>
        <v>37</v>
      </c>
      <c r="E12" s="32"/>
      <c r="F12" s="32"/>
    </row>
    <row r="13" spans="1:9" x14ac:dyDescent="0.2">
      <c r="A13" s="27">
        <v>11</v>
      </c>
      <c r="B13" s="28">
        <v>40</v>
      </c>
      <c r="C13" s="30">
        <f t="shared" si="0"/>
        <v>37.5</v>
      </c>
      <c r="D13" s="30">
        <f t="shared" si="1"/>
        <v>37</v>
      </c>
      <c r="E13" s="32"/>
      <c r="F13" s="32"/>
    </row>
    <row r="14" spans="1:9" x14ac:dyDescent="0.2">
      <c r="A14" s="27">
        <v>12</v>
      </c>
      <c r="B14" s="28">
        <v>38</v>
      </c>
      <c r="C14" s="30">
        <f t="shared" si="0"/>
        <v>38</v>
      </c>
      <c r="D14" s="30">
        <f t="shared" si="1"/>
        <v>38.5</v>
      </c>
      <c r="E14" s="32"/>
      <c r="F14" s="32"/>
    </row>
    <row r="15" spans="1:9" x14ac:dyDescent="0.2">
      <c r="A15" s="27">
        <v>13</v>
      </c>
      <c r="B15" s="28">
        <v>37</v>
      </c>
      <c r="C15" s="30">
        <f t="shared" si="0"/>
        <v>39</v>
      </c>
      <c r="D15" s="30">
        <f t="shared" si="1"/>
        <v>38.25</v>
      </c>
      <c r="E15" s="32"/>
      <c r="F15" s="32"/>
    </row>
    <row r="16" spans="1:9" x14ac:dyDescent="0.2">
      <c r="A16" s="27">
        <v>14</v>
      </c>
      <c r="B16" s="28">
        <v>39</v>
      </c>
      <c r="C16" s="30">
        <f t="shared" si="0"/>
        <v>37.5</v>
      </c>
      <c r="D16" s="30">
        <f t="shared" si="1"/>
        <v>37.75</v>
      </c>
      <c r="E16" s="32"/>
      <c r="F16" s="32"/>
    </row>
    <row r="17" spans="1:6" x14ac:dyDescent="0.2">
      <c r="A17" s="27">
        <v>15</v>
      </c>
      <c r="B17" s="28">
        <v>32</v>
      </c>
      <c r="C17" s="30">
        <f t="shared" si="0"/>
        <v>38</v>
      </c>
      <c r="D17" s="30">
        <f t="shared" si="1"/>
        <v>38.5</v>
      </c>
      <c r="E17" s="32"/>
      <c r="F17" s="32"/>
    </row>
    <row r="18" spans="1:6" x14ac:dyDescent="0.2">
      <c r="A18" s="27">
        <v>16</v>
      </c>
      <c r="B18" s="28">
        <v>38</v>
      </c>
      <c r="C18" s="30">
        <f t="shared" si="0"/>
        <v>35.5</v>
      </c>
      <c r="D18" s="30">
        <f t="shared" si="1"/>
        <v>36.5</v>
      </c>
      <c r="E18" s="32"/>
      <c r="F18" s="32"/>
    </row>
    <row r="19" spans="1:6" x14ac:dyDescent="0.2">
      <c r="A19" s="27">
        <v>17</v>
      </c>
      <c r="B19" s="28">
        <v>37</v>
      </c>
      <c r="C19" s="30">
        <f t="shared" si="0"/>
        <v>35</v>
      </c>
      <c r="D19" s="30">
        <f t="shared" si="1"/>
        <v>36.5</v>
      </c>
      <c r="E19" s="32"/>
      <c r="F19" s="32"/>
    </row>
    <row r="20" spans="1:6" x14ac:dyDescent="0.2">
      <c r="A20" s="27">
        <v>18</v>
      </c>
      <c r="B20" s="28">
        <v>39</v>
      </c>
      <c r="C20" s="30">
        <f t="shared" si="0"/>
        <v>37.5</v>
      </c>
      <c r="D20" s="30">
        <f t="shared" si="1"/>
        <v>36.5</v>
      </c>
      <c r="E20" s="32"/>
      <c r="F20" s="32"/>
    </row>
    <row r="21" spans="1:6" x14ac:dyDescent="0.2">
      <c r="A21" s="27">
        <v>19</v>
      </c>
      <c r="B21" s="28">
        <v>37</v>
      </c>
      <c r="C21" s="30">
        <f t="shared" si="0"/>
        <v>38</v>
      </c>
      <c r="D21" s="30">
        <f t="shared" si="1"/>
        <v>36.5</v>
      </c>
      <c r="E21" s="32"/>
      <c r="F21" s="32"/>
    </row>
    <row r="22" spans="1:6" x14ac:dyDescent="0.2">
      <c r="A22" s="27">
        <v>20</v>
      </c>
      <c r="B22" s="28">
        <v>35</v>
      </c>
      <c r="C22" s="30">
        <f t="shared" ref="C22:C27" si="2">AVERAGE(B20:B21)</f>
        <v>38</v>
      </c>
      <c r="D22" s="30">
        <f t="shared" si="1"/>
        <v>37.75</v>
      </c>
      <c r="E22" s="32"/>
      <c r="F22" s="32"/>
    </row>
    <row r="23" spans="1:6" x14ac:dyDescent="0.2">
      <c r="A23" s="27">
        <v>21</v>
      </c>
      <c r="B23" s="28">
        <v>37</v>
      </c>
      <c r="C23" s="30">
        <f t="shared" si="2"/>
        <v>36</v>
      </c>
      <c r="D23" s="30">
        <f t="shared" si="1"/>
        <v>37</v>
      </c>
      <c r="E23" s="32"/>
      <c r="F23" s="32"/>
    </row>
    <row r="24" spans="1:6" x14ac:dyDescent="0.2">
      <c r="A24" s="27">
        <v>22</v>
      </c>
      <c r="B24" s="28">
        <v>34</v>
      </c>
      <c r="C24" s="30">
        <f t="shared" si="2"/>
        <v>36</v>
      </c>
      <c r="D24" s="30">
        <f>AVERAGE(B20:B23)</f>
        <v>37</v>
      </c>
      <c r="E24" s="32"/>
      <c r="F24" s="32"/>
    </row>
    <row r="25" spans="1:6" x14ac:dyDescent="0.2">
      <c r="A25" s="27">
        <v>23</v>
      </c>
      <c r="B25" s="28">
        <v>35</v>
      </c>
      <c r="C25" s="30">
        <f t="shared" si="2"/>
        <v>35.5</v>
      </c>
      <c r="D25" s="30">
        <f>AVERAGE(B21:B24)</f>
        <v>35.75</v>
      </c>
      <c r="E25" s="32"/>
      <c r="F25" s="32"/>
    </row>
    <row r="26" spans="1:6" x14ac:dyDescent="0.2">
      <c r="A26" s="27">
        <v>24</v>
      </c>
      <c r="B26" s="28">
        <v>36</v>
      </c>
      <c r="C26" s="30">
        <f t="shared" si="2"/>
        <v>34.5</v>
      </c>
      <c r="D26" s="30">
        <f>AVERAGE(B22:B25)</f>
        <v>35.25</v>
      </c>
      <c r="E26" s="32"/>
      <c r="F26" s="32"/>
    </row>
    <row r="27" spans="1:6" x14ac:dyDescent="0.2">
      <c r="A27" s="6">
        <v>25</v>
      </c>
      <c r="B27" s="7"/>
      <c r="C27" s="8">
        <f t="shared" si="2"/>
        <v>35.5</v>
      </c>
      <c r="D27" s="8">
        <f>AVERAGE(B23:B26)</f>
        <v>35.5</v>
      </c>
      <c r="E27" s="32"/>
      <c r="F27" s="32"/>
    </row>
    <row r="28" spans="1:6" x14ac:dyDescent="0.2">
      <c r="A28" s="6">
        <v>26</v>
      </c>
      <c r="B28" s="7"/>
      <c r="C28" s="8">
        <f>AVERAGE(C27,B26)</f>
        <v>35.75</v>
      </c>
      <c r="D28" s="8">
        <f>AVERAGE(B24:B26,D27)</f>
        <v>35.125</v>
      </c>
      <c r="E28" s="32"/>
      <c r="F28" s="32"/>
    </row>
    <row r="29" spans="1:6" x14ac:dyDescent="0.2">
      <c r="A29" s="6">
        <v>27</v>
      </c>
      <c r="B29" s="7"/>
      <c r="C29" s="8">
        <f>AVERAGE(C27:C28)</f>
        <v>35.625</v>
      </c>
      <c r="D29" s="8">
        <f>AVERAGE(B25:B26,D27:D28)</f>
        <v>35.40625</v>
      </c>
      <c r="E29" s="32"/>
      <c r="F29" s="32"/>
    </row>
    <row r="30" spans="1:6" x14ac:dyDescent="0.2">
      <c r="A30" s="6">
        <v>28</v>
      </c>
      <c r="B30" s="7"/>
      <c r="C30" s="8">
        <f>AVERAGE(C28:C29)</f>
        <v>35.6875</v>
      </c>
      <c r="D30" s="8">
        <f>AVERAGE(B26,D27:D29)</f>
        <v>35.5078125</v>
      </c>
      <c r="E30" s="32"/>
      <c r="F30" s="32"/>
    </row>
    <row r="31" spans="1:6" x14ac:dyDescent="0.2">
      <c r="A31" s="33"/>
      <c r="B31" s="34"/>
      <c r="C31" s="32"/>
      <c r="D31" s="32"/>
      <c r="E31" s="32"/>
      <c r="F31" s="32"/>
    </row>
    <row r="32" spans="1:6" x14ac:dyDescent="0.2">
      <c r="B32" s="35"/>
      <c r="C32" s="36"/>
      <c r="D32" s="32"/>
    </row>
    <row r="33" spans="2:4" x14ac:dyDescent="0.2">
      <c r="B33" s="37" t="s">
        <v>7</v>
      </c>
      <c r="C33" s="37">
        <f>SUMXMY2(C7:C26,$B$7:$B$26)/COUNT(C7:C26)</f>
        <v>6.6</v>
      </c>
      <c r="D33" s="37">
        <f>SUMXMY2(D7:D26,$B$7:$B$26)/COUNT(D7:D26)</f>
        <v>7.6624999999999996</v>
      </c>
    </row>
    <row r="34" spans="2:4" x14ac:dyDescent="0.2">
      <c r="B34" s="35"/>
      <c r="C34" s="36"/>
    </row>
    <row r="35" spans="2:4" x14ac:dyDescent="0.2">
      <c r="B35" s="38" t="s">
        <v>8</v>
      </c>
    </row>
  </sheetData>
  <phoneticPr fontId="3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>
    <oddHeader>&amp;A</oddHeader>
    <oddFooter>Page &amp;P</oddFooter>
  </headerFooter>
  <ignoredErrors>
    <ignoredError sqref="C6:D6 C27 D5 D29 C8:D26 C7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opLeftCell="A103" workbookViewId="0">
      <selection activeCell="C5" sqref="C5"/>
    </sheetView>
  </sheetViews>
  <sheetFormatPr defaultRowHeight="12.75" x14ac:dyDescent="0.2"/>
  <cols>
    <col min="1" max="1" width="13.140625" style="26" bestFit="1" customWidth="1"/>
    <col min="2" max="2" width="11.5703125" style="26" bestFit="1" customWidth="1"/>
    <col min="3" max="3" width="19" style="26" customWidth="1"/>
    <col min="4" max="4" width="4.7109375" style="42" customWidth="1"/>
    <col min="5" max="5" width="5.7109375" style="26" bestFit="1" customWidth="1"/>
    <col min="6" max="6" width="10.28515625" style="26" customWidth="1"/>
    <col min="7" max="16384" width="9.140625" style="26"/>
  </cols>
  <sheetData>
    <row r="1" spans="1:8" x14ac:dyDescent="0.2">
      <c r="A1" s="25"/>
      <c r="B1" s="5" t="s">
        <v>0</v>
      </c>
      <c r="C1" s="5" t="s">
        <v>9</v>
      </c>
      <c r="D1" s="5"/>
      <c r="E1" s="25"/>
      <c r="F1" s="25"/>
      <c r="G1" s="1"/>
      <c r="H1" s="1"/>
    </row>
    <row r="2" spans="1:8" x14ac:dyDescent="0.2">
      <c r="A2" s="4" t="s">
        <v>1</v>
      </c>
      <c r="B2" s="5" t="s">
        <v>2</v>
      </c>
      <c r="C2" s="5" t="s">
        <v>6</v>
      </c>
      <c r="D2" s="5"/>
      <c r="E2" s="9" t="s">
        <v>11</v>
      </c>
      <c r="F2" s="9"/>
      <c r="G2" s="1"/>
    </row>
    <row r="3" spans="1:8" x14ac:dyDescent="0.2">
      <c r="A3" s="27">
        <v>1</v>
      </c>
      <c r="B3" s="28">
        <v>33</v>
      </c>
      <c r="C3" s="29" t="s">
        <v>5</v>
      </c>
      <c r="D3" s="29"/>
      <c r="E3" s="5" t="s">
        <v>25</v>
      </c>
      <c r="F3" s="39">
        <v>0.29141104392134048</v>
      </c>
    </row>
    <row r="4" spans="1:8" x14ac:dyDescent="0.2">
      <c r="A4" s="27">
        <v>2</v>
      </c>
      <c r="B4" s="28">
        <v>38</v>
      </c>
      <c r="C4" s="29" t="s">
        <v>5</v>
      </c>
      <c r="D4" s="29"/>
      <c r="E4" s="5" t="s">
        <v>26</v>
      </c>
      <c r="F4" s="39">
        <v>0.70858895607865946</v>
      </c>
    </row>
    <row r="5" spans="1:8" x14ac:dyDescent="0.2">
      <c r="A5" s="27">
        <v>3</v>
      </c>
      <c r="B5" s="28">
        <v>31</v>
      </c>
      <c r="C5" s="30">
        <f>$F$3*B4+A108*B3</f>
        <v>11.073619669010938</v>
      </c>
      <c r="D5" s="25"/>
      <c r="E5" s="5" t="s">
        <v>10</v>
      </c>
      <c r="F5" s="39">
        <f>SUM(F3:F4)</f>
        <v>1</v>
      </c>
    </row>
    <row r="6" spans="1:8" x14ac:dyDescent="0.2">
      <c r="A6" s="27">
        <v>4</v>
      </c>
      <c r="B6" s="28">
        <v>35</v>
      </c>
      <c r="C6" s="30">
        <f t="shared" ref="C6:C27" si="0">$F$3*B5+$F$4*B4</f>
        <v>35.960122692550613</v>
      </c>
      <c r="D6" s="29"/>
      <c r="E6" s="25"/>
      <c r="F6" s="25"/>
    </row>
    <row r="7" spans="1:8" x14ac:dyDescent="0.2">
      <c r="A7" s="27">
        <v>5</v>
      </c>
      <c r="B7" s="28">
        <v>30</v>
      </c>
      <c r="C7" s="30">
        <f t="shared" si="0"/>
        <v>32.165644175685358</v>
      </c>
      <c r="D7" s="30"/>
      <c r="E7" s="10" t="s">
        <v>7</v>
      </c>
      <c r="F7" s="40">
        <f>SUMXMY2(B5:$B$26,C5:$C$26)/COUNT(C5:$C$26)</f>
        <v>23.792061510184681</v>
      </c>
    </row>
    <row r="8" spans="1:8" x14ac:dyDescent="0.2">
      <c r="A8" s="27">
        <v>6</v>
      </c>
      <c r="B8" s="28">
        <v>36</v>
      </c>
      <c r="C8" s="30">
        <f t="shared" si="0"/>
        <v>33.542944780393299</v>
      </c>
      <c r="D8" s="30"/>
      <c r="E8" s="25"/>
      <c r="F8" s="25"/>
    </row>
    <row r="9" spans="1:8" x14ac:dyDescent="0.2">
      <c r="A9" s="27">
        <v>7</v>
      </c>
      <c r="B9" s="28">
        <v>34</v>
      </c>
      <c r="C9" s="30">
        <f t="shared" si="0"/>
        <v>31.748466263528044</v>
      </c>
      <c r="D9" s="30"/>
      <c r="E9" s="25"/>
      <c r="F9" s="25"/>
    </row>
    <row r="10" spans="1:8" x14ac:dyDescent="0.2">
      <c r="A10" s="27">
        <v>8</v>
      </c>
      <c r="B10" s="28">
        <v>39</v>
      </c>
      <c r="C10" s="30">
        <f t="shared" si="0"/>
        <v>35.417177912157314</v>
      </c>
      <c r="D10" s="30"/>
      <c r="E10" s="25"/>
      <c r="F10" s="25"/>
    </row>
    <row r="11" spans="1:8" x14ac:dyDescent="0.2">
      <c r="A11" s="27">
        <v>9</v>
      </c>
      <c r="B11" s="28">
        <v>39</v>
      </c>
      <c r="C11" s="30">
        <f t="shared" si="0"/>
        <v>35.457055219606701</v>
      </c>
      <c r="D11" s="30"/>
      <c r="E11" s="25"/>
      <c r="F11" s="25"/>
    </row>
    <row r="12" spans="1:8" x14ac:dyDescent="0.2">
      <c r="A12" s="27">
        <v>10</v>
      </c>
      <c r="B12" s="28">
        <v>36</v>
      </c>
      <c r="C12" s="30">
        <f t="shared" si="0"/>
        <v>39</v>
      </c>
      <c r="D12" s="30"/>
      <c r="E12" s="25"/>
      <c r="F12" s="25"/>
    </row>
    <row r="13" spans="1:8" x14ac:dyDescent="0.2">
      <c r="A13" s="27">
        <v>11</v>
      </c>
      <c r="B13" s="28">
        <v>40</v>
      </c>
      <c r="C13" s="30">
        <f t="shared" si="0"/>
        <v>38.125766868235978</v>
      </c>
      <c r="D13" s="30"/>
      <c r="E13" s="25"/>
      <c r="F13" s="25"/>
    </row>
    <row r="14" spans="1:8" x14ac:dyDescent="0.2">
      <c r="A14" s="27">
        <v>12</v>
      </c>
      <c r="B14" s="28">
        <v>38</v>
      </c>
      <c r="C14" s="30">
        <f t="shared" si="0"/>
        <v>37.165644175685358</v>
      </c>
      <c r="D14" s="30"/>
      <c r="E14" s="25"/>
      <c r="F14" s="25"/>
    </row>
    <row r="15" spans="1:8" x14ac:dyDescent="0.2">
      <c r="A15" s="27">
        <v>13</v>
      </c>
      <c r="B15" s="28">
        <v>37</v>
      </c>
      <c r="C15" s="30">
        <f t="shared" si="0"/>
        <v>39.417177912157314</v>
      </c>
      <c r="D15" s="30"/>
      <c r="E15" s="25"/>
      <c r="F15" s="25"/>
    </row>
    <row r="16" spans="1:8" x14ac:dyDescent="0.2">
      <c r="A16" s="27">
        <v>14</v>
      </c>
      <c r="B16" s="28">
        <v>39</v>
      </c>
      <c r="C16" s="30">
        <f t="shared" si="0"/>
        <v>37.708588956078657</v>
      </c>
      <c r="D16" s="30"/>
      <c r="E16" s="25"/>
      <c r="F16" s="25"/>
    </row>
    <row r="17" spans="1:6" x14ac:dyDescent="0.2">
      <c r="A17" s="27">
        <v>15</v>
      </c>
      <c r="B17" s="28">
        <v>32</v>
      </c>
      <c r="C17" s="30">
        <f t="shared" si="0"/>
        <v>37.582822087842679</v>
      </c>
      <c r="D17" s="30"/>
      <c r="E17" s="25"/>
      <c r="F17" s="25"/>
    </row>
    <row r="18" spans="1:6" x14ac:dyDescent="0.2">
      <c r="A18" s="27">
        <v>16</v>
      </c>
      <c r="B18" s="28">
        <v>38</v>
      </c>
      <c r="C18" s="30">
        <f t="shared" si="0"/>
        <v>36.960122692550613</v>
      </c>
      <c r="D18" s="30"/>
      <c r="E18" s="25"/>
      <c r="F18" s="25"/>
    </row>
    <row r="19" spans="1:6" x14ac:dyDescent="0.2">
      <c r="A19" s="27">
        <v>17</v>
      </c>
      <c r="B19" s="28">
        <v>37</v>
      </c>
      <c r="C19" s="30">
        <f t="shared" si="0"/>
        <v>33.748466263528044</v>
      </c>
      <c r="D19" s="30"/>
      <c r="E19" s="25"/>
      <c r="F19" s="41"/>
    </row>
    <row r="20" spans="1:6" x14ac:dyDescent="0.2">
      <c r="A20" s="27">
        <v>18</v>
      </c>
      <c r="B20" s="28">
        <v>39</v>
      </c>
      <c r="C20" s="30">
        <f t="shared" si="0"/>
        <v>37.708588956078657</v>
      </c>
      <c r="D20" s="30"/>
      <c r="E20" s="25"/>
      <c r="F20" s="25"/>
    </row>
    <row r="21" spans="1:6" x14ac:dyDescent="0.2">
      <c r="A21" s="27">
        <v>19</v>
      </c>
      <c r="B21" s="28">
        <v>37</v>
      </c>
      <c r="C21" s="30">
        <f t="shared" si="0"/>
        <v>37.582822087842679</v>
      </c>
      <c r="D21" s="30"/>
      <c r="E21" s="25"/>
      <c r="F21" s="25"/>
    </row>
    <row r="22" spans="1:6" x14ac:dyDescent="0.2">
      <c r="A22" s="27">
        <v>20</v>
      </c>
      <c r="B22" s="28">
        <v>35</v>
      </c>
      <c r="C22" s="30">
        <f t="shared" si="0"/>
        <v>38.417177912157314</v>
      </c>
      <c r="D22" s="30"/>
      <c r="E22" s="25"/>
      <c r="F22" s="25"/>
    </row>
    <row r="23" spans="1:6" x14ac:dyDescent="0.2">
      <c r="A23" s="27">
        <v>21</v>
      </c>
      <c r="B23" s="28">
        <v>37</v>
      </c>
      <c r="C23" s="30">
        <f t="shared" si="0"/>
        <v>36.417177912157321</v>
      </c>
      <c r="D23" s="30"/>
      <c r="E23" s="25"/>
      <c r="F23" s="25"/>
    </row>
    <row r="24" spans="1:6" x14ac:dyDescent="0.2">
      <c r="A24" s="27">
        <v>22</v>
      </c>
      <c r="B24" s="28">
        <v>34</v>
      </c>
      <c r="C24" s="30">
        <f t="shared" si="0"/>
        <v>35.582822087842679</v>
      </c>
      <c r="D24" s="30"/>
      <c r="E24" s="25"/>
      <c r="F24" s="25"/>
    </row>
    <row r="25" spans="1:6" x14ac:dyDescent="0.2">
      <c r="A25" s="27">
        <v>23</v>
      </c>
      <c r="B25" s="28">
        <v>35</v>
      </c>
      <c r="C25" s="30">
        <f t="shared" si="0"/>
        <v>36.125766868235978</v>
      </c>
      <c r="D25" s="30"/>
      <c r="E25" s="25"/>
      <c r="F25" s="25"/>
    </row>
    <row r="26" spans="1:6" x14ac:dyDescent="0.2">
      <c r="A26" s="27">
        <v>24</v>
      </c>
      <c r="B26" s="28">
        <v>36</v>
      </c>
      <c r="C26" s="29">
        <f t="shared" si="0"/>
        <v>34.291411043921336</v>
      </c>
      <c r="D26" s="30"/>
      <c r="E26" s="25"/>
      <c r="F26" s="25"/>
    </row>
    <row r="27" spans="1:6" s="3" customFormat="1" x14ac:dyDescent="0.2">
      <c r="A27" s="6">
        <v>25</v>
      </c>
      <c r="B27" s="11"/>
      <c r="C27" s="8">
        <f t="shared" si="0"/>
        <v>35.291411043921336</v>
      </c>
      <c r="D27" s="8"/>
      <c r="E27" s="12"/>
      <c r="F27" s="12"/>
    </row>
    <row r="28" spans="1:6" s="3" customFormat="1" x14ac:dyDescent="0.2">
      <c r="A28" s="6">
        <v>26</v>
      </c>
      <c r="B28" s="12"/>
      <c r="C28" s="8">
        <f>$F$3*C27+$F$4*B26</f>
        <v>35.79350935259798</v>
      </c>
      <c r="D28" s="8"/>
      <c r="E28" s="8"/>
      <c r="F28" s="12"/>
    </row>
    <row r="29" spans="1:6" s="3" customFormat="1" x14ac:dyDescent="0.2">
      <c r="A29" s="6">
        <v>27</v>
      </c>
      <c r="B29" s="12"/>
      <c r="C29" s="8">
        <f>$F$3*C28+$F$4*C27</f>
        <v>35.437728036203936</v>
      </c>
      <c r="D29" s="8"/>
      <c r="E29" s="12"/>
      <c r="F29" s="12"/>
    </row>
    <row r="30" spans="1:6" s="3" customFormat="1" x14ac:dyDescent="0.2">
      <c r="A30" s="6">
        <v>28</v>
      </c>
      <c r="B30" s="12"/>
      <c r="C30" s="8">
        <f>$F$3*C29+$F$4*C28</f>
        <v>35.68983074777988</v>
      </c>
      <c r="D30" s="8"/>
      <c r="E30" s="12"/>
      <c r="F30" s="12"/>
    </row>
    <row r="31" spans="1:6" x14ac:dyDescent="0.2">
      <c r="A31" s="31"/>
      <c r="C31" s="36"/>
    </row>
    <row r="32" spans="1:6" x14ac:dyDescent="0.2">
      <c r="A32" s="31"/>
      <c r="C32" s="36"/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E10" sqref="E10"/>
    </sheetView>
  </sheetViews>
  <sheetFormatPr defaultColWidth="11" defaultRowHeight="15" x14ac:dyDescent="0.25"/>
  <cols>
    <col min="1" max="16384" width="11" style="24"/>
  </cols>
  <sheetData>
    <row r="1" spans="1:11" x14ac:dyDescent="0.25">
      <c r="A1" s="15" t="s">
        <v>139</v>
      </c>
      <c r="B1" s="15">
        <v>0.1</v>
      </c>
      <c r="C1" s="21"/>
      <c r="I1" s="24" t="s">
        <v>145</v>
      </c>
    </row>
    <row r="2" spans="1:11" x14ac:dyDescent="0.25">
      <c r="A2" s="43"/>
      <c r="B2" s="43"/>
      <c r="C2" s="21"/>
      <c r="H2" s="23"/>
      <c r="I2" s="23"/>
      <c r="J2" s="23"/>
      <c r="K2" s="23"/>
    </row>
    <row r="3" spans="1:11" x14ac:dyDescent="0.25">
      <c r="A3" s="14" t="s">
        <v>16</v>
      </c>
      <c r="B3" s="14" t="s">
        <v>17</v>
      </c>
      <c r="C3" s="44" t="s">
        <v>140</v>
      </c>
      <c r="D3" s="15" t="s">
        <v>136</v>
      </c>
      <c r="E3" s="15" t="s">
        <v>141</v>
      </c>
      <c r="F3" s="15" t="s">
        <v>142</v>
      </c>
      <c r="H3" s="14" t="s">
        <v>144</v>
      </c>
      <c r="I3" s="15" t="s">
        <v>136</v>
      </c>
      <c r="J3" s="15" t="s">
        <v>143</v>
      </c>
      <c r="K3" s="15" t="s">
        <v>7</v>
      </c>
    </row>
    <row r="4" spans="1:11" x14ac:dyDescent="0.25">
      <c r="A4" s="17">
        <v>1</v>
      </c>
      <c r="B4" s="18">
        <v>110</v>
      </c>
      <c r="C4" s="45">
        <f>B4</f>
        <v>110</v>
      </c>
      <c r="D4" s="46" t="s">
        <v>24</v>
      </c>
      <c r="E4" s="46" t="s">
        <v>24</v>
      </c>
      <c r="F4" s="46" t="s">
        <v>24</v>
      </c>
      <c r="H4" s="14">
        <v>0</v>
      </c>
      <c r="I4" s="14">
        <v>8.9035055122011639E-2</v>
      </c>
      <c r="J4" s="14">
        <v>11.111111111111111</v>
      </c>
      <c r="K4" s="14">
        <v>166.66666666666666</v>
      </c>
    </row>
    <row r="5" spans="1:11" x14ac:dyDescent="0.25">
      <c r="A5" s="17">
        <v>2</v>
      </c>
      <c r="B5" s="18">
        <v>115</v>
      </c>
      <c r="C5" s="45">
        <f>$B$1*B4+(1-$B$1)*C4</f>
        <v>110</v>
      </c>
      <c r="D5" s="14">
        <f t="shared" ref="D5:D13" si="0">ABS(C5-B5)/B5</f>
        <v>4.3478260869565216E-2</v>
      </c>
      <c r="E5" s="14">
        <f t="shared" ref="E5:E13" si="1">ABS(C5-B5)</f>
        <v>5</v>
      </c>
      <c r="F5" s="14">
        <f t="shared" ref="F5:F13" si="2">(C5-B5)^2</f>
        <v>25</v>
      </c>
      <c r="H5" s="14">
        <v>0.1</v>
      </c>
      <c r="I5" s="14">
        <v>7.4437961618920523E-2</v>
      </c>
      <c r="J5" s="14">
        <v>9.2176056166666633</v>
      </c>
      <c r="K5" s="14">
        <v>108.24799007378988</v>
      </c>
    </row>
    <row r="6" spans="1:11" x14ac:dyDescent="0.25">
      <c r="A6" s="17">
        <v>3</v>
      </c>
      <c r="B6" s="18">
        <v>125</v>
      </c>
      <c r="C6" s="45">
        <f t="shared" ref="C6:C13" si="3">$B$1*B5+(1-$B$1)*C5</f>
        <v>110.5</v>
      </c>
      <c r="D6" s="14">
        <f t="shared" si="0"/>
        <v>0.11600000000000001</v>
      </c>
      <c r="E6" s="14">
        <f t="shared" si="1"/>
        <v>14.5</v>
      </c>
      <c r="F6" s="14">
        <f t="shared" si="2"/>
        <v>210.25</v>
      </c>
      <c r="H6" s="14">
        <v>0.2</v>
      </c>
      <c r="I6" s="14">
        <v>7.0179307369345592E-2</v>
      </c>
      <c r="J6" s="14">
        <v>8.6021063111111058</v>
      </c>
      <c r="K6" s="14">
        <v>87.915837808202966</v>
      </c>
    </row>
    <row r="7" spans="1:11" x14ac:dyDescent="0.25">
      <c r="A7" s="17">
        <v>4</v>
      </c>
      <c r="B7" s="18">
        <v>120</v>
      </c>
      <c r="C7" s="45">
        <f t="shared" si="3"/>
        <v>111.95</v>
      </c>
      <c r="D7" s="14">
        <f t="shared" si="0"/>
        <v>6.7083333333333314E-2</v>
      </c>
      <c r="E7" s="14">
        <f t="shared" si="1"/>
        <v>8.0499999999999972</v>
      </c>
      <c r="F7" s="14">
        <f t="shared" si="2"/>
        <v>64.802499999999952</v>
      </c>
      <c r="H7" s="14">
        <v>0.3</v>
      </c>
      <c r="I7" s="14">
        <v>6.6519245160017101E-2</v>
      </c>
      <c r="J7" s="14">
        <v>8.1109312833333309</v>
      </c>
      <c r="K7" s="14">
        <v>81.306541806859968</v>
      </c>
    </row>
    <row r="8" spans="1:11" x14ac:dyDescent="0.25">
      <c r="A8" s="17">
        <v>5</v>
      </c>
      <c r="B8" s="18">
        <v>125</v>
      </c>
      <c r="C8" s="45">
        <f t="shared" si="3"/>
        <v>112.75500000000001</v>
      </c>
      <c r="D8" s="14">
        <f t="shared" si="0"/>
        <v>9.7959999999999922E-2</v>
      </c>
      <c r="E8" s="14">
        <f t="shared" si="1"/>
        <v>12.24499999999999</v>
      </c>
      <c r="F8" s="14">
        <f t="shared" si="2"/>
        <v>149.94002499999976</v>
      </c>
      <c r="H8" s="14">
        <v>0.4</v>
      </c>
      <c r="I8" s="14">
        <v>6.5286636121752645E-2</v>
      </c>
      <c r="J8" s="14">
        <v>7.9421809777777774</v>
      </c>
      <c r="K8" s="14">
        <v>80.214584561864257</v>
      </c>
    </row>
    <row r="9" spans="1:11" x14ac:dyDescent="0.25">
      <c r="A9" s="17">
        <v>6</v>
      </c>
      <c r="B9" s="18">
        <v>120</v>
      </c>
      <c r="C9" s="45">
        <f t="shared" si="3"/>
        <v>113.97950000000002</v>
      </c>
      <c r="D9" s="14">
        <f t="shared" si="0"/>
        <v>5.0170833333333199E-2</v>
      </c>
      <c r="E9" s="14">
        <f t="shared" si="1"/>
        <v>6.0204999999999842</v>
      </c>
      <c r="F9" s="14">
        <f t="shared" si="2"/>
        <v>36.246420249999808</v>
      </c>
      <c r="H9" s="14">
        <v>0.5</v>
      </c>
      <c r="I9" s="14">
        <v>6.5008165018355227E-2</v>
      </c>
      <c r="J9" s="14">
        <v>7.9058159722222223</v>
      </c>
      <c r="K9" s="14">
        <v>81.806310017903641</v>
      </c>
    </row>
    <row r="10" spans="1:11" x14ac:dyDescent="0.25">
      <c r="A10" s="17">
        <v>7</v>
      </c>
      <c r="B10" s="18">
        <v>130</v>
      </c>
      <c r="C10" s="45">
        <f t="shared" si="3"/>
        <v>114.58155000000002</v>
      </c>
      <c r="D10" s="14">
        <f t="shared" si="0"/>
        <v>0.11860346153846138</v>
      </c>
      <c r="E10" s="14">
        <f t="shared" si="1"/>
        <v>15.418449999999979</v>
      </c>
      <c r="F10" s="14">
        <f t="shared" si="2"/>
        <v>237.72860040249935</v>
      </c>
      <c r="H10" s="14">
        <v>0.6</v>
      </c>
      <c r="I10" s="14">
        <v>6.4975630376451252E-2</v>
      </c>
      <c r="J10" s="14">
        <v>7.9089720888888895</v>
      </c>
      <c r="K10" s="14">
        <v>84.981177711656954</v>
      </c>
    </row>
    <row r="11" spans="1:11" x14ac:dyDescent="0.25">
      <c r="A11" s="17">
        <v>8</v>
      </c>
      <c r="B11" s="18">
        <v>115</v>
      </c>
      <c r="C11" s="45">
        <f t="shared" si="3"/>
        <v>116.12339500000002</v>
      </c>
      <c r="D11" s="14">
        <f t="shared" si="0"/>
        <v>9.7686521739131851E-3</v>
      </c>
      <c r="E11" s="14">
        <f t="shared" si="1"/>
        <v>1.1233950000000164</v>
      </c>
      <c r="F11" s="14">
        <f t="shared" si="2"/>
        <v>1.2620163260250368</v>
      </c>
      <c r="H11" s="14">
        <v>0.7</v>
      </c>
      <c r="I11" s="14">
        <v>6.7063648506750922E-2</v>
      </c>
      <c r="J11" s="14">
        <v>8.1721101722222258</v>
      </c>
      <c r="K11" s="14">
        <v>89.208717962777726</v>
      </c>
    </row>
    <row r="12" spans="1:11" x14ac:dyDescent="0.25">
      <c r="A12" s="17">
        <v>9</v>
      </c>
      <c r="B12" s="18">
        <v>110</v>
      </c>
      <c r="C12" s="45">
        <f t="shared" si="3"/>
        <v>116.01105550000001</v>
      </c>
      <c r="D12" s="14">
        <f t="shared" si="0"/>
        <v>5.4645959090909198E-2</v>
      </c>
      <c r="E12" s="14">
        <f t="shared" si="1"/>
        <v>6.0110555000000119</v>
      </c>
      <c r="F12" s="14">
        <f t="shared" si="2"/>
        <v>36.132788224080393</v>
      </c>
      <c r="H12" s="14">
        <v>0.8</v>
      </c>
      <c r="I12" s="14">
        <v>6.9018013737373735E-2</v>
      </c>
      <c r="J12" s="14">
        <v>8.4222663111111107</v>
      </c>
      <c r="K12" s="14">
        <v>94.169155203454338</v>
      </c>
    </row>
    <row r="13" spans="1:11" x14ac:dyDescent="0.25">
      <c r="A13" s="17">
        <v>10</v>
      </c>
      <c r="B13" s="18">
        <v>130</v>
      </c>
      <c r="C13" s="45">
        <f t="shared" si="3"/>
        <v>115.40994995000001</v>
      </c>
      <c r="D13" s="14">
        <f t="shared" si="0"/>
        <v>0.11223115423076914</v>
      </c>
      <c r="E13" s="14">
        <f t="shared" si="1"/>
        <v>14.590050049999988</v>
      </c>
      <c r="F13" s="14">
        <f t="shared" si="2"/>
        <v>212.86956046150465</v>
      </c>
      <c r="H13" s="14">
        <v>0.9</v>
      </c>
      <c r="I13" s="14">
        <v>7.086353210865623E-2</v>
      </c>
      <c r="J13" s="14">
        <v>8.6611145055555543</v>
      </c>
      <c r="K13" s="14">
        <v>99.652880669739545</v>
      </c>
    </row>
    <row r="14" spans="1:11" x14ac:dyDescent="0.25">
      <c r="D14" s="15" t="s">
        <v>137</v>
      </c>
      <c r="E14" s="15" t="s">
        <v>143</v>
      </c>
      <c r="F14" s="15" t="s">
        <v>7</v>
      </c>
      <c r="H14" s="14">
        <v>1</v>
      </c>
      <c r="I14" s="14">
        <v>7.2607794781707799E-2</v>
      </c>
      <c r="J14" s="14">
        <v>8.8888888888888857</v>
      </c>
      <c r="K14" s="14">
        <v>105.55555555555546</v>
      </c>
    </row>
    <row r="15" spans="1:11" x14ac:dyDescent="0.25">
      <c r="D15" s="14">
        <f>AVERAGE(D5:D13)</f>
        <v>7.4437961618920523E-2</v>
      </c>
      <c r="E15" s="14">
        <f>AVERAGE(E5:E13)</f>
        <v>9.2176056166666633</v>
      </c>
      <c r="F15" s="14">
        <f>AVERAGE(F5:F13)</f>
        <v>108.24799007378988</v>
      </c>
      <c r="H15" s="23"/>
    </row>
  </sheetData>
  <phoneticPr fontId="3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44" r:id="rId3">
          <objectPr defaultSize="0" autoPict="0" r:id="rId4">
            <anchor moveWithCells="1" sizeWithCells="1">
              <from>
                <xdr:col>5</xdr:col>
                <xdr:colOff>238125</xdr:colOff>
                <xdr:row>16</xdr:row>
                <xdr:rowOff>66675</xdr:rowOff>
              </from>
              <to>
                <xdr:col>7</xdr:col>
                <xdr:colOff>200025</xdr:colOff>
                <xdr:row>19</xdr:row>
                <xdr:rowOff>104775</xdr:rowOff>
              </to>
            </anchor>
          </objectPr>
        </oleObject>
      </mc:Choice>
      <mc:Fallback>
        <oleObject progId="Equation.3" shapeId="10244" r:id="rId3"/>
      </mc:Fallback>
    </mc:AlternateContent>
    <mc:AlternateContent xmlns:mc="http://schemas.openxmlformats.org/markup-compatibility/2006">
      <mc:Choice Requires="x14">
        <oleObject progId="Equation.3" shapeId="10245" r:id="rId5">
          <objectPr defaultSize="0" autoPict="0" r:id="rId6">
            <anchor moveWithCells="1" sizeWithCells="1">
              <from>
                <xdr:col>5</xdr:col>
                <xdr:colOff>257175</xdr:colOff>
                <xdr:row>20</xdr:row>
                <xdr:rowOff>104775</xdr:rowOff>
              </from>
              <to>
                <xdr:col>8</xdr:col>
                <xdr:colOff>542925</xdr:colOff>
                <xdr:row>25</xdr:row>
                <xdr:rowOff>57150</xdr:rowOff>
              </to>
            </anchor>
          </objectPr>
        </oleObject>
      </mc:Choice>
      <mc:Fallback>
        <oleObject progId="Equation.3" shapeId="10245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zoomScale="80" zoomScaleNormal="80" workbookViewId="0"/>
  </sheetViews>
  <sheetFormatPr defaultRowHeight="12.75" x14ac:dyDescent="0.2"/>
  <cols>
    <col min="1" max="1" width="13.28515625" style="26" customWidth="1"/>
    <col min="2" max="2" width="11.5703125" style="26" bestFit="1" customWidth="1"/>
    <col min="3" max="3" width="16.5703125" style="26" bestFit="1" customWidth="1"/>
    <col min="4" max="4" width="3.5703125" style="26" customWidth="1"/>
    <col min="5" max="5" width="6.5703125" style="26" customWidth="1"/>
    <col min="6" max="6" width="7.5703125" style="26" customWidth="1"/>
    <col min="7" max="16384" width="9.140625" style="26"/>
  </cols>
  <sheetData>
    <row r="1" spans="1:7" x14ac:dyDescent="0.2">
      <c r="A1" s="25"/>
      <c r="B1" s="5" t="s">
        <v>0</v>
      </c>
      <c r="C1" s="5" t="s">
        <v>12</v>
      </c>
      <c r="D1" s="5"/>
      <c r="E1" s="25"/>
      <c r="F1" s="25"/>
      <c r="G1" s="1"/>
    </row>
    <row r="2" spans="1:7" x14ac:dyDescent="0.2">
      <c r="A2" s="5" t="s">
        <v>1</v>
      </c>
      <c r="B2" s="5" t="s">
        <v>2</v>
      </c>
      <c r="C2" s="5" t="s">
        <v>13</v>
      </c>
      <c r="D2" s="5"/>
      <c r="E2" s="25"/>
      <c r="F2" s="25"/>
      <c r="G2" s="1"/>
    </row>
    <row r="3" spans="1:7" x14ac:dyDescent="0.2">
      <c r="A3" s="27">
        <v>1</v>
      </c>
      <c r="B3" s="28">
        <v>33</v>
      </c>
      <c r="C3" s="29">
        <f>B3</f>
        <v>33</v>
      </c>
      <c r="D3" s="29"/>
      <c r="E3" s="5" t="s">
        <v>14</v>
      </c>
      <c r="F3" s="39">
        <v>0.9</v>
      </c>
    </row>
    <row r="4" spans="1:7" x14ac:dyDescent="0.2">
      <c r="A4" s="27">
        <v>2</v>
      </c>
      <c r="B4" s="28">
        <v>38</v>
      </c>
      <c r="C4" s="29">
        <f t="shared" ref="C4:C26" si="0">C3+$F$3*(B3-C3)</f>
        <v>33</v>
      </c>
      <c r="D4" s="25"/>
      <c r="E4" s="25"/>
      <c r="F4" s="25"/>
    </row>
    <row r="5" spans="1:7" x14ac:dyDescent="0.2">
      <c r="A5" s="27">
        <v>3</v>
      </c>
      <c r="B5" s="28">
        <v>31</v>
      </c>
      <c r="C5" s="29">
        <f t="shared" si="0"/>
        <v>37.5</v>
      </c>
      <c r="D5" s="29"/>
      <c r="E5" s="5" t="s">
        <v>7</v>
      </c>
      <c r="F5" s="40">
        <f>SUMXMY2(B4:B26,C4:C26)/COUNT(C4:C26)</f>
        <v>12.447213455427359</v>
      </c>
    </row>
    <row r="6" spans="1:7" x14ac:dyDescent="0.2">
      <c r="A6" s="27">
        <v>4</v>
      </c>
      <c r="B6" s="28">
        <v>35</v>
      </c>
      <c r="C6" s="29">
        <f t="shared" si="0"/>
        <v>31.65</v>
      </c>
      <c r="D6" s="29"/>
      <c r="E6" s="25"/>
      <c r="F6" s="25"/>
    </row>
    <row r="7" spans="1:7" x14ac:dyDescent="0.2">
      <c r="A7" s="27">
        <v>5</v>
      </c>
      <c r="B7" s="28">
        <v>30</v>
      </c>
      <c r="C7" s="29">
        <f t="shared" si="0"/>
        <v>34.664999999999999</v>
      </c>
      <c r="D7" s="29"/>
      <c r="E7" s="25"/>
      <c r="F7" s="25"/>
    </row>
    <row r="8" spans="1:7" x14ac:dyDescent="0.2">
      <c r="A8" s="27">
        <v>6</v>
      </c>
      <c r="B8" s="28">
        <v>36</v>
      </c>
      <c r="C8" s="29">
        <f t="shared" si="0"/>
        <v>30.4665</v>
      </c>
      <c r="D8" s="29"/>
      <c r="E8" s="25"/>
      <c r="F8" s="25"/>
    </row>
    <row r="9" spans="1:7" x14ac:dyDescent="0.2">
      <c r="A9" s="27">
        <v>7</v>
      </c>
      <c r="B9" s="28">
        <v>34</v>
      </c>
      <c r="C9" s="29">
        <f t="shared" si="0"/>
        <v>35.446649999999998</v>
      </c>
      <c r="D9" s="29"/>
      <c r="E9" s="25"/>
      <c r="F9" s="25"/>
    </row>
    <row r="10" spans="1:7" x14ac:dyDescent="0.2">
      <c r="A10" s="27">
        <v>8</v>
      </c>
      <c r="B10" s="28">
        <v>39</v>
      </c>
      <c r="C10" s="29">
        <f t="shared" si="0"/>
        <v>34.144665000000003</v>
      </c>
      <c r="D10" s="29"/>
      <c r="E10" s="25"/>
      <c r="F10" s="25"/>
    </row>
    <row r="11" spans="1:7" x14ac:dyDescent="0.2">
      <c r="A11" s="27">
        <v>9</v>
      </c>
      <c r="B11" s="28">
        <v>39</v>
      </c>
      <c r="C11" s="29">
        <f t="shared" si="0"/>
        <v>38.514466499999997</v>
      </c>
      <c r="D11" s="29"/>
      <c r="E11" s="25"/>
      <c r="F11" s="25"/>
    </row>
    <row r="12" spans="1:7" x14ac:dyDescent="0.2">
      <c r="A12" s="27">
        <v>10</v>
      </c>
      <c r="B12" s="28">
        <v>36</v>
      </c>
      <c r="C12" s="29">
        <f t="shared" si="0"/>
        <v>38.951446650000001</v>
      </c>
      <c r="D12" s="29"/>
      <c r="E12" s="25"/>
      <c r="F12" s="25"/>
    </row>
    <row r="13" spans="1:7" x14ac:dyDescent="0.2">
      <c r="A13" s="27">
        <v>11</v>
      </c>
      <c r="B13" s="28">
        <v>40</v>
      </c>
      <c r="C13" s="29">
        <f t="shared" si="0"/>
        <v>36.295144665000002</v>
      </c>
      <c r="D13" s="29"/>
      <c r="E13" s="25"/>
      <c r="F13" s="25"/>
    </row>
    <row r="14" spans="1:7" x14ac:dyDescent="0.2">
      <c r="A14" s="27">
        <v>12</v>
      </c>
      <c r="B14" s="28">
        <v>38</v>
      </c>
      <c r="C14" s="29">
        <f t="shared" si="0"/>
        <v>39.629514466499998</v>
      </c>
      <c r="D14" s="29"/>
      <c r="E14" s="25"/>
      <c r="F14" s="25"/>
    </row>
    <row r="15" spans="1:7" x14ac:dyDescent="0.2">
      <c r="A15" s="27">
        <v>13</v>
      </c>
      <c r="B15" s="28">
        <v>37</v>
      </c>
      <c r="C15" s="29">
        <f t="shared" si="0"/>
        <v>38.162951446649998</v>
      </c>
      <c r="D15" s="29"/>
      <c r="E15" s="25"/>
      <c r="F15" s="25"/>
    </row>
    <row r="16" spans="1:7" x14ac:dyDescent="0.2">
      <c r="A16" s="27">
        <v>14</v>
      </c>
      <c r="B16" s="28">
        <v>39</v>
      </c>
      <c r="C16" s="29">
        <f t="shared" si="0"/>
        <v>37.116295144665003</v>
      </c>
      <c r="D16" s="29"/>
      <c r="E16" s="25"/>
      <c r="F16" s="25"/>
    </row>
    <row r="17" spans="1:6" x14ac:dyDescent="0.2">
      <c r="A17" s="27">
        <v>15</v>
      </c>
      <c r="B17" s="28">
        <v>32</v>
      </c>
      <c r="C17" s="29">
        <f t="shared" si="0"/>
        <v>38.811629514466503</v>
      </c>
      <c r="D17" s="29"/>
      <c r="E17" s="25"/>
      <c r="F17" s="25"/>
    </row>
    <row r="18" spans="1:6" x14ac:dyDescent="0.2">
      <c r="A18" s="27">
        <v>16</v>
      </c>
      <c r="B18" s="28">
        <v>38</v>
      </c>
      <c r="C18" s="29">
        <f t="shared" si="0"/>
        <v>32.681162951446652</v>
      </c>
      <c r="D18" s="29"/>
      <c r="E18" s="25"/>
      <c r="F18" s="25"/>
    </row>
    <row r="19" spans="1:6" x14ac:dyDescent="0.2">
      <c r="A19" s="27">
        <v>17</v>
      </c>
      <c r="B19" s="28">
        <v>37</v>
      </c>
      <c r="C19" s="29">
        <f t="shared" si="0"/>
        <v>37.468116295144668</v>
      </c>
      <c r="D19" s="29"/>
      <c r="E19" s="25"/>
      <c r="F19" s="41"/>
    </row>
    <row r="20" spans="1:6" x14ac:dyDescent="0.2">
      <c r="A20" s="27">
        <v>18</v>
      </c>
      <c r="B20" s="28">
        <v>39</v>
      </c>
      <c r="C20" s="29">
        <f t="shared" si="0"/>
        <v>37.046811629514465</v>
      </c>
      <c r="D20" s="29"/>
      <c r="E20" s="25"/>
      <c r="F20" s="25"/>
    </row>
    <row r="21" spans="1:6" x14ac:dyDescent="0.2">
      <c r="A21" s="27">
        <v>19</v>
      </c>
      <c r="B21" s="28">
        <v>37</v>
      </c>
      <c r="C21" s="29">
        <f t="shared" si="0"/>
        <v>38.804681162951447</v>
      </c>
      <c r="D21" s="29"/>
      <c r="E21" s="25"/>
      <c r="F21" s="25"/>
    </row>
    <row r="22" spans="1:6" x14ac:dyDescent="0.2">
      <c r="A22" s="27">
        <v>20</v>
      </c>
      <c r="B22" s="28">
        <v>35</v>
      </c>
      <c r="C22" s="29">
        <f t="shared" si="0"/>
        <v>37.180468116295145</v>
      </c>
      <c r="D22" s="29"/>
      <c r="E22" s="25"/>
      <c r="F22" s="25"/>
    </row>
    <row r="23" spans="1:6" x14ac:dyDescent="0.2">
      <c r="A23" s="27">
        <v>21</v>
      </c>
      <c r="B23" s="28">
        <v>37</v>
      </c>
      <c r="C23" s="29">
        <f t="shared" si="0"/>
        <v>35.218046811629513</v>
      </c>
      <c r="D23" s="29"/>
      <c r="E23" s="25"/>
      <c r="F23" s="25"/>
    </row>
    <row r="24" spans="1:6" x14ac:dyDescent="0.2">
      <c r="A24" s="27">
        <v>22</v>
      </c>
      <c r="B24" s="28">
        <v>34</v>
      </c>
      <c r="C24" s="29">
        <f t="shared" si="0"/>
        <v>36.821804681162952</v>
      </c>
      <c r="D24" s="29"/>
      <c r="E24" s="25"/>
      <c r="F24" s="25"/>
    </row>
    <row r="25" spans="1:6" x14ac:dyDescent="0.2">
      <c r="A25" s="27">
        <v>23</v>
      </c>
      <c r="B25" s="28">
        <v>35</v>
      </c>
      <c r="C25" s="29">
        <f t="shared" si="0"/>
        <v>34.282180468116294</v>
      </c>
      <c r="D25" s="29"/>
      <c r="E25" s="25"/>
      <c r="F25" s="25"/>
    </row>
    <row r="26" spans="1:6" x14ac:dyDescent="0.2">
      <c r="A26" s="27">
        <v>24</v>
      </c>
      <c r="B26" s="28">
        <v>36</v>
      </c>
      <c r="C26" s="29">
        <f t="shared" si="0"/>
        <v>34.928218046811629</v>
      </c>
      <c r="D26" s="29"/>
      <c r="E26" s="25"/>
      <c r="F26" s="25"/>
    </row>
    <row r="27" spans="1:6" s="3" customFormat="1" x14ac:dyDescent="0.2">
      <c r="A27" s="6">
        <v>25</v>
      </c>
      <c r="B27" s="11"/>
      <c r="C27" s="13">
        <f>C26+$F$3*(B26-C26)</f>
        <v>35.892821804681162</v>
      </c>
      <c r="D27" s="8"/>
      <c r="E27" s="12"/>
      <c r="F27" s="12"/>
    </row>
    <row r="28" spans="1:6" s="3" customFormat="1" x14ac:dyDescent="0.2">
      <c r="A28" s="6">
        <v>26</v>
      </c>
      <c r="B28" s="11"/>
      <c r="C28" s="13">
        <f>$C$27</f>
        <v>35.892821804681162</v>
      </c>
      <c r="D28" s="8"/>
      <c r="E28" s="8"/>
      <c r="F28" s="12"/>
    </row>
    <row r="29" spans="1:6" s="3" customFormat="1" x14ac:dyDescent="0.2">
      <c r="A29" s="6">
        <v>27</v>
      </c>
      <c r="B29" s="11"/>
      <c r="C29" s="13">
        <f>$C$27</f>
        <v>35.892821804681162</v>
      </c>
      <c r="D29" s="8"/>
      <c r="E29" s="12"/>
      <c r="F29" s="12"/>
    </row>
    <row r="30" spans="1:6" s="3" customFormat="1" x14ac:dyDescent="0.2">
      <c r="A30" s="6">
        <v>28</v>
      </c>
      <c r="B30" s="11"/>
      <c r="C30" s="13">
        <f>$C$27</f>
        <v>35.892821804681162</v>
      </c>
      <c r="D30" s="8"/>
      <c r="E30" s="12"/>
      <c r="F30" s="12"/>
    </row>
    <row r="31" spans="1:6" x14ac:dyDescent="0.2">
      <c r="D31" s="42"/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2" shapeId="3080" r:id="rId4">
          <objectPr defaultSize="0" autoPict="0" r:id="rId5">
            <anchor moveWithCells="1" sizeWithCells="1">
              <from>
                <xdr:col>2</xdr:col>
                <xdr:colOff>161925</xdr:colOff>
                <xdr:row>31</xdr:row>
                <xdr:rowOff>95250</xdr:rowOff>
              </from>
              <to>
                <xdr:col>8</xdr:col>
                <xdr:colOff>95250</xdr:colOff>
                <xdr:row>35</xdr:row>
                <xdr:rowOff>38100</xdr:rowOff>
              </to>
            </anchor>
          </objectPr>
        </oleObject>
      </mc:Choice>
      <mc:Fallback>
        <oleObject progId="Equation.2" shapeId="3080" r:id="rId4"/>
      </mc:Fallback>
    </mc:AlternateContent>
    <mc:AlternateContent xmlns:mc="http://schemas.openxmlformats.org/markup-compatibility/2006">
      <mc:Choice Requires="x14">
        <oleObject progId="Equation.2" shapeId="3081" r:id="rId6">
          <objectPr defaultSize="0" autoPict="0" r:id="rId7">
            <anchor moveWithCells="1" sizeWithCells="1">
              <from>
                <xdr:col>2</xdr:col>
                <xdr:colOff>638175</xdr:colOff>
                <xdr:row>35</xdr:row>
                <xdr:rowOff>104775</xdr:rowOff>
              </from>
              <to>
                <xdr:col>7</xdr:col>
                <xdr:colOff>38100</xdr:colOff>
                <xdr:row>38</xdr:row>
                <xdr:rowOff>9525</xdr:rowOff>
              </to>
            </anchor>
          </objectPr>
        </oleObject>
      </mc:Choice>
      <mc:Fallback>
        <oleObject progId="Equation.2" shapeId="3081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zoomScaleNormal="100" workbookViewId="0">
      <selection activeCell="G64" sqref="G64"/>
    </sheetView>
  </sheetViews>
  <sheetFormatPr defaultRowHeight="12.75" x14ac:dyDescent="0.2"/>
  <cols>
    <col min="1" max="4" width="15.5703125" style="60" customWidth="1"/>
    <col min="5" max="6" width="15.5703125" style="52" customWidth="1"/>
    <col min="7" max="16384" width="9.140625" style="52"/>
  </cols>
  <sheetData>
    <row r="1" spans="1:7" s="49" customFormat="1" ht="38.25" x14ac:dyDescent="0.2">
      <c r="A1" s="47" t="s">
        <v>133</v>
      </c>
      <c r="B1" s="47" t="s">
        <v>15</v>
      </c>
      <c r="C1" s="48" t="s">
        <v>132</v>
      </c>
      <c r="D1" s="48" t="s">
        <v>134</v>
      </c>
      <c r="E1" s="49" t="s">
        <v>135</v>
      </c>
    </row>
    <row r="2" spans="1:7" x14ac:dyDescent="0.2">
      <c r="A2" s="50" t="s">
        <v>29</v>
      </c>
      <c r="B2" s="50">
        <v>1</v>
      </c>
      <c r="C2" s="51">
        <v>2700</v>
      </c>
      <c r="D2" s="51">
        <f>B2*$G$3+$G$5</f>
        <v>2608.3994266602963</v>
      </c>
    </row>
    <row r="3" spans="1:7" x14ac:dyDescent="0.2">
      <c r="A3" s="50" t="s">
        <v>30</v>
      </c>
      <c r="B3" s="50">
        <f>B2+1</f>
        <v>2</v>
      </c>
      <c r="C3" s="51">
        <v>2790</v>
      </c>
      <c r="D3" s="51">
        <f t="shared" ref="D3:D66" si="0">B3*$G$3+$G$5</f>
        <v>2627.1094760312153</v>
      </c>
      <c r="F3" s="53" t="s">
        <v>27</v>
      </c>
      <c r="G3" s="54">
        <f>SLOPE(C2:C92,B2:B92)</f>
        <v>18.710049370918934</v>
      </c>
    </row>
    <row r="4" spans="1:7" x14ac:dyDescent="0.2">
      <c r="A4" s="50" t="s">
        <v>31</v>
      </c>
      <c r="B4" s="50">
        <f t="shared" ref="B4:B67" si="1">B3+1</f>
        <v>3</v>
      </c>
      <c r="C4" s="51">
        <v>2652</v>
      </c>
      <c r="D4" s="51">
        <f t="shared" si="0"/>
        <v>2645.8195254021339</v>
      </c>
      <c r="G4" s="55"/>
    </row>
    <row r="5" spans="1:7" x14ac:dyDescent="0.2">
      <c r="A5" s="50" t="s">
        <v>32</v>
      </c>
      <c r="B5" s="50">
        <f t="shared" si="1"/>
        <v>4</v>
      </c>
      <c r="C5" s="51">
        <v>2210</v>
      </c>
      <c r="D5" s="51">
        <f t="shared" si="0"/>
        <v>2664.5295747730529</v>
      </c>
      <c r="F5" s="53" t="s">
        <v>28</v>
      </c>
      <c r="G5" s="54">
        <f>INTERCEPT(C2:C92,B2:B92)</f>
        <v>2589.6893772893773</v>
      </c>
    </row>
    <row r="6" spans="1:7" x14ac:dyDescent="0.2">
      <c r="A6" s="50" t="s">
        <v>33</v>
      </c>
      <c r="B6" s="50">
        <f t="shared" si="1"/>
        <v>5</v>
      </c>
      <c r="C6" s="51">
        <v>2592</v>
      </c>
      <c r="D6" s="51">
        <f t="shared" si="0"/>
        <v>2683.2396241439719</v>
      </c>
    </row>
    <row r="7" spans="1:7" x14ac:dyDescent="0.2">
      <c r="A7" s="50" t="s">
        <v>34</v>
      </c>
      <c r="B7" s="50">
        <f t="shared" si="1"/>
        <v>6</v>
      </c>
      <c r="C7" s="51">
        <v>2677</v>
      </c>
      <c r="D7" s="51">
        <f t="shared" si="0"/>
        <v>2701.9496735148909</v>
      </c>
    </row>
    <row r="8" spans="1:7" x14ac:dyDescent="0.2">
      <c r="A8" s="50" t="s">
        <v>35</v>
      </c>
      <c r="B8" s="50">
        <f t="shared" si="1"/>
        <v>7</v>
      </c>
      <c r="C8" s="51">
        <v>2724</v>
      </c>
      <c r="D8" s="51">
        <f t="shared" si="0"/>
        <v>2720.65972288581</v>
      </c>
    </row>
    <row r="9" spans="1:7" x14ac:dyDescent="0.2">
      <c r="A9" s="50" t="s">
        <v>36</v>
      </c>
      <c r="B9" s="50">
        <f t="shared" si="1"/>
        <v>8</v>
      </c>
      <c r="C9" s="51">
        <v>2282</v>
      </c>
      <c r="D9" s="51">
        <f t="shared" si="0"/>
        <v>2739.3697722567285</v>
      </c>
    </row>
    <row r="10" spans="1:7" x14ac:dyDescent="0.2">
      <c r="A10" s="50" t="s">
        <v>37</v>
      </c>
      <c r="B10" s="50">
        <f t="shared" si="1"/>
        <v>9</v>
      </c>
      <c r="C10" s="51">
        <v>2694</v>
      </c>
      <c r="D10" s="51">
        <f t="shared" si="0"/>
        <v>2758.0798216276476</v>
      </c>
    </row>
    <row r="11" spans="1:7" x14ac:dyDescent="0.2">
      <c r="A11" s="50" t="s">
        <v>38</v>
      </c>
      <c r="B11" s="50">
        <f t="shared" si="1"/>
        <v>10</v>
      </c>
      <c r="C11" s="51">
        <v>2793</v>
      </c>
      <c r="D11" s="51">
        <f t="shared" si="0"/>
        <v>2776.7898709985666</v>
      </c>
    </row>
    <row r="12" spans="1:7" x14ac:dyDescent="0.2">
      <c r="A12" s="50" t="s">
        <v>39</v>
      </c>
      <c r="B12" s="50">
        <f t="shared" si="1"/>
        <v>11</v>
      </c>
      <c r="C12" s="51">
        <v>2841</v>
      </c>
      <c r="D12" s="51">
        <f t="shared" si="0"/>
        <v>2795.4999203694856</v>
      </c>
    </row>
    <row r="13" spans="1:7" x14ac:dyDescent="0.2">
      <c r="A13" s="50" t="s">
        <v>40</v>
      </c>
      <c r="B13" s="50">
        <f t="shared" si="1"/>
        <v>12</v>
      </c>
      <c r="C13" s="51">
        <v>2543</v>
      </c>
      <c r="D13" s="51">
        <f t="shared" si="0"/>
        <v>2814.2099697404046</v>
      </c>
    </row>
    <row r="14" spans="1:7" x14ac:dyDescent="0.2">
      <c r="A14" s="50" t="s">
        <v>41</v>
      </c>
      <c r="B14" s="50">
        <f t="shared" si="1"/>
        <v>13</v>
      </c>
      <c r="C14" s="51">
        <v>2661</v>
      </c>
      <c r="D14" s="51">
        <f t="shared" si="0"/>
        <v>2832.9200191113232</v>
      </c>
    </row>
    <row r="15" spans="1:7" x14ac:dyDescent="0.2">
      <c r="A15" s="50" t="s">
        <v>42</v>
      </c>
      <c r="B15" s="50">
        <f t="shared" si="1"/>
        <v>14</v>
      </c>
      <c r="C15" s="51">
        <v>2828</v>
      </c>
      <c r="D15" s="51">
        <f t="shared" si="0"/>
        <v>2851.6300684822422</v>
      </c>
    </row>
    <row r="16" spans="1:7" x14ac:dyDescent="0.2">
      <c r="A16" s="50" t="s">
        <v>43</v>
      </c>
      <c r="B16" s="50">
        <f t="shared" si="1"/>
        <v>15</v>
      </c>
      <c r="C16" s="51">
        <v>2820</v>
      </c>
      <c r="D16" s="51">
        <f t="shared" si="0"/>
        <v>2870.3401178531612</v>
      </c>
    </row>
    <row r="17" spans="1:4" x14ac:dyDescent="0.2">
      <c r="A17" s="50" t="s">
        <v>44</v>
      </c>
      <c r="B17" s="50">
        <f t="shared" si="1"/>
        <v>16</v>
      </c>
      <c r="C17" s="51">
        <v>2645</v>
      </c>
      <c r="D17" s="51">
        <f t="shared" si="0"/>
        <v>2889.0501672240803</v>
      </c>
    </row>
    <row r="18" spans="1:4" x14ac:dyDescent="0.2">
      <c r="A18" s="56" t="s">
        <v>45</v>
      </c>
      <c r="B18" s="50">
        <f t="shared" si="1"/>
        <v>17</v>
      </c>
      <c r="C18" s="57">
        <v>2848</v>
      </c>
      <c r="D18" s="51">
        <f t="shared" si="0"/>
        <v>2907.7602165949993</v>
      </c>
    </row>
    <row r="19" spans="1:4" x14ac:dyDescent="0.2">
      <c r="A19" s="56" t="s">
        <v>46</v>
      </c>
      <c r="B19" s="50">
        <f t="shared" si="1"/>
        <v>18</v>
      </c>
      <c r="C19" s="57">
        <v>3197</v>
      </c>
      <c r="D19" s="51">
        <f t="shared" si="0"/>
        <v>2926.4702659659179</v>
      </c>
    </row>
    <row r="20" spans="1:4" x14ac:dyDescent="0.2">
      <c r="A20" s="56" t="s">
        <v>47</v>
      </c>
      <c r="B20" s="50">
        <f t="shared" si="1"/>
        <v>19</v>
      </c>
      <c r="C20" s="57">
        <v>3107</v>
      </c>
      <c r="D20" s="51">
        <f t="shared" si="0"/>
        <v>2945.1803153368369</v>
      </c>
    </row>
    <row r="21" spans="1:4" x14ac:dyDescent="0.2">
      <c r="A21" s="56" t="s">
        <v>48</v>
      </c>
      <c r="B21" s="50">
        <f t="shared" si="1"/>
        <v>20</v>
      </c>
      <c r="C21" s="57">
        <v>2730</v>
      </c>
      <c r="D21" s="51">
        <f t="shared" si="0"/>
        <v>2963.8903647077559</v>
      </c>
    </row>
    <row r="22" spans="1:4" x14ac:dyDescent="0.2">
      <c r="A22" s="56" t="s">
        <v>49</v>
      </c>
      <c r="B22" s="50">
        <f t="shared" si="1"/>
        <v>21</v>
      </c>
      <c r="C22" s="57">
        <v>3043</v>
      </c>
      <c r="D22" s="51">
        <f t="shared" si="0"/>
        <v>2982.6004140786749</v>
      </c>
    </row>
    <row r="23" spans="1:4" x14ac:dyDescent="0.2">
      <c r="A23" s="56" t="s">
        <v>50</v>
      </c>
      <c r="B23" s="50">
        <f t="shared" si="1"/>
        <v>22</v>
      </c>
      <c r="C23" s="57">
        <v>3516</v>
      </c>
      <c r="D23" s="51">
        <f t="shared" si="0"/>
        <v>3001.310463449594</v>
      </c>
    </row>
    <row r="24" spans="1:4" x14ac:dyDescent="0.2">
      <c r="A24" s="56" t="s">
        <v>51</v>
      </c>
      <c r="B24" s="50">
        <f t="shared" si="1"/>
        <v>23</v>
      </c>
      <c r="C24" s="57">
        <v>3443</v>
      </c>
      <c r="D24" s="51">
        <f t="shared" si="0"/>
        <v>3020.0205128205125</v>
      </c>
    </row>
    <row r="25" spans="1:4" x14ac:dyDescent="0.2">
      <c r="A25" s="56" t="s">
        <v>52</v>
      </c>
      <c r="B25" s="50">
        <f t="shared" si="1"/>
        <v>24</v>
      </c>
      <c r="C25" s="57">
        <v>2968</v>
      </c>
      <c r="D25" s="51">
        <f t="shared" si="0"/>
        <v>3038.7305621914315</v>
      </c>
    </row>
    <row r="26" spans="1:4" x14ac:dyDescent="0.2">
      <c r="A26" s="56" t="s">
        <v>53</v>
      </c>
      <c r="B26" s="50">
        <f t="shared" si="1"/>
        <v>25</v>
      </c>
      <c r="C26" s="57">
        <v>3354</v>
      </c>
      <c r="D26" s="51">
        <f t="shared" si="0"/>
        <v>3057.4406115623506</v>
      </c>
    </row>
    <row r="27" spans="1:4" x14ac:dyDescent="0.2">
      <c r="A27" s="56" t="s">
        <v>54</v>
      </c>
      <c r="B27" s="50">
        <f t="shared" si="1"/>
        <v>26</v>
      </c>
      <c r="C27" s="57">
        <v>3140</v>
      </c>
      <c r="D27" s="51">
        <f t="shared" si="0"/>
        <v>3076.1506609332696</v>
      </c>
    </row>
    <row r="28" spans="1:4" x14ac:dyDescent="0.2">
      <c r="A28" s="56" t="s">
        <v>55</v>
      </c>
      <c r="B28" s="50">
        <f t="shared" si="1"/>
        <v>27</v>
      </c>
      <c r="C28" s="57">
        <v>2912</v>
      </c>
      <c r="D28" s="51">
        <f t="shared" si="0"/>
        <v>3094.8607103041886</v>
      </c>
    </row>
    <row r="29" spans="1:4" x14ac:dyDescent="0.2">
      <c r="A29" s="56" t="s">
        <v>56</v>
      </c>
      <c r="B29" s="50">
        <f t="shared" si="1"/>
        <v>28</v>
      </c>
      <c r="C29" s="57">
        <v>2360</v>
      </c>
      <c r="D29" s="51">
        <f t="shared" si="0"/>
        <v>3113.5707596751072</v>
      </c>
    </row>
    <row r="30" spans="1:4" x14ac:dyDescent="0.2">
      <c r="A30" s="56" t="s">
        <v>57</v>
      </c>
      <c r="B30" s="50">
        <f t="shared" si="1"/>
        <v>29</v>
      </c>
      <c r="C30" s="57">
        <v>2485</v>
      </c>
      <c r="D30" s="51">
        <f t="shared" si="0"/>
        <v>3132.2808090460262</v>
      </c>
    </row>
    <row r="31" spans="1:4" x14ac:dyDescent="0.2">
      <c r="A31" s="56" t="s">
        <v>58</v>
      </c>
      <c r="B31" s="50">
        <f t="shared" si="1"/>
        <v>30</v>
      </c>
      <c r="C31" s="57">
        <v>2930</v>
      </c>
      <c r="D31" s="51">
        <f t="shared" si="0"/>
        <v>3150.9908584169452</v>
      </c>
    </row>
    <row r="32" spans="1:4" x14ac:dyDescent="0.2">
      <c r="A32" s="56" t="s">
        <v>59</v>
      </c>
      <c r="B32" s="50">
        <f t="shared" si="1"/>
        <v>31</v>
      </c>
      <c r="C32" s="57">
        <v>2857</v>
      </c>
      <c r="D32" s="51">
        <f t="shared" si="0"/>
        <v>3169.7009077878643</v>
      </c>
    </row>
    <row r="33" spans="1:15" x14ac:dyDescent="0.2">
      <c r="A33" s="56" t="s">
        <v>60</v>
      </c>
      <c r="B33" s="50">
        <f t="shared" si="1"/>
        <v>32</v>
      </c>
      <c r="C33" s="57">
        <v>2694</v>
      </c>
      <c r="D33" s="51">
        <f t="shared" si="0"/>
        <v>3188.4109571587833</v>
      </c>
      <c r="F33" t="s">
        <v>163</v>
      </c>
      <c r="G33"/>
      <c r="H33"/>
      <c r="I33"/>
      <c r="J33"/>
      <c r="K33"/>
      <c r="L33"/>
      <c r="M33"/>
      <c r="N33"/>
      <c r="O33" s="64"/>
    </row>
    <row r="34" spans="1:15" ht="13.5" thickBot="1" x14ac:dyDescent="0.25">
      <c r="A34" s="56" t="s">
        <v>61</v>
      </c>
      <c r="B34" s="50">
        <f t="shared" si="1"/>
        <v>33</v>
      </c>
      <c r="C34" s="57">
        <v>3123</v>
      </c>
      <c r="D34" s="51">
        <f t="shared" si="0"/>
        <v>3207.1210065297018</v>
      </c>
      <c r="F34"/>
      <c r="G34"/>
      <c r="H34"/>
      <c r="I34"/>
      <c r="J34"/>
      <c r="K34"/>
      <c r="L34"/>
      <c r="M34"/>
      <c r="N34"/>
      <c r="O34" s="64"/>
    </row>
    <row r="35" spans="1:15" x14ac:dyDescent="0.2">
      <c r="A35" s="56" t="s">
        <v>62</v>
      </c>
      <c r="B35" s="50">
        <f t="shared" si="1"/>
        <v>34</v>
      </c>
      <c r="C35" s="57">
        <v>3180</v>
      </c>
      <c r="D35" s="51">
        <f t="shared" si="0"/>
        <v>3225.8310559006209</v>
      </c>
      <c r="F35" s="74" t="s">
        <v>164</v>
      </c>
      <c r="G35" s="74"/>
      <c r="H35"/>
      <c r="I35"/>
      <c r="J35"/>
      <c r="K35"/>
      <c r="L35"/>
      <c r="M35"/>
      <c r="N35"/>
      <c r="O35" s="64"/>
    </row>
    <row r="36" spans="1:15" x14ac:dyDescent="0.2">
      <c r="A36" s="56" t="s">
        <v>63</v>
      </c>
      <c r="B36" s="50">
        <f t="shared" si="1"/>
        <v>35</v>
      </c>
      <c r="C36" s="57">
        <v>3398</v>
      </c>
      <c r="D36" s="51">
        <f t="shared" si="0"/>
        <v>3244.5411052715399</v>
      </c>
      <c r="F36" s="63" t="s">
        <v>165</v>
      </c>
      <c r="G36" s="63">
        <v>0.7902242559707624</v>
      </c>
      <c r="H36"/>
      <c r="I36"/>
      <c r="J36"/>
      <c r="K36"/>
      <c r="L36"/>
      <c r="M36"/>
      <c r="N36"/>
      <c r="O36" s="64"/>
    </row>
    <row r="37" spans="1:15" x14ac:dyDescent="0.2">
      <c r="A37" s="56" t="s">
        <v>64</v>
      </c>
      <c r="B37" s="50">
        <f t="shared" si="1"/>
        <v>36</v>
      </c>
      <c r="C37" s="57">
        <v>2946</v>
      </c>
      <c r="D37" s="51">
        <f t="shared" si="0"/>
        <v>3263.2511546424589</v>
      </c>
      <c r="F37" s="63" t="s">
        <v>166</v>
      </c>
      <c r="G37" s="63">
        <v>0.62445437472454501</v>
      </c>
      <c r="H37"/>
      <c r="I37"/>
      <c r="J37"/>
      <c r="K37"/>
      <c r="L37"/>
      <c r="M37"/>
      <c r="N37"/>
      <c r="O37" s="64"/>
    </row>
    <row r="38" spans="1:15" x14ac:dyDescent="0.2">
      <c r="A38" s="56" t="s">
        <v>65</v>
      </c>
      <c r="B38" s="50">
        <f t="shared" si="1"/>
        <v>37</v>
      </c>
      <c r="C38" s="57">
        <v>3262</v>
      </c>
      <c r="D38" s="51">
        <f t="shared" si="0"/>
        <v>3281.9612040133779</v>
      </c>
      <c r="F38" s="63" t="s">
        <v>167</v>
      </c>
      <c r="G38" s="63">
        <v>0.62023476095740504</v>
      </c>
      <c r="H38"/>
      <c r="I38"/>
      <c r="J38"/>
      <c r="K38"/>
      <c r="L38"/>
      <c r="M38"/>
      <c r="N38"/>
      <c r="O38" s="64"/>
    </row>
    <row r="39" spans="1:15" x14ac:dyDescent="0.2">
      <c r="A39" s="56" t="s">
        <v>66</v>
      </c>
      <c r="B39" s="50">
        <f t="shared" si="1"/>
        <v>38</v>
      </c>
      <c r="C39" s="57">
        <v>3735</v>
      </c>
      <c r="D39" s="51">
        <f t="shared" si="0"/>
        <v>3300.6712533842965</v>
      </c>
      <c r="F39" s="63" t="s">
        <v>168</v>
      </c>
      <c r="G39" s="63">
        <v>385.39508265085226</v>
      </c>
      <c r="H39"/>
      <c r="I39"/>
      <c r="J39"/>
      <c r="K39"/>
      <c r="L39"/>
      <c r="M39"/>
      <c r="N39"/>
      <c r="O39" s="64"/>
    </row>
    <row r="40" spans="1:15" ht="13.5" thickBot="1" x14ac:dyDescent="0.25">
      <c r="A40" s="56" t="s">
        <v>67</v>
      </c>
      <c r="B40" s="50">
        <f t="shared" si="1"/>
        <v>39</v>
      </c>
      <c r="C40" s="57">
        <v>3646</v>
      </c>
      <c r="D40" s="51">
        <f t="shared" si="0"/>
        <v>3319.381302755216</v>
      </c>
      <c r="F40" s="75" t="s">
        <v>169</v>
      </c>
      <c r="G40" s="75">
        <v>91</v>
      </c>
      <c r="H40"/>
      <c r="I40"/>
      <c r="J40"/>
      <c r="K40"/>
      <c r="L40"/>
      <c r="M40"/>
      <c r="N40"/>
      <c r="O40" s="64"/>
    </row>
    <row r="41" spans="1:15" x14ac:dyDescent="0.2">
      <c r="A41" s="56" t="s">
        <v>68</v>
      </c>
      <c r="B41" s="50">
        <f t="shared" si="1"/>
        <v>40</v>
      </c>
      <c r="C41" s="57">
        <v>3202</v>
      </c>
      <c r="D41" s="51">
        <f t="shared" si="0"/>
        <v>3338.0913521261346</v>
      </c>
      <c r="F41"/>
      <c r="G41"/>
      <c r="H41"/>
      <c r="I41"/>
      <c r="J41"/>
      <c r="K41"/>
      <c r="L41"/>
      <c r="M41"/>
      <c r="N41"/>
      <c r="O41" s="64"/>
    </row>
    <row r="42" spans="1:15" ht="13.5" thickBot="1" x14ac:dyDescent="0.25">
      <c r="A42" s="56" t="s">
        <v>69</v>
      </c>
      <c r="B42" s="50">
        <f t="shared" si="1"/>
        <v>41</v>
      </c>
      <c r="C42" s="57">
        <v>3578</v>
      </c>
      <c r="D42" s="51">
        <f t="shared" si="0"/>
        <v>3356.8014014970536</v>
      </c>
      <c r="F42" t="s">
        <v>170</v>
      </c>
      <c r="G42"/>
      <c r="H42"/>
      <c r="I42"/>
      <c r="J42"/>
      <c r="K42"/>
      <c r="L42"/>
      <c r="M42"/>
      <c r="N42"/>
      <c r="O42" s="64"/>
    </row>
    <row r="43" spans="1:15" x14ac:dyDescent="0.2">
      <c r="A43" s="56" t="s">
        <v>70</v>
      </c>
      <c r="B43" s="50">
        <f t="shared" si="1"/>
        <v>42</v>
      </c>
      <c r="C43" s="57">
        <v>3602</v>
      </c>
      <c r="D43" s="51">
        <f t="shared" si="0"/>
        <v>3375.5114508679726</v>
      </c>
      <c r="F43" s="76"/>
      <c r="G43" s="76" t="s">
        <v>171</v>
      </c>
      <c r="H43" s="76" t="s">
        <v>172</v>
      </c>
      <c r="I43" s="76" t="s">
        <v>173</v>
      </c>
      <c r="J43" s="76" t="s">
        <v>174</v>
      </c>
      <c r="K43" s="76" t="s">
        <v>175</v>
      </c>
      <c r="L43"/>
      <c r="M43"/>
      <c r="N43"/>
      <c r="O43" s="64"/>
    </row>
    <row r="44" spans="1:15" x14ac:dyDescent="0.2">
      <c r="A44" s="56" t="s">
        <v>71</v>
      </c>
      <c r="B44" s="50">
        <f t="shared" si="1"/>
        <v>43</v>
      </c>
      <c r="C44" s="57">
        <v>3580</v>
      </c>
      <c r="D44" s="51">
        <f t="shared" si="0"/>
        <v>3394.2215002388912</v>
      </c>
      <c r="F44" s="63" t="s">
        <v>176</v>
      </c>
      <c r="G44" s="63">
        <v>1</v>
      </c>
      <c r="H44" s="63">
        <v>21980640.841153055</v>
      </c>
      <c r="I44" s="63">
        <v>21980640.841153055</v>
      </c>
      <c r="J44" s="63">
        <v>147.98851487011825</v>
      </c>
      <c r="K44" s="63">
        <v>1.2529678877926613E-20</v>
      </c>
      <c r="L44"/>
      <c r="M44"/>
      <c r="N44"/>
      <c r="O44" s="64"/>
    </row>
    <row r="45" spans="1:15" x14ac:dyDescent="0.2">
      <c r="A45" s="56" t="s">
        <v>72</v>
      </c>
      <c r="B45" s="50">
        <f t="shared" si="1"/>
        <v>44</v>
      </c>
      <c r="C45" s="57">
        <v>3190</v>
      </c>
      <c r="D45" s="51">
        <f t="shared" si="0"/>
        <v>3412.9315496098106</v>
      </c>
      <c r="F45" s="63" t="s">
        <v>177</v>
      </c>
      <c r="G45" s="63">
        <v>89</v>
      </c>
      <c r="H45" s="63">
        <v>13219113.906099698</v>
      </c>
      <c r="I45" s="63">
        <v>148529.36973145726</v>
      </c>
      <c r="J45" s="63"/>
      <c r="K45" s="63"/>
      <c r="L45"/>
      <c r="M45"/>
      <c r="N45"/>
      <c r="O45" s="64"/>
    </row>
    <row r="46" spans="1:15" ht="13.5" thickBot="1" x14ac:dyDescent="0.25">
      <c r="A46" s="56" t="s">
        <v>73</v>
      </c>
      <c r="B46" s="50">
        <f t="shared" si="1"/>
        <v>45</v>
      </c>
      <c r="C46" s="57">
        <v>3514</v>
      </c>
      <c r="D46" s="51">
        <f t="shared" si="0"/>
        <v>3431.6415989807292</v>
      </c>
      <c r="F46" s="75" t="s">
        <v>178</v>
      </c>
      <c r="G46" s="75">
        <v>90</v>
      </c>
      <c r="H46" s="75">
        <v>35199754.747252755</v>
      </c>
      <c r="I46" s="75"/>
      <c r="J46" s="75"/>
      <c r="K46" s="75"/>
      <c r="L46"/>
      <c r="M46"/>
      <c r="N46"/>
      <c r="O46" s="64"/>
    </row>
    <row r="47" spans="1:15" ht="13.5" thickBot="1" x14ac:dyDescent="0.25">
      <c r="A47" s="56" t="s">
        <v>74</v>
      </c>
      <c r="B47" s="50">
        <f t="shared" si="1"/>
        <v>46</v>
      </c>
      <c r="C47" s="57">
        <v>3860</v>
      </c>
      <c r="D47" s="51">
        <f t="shared" si="0"/>
        <v>3450.3516483516482</v>
      </c>
      <c r="F47"/>
      <c r="G47"/>
      <c r="H47"/>
      <c r="I47"/>
      <c r="J47"/>
      <c r="K47"/>
      <c r="L47"/>
      <c r="M47"/>
      <c r="N47"/>
      <c r="O47" s="64"/>
    </row>
    <row r="48" spans="1:15" x14ac:dyDescent="0.2">
      <c r="A48" s="56" t="s">
        <v>75</v>
      </c>
      <c r="B48" s="50">
        <f t="shared" si="1"/>
        <v>47</v>
      </c>
      <c r="C48" s="57">
        <v>3878</v>
      </c>
      <c r="D48" s="51">
        <f t="shared" si="0"/>
        <v>3469.0616977225673</v>
      </c>
      <c r="F48" s="76"/>
      <c r="G48" s="76" t="s">
        <v>179</v>
      </c>
      <c r="H48" s="76" t="s">
        <v>168</v>
      </c>
      <c r="I48" s="76" t="s">
        <v>180</v>
      </c>
      <c r="J48" s="76" t="s">
        <v>181</v>
      </c>
      <c r="K48" s="76" t="s">
        <v>182</v>
      </c>
      <c r="L48" s="76" t="s">
        <v>183</v>
      </c>
      <c r="M48" s="76" t="s">
        <v>184</v>
      </c>
      <c r="N48" s="76" t="s">
        <v>185</v>
      </c>
      <c r="O48" s="64"/>
    </row>
    <row r="49" spans="1:15" x14ac:dyDescent="0.2">
      <c r="A49" s="56" t="s">
        <v>76</v>
      </c>
      <c r="B49" s="50">
        <f t="shared" si="1"/>
        <v>48</v>
      </c>
      <c r="C49" s="57">
        <v>3678</v>
      </c>
      <c r="D49" s="51">
        <f t="shared" si="0"/>
        <v>3487.7717470934858</v>
      </c>
      <c r="F49" s="63" t="s">
        <v>186</v>
      </c>
      <c r="G49" s="63">
        <v>2589.6893772893777</v>
      </c>
      <c r="H49" s="63">
        <v>81.471321517190518</v>
      </c>
      <c r="I49" s="63">
        <v>31.786514924063813</v>
      </c>
      <c r="J49" s="63">
        <v>2.2944021346125469E-50</v>
      </c>
      <c r="K49" s="63">
        <v>2427.8076002831976</v>
      </c>
      <c r="L49" s="63">
        <v>2751.5711542955578</v>
      </c>
      <c r="M49" s="63">
        <v>2427.8076002831976</v>
      </c>
      <c r="N49" s="63">
        <v>2751.5711542955578</v>
      </c>
      <c r="O49" s="64"/>
    </row>
    <row r="50" spans="1:15" ht="13.5" thickBot="1" x14ac:dyDescent="0.25">
      <c r="A50" s="56" t="s">
        <v>77</v>
      </c>
      <c r="B50" s="50">
        <f t="shared" si="1"/>
        <v>49</v>
      </c>
      <c r="C50" s="57">
        <v>3760</v>
      </c>
      <c r="D50" s="51">
        <f t="shared" si="0"/>
        <v>3506.4817964644053</v>
      </c>
      <c r="F50" s="75" t="s">
        <v>15</v>
      </c>
      <c r="G50" s="75">
        <v>18.710049370918927</v>
      </c>
      <c r="H50" s="75">
        <v>1.5380162624090097</v>
      </c>
      <c r="I50" s="75">
        <v>12.16505301550791</v>
      </c>
      <c r="J50" s="75">
        <v>1.2529678877926973E-20</v>
      </c>
      <c r="K50" s="75">
        <v>15.654043883507759</v>
      </c>
      <c r="L50" s="75">
        <v>21.766054858330097</v>
      </c>
      <c r="M50" s="75">
        <v>15.654043883507759</v>
      </c>
      <c r="N50" s="75">
        <v>21.766054858330097</v>
      </c>
      <c r="O50" s="64"/>
    </row>
    <row r="51" spans="1:15" x14ac:dyDescent="0.2">
      <c r="A51" s="56" t="s">
        <v>78</v>
      </c>
      <c r="B51" s="50">
        <f t="shared" si="1"/>
        <v>50</v>
      </c>
      <c r="C51" s="57">
        <v>4458</v>
      </c>
      <c r="D51" s="51">
        <f t="shared" si="0"/>
        <v>3525.1918458353239</v>
      </c>
      <c r="F51"/>
      <c r="G51"/>
      <c r="H51"/>
      <c r="I51"/>
      <c r="J51"/>
      <c r="K51"/>
      <c r="L51"/>
      <c r="M51"/>
      <c r="N51"/>
      <c r="O51" s="64"/>
    </row>
    <row r="52" spans="1:15" x14ac:dyDescent="0.2">
      <c r="A52" s="56" t="s">
        <v>79</v>
      </c>
      <c r="B52" s="50">
        <f t="shared" si="1"/>
        <v>51</v>
      </c>
      <c r="C52" s="57">
        <v>4443</v>
      </c>
      <c r="D52" s="51">
        <f t="shared" si="0"/>
        <v>3543.9018952062429</v>
      </c>
      <c r="F52"/>
      <c r="G52"/>
      <c r="H52"/>
      <c r="I52"/>
      <c r="J52"/>
      <c r="K52"/>
      <c r="L52"/>
      <c r="M52"/>
      <c r="N52"/>
    </row>
    <row r="53" spans="1:15" x14ac:dyDescent="0.2">
      <c r="A53" s="56" t="s">
        <v>80</v>
      </c>
      <c r="B53" s="50">
        <f t="shared" si="1"/>
        <v>52</v>
      </c>
      <c r="C53" s="57">
        <v>3947</v>
      </c>
      <c r="D53" s="51">
        <f t="shared" si="0"/>
        <v>3562.6119445771619</v>
      </c>
      <c r="F53"/>
      <c r="G53"/>
      <c r="H53"/>
      <c r="I53"/>
      <c r="J53"/>
      <c r="K53"/>
      <c r="L53"/>
      <c r="M53"/>
      <c r="N53"/>
    </row>
    <row r="54" spans="1:15" x14ac:dyDescent="0.2">
      <c r="A54" s="56" t="s">
        <v>81</v>
      </c>
      <c r="B54" s="50">
        <f t="shared" si="1"/>
        <v>53</v>
      </c>
      <c r="C54" s="57">
        <v>4394</v>
      </c>
      <c r="D54" s="51">
        <f t="shared" si="0"/>
        <v>3581.3219939480809</v>
      </c>
    </row>
    <row r="55" spans="1:15" x14ac:dyDescent="0.2">
      <c r="A55" s="56" t="s">
        <v>82</v>
      </c>
      <c r="B55" s="50">
        <f t="shared" si="1"/>
        <v>54</v>
      </c>
      <c r="C55" s="57">
        <v>4828</v>
      </c>
      <c r="D55" s="51">
        <f t="shared" si="0"/>
        <v>3600.032043319</v>
      </c>
    </row>
    <row r="56" spans="1:15" x14ac:dyDescent="0.2">
      <c r="A56" s="56" t="s">
        <v>83</v>
      </c>
      <c r="B56" s="50">
        <f t="shared" si="1"/>
        <v>55</v>
      </c>
      <c r="C56" s="57">
        <v>4437</v>
      </c>
      <c r="D56" s="51">
        <f t="shared" si="0"/>
        <v>3618.7420926899185</v>
      </c>
    </row>
    <row r="57" spans="1:15" x14ac:dyDescent="0.2">
      <c r="A57" s="56" t="s">
        <v>84</v>
      </c>
      <c r="B57" s="50">
        <f t="shared" si="1"/>
        <v>56</v>
      </c>
      <c r="C57" s="57">
        <v>3814</v>
      </c>
      <c r="D57" s="51">
        <f t="shared" si="0"/>
        <v>3637.4521420608376</v>
      </c>
    </row>
    <row r="58" spans="1:15" x14ac:dyDescent="0.2">
      <c r="A58" s="56" t="s">
        <v>85</v>
      </c>
      <c r="B58" s="50">
        <f t="shared" si="1"/>
        <v>57</v>
      </c>
      <c r="C58" s="57">
        <v>3862</v>
      </c>
      <c r="D58" s="51">
        <f t="shared" si="0"/>
        <v>3656.1621914317566</v>
      </c>
    </row>
    <row r="59" spans="1:15" x14ac:dyDescent="0.2">
      <c r="A59" s="56" t="s">
        <v>86</v>
      </c>
      <c r="B59" s="50">
        <f t="shared" si="1"/>
        <v>58</v>
      </c>
      <c r="C59" s="57">
        <v>4049</v>
      </c>
      <c r="D59" s="51">
        <f t="shared" si="0"/>
        <v>3674.8722408026752</v>
      </c>
    </row>
    <row r="60" spans="1:15" x14ac:dyDescent="0.2">
      <c r="A60" s="56" t="s">
        <v>87</v>
      </c>
      <c r="B60" s="50">
        <f t="shared" si="1"/>
        <v>59</v>
      </c>
      <c r="C60" s="57">
        <v>3886</v>
      </c>
      <c r="D60" s="51">
        <f t="shared" si="0"/>
        <v>3693.5822901735946</v>
      </c>
    </row>
    <row r="61" spans="1:15" x14ac:dyDescent="0.2">
      <c r="A61" s="56" t="s">
        <v>88</v>
      </c>
      <c r="B61" s="50">
        <f t="shared" si="1"/>
        <v>60</v>
      </c>
      <c r="C61" s="57">
        <v>3114</v>
      </c>
      <c r="D61" s="51">
        <f t="shared" si="0"/>
        <v>3712.2923395445132</v>
      </c>
    </row>
    <row r="62" spans="1:15" x14ac:dyDescent="0.2">
      <c r="A62" s="56" t="s">
        <v>89</v>
      </c>
      <c r="B62" s="50">
        <f t="shared" si="1"/>
        <v>61</v>
      </c>
      <c r="C62" s="57">
        <v>3238</v>
      </c>
      <c r="D62" s="51">
        <f t="shared" si="0"/>
        <v>3731.0023889154322</v>
      </c>
    </row>
    <row r="63" spans="1:15" x14ac:dyDescent="0.2">
      <c r="A63" s="56" t="s">
        <v>90</v>
      </c>
      <c r="B63" s="50">
        <f t="shared" si="1"/>
        <v>62</v>
      </c>
      <c r="C63" s="57">
        <v>3365</v>
      </c>
      <c r="D63" s="51">
        <f t="shared" si="0"/>
        <v>3749.7124382863512</v>
      </c>
    </row>
    <row r="64" spans="1:15" x14ac:dyDescent="0.2">
      <c r="A64" s="56" t="s">
        <v>91</v>
      </c>
      <c r="B64" s="50">
        <f t="shared" si="1"/>
        <v>63</v>
      </c>
      <c r="C64" s="57">
        <v>3418</v>
      </c>
      <c r="D64" s="51">
        <f t="shared" si="0"/>
        <v>3768.4224876572698</v>
      </c>
    </row>
    <row r="65" spans="1:4" x14ac:dyDescent="0.2">
      <c r="A65" s="56" t="s">
        <v>92</v>
      </c>
      <c r="B65" s="50">
        <f t="shared" si="1"/>
        <v>64</v>
      </c>
      <c r="C65" s="57">
        <v>3112</v>
      </c>
      <c r="D65" s="51">
        <f t="shared" si="0"/>
        <v>3787.1325370281893</v>
      </c>
    </row>
    <row r="66" spans="1:4" x14ac:dyDescent="0.2">
      <c r="A66" s="56" t="s">
        <v>93</v>
      </c>
      <c r="B66" s="50">
        <f t="shared" si="1"/>
        <v>65</v>
      </c>
      <c r="C66" s="57">
        <v>3464</v>
      </c>
      <c r="D66" s="51">
        <f t="shared" si="0"/>
        <v>3805.8425863991079</v>
      </c>
    </row>
    <row r="67" spans="1:4" x14ac:dyDescent="0.2">
      <c r="A67" s="56" t="s">
        <v>94</v>
      </c>
      <c r="B67" s="50">
        <f t="shared" si="1"/>
        <v>66</v>
      </c>
      <c r="C67" s="57">
        <v>3673</v>
      </c>
      <c r="D67" s="51">
        <f t="shared" ref="D67:D92" si="2">B67*$G$3+$G$5</f>
        <v>3824.5526357700269</v>
      </c>
    </row>
    <row r="68" spans="1:4" x14ac:dyDescent="0.2">
      <c r="A68" s="56" t="s">
        <v>95</v>
      </c>
      <c r="B68" s="50">
        <f t="shared" ref="B68:B92" si="3">B67+1</f>
        <v>67</v>
      </c>
      <c r="C68" s="57">
        <v>3640</v>
      </c>
      <c r="D68" s="51">
        <f t="shared" si="2"/>
        <v>3843.2626851409459</v>
      </c>
    </row>
    <row r="69" spans="1:4" x14ac:dyDescent="0.2">
      <c r="A69" s="56" t="s">
        <v>96</v>
      </c>
      <c r="B69" s="50">
        <f t="shared" si="3"/>
        <v>68</v>
      </c>
      <c r="C69" s="57">
        <v>3405</v>
      </c>
      <c r="D69" s="51">
        <f t="shared" si="2"/>
        <v>3861.9727345118645</v>
      </c>
    </row>
    <row r="70" spans="1:4" x14ac:dyDescent="0.2">
      <c r="A70" s="56" t="s">
        <v>97</v>
      </c>
      <c r="B70" s="50">
        <f t="shared" si="3"/>
        <v>69</v>
      </c>
      <c r="C70" s="57">
        <v>3829</v>
      </c>
      <c r="D70" s="51">
        <f t="shared" si="2"/>
        <v>3880.682783882784</v>
      </c>
    </row>
    <row r="71" spans="1:4" x14ac:dyDescent="0.2">
      <c r="A71" s="56" t="s">
        <v>98</v>
      </c>
      <c r="B71" s="50">
        <f t="shared" si="3"/>
        <v>70</v>
      </c>
      <c r="C71" s="57">
        <v>3834</v>
      </c>
      <c r="D71" s="51">
        <f t="shared" si="2"/>
        <v>3899.3928332537025</v>
      </c>
    </row>
    <row r="72" spans="1:4" x14ac:dyDescent="0.2">
      <c r="A72" s="56" t="s">
        <v>99</v>
      </c>
      <c r="B72" s="50">
        <f t="shared" si="3"/>
        <v>71</v>
      </c>
      <c r="C72" s="57">
        <v>3825</v>
      </c>
      <c r="D72" s="51">
        <f t="shared" si="2"/>
        <v>3918.1028826246215</v>
      </c>
    </row>
    <row r="73" spans="1:4" x14ac:dyDescent="0.2">
      <c r="A73" s="56" t="s">
        <v>100</v>
      </c>
      <c r="B73" s="50">
        <f t="shared" si="3"/>
        <v>72</v>
      </c>
      <c r="C73" s="57">
        <v>3518</v>
      </c>
      <c r="D73" s="51">
        <f t="shared" si="2"/>
        <v>3936.8129319955406</v>
      </c>
    </row>
    <row r="74" spans="1:4" x14ac:dyDescent="0.2">
      <c r="A74" s="56" t="s">
        <v>101</v>
      </c>
      <c r="B74" s="50">
        <f t="shared" si="3"/>
        <v>73</v>
      </c>
      <c r="C74" s="57">
        <v>4090</v>
      </c>
      <c r="D74" s="51">
        <f t="shared" si="2"/>
        <v>3955.5229813664591</v>
      </c>
    </row>
    <row r="75" spans="1:4" x14ac:dyDescent="0.2">
      <c r="A75" s="56" t="s">
        <v>102</v>
      </c>
      <c r="B75" s="50">
        <f t="shared" si="3"/>
        <v>74</v>
      </c>
      <c r="C75" s="57">
        <v>4395</v>
      </c>
      <c r="D75" s="51">
        <f t="shared" si="2"/>
        <v>3974.2330307373786</v>
      </c>
    </row>
    <row r="76" spans="1:4" x14ac:dyDescent="0.2">
      <c r="A76" s="56" t="s">
        <v>103</v>
      </c>
      <c r="B76" s="50">
        <f t="shared" si="3"/>
        <v>75</v>
      </c>
      <c r="C76" s="57">
        <v>4087</v>
      </c>
      <c r="D76" s="51">
        <f t="shared" si="2"/>
        <v>3992.9430801082972</v>
      </c>
    </row>
    <row r="77" spans="1:4" x14ac:dyDescent="0.2">
      <c r="A77" s="56" t="s">
        <v>104</v>
      </c>
      <c r="B77" s="50">
        <f t="shared" si="3"/>
        <v>76</v>
      </c>
      <c r="C77" s="57">
        <v>3667</v>
      </c>
      <c r="D77" s="51">
        <f t="shared" si="2"/>
        <v>4011.6531294792162</v>
      </c>
    </row>
    <row r="78" spans="1:4" x14ac:dyDescent="0.2">
      <c r="A78" s="56" t="s">
        <v>105</v>
      </c>
      <c r="B78" s="50">
        <f t="shared" si="3"/>
        <v>77</v>
      </c>
      <c r="C78" s="57">
        <v>3743</v>
      </c>
      <c r="D78" s="51">
        <f t="shared" si="2"/>
        <v>4030.3631788501352</v>
      </c>
    </row>
    <row r="79" spans="1:4" x14ac:dyDescent="0.2">
      <c r="A79" s="56" t="s">
        <v>106</v>
      </c>
      <c r="B79" s="50">
        <f t="shared" si="3"/>
        <v>78</v>
      </c>
      <c r="C79" s="57">
        <v>3954</v>
      </c>
      <c r="D79" s="51">
        <f t="shared" si="2"/>
        <v>4049.0732282210543</v>
      </c>
    </row>
    <row r="80" spans="1:4" x14ac:dyDescent="0.2">
      <c r="A80" s="56" t="s">
        <v>107</v>
      </c>
      <c r="B80" s="50">
        <f t="shared" si="3"/>
        <v>79</v>
      </c>
      <c r="C80" s="57">
        <v>3561</v>
      </c>
      <c r="D80" s="51">
        <f t="shared" si="2"/>
        <v>4067.7832775919733</v>
      </c>
    </row>
    <row r="81" spans="1:5" x14ac:dyDescent="0.2">
      <c r="A81" s="56" t="s">
        <v>108</v>
      </c>
      <c r="B81" s="50">
        <f t="shared" si="3"/>
        <v>80</v>
      </c>
      <c r="C81" s="57">
        <v>3473</v>
      </c>
      <c r="D81" s="51">
        <f t="shared" si="2"/>
        <v>4086.4933269628918</v>
      </c>
    </row>
    <row r="82" spans="1:5" x14ac:dyDescent="0.2">
      <c r="A82" s="56" t="s">
        <v>109</v>
      </c>
      <c r="B82" s="50">
        <f t="shared" si="3"/>
        <v>81</v>
      </c>
      <c r="C82" s="57">
        <v>3568</v>
      </c>
      <c r="D82" s="51">
        <f t="shared" si="2"/>
        <v>4105.2033763338113</v>
      </c>
    </row>
    <row r="83" spans="1:5" x14ac:dyDescent="0.2">
      <c r="A83" s="56" t="s">
        <v>110</v>
      </c>
      <c r="B83" s="50">
        <f t="shared" si="3"/>
        <v>82</v>
      </c>
      <c r="C83" s="57">
        <v>3924</v>
      </c>
      <c r="D83" s="51">
        <f t="shared" si="2"/>
        <v>4123.9134257047299</v>
      </c>
    </row>
    <row r="84" spans="1:5" x14ac:dyDescent="0.2">
      <c r="A84" s="56" t="s">
        <v>111</v>
      </c>
      <c r="B84" s="50">
        <f t="shared" si="3"/>
        <v>83</v>
      </c>
      <c r="C84" s="57">
        <v>3992</v>
      </c>
      <c r="D84" s="51">
        <f t="shared" si="2"/>
        <v>4142.6234750756485</v>
      </c>
    </row>
    <row r="85" spans="1:5" x14ac:dyDescent="0.2">
      <c r="A85" s="56" t="s">
        <v>112</v>
      </c>
      <c r="B85" s="50">
        <f t="shared" si="3"/>
        <v>84</v>
      </c>
      <c r="C85" s="57">
        <v>3534</v>
      </c>
      <c r="D85" s="51">
        <f t="shared" si="2"/>
        <v>4161.3335244465679</v>
      </c>
    </row>
    <row r="86" spans="1:5" x14ac:dyDescent="0.2">
      <c r="A86" s="56" t="s">
        <v>113</v>
      </c>
      <c r="B86" s="50">
        <f t="shared" si="3"/>
        <v>85</v>
      </c>
      <c r="C86" s="57">
        <v>4105</v>
      </c>
      <c r="D86" s="51">
        <f t="shared" si="2"/>
        <v>4180.0435738174865</v>
      </c>
    </row>
    <row r="87" spans="1:5" x14ac:dyDescent="0.2">
      <c r="A87" s="56" t="s">
        <v>114</v>
      </c>
      <c r="B87" s="50">
        <f t="shared" si="3"/>
        <v>86</v>
      </c>
      <c r="C87" s="57">
        <v>4255</v>
      </c>
      <c r="D87" s="51">
        <f t="shared" si="2"/>
        <v>4198.753623188406</v>
      </c>
    </row>
    <row r="88" spans="1:5" x14ac:dyDescent="0.2">
      <c r="A88" s="56" t="s">
        <v>115</v>
      </c>
      <c r="B88" s="50">
        <f t="shared" si="3"/>
        <v>87</v>
      </c>
      <c r="C88" s="57">
        <v>4395</v>
      </c>
      <c r="D88" s="51">
        <f t="shared" si="2"/>
        <v>4217.4636725593246</v>
      </c>
    </row>
    <row r="89" spans="1:5" x14ac:dyDescent="0.2">
      <c r="A89" s="56" t="s">
        <v>116</v>
      </c>
      <c r="B89" s="50">
        <f t="shared" si="3"/>
        <v>88</v>
      </c>
      <c r="C89" s="57">
        <v>4302</v>
      </c>
      <c r="D89" s="51">
        <f t="shared" si="2"/>
        <v>4236.1737219302431</v>
      </c>
    </row>
    <row r="90" spans="1:5" x14ac:dyDescent="0.2">
      <c r="A90" s="56" t="s">
        <v>117</v>
      </c>
      <c r="B90" s="50">
        <f t="shared" si="3"/>
        <v>89</v>
      </c>
      <c r="C90" s="57">
        <v>4477</v>
      </c>
      <c r="D90" s="51">
        <f t="shared" si="2"/>
        <v>4254.8837713011626</v>
      </c>
    </row>
    <row r="91" spans="1:5" x14ac:dyDescent="0.2">
      <c r="A91" s="56" t="s">
        <v>118</v>
      </c>
      <c r="B91" s="50">
        <f t="shared" si="3"/>
        <v>90</v>
      </c>
      <c r="C91" s="57">
        <v>4889</v>
      </c>
      <c r="D91" s="51">
        <f t="shared" si="2"/>
        <v>4273.5938206720812</v>
      </c>
    </row>
    <row r="92" spans="1:5" x14ac:dyDescent="0.2">
      <c r="A92" s="56" t="s">
        <v>119</v>
      </c>
      <c r="B92" s="50">
        <f t="shared" si="3"/>
        <v>91</v>
      </c>
      <c r="C92" s="57">
        <v>4850</v>
      </c>
      <c r="D92" s="51">
        <f t="shared" si="2"/>
        <v>4292.3038700430006</v>
      </c>
      <c r="E92" s="52" t="s">
        <v>216</v>
      </c>
    </row>
    <row r="93" spans="1:5" x14ac:dyDescent="0.2">
      <c r="A93" s="50" t="s">
        <v>120</v>
      </c>
      <c r="B93" s="50">
        <v>92</v>
      </c>
      <c r="C93" s="51"/>
      <c r="D93" s="51">
        <f>B93*$G$3+$G$5</f>
        <v>4311.0139194139192</v>
      </c>
      <c r="E93" s="51">
        <v>4251</v>
      </c>
    </row>
    <row r="94" spans="1:5" x14ac:dyDescent="0.2">
      <c r="A94" s="58" t="s">
        <v>121</v>
      </c>
      <c r="B94" s="58">
        <v>93</v>
      </c>
      <c r="C94" s="51"/>
      <c r="D94" s="59">
        <v>4919.3607541478123</v>
      </c>
      <c r="E94" s="51">
        <v>4611</v>
      </c>
    </row>
    <row r="95" spans="1:5" x14ac:dyDescent="0.2">
      <c r="A95" s="58" t="s">
        <v>122</v>
      </c>
      <c r="B95" s="58">
        <v>94</v>
      </c>
      <c r="C95" s="51"/>
      <c r="D95" s="59">
        <v>4946.5244645550529</v>
      </c>
      <c r="E95" s="51">
        <v>5187</v>
      </c>
    </row>
    <row r="96" spans="1:5" x14ac:dyDescent="0.2">
      <c r="A96" s="58" t="s">
        <v>123</v>
      </c>
      <c r="B96" s="58">
        <v>95</v>
      </c>
      <c r="C96" s="51"/>
      <c r="D96" s="59">
        <v>4973.6881749622926</v>
      </c>
      <c r="E96" s="51">
        <v>5217</v>
      </c>
    </row>
    <row r="97" spans="1:6" x14ac:dyDescent="0.2">
      <c r="A97" s="58" t="s">
        <v>124</v>
      </c>
      <c r="B97" s="58">
        <v>96</v>
      </c>
      <c r="C97" s="51"/>
      <c r="D97" s="59">
        <v>5000.8518853695323</v>
      </c>
      <c r="E97" s="51">
        <v>4880</v>
      </c>
    </row>
    <row r="98" spans="1:6" x14ac:dyDescent="0.2">
      <c r="A98" s="58" t="s">
        <v>125</v>
      </c>
      <c r="B98" s="58">
        <v>97</v>
      </c>
      <c r="C98" s="51"/>
      <c r="D98" s="59">
        <v>5028.015595776772</v>
      </c>
      <c r="E98" s="51">
        <v>5349</v>
      </c>
    </row>
    <row r="99" spans="1:6" x14ac:dyDescent="0.2">
      <c r="A99" s="58" t="s">
        <v>126</v>
      </c>
      <c r="B99" s="58">
        <v>98</v>
      </c>
      <c r="C99" s="51"/>
      <c r="D99" s="59">
        <v>5055.1793061840117</v>
      </c>
      <c r="E99" s="51">
        <v>4679</v>
      </c>
    </row>
    <row r="100" spans="1:6" x14ac:dyDescent="0.2">
      <c r="A100" s="58" t="s">
        <v>127</v>
      </c>
      <c r="B100" s="58">
        <v>99</v>
      </c>
      <c r="C100" s="51"/>
      <c r="D100" s="59">
        <v>5082.3430165912523</v>
      </c>
      <c r="E100" s="51">
        <v>4188</v>
      </c>
    </row>
    <row r="101" spans="1:6" x14ac:dyDescent="0.2">
      <c r="A101" s="58" t="s">
        <v>128</v>
      </c>
      <c r="B101" s="58">
        <v>100</v>
      </c>
      <c r="C101" s="51"/>
      <c r="D101" s="59">
        <v>5109.506726998492</v>
      </c>
      <c r="E101" s="51">
        <v>3932</v>
      </c>
    </row>
    <row r="102" spans="1:6" x14ac:dyDescent="0.2">
      <c r="A102" s="58" t="s">
        <v>129</v>
      </c>
      <c r="B102" s="58">
        <v>101</v>
      </c>
      <c r="C102" s="51"/>
      <c r="D102" s="59">
        <v>5136.6704374057317</v>
      </c>
      <c r="E102" s="51">
        <v>4452</v>
      </c>
    </row>
    <row r="103" spans="1:6" x14ac:dyDescent="0.2">
      <c r="A103" s="58" t="s">
        <v>130</v>
      </c>
      <c r="B103" s="58">
        <v>102</v>
      </c>
      <c r="C103" s="51"/>
      <c r="D103" s="59">
        <v>5163.8341478129714</v>
      </c>
      <c r="E103" s="51">
        <v>4881</v>
      </c>
    </row>
    <row r="104" spans="1:6" x14ac:dyDescent="0.2">
      <c r="A104" s="58" t="s">
        <v>131</v>
      </c>
      <c r="B104" s="58">
        <v>103</v>
      </c>
      <c r="C104" s="51"/>
      <c r="D104" s="59">
        <v>5190.9978582202111</v>
      </c>
      <c r="E104" s="51">
        <v>4896</v>
      </c>
    </row>
    <row r="107" spans="1:6" ht="25.5" x14ac:dyDescent="0.2">
      <c r="A107" s="47" t="s">
        <v>133</v>
      </c>
      <c r="B107" s="47" t="s">
        <v>15</v>
      </c>
      <c r="C107" s="48" t="s">
        <v>134</v>
      </c>
      <c r="D107" s="47" t="s">
        <v>135</v>
      </c>
      <c r="E107" s="61" t="s">
        <v>136</v>
      </c>
      <c r="F107" s="61" t="s">
        <v>146</v>
      </c>
    </row>
    <row r="108" spans="1:6" x14ac:dyDescent="0.2">
      <c r="A108" s="50" t="s">
        <v>120</v>
      </c>
      <c r="B108" s="50">
        <v>92</v>
      </c>
      <c r="C108" s="51">
        <f>B108*$G$3+$G$5</f>
        <v>4311.0139194139192</v>
      </c>
      <c r="D108" s="51">
        <v>4251</v>
      </c>
      <c r="E108" s="62">
        <f>ABS(D108-C108)/D108</f>
        <v>1.4117600426704119E-2</v>
      </c>
      <c r="F108" s="62">
        <f>(D108-C108)^2</f>
        <v>3601.6705234203891</v>
      </c>
    </row>
    <row r="109" spans="1:6" x14ac:dyDescent="0.2">
      <c r="A109" s="58" t="s">
        <v>121</v>
      </c>
      <c r="B109" s="58">
        <v>93</v>
      </c>
      <c r="C109" s="59">
        <v>4919.3607541478123</v>
      </c>
      <c r="D109" s="51">
        <v>4611</v>
      </c>
      <c r="E109" s="62">
        <f t="shared" ref="E109:E119" si="4">ABS(D109-C109)/D109</f>
        <v>6.6875028008634194E-2</v>
      </c>
      <c r="F109" s="62">
        <f t="shared" ref="F109:F119" si="5">(D109-C109)^2</f>
        <v>95086.354698607509</v>
      </c>
    </row>
    <row r="110" spans="1:6" x14ac:dyDescent="0.2">
      <c r="A110" s="58" t="s">
        <v>122</v>
      </c>
      <c r="B110" s="58">
        <v>94</v>
      </c>
      <c r="C110" s="59">
        <v>4946.5244645550529</v>
      </c>
      <c r="D110" s="51">
        <v>5187</v>
      </c>
      <c r="E110" s="62">
        <f t="shared" si="4"/>
        <v>4.6361198273558342E-2</v>
      </c>
      <c r="F110" s="62">
        <f t="shared" si="5"/>
        <v>57828.483147534025</v>
      </c>
    </row>
    <row r="111" spans="1:6" x14ac:dyDescent="0.2">
      <c r="A111" s="58" t="s">
        <v>123</v>
      </c>
      <c r="B111" s="58">
        <v>95</v>
      </c>
      <c r="C111" s="59">
        <v>4973.6881749622926</v>
      </c>
      <c r="D111" s="51">
        <v>5217</v>
      </c>
      <c r="E111" s="62">
        <f t="shared" si="4"/>
        <v>4.6638264335385746E-2</v>
      </c>
      <c r="F111" s="62">
        <f t="shared" si="5"/>
        <v>59200.644203179945</v>
      </c>
    </row>
    <row r="112" spans="1:6" x14ac:dyDescent="0.2">
      <c r="A112" s="58" t="s">
        <v>124</v>
      </c>
      <c r="B112" s="58">
        <v>96</v>
      </c>
      <c r="C112" s="59">
        <v>5000.8518853695323</v>
      </c>
      <c r="D112" s="51">
        <v>4880</v>
      </c>
      <c r="E112" s="62">
        <f t="shared" si="4"/>
        <v>2.4764730608510713E-2</v>
      </c>
      <c r="F112" s="62">
        <f t="shared" si="5"/>
        <v>14605.178197370571</v>
      </c>
    </row>
    <row r="113" spans="1:6" x14ac:dyDescent="0.2">
      <c r="A113" s="58" t="s">
        <v>125</v>
      </c>
      <c r="B113" s="58">
        <v>97</v>
      </c>
      <c r="C113" s="59">
        <v>5028.015595776772</v>
      </c>
      <c r="D113" s="51">
        <v>5349</v>
      </c>
      <c r="E113" s="62">
        <f t="shared" si="4"/>
        <v>6.0008301406473737E-2</v>
      </c>
      <c r="F113" s="62">
        <f t="shared" si="5"/>
        <v>103030.98775454063</v>
      </c>
    </row>
    <row r="114" spans="1:6" x14ac:dyDescent="0.2">
      <c r="A114" s="58" t="s">
        <v>126</v>
      </c>
      <c r="B114" s="58">
        <v>98</v>
      </c>
      <c r="C114" s="59">
        <v>5055.1793061840117</v>
      </c>
      <c r="D114" s="51">
        <v>4679</v>
      </c>
      <c r="E114" s="62">
        <f t="shared" si="4"/>
        <v>8.0397372554821905E-2</v>
      </c>
      <c r="F114" s="62">
        <f t="shared" si="5"/>
        <v>141510.87040108442</v>
      </c>
    </row>
    <row r="115" spans="1:6" x14ac:dyDescent="0.2">
      <c r="A115" s="58" t="s">
        <v>127</v>
      </c>
      <c r="B115" s="58">
        <v>99</v>
      </c>
      <c r="C115" s="59">
        <v>5082.3430165912523</v>
      </c>
      <c r="D115" s="51">
        <v>4188</v>
      </c>
      <c r="E115" s="62">
        <f t="shared" si="4"/>
        <v>0.21354895334079568</v>
      </c>
      <c r="F115" s="62">
        <f t="shared" si="5"/>
        <v>799849.43132554099</v>
      </c>
    </row>
    <row r="116" spans="1:6" x14ac:dyDescent="0.2">
      <c r="A116" s="58" t="s">
        <v>128</v>
      </c>
      <c r="B116" s="58">
        <v>100</v>
      </c>
      <c r="C116" s="59">
        <v>5109.506726998492</v>
      </c>
      <c r="D116" s="51">
        <v>3932</v>
      </c>
      <c r="E116" s="62">
        <f t="shared" si="4"/>
        <v>0.29946763148486572</v>
      </c>
      <c r="F116" s="62">
        <f t="shared" si="5"/>
        <v>1386522.0921267013</v>
      </c>
    </row>
    <row r="117" spans="1:6" x14ac:dyDescent="0.2">
      <c r="A117" s="58" t="s">
        <v>129</v>
      </c>
      <c r="B117" s="58">
        <v>101</v>
      </c>
      <c r="C117" s="59">
        <v>5136.6704374057317</v>
      </c>
      <c r="D117" s="51">
        <v>4452</v>
      </c>
      <c r="E117" s="62">
        <f t="shared" si="4"/>
        <v>0.15378940642536651</v>
      </c>
      <c r="F117" s="62">
        <f t="shared" si="5"/>
        <v>468773.60785735602</v>
      </c>
    </row>
    <row r="118" spans="1:6" x14ac:dyDescent="0.2">
      <c r="A118" s="58" t="s">
        <v>130</v>
      </c>
      <c r="B118" s="58">
        <v>102</v>
      </c>
      <c r="C118" s="59">
        <v>5163.8341478129714</v>
      </c>
      <c r="D118" s="51">
        <v>4881</v>
      </c>
      <c r="E118" s="62">
        <f t="shared" si="4"/>
        <v>5.7945943006140428E-2</v>
      </c>
      <c r="F118" s="62">
        <f t="shared" si="5"/>
        <v>79995.155169089761</v>
      </c>
    </row>
    <row r="119" spans="1:6" x14ac:dyDescent="0.2">
      <c r="A119" s="58" t="s">
        <v>131</v>
      </c>
      <c r="B119" s="58">
        <v>103</v>
      </c>
      <c r="C119" s="59">
        <v>5190.9978582202111</v>
      </c>
      <c r="D119" s="51">
        <v>4896</v>
      </c>
      <c r="E119" s="62">
        <f t="shared" si="4"/>
        <v>6.0252830518833969E-2</v>
      </c>
      <c r="F119" s="62">
        <f t="shared" si="5"/>
        <v>87023.736354511784</v>
      </c>
    </row>
    <row r="120" spans="1:6" x14ac:dyDescent="0.2">
      <c r="D120" s="58" t="s">
        <v>138</v>
      </c>
      <c r="E120" s="58" t="s">
        <v>137</v>
      </c>
      <c r="F120" s="58" t="s">
        <v>7</v>
      </c>
    </row>
    <row r="121" spans="1:6" x14ac:dyDescent="0.2">
      <c r="D121" s="62">
        <f>CORREL(D108:D119,C108:C119)^2</f>
        <v>3.2159863766915167E-2</v>
      </c>
      <c r="E121" s="62">
        <f>AVERAGE(E108:E119)</f>
        <v>9.368060503250758E-2</v>
      </c>
      <c r="F121" s="62">
        <f>AVERAGE(F108:F119)</f>
        <v>274752.3509799114</v>
      </c>
    </row>
    <row r="122" spans="1:6" x14ac:dyDescent="0.2">
      <c r="E122" s="55"/>
    </row>
    <row r="127" spans="1:6" x14ac:dyDescent="0.2">
      <c r="D127" s="65"/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10" workbookViewId="0">
      <selection activeCell="F39" sqref="F39"/>
    </sheetView>
  </sheetViews>
  <sheetFormatPr defaultColWidth="10.85546875" defaultRowHeight="15" x14ac:dyDescent="0.25"/>
  <cols>
    <col min="1" max="2" width="10.85546875" style="23" customWidth="1"/>
    <col min="3" max="8" width="10.85546875" style="24" customWidth="1"/>
    <col min="9" max="9" width="10.85546875" style="23" customWidth="1"/>
    <col min="10" max="10" width="17.28515625" style="23" customWidth="1"/>
    <col min="11" max="11" width="11.140625" style="24" customWidth="1"/>
    <col min="12" max="12" width="12.28515625" style="24" customWidth="1"/>
    <col min="13" max="13" width="10" style="24" customWidth="1"/>
    <col min="14" max="14" width="8.140625" style="24" customWidth="1"/>
    <col min="15" max="16384" width="10.85546875" style="24"/>
  </cols>
  <sheetData>
    <row r="1" spans="1:14" ht="18" x14ac:dyDescent="0.25">
      <c r="A1"/>
      <c r="B1" s="77" t="s">
        <v>187</v>
      </c>
      <c r="C1" s="77"/>
      <c r="D1" s="77"/>
      <c r="E1" s="77"/>
    </row>
    <row r="2" spans="1:14" x14ac:dyDescent="0.25">
      <c r="A2"/>
      <c r="B2"/>
      <c r="C2"/>
      <c r="D2"/>
      <c r="E2"/>
    </row>
    <row r="3" spans="1:14" x14ac:dyDescent="0.25">
      <c r="A3"/>
      <c r="B3"/>
      <c r="C3"/>
      <c r="D3"/>
      <c r="E3"/>
    </row>
    <row r="4" spans="1:14" ht="15.75" thickBot="1" x14ac:dyDescent="0.3">
      <c r="A4" s="78"/>
      <c r="B4" s="84" t="s">
        <v>149</v>
      </c>
      <c r="C4" s="79" t="s">
        <v>188</v>
      </c>
      <c r="D4" s="79" t="s">
        <v>189</v>
      </c>
      <c r="E4"/>
    </row>
    <row r="5" spans="1:14" ht="15.75" thickTop="1" x14ac:dyDescent="0.25">
      <c r="A5"/>
      <c r="B5" s="80">
        <v>1</v>
      </c>
      <c r="C5" s="81">
        <f>AVERAGE(F14,F17,F20)</f>
        <v>1.179933008061987</v>
      </c>
      <c r="D5" s="86">
        <f>C5/$C$8</f>
        <v>1.1777771330672397</v>
      </c>
      <c r="E5"/>
    </row>
    <row r="6" spans="1:14" x14ac:dyDescent="0.25">
      <c r="A6"/>
      <c r="B6" s="80">
        <v>2</v>
      </c>
      <c r="C6" s="81">
        <f>AVERAGE(F12,F15,F18,F21)</f>
        <v>1.2384916948339244</v>
      </c>
      <c r="D6" s="86">
        <f>C6/$C$8</f>
        <v>1.2362288262999896</v>
      </c>
      <c r="E6"/>
    </row>
    <row r="7" spans="1:14" x14ac:dyDescent="0.25">
      <c r="A7"/>
      <c r="B7" s="80">
        <v>3</v>
      </c>
      <c r="C7" s="81">
        <f>AVERAGE(F13,F16,F19)</f>
        <v>0.58706667981364979</v>
      </c>
      <c r="D7" s="86">
        <f>C7/$C$8</f>
        <v>0.58599404063277094</v>
      </c>
      <c r="E7"/>
    </row>
    <row r="8" spans="1:14" x14ac:dyDescent="0.25">
      <c r="A8" s="78"/>
      <c r="B8" s="82" t="s">
        <v>190</v>
      </c>
      <c r="C8" s="83">
        <f>AVERAGE(C5:C7)</f>
        <v>1.0018304609031869</v>
      </c>
      <c r="D8" s="93"/>
      <c r="E8"/>
    </row>
    <row r="9" spans="1:14" x14ac:dyDescent="0.25">
      <c r="A9" s="78"/>
      <c r="B9" s="82"/>
      <c r="C9" s="83"/>
      <c r="D9"/>
      <c r="E9"/>
    </row>
    <row r="10" spans="1:14" s="70" customFormat="1" ht="31.5" x14ac:dyDescent="0.25">
      <c r="A10" s="66" t="s">
        <v>148</v>
      </c>
      <c r="B10" s="67" t="s">
        <v>149</v>
      </c>
      <c r="C10" s="68" t="s">
        <v>15</v>
      </c>
      <c r="D10" s="69" t="s">
        <v>150</v>
      </c>
      <c r="E10" s="69" t="s">
        <v>151</v>
      </c>
      <c r="F10" s="69" t="s">
        <v>152</v>
      </c>
      <c r="G10" s="69" t="s">
        <v>153</v>
      </c>
      <c r="H10" s="69" t="s">
        <v>154</v>
      </c>
      <c r="J10" s="14"/>
      <c r="K10" s="15"/>
      <c r="L10" s="15"/>
      <c r="M10" s="15" t="s">
        <v>148</v>
      </c>
      <c r="N10" s="15"/>
    </row>
    <row r="11" spans="1:14" x14ac:dyDescent="0.25">
      <c r="A11" s="17">
        <v>1</v>
      </c>
      <c r="B11" s="17">
        <v>1</v>
      </c>
      <c r="C11" s="15">
        <v>1</v>
      </c>
      <c r="D11" s="15">
        <v>1856</v>
      </c>
      <c r="E11" s="15"/>
      <c r="F11" s="15"/>
      <c r="G11" s="14">
        <f>VLOOKUP(B11,$B$5:$D$7,3,0)</f>
        <v>1.1777771330672397</v>
      </c>
      <c r="H11" s="17">
        <f>D11/G11</f>
        <v>1575.849919217306</v>
      </c>
      <c r="J11" s="14" t="s">
        <v>149</v>
      </c>
      <c r="K11" s="15">
        <v>1</v>
      </c>
      <c r="L11" s="15">
        <v>2</v>
      </c>
      <c r="M11" s="15">
        <v>3</v>
      </c>
      <c r="N11" s="15">
        <v>4</v>
      </c>
    </row>
    <row r="12" spans="1:14" x14ac:dyDescent="0.25">
      <c r="A12" s="17"/>
      <c r="B12" s="17">
        <v>2</v>
      </c>
      <c r="C12" s="15">
        <v>2</v>
      </c>
      <c r="D12" s="15">
        <v>2012</v>
      </c>
      <c r="E12" s="14">
        <f>AVERAGE(D11:D13)</f>
        <v>1617.6666666666667</v>
      </c>
      <c r="F12" s="85">
        <f>D12/E12</f>
        <v>1.2437667422213063</v>
      </c>
      <c r="G12" s="14">
        <f t="shared" ref="G12:G22" si="0">VLOOKUP(B12,$B$5:$D$7,3,0)</f>
        <v>1.2362288262999896</v>
      </c>
      <c r="H12" s="17">
        <f t="shared" ref="H12:H22" si="1">D12/G12</f>
        <v>1627.530403106583</v>
      </c>
      <c r="J12" s="17">
        <v>1</v>
      </c>
      <c r="K12" s="15">
        <v>1856</v>
      </c>
      <c r="L12" s="15">
        <v>1995</v>
      </c>
      <c r="M12" s="15">
        <v>2241</v>
      </c>
      <c r="N12" s="15">
        <v>2280</v>
      </c>
    </row>
    <row r="13" spans="1:14" x14ac:dyDescent="0.25">
      <c r="A13" s="17"/>
      <c r="B13" s="17">
        <v>3</v>
      </c>
      <c r="C13" s="15">
        <v>3</v>
      </c>
      <c r="D13" s="15">
        <v>985</v>
      </c>
      <c r="E13" s="14">
        <f t="shared" ref="E13:E21" si="2">AVERAGE(D12:D14)</f>
        <v>1664</v>
      </c>
      <c r="F13" s="85">
        <f t="shared" ref="F13:F21" si="3">D13/E13</f>
        <v>0.59194711538461542</v>
      </c>
      <c r="G13" s="14">
        <f t="shared" si="0"/>
        <v>0.58599404063277094</v>
      </c>
      <c r="H13" s="17">
        <f t="shared" si="1"/>
        <v>1680.9044660870143</v>
      </c>
      <c r="J13" s="17">
        <v>2</v>
      </c>
      <c r="K13" s="15">
        <v>2012</v>
      </c>
      <c r="L13" s="15">
        <v>2168</v>
      </c>
      <c r="M13" s="15">
        <v>2306</v>
      </c>
      <c r="N13" s="15">
        <v>2408</v>
      </c>
    </row>
    <row r="14" spans="1:14" x14ac:dyDescent="0.25">
      <c r="A14" s="17">
        <v>2</v>
      </c>
      <c r="B14" s="17">
        <v>1</v>
      </c>
      <c r="C14" s="15">
        <v>4</v>
      </c>
      <c r="D14" s="15">
        <v>1995</v>
      </c>
      <c r="E14" s="14">
        <f t="shared" si="2"/>
        <v>1716</v>
      </c>
      <c r="F14" s="85">
        <f t="shared" si="3"/>
        <v>1.1625874125874125</v>
      </c>
      <c r="G14" s="14">
        <f t="shared" si="0"/>
        <v>1.1777771330672397</v>
      </c>
      <c r="H14" s="17">
        <f t="shared" si="1"/>
        <v>1693.8688517448952</v>
      </c>
      <c r="J14" s="17">
        <v>3</v>
      </c>
      <c r="K14" s="15">
        <v>985</v>
      </c>
      <c r="L14" s="15">
        <v>1072</v>
      </c>
      <c r="M14" s="15">
        <v>1105</v>
      </c>
      <c r="N14" s="15">
        <v>1120</v>
      </c>
    </row>
    <row r="15" spans="1:14" x14ac:dyDescent="0.25">
      <c r="A15" s="17"/>
      <c r="B15" s="17">
        <v>2</v>
      </c>
      <c r="C15" s="15">
        <v>5</v>
      </c>
      <c r="D15" s="15">
        <v>2168</v>
      </c>
      <c r="E15" s="14">
        <f t="shared" si="2"/>
        <v>1745</v>
      </c>
      <c r="F15" s="85">
        <f t="shared" si="3"/>
        <v>1.2424068767908309</v>
      </c>
      <c r="G15" s="14">
        <f t="shared" si="0"/>
        <v>1.2362288262999896</v>
      </c>
      <c r="H15" s="17">
        <f t="shared" si="1"/>
        <v>1753.7206331685247</v>
      </c>
    </row>
    <row r="16" spans="1:14" x14ac:dyDescent="0.25">
      <c r="A16" s="17"/>
      <c r="B16" s="17">
        <v>3</v>
      </c>
      <c r="C16" s="15">
        <v>6</v>
      </c>
      <c r="D16" s="15">
        <v>1072</v>
      </c>
      <c r="E16" s="14">
        <f t="shared" si="2"/>
        <v>1827</v>
      </c>
      <c r="F16" s="85">
        <f t="shared" si="3"/>
        <v>0.58675424192665571</v>
      </c>
      <c r="G16" s="14">
        <f t="shared" si="0"/>
        <v>0.58599404063277094</v>
      </c>
      <c r="H16" s="17">
        <f t="shared" si="1"/>
        <v>1829.3701397414004</v>
      </c>
    </row>
    <row r="17" spans="1:14" x14ac:dyDescent="0.25">
      <c r="A17" s="17">
        <v>3</v>
      </c>
      <c r="B17" s="17">
        <v>1</v>
      </c>
      <c r="C17" s="15">
        <v>7</v>
      </c>
      <c r="D17" s="15">
        <v>2241</v>
      </c>
      <c r="E17" s="14">
        <f t="shared" si="2"/>
        <v>1873</v>
      </c>
      <c r="F17" s="85">
        <f t="shared" si="3"/>
        <v>1.196476241324079</v>
      </c>
      <c r="G17" s="14">
        <f t="shared" si="0"/>
        <v>1.1777771330672397</v>
      </c>
      <c r="H17" s="17">
        <f t="shared" si="1"/>
        <v>1902.7368906066717</v>
      </c>
    </row>
    <row r="18" spans="1:14" x14ac:dyDescent="0.25">
      <c r="A18" s="17"/>
      <c r="B18" s="17">
        <v>2</v>
      </c>
      <c r="C18" s="15">
        <v>8</v>
      </c>
      <c r="D18" s="15">
        <v>2306</v>
      </c>
      <c r="E18" s="14">
        <f t="shared" si="2"/>
        <v>1884</v>
      </c>
      <c r="F18" s="85">
        <f t="shared" si="3"/>
        <v>1.2239915074309979</v>
      </c>
      <c r="G18" s="14">
        <f t="shared" si="0"/>
        <v>1.2362288262999896</v>
      </c>
      <c r="H18" s="17">
        <f t="shared" si="1"/>
        <v>1865.3504520694732</v>
      </c>
    </row>
    <row r="19" spans="1:14" x14ac:dyDescent="0.25">
      <c r="A19" s="17"/>
      <c r="B19" s="17">
        <v>3</v>
      </c>
      <c r="C19" s="15">
        <v>9</v>
      </c>
      <c r="D19" s="15">
        <v>1105</v>
      </c>
      <c r="E19" s="14">
        <f t="shared" si="2"/>
        <v>1897</v>
      </c>
      <c r="F19" s="85">
        <f t="shared" si="3"/>
        <v>0.58249868212967848</v>
      </c>
      <c r="G19" s="14">
        <f t="shared" si="0"/>
        <v>0.58599404063277094</v>
      </c>
      <c r="H19" s="17">
        <f t="shared" si="1"/>
        <v>1885.6847056103054</v>
      </c>
    </row>
    <row r="20" spans="1:14" x14ac:dyDescent="0.25">
      <c r="A20" s="17">
        <v>4</v>
      </c>
      <c r="B20" s="17">
        <v>1</v>
      </c>
      <c r="C20" s="15">
        <v>10</v>
      </c>
      <c r="D20" s="15">
        <v>2280</v>
      </c>
      <c r="E20" s="14">
        <f t="shared" si="2"/>
        <v>1931</v>
      </c>
      <c r="F20" s="85">
        <f t="shared" si="3"/>
        <v>1.1807353702744692</v>
      </c>
      <c r="G20" s="14">
        <f t="shared" si="0"/>
        <v>1.1777771330672397</v>
      </c>
      <c r="H20" s="17">
        <f t="shared" si="1"/>
        <v>1935.8501162798802</v>
      </c>
    </row>
    <row r="21" spans="1:14" x14ac:dyDescent="0.25">
      <c r="A21" s="17"/>
      <c r="B21" s="17">
        <v>2</v>
      </c>
      <c r="C21" s="15">
        <v>11</v>
      </c>
      <c r="D21" s="15">
        <v>2408</v>
      </c>
      <c r="E21" s="14">
        <f t="shared" si="2"/>
        <v>1936</v>
      </c>
      <c r="F21" s="85">
        <f t="shared" si="3"/>
        <v>1.2438016528925619</v>
      </c>
      <c r="G21" s="14">
        <f t="shared" si="0"/>
        <v>1.2362288262999896</v>
      </c>
      <c r="H21" s="17">
        <f t="shared" si="1"/>
        <v>1947.8594486484351</v>
      </c>
    </row>
    <row r="22" spans="1:14" x14ac:dyDescent="0.25">
      <c r="A22" s="17"/>
      <c r="B22" s="17">
        <v>3</v>
      </c>
      <c r="C22" s="15">
        <v>12</v>
      </c>
      <c r="D22" s="15">
        <v>1120</v>
      </c>
      <c r="E22" s="15"/>
      <c r="F22" s="15"/>
      <c r="G22" s="14">
        <f t="shared" si="0"/>
        <v>0.58599404063277094</v>
      </c>
      <c r="H22" s="17">
        <f t="shared" si="1"/>
        <v>1911.2822355507167</v>
      </c>
    </row>
    <row r="23" spans="1:14" x14ac:dyDescent="0.25">
      <c r="A23" s="22"/>
      <c r="I23" s="22"/>
    </row>
    <row r="24" spans="1:14" ht="16.5" x14ac:dyDescent="0.25">
      <c r="A24" s="66" t="s">
        <v>148</v>
      </c>
      <c r="B24" s="67" t="s">
        <v>149</v>
      </c>
      <c r="C24" s="68" t="s">
        <v>15</v>
      </c>
      <c r="D24" s="69" t="s">
        <v>153</v>
      </c>
      <c r="E24" s="69" t="s">
        <v>154</v>
      </c>
      <c r="F24" s="15" t="s">
        <v>155</v>
      </c>
      <c r="G24" s="15" t="s">
        <v>156</v>
      </c>
      <c r="H24" s="23"/>
      <c r="I24" s="24"/>
      <c r="J24" s="24"/>
    </row>
    <row r="25" spans="1:14" ht="17.25" x14ac:dyDescent="0.25">
      <c r="A25" s="17">
        <v>1</v>
      </c>
      <c r="B25" s="17">
        <v>1</v>
      </c>
      <c r="C25" s="15">
        <v>1</v>
      </c>
      <c r="D25" s="14">
        <f>G11</f>
        <v>1.1777771330672397</v>
      </c>
      <c r="E25" s="17">
        <f>H11</f>
        <v>1575.849919217306</v>
      </c>
      <c r="F25" s="17">
        <f>C25*$K$59+$K$58</f>
        <v>1614.0641025641025</v>
      </c>
      <c r="G25" s="17">
        <f>F25*D25</f>
        <v>1901.007791304696</v>
      </c>
      <c r="H25" s="23"/>
      <c r="I25" s="24"/>
      <c r="J25" s="71" t="s">
        <v>157</v>
      </c>
      <c r="K25" s="71" t="s">
        <v>158</v>
      </c>
      <c r="L25" s="71" t="s">
        <v>159</v>
      </c>
      <c r="M25" s="71" t="s">
        <v>160</v>
      </c>
      <c r="N25" s="71" t="s">
        <v>161</v>
      </c>
    </row>
    <row r="26" spans="1:14" x14ac:dyDescent="0.25">
      <c r="A26" s="17"/>
      <c r="B26" s="17">
        <v>2</v>
      </c>
      <c r="C26" s="15">
        <v>2</v>
      </c>
      <c r="D26" s="14">
        <f t="shared" ref="D26:D36" si="4">G12</f>
        <v>1.2362288262999896</v>
      </c>
      <c r="E26" s="17">
        <f t="shared" ref="E26:E36" si="5">H12</f>
        <v>1627.530403106583</v>
      </c>
      <c r="F26" s="17">
        <f>C26*$K$59+$K$58</f>
        <v>1648.0221445221443</v>
      </c>
      <c r="G26" s="17">
        <f t="shared" ref="G26:G39" si="6">F26*D26</f>
        <v>2037.3324814390023</v>
      </c>
      <c r="H26" s="23"/>
      <c r="I26" s="24"/>
      <c r="J26" s="15">
        <f>C11</f>
        <v>1</v>
      </c>
      <c r="K26" s="15">
        <f>H11</f>
        <v>1575.849919217306</v>
      </c>
      <c r="L26" s="15">
        <f>J26*J26</f>
        <v>1</v>
      </c>
      <c r="M26" s="15">
        <f>K26*K26</f>
        <v>2483302.9678971898</v>
      </c>
      <c r="N26" s="15">
        <f>J26*K26</f>
        <v>1575.849919217306</v>
      </c>
    </row>
    <row r="27" spans="1:14" x14ac:dyDescent="0.25">
      <c r="A27" s="17"/>
      <c r="B27" s="17">
        <v>3</v>
      </c>
      <c r="C27" s="15">
        <v>3</v>
      </c>
      <c r="D27" s="14">
        <f t="shared" si="4"/>
        <v>0.58599404063277094</v>
      </c>
      <c r="E27" s="17">
        <f t="shared" si="5"/>
        <v>1680.9044660870143</v>
      </c>
      <c r="F27" s="17">
        <f>C27*$K$59+$K$58</f>
        <v>1681.9801864801864</v>
      </c>
      <c r="G27" s="17">
        <f t="shared" si="6"/>
        <v>985.63036573978593</v>
      </c>
      <c r="H27" s="23"/>
      <c r="I27" s="24"/>
      <c r="J27" s="15">
        <f t="shared" ref="J27:J37" si="7">C12</f>
        <v>2</v>
      </c>
      <c r="K27" s="15">
        <f t="shared" ref="K27:K37" si="8">H12</f>
        <v>1627.530403106583</v>
      </c>
      <c r="L27" s="15">
        <f t="shared" ref="L27:M37" si="9">J27*J27</f>
        <v>4</v>
      </c>
      <c r="M27" s="15">
        <f t="shared" si="9"/>
        <v>2648855.2130362764</v>
      </c>
      <c r="N27" s="15">
        <f t="shared" ref="N27:N37" si="10">J27*K27</f>
        <v>3255.060806213166</v>
      </c>
    </row>
    <row r="28" spans="1:14" x14ac:dyDescent="0.25">
      <c r="A28" s="17">
        <v>2</v>
      </c>
      <c r="B28" s="17">
        <v>1</v>
      </c>
      <c r="C28" s="15">
        <v>4</v>
      </c>
      <c r="D28" s="14">
        <f t="shared" si="4"/>
        <v>1.1777771330672397</v>
      </c>
      <c r="E28" s="17">
        <f t="shared" si="5"/>
        <v>1693.8688517448952</v>
      </c>
      <c r="F28" s="17">
        <f>C28*$K$59+$K$58</f>
        <v>1715.9382284382284</v>
      </c>
      <c r="G28" s="17">
        <f t="shared" si="6"/>
        <v>2020.9928072104549</v>
      </c>
      <c r="H28" s="23"/>
      <c r="I28" s="24"/>
      <c r="J28" s="15">
        <f t="shared" si="7"/>
        <v>3</v>
      </c>
      <c r="K28" s="15">
        <f t="shared" si="8"/>
        <v>1680.9044660870143</v>
      </c>
      <c r="L28" s="15">
        <f t="shared" si="9"/>
        <v>9</v>
      </c>
      <c r="M28" s="15">
        <f t="shared" si="9"/>
        <v>2825439.8241112707</v>
      </c>
      <c r="N28" s="15">
        <f t="shared" si="10"/>
        <v>5042.713398261043</v>
      </c>
    </row>
    <row r="29" spans="1:14" x14ac:dyDescent="0.25">
      <c r="A29" s="17"/>
      <c r="B29" s="17">
        <v>2</v>
      </c>
      <c r="C29" s="15">
        <v>5</v>
      </c>
      <c r="D29" s="14">
        <f t="shared" si="4"/>
        <v>1.2362288262999896</v>
      </c>
      <c r="E29" s="17">
        <f t="shared" si="5"/>
        <v>1753.7206331685247</v>
      </c>
      <c r="F29" s="17">
        <f>C29*$K$59+$K$58</f>
        <v>1749.8962703962702</v>
      </c>
      <c r="G29" s="17">
        <f t="shared" si="6"/>
        <v>2163.2722124987104</v>
      </c>
      <c r="H29" s="23"/>
      <c r="I29" s="24"/>
      <c r="J29" s="15">
        <f t="shared" si="7"/>
        <v>4</v>
      </c>
      <c r="K29" s="15">
        <f t="shared" si="8"/>
        <v>1693.8688517448952</v>
      </c>
      <c r="L29" s="15">
        <f t="shared" si="9"/>
        <v>16</v>
      </c>
      <c r="M29" s="15">
        <f t="shared" si="9"/>
        <v>2869191.6869115699</v>
      </c>
      <c r="N29" s="15">
        <f t="shared" si="10"/>
        <v>6775.4754069795808</v>
      </c>
    </row>
    <row r="30" spans="1:14" x14ac:dyDescent="0.25">
      <c r="A30" s="17"/>
      <c r="B30" s="17">
        <v>3</v>
      </c>
      <c r="C30" s="15">
        <v>6</v>
      </c>
      <c r="D30" s="14">
        <f t="shared" si="4"/>
        <v>0.58599404063277094</v>
      </c>
      <c r="E30" s="17">
        <f t="shared" si="5"/>
        <v>1829.3701397414004</v>
      </c>
      <c r="F30" s="17">
        <f>C30*$K$59+$K$58</f>
        <v>1783.8543123543122</v>
      </c>
      <c r="G30" s="17">
        <f t="shared" si="6"/>
        <v>1045.3279963966966</v>
      </c>
      <c r="H30" s="23"/>
      <c r="I30" s="24"/>
      <c r="J30" s="15">
        <f t="shared" si="7"/>
        <v>5</v>
      </c>
      <c r="K30" s="15">
        <f t="shared" si="8"/>
        <v>1753.7206331685247</v>
      </c>
      <c r="L30" s="15">
        <f t="shared" si="9"/>
        <v>25</v>
      </c>
      <c r="M30" s="15">
        <f t="shared" si="9"/>
        <v>3075536.0592010114</v>
      </c>
      <c r="N30" s="15">
        <f t="shared" si="10"/>
        <v>8768.6031658426236</v>
      </c>
    </row>
    <row r="31" spans="1:14" x14ac:dyDescent="0.25">
      <c r="A31" s="17">
        <v>3</v>
      </c>
      <c r="B31" s="17">
        <v>1</v>
      </c>
      <c r="C31" s="15">
        <v>7</v>
      </c>
      <c r="D31" s="14">
        <f t="shared" si="4"/>
        <v>1.1777771330672397</v>
      </c>
      <c r="E31" s="17">
        <f t="shared" si="5"/>
        <v>1902.7368906066717</v>
      </c>
      <c r="F31" s="17">
        <f>C31*$K$59+$K$58</f>
        <v>1817.8123543123543</v>
      </c>
      <c r="G31" s="17">
        <f t="shared" si="6"/>
        <v>2140.977823116214</v>
      </c>
      <c r="H31" s="23"/>
      <c r="I31" s="24"/>
      <c r="J31" s="15">
        <f t="shared" si="7"/>
        <v>6</v>
      </c>
      <c r="K31" s="15">
        <f t="shared" si="8"/>
        <v>1829.3701397414004</v>
      </c>
      <c r="L31" s="15">
        <f t="shared" si="9"/>
        <v>36</v>
      </c>
      <c r="M31" s="15">
        <f t="shared" si="9"/>
        <v>3346595.108177471</v>
      </c>
      <c r="N31" s="15">
        <f t="shared" si="10"/>
        <v>10976.220838448402</v>
      </c>
    </row>
    <row r="32" spans="1:14" x14ac:dyDescent="0.25">
      <c r="A32" s="17"/>
      <c r="B32" s="17">
        <v>2</v>
      </c>
      <c r="C32" s="15">
        <v>8</v>
      </c>
      <c r="D32" s="14">
        <f t="shared" si="4"/>
        <v>1.2362288262999896</v>
      </c>
      <c r="E32" s="17">
        <f t="shared" si="5"/>
        <v>1865.3504520694732</v>
      </c>
      <c r="F32" s="17">
        <f>C32*$K$59+$K$58</f>
        <v>1851.7703962703961</v>
      </c>
      <c r="G32" s="17">
        <f t="shared" si="6"/>
        <v>2289.2119435584186</v>
      </c>
      <c r="H32" s="23"/>
      <c r="I32" s="24"/>
      <c r="J32" s="15">
        <f t="shared" si="7"/>
        <v>7</v>
      </c>
      <c r="K32" s="15">
        <f t="shared" si="8"/>
        <v>1902.7368906066717</v>
      </c>
      <c r="L32" s="15">
        <f t="shared" si="9"/>
        <v>49</v>
      </c>
      <c r="M32" s="15">
        <f t="shared" si="9"/>
        <v>3620407.6748755453</v>
      </c>
      <c r="N32" s="15">
        <f t="shared" si="10"/>
        <v>13319.158234246703</v>
      </c>
    </row>
    <row r="33" spans="1:18" x14ac:dyDescent="0.25">
      <c r="A33" s="17"/>
      <c r="B33" s="17">
        <v>3</v>
      </c>
      <c r="C33" s="15">
        <v>9</v>
      </c>
      <c r="D33" s="14">
        <f t="shared" si="4"/>
        <v>0.58599404063277094</v>
      </c>
      <c r="E33" s="17">
        <f t="shared" si="5"/>
        <v>1885.6847056103054</v>
      </c>
      <c r="F33" s="17">
        <f>C33*$K$59+$K$58</f>
        <v>1885.7284382284381</v>
      </c>
      <c r="G33" s="17">
        <f t="shared" si="6"/>
        <v>1105.025627053607</v>
      </c>
      <c r="H33" s="23"/>
      <c r="I33" s="24"/>
      <c r="J33" s="15">
        <f t="shared" si="7"/>
        <v>8</v>
      </c>
      <c r="K33" s="15">
        <f t="shared" si="8"/>
        <v>1865.3504520694732</v>
      </c>
      <c r="L33" s="15">
        <f t="shared" si="9"/>
        <v>64</v>
      </c>
      <c r="M33" s="15">
        <f t="shared" si="9"/>
        <v>3479532.3090357883</v>
      </c>
      <c r="N33" s="15">
        <f t="shared" si="10"/>
        <v>14922.803616555786</v>
      </c>
    </row>
    <row r="34" spans="1:18" x14ac:dyDescent="0.25">
      <c r="A34" s="17">
        <v>4</v>
      </c>
      <c r="B34" s="17">
        <v>1</v>
      </c>
      <c r="C34" s="15">
        <v>10</v>
      </c>
      <c r="D34" s="14">
        <f t="shared" si="4"/>
        <v>1.1777771330672397</v>
      </c>
      <c r="E34" s="17">
        <f t="shared" si="5"/>
        <v>1935.8501162798802</v>
      </c>
      <c r="F34" s="17">
        <f>C34*$K$59+$K$58</f>
        <v>1919.6864801864799</v>
      </c>
      <c r="G34" s="17">
        <f t="shared" si="6"/>
        <v>2260.9628390219727</v>
      </c>
      <c r="H34" s="23"/>
      <c r="I34" s="24"/>
      <c r="J34" s="15">
        <f t="shared" si="7"/>
        <v>9</v>
      </c>
      <c r="K34" s="15">
        <f t="shared" si="8"/>
        <v>1885.6847056103054</v>
      </c>
      <c r="L34" s="15">
        <f t="shared" si="9"/>
        <v>81</v>
      </c>
      <c r="M34" s="15">
        <f t="shared" si="9"/>
        <v>3555806.8089726241</v>
      </c>
      <c r="N34" s="15">
        <f t="shared" si="10"/>
        <v>16971.162350492748</v>
      </c>
    </row>
    <row r="35" spans="1:18" x14ac:dyDescent="0.25">
      <c r="A35" s="17"/>
      <c r="B35" s="17">
        <v>2</v>
      </c>
      <c r="C35" s="15">
        <v>11</v>
      </c>
      <c r="D35" s="14">
        <f t="shared" si="4"/>
        <v>1.2362288262999896</v>
      </c>
      <c r="E35" s="17">
        <f t="shared" si="5"/>
        <v>1947.8594486484351</v>
      </c>
      <c r="F35" s="17">
        <f>C35*$K$59+$K$58</f>
        <v>1953.6445221445219</v>
      </c>
      <c r="G35" s="17">
        <f t="shared" si="6"/>
        <v>2415.1516746181264</v>
      </c>
      <c r="H35" s="23"/>
      <c r="I35" s="24"/>
      <c r="J35" s="15">
        <f t="shared" si="7"/>
        <v>10</v>
      </c>
      <c r="K35" s="15">
        <f t="shared" si="8"/>
        <v>1935.8501162798802</v>
      </c>
      <c r="L35" s="15">
        <f t="shared" si="9"/>
        <v>100</v>
      </c>
      <c r="M35" s="15">
        <f t="shared" si="9"/>
        <v>3747515.6727008256</v>
      </c>
      <c r="N35" s="15">
        <f t="shared" si="10"/>
        <v>19358.501162798802</v>
      </c>
    </row>
    <row r="36" spans="1:18" x14ac:dyDescent="0.25">
      <c r="A36" s="17"/>
      <c r="B36" s="17">
        <v>3</v>
      </c>
      <c r="C36" s="15">
        <v>12</v>
      </c>
      <c r="D36" s="14">
        <f t="shared" si="4"/>
        <v>0.58599404063277094</v>
      </c>
      <c r="E36" s="17">
        <f t="shared" si="5"/>
        <v>1911.2822355507167</v>
      </c>
      <c r="F36" s="17">
        <f>C36*$K$59+$K$58</f>
        <v>1987.602564102564</v>
      </c>
      <c r="G36" s="17">
        <f t="shared" si="6"/>
        <v>1164.7232577105176</v>
      </c>
      <c r="H36" s="23"/>
      <c r="I36" s="24"/>
      <c r="J36" s="15">
        <f t="shared" si="7"/>
        <v>11</v>
      </c>
      <c r="K36" s="15">
        <f t="shared" si="8"/>
        <v>1947.8594486484351</v>
      </c>
      <c r="L36" s="15">
        <f t="shared" si="9"/>
        <v>121</v>
      </c>
      <c r="M36" s="15">
        <f t="shared" si="9"/>
        <v>3794156.4316889853</v>
      </c>
      <c r="N36" s="15">
        <f t="shared" si="10"/>
        <v>21426.453935132788</v>
      </c>
    </row>
    <row r="37" spans="1:18" x14ac:dyDescent="0.25">
      <c r="A37" s="17">
        <v>5</v>
      </c>
      <c r="B37" s="17">
        <v>1</v>
      </c>
      <c r="C37" s="15">
        <v>13</v>
      </c>
      <c r="D37" s="14">
        <f>D5</f>
        <v>1.1777771330672397</v>
      </c>
      <c r="E37" s="15"/>
      <c r="F37" s="17">
        <f>C37*$K$59+$K$58</f>
        <v>2021.560606060606</v>
      </c>
      <c r="G37" s="17">
        <f t="shared" si="6"/>
        <v>2380.9478549277324</v>
      </c>
      <c r="H37" s="23"/>
      <c r="I37" s="24"/>
      <c r="J37" s="72">
        <f t="shared" si="7"/>
        <v>12</v>
      </c>
      <c r="K37" s="72">
        <f t="shared" si="8"/>
        <v>1911.2822355507167</v>
      </c>
      <c r="L37" s="72">
        <f t="shared" si="9"/>
        <v>144</v>
      </c>
      <c r="M37" s="72">
        <f t="shared" si="9"/>
        <v>3652999.7839317452</v>
      </c>
      <c r="N37" s="72">
        <f t="shared" si="10"/>
        <v>22935.386826608599</v>
      </c>
    </row>
    <row r="38" spans="1:18" x14ac:dyDescent="0.25">
      <c r="A38" s="17"/>
      <c r="B38" s="17">
        <v>2</v>
      </c>
      <c r="C38" s="15">
        <v>14</v>
      </c>
      <c r="D38" s="14">
        <f>D6</f>
        <v>1.2362288262999896</v>
      </c>
      <c r="E38" s="15"/>
      <c r="F38" s="17">
        <f>C38*$K$59+$K$58</f>
        <v>2055.518648018648</v>
      </c>
      <c r="G38" s="17">
        <f t="shared" si="6"/>
        <v>2541.0914056778347</v>
      </c>
      <c r="H38" s="23"/>
      <c r="I38" s="71" t="s">
        <v>162</v>
      </c>
      <c r="J38" s="15">
        <f>SUM(J26:J37)</f>
        <v>78</v>
      </c>
      <c r="K38" s="15">
        <f>SUM(K26:K37)</f>
        <v>21610.008261831208</v>
      </c>
      <c r="L38" s="15">
        <f>SUM(L26:L37)</f>
        <v>650</v>
      </c>
      <c r="M38" s="15">
        <f>SUM(M26:M37)</f>
        <v>39099339.540540308</v>
      </c>
      <c r="N38" s="15">
        <f>SUM(N26:N37)</f>
        <v>145327.38966079755</v>
      </c>
    </row>
    <row r="39" spans="1:18" x14ac:dyDescent="0.25">
      <c r="A39" s="17"/>
      <c r="B39" s="17">
        <v>3</v>
      </c>
      <c r="C39" s="15">
        <v>15</v>
      </c>
      <c r="D39" s="14">
        <f>D7</f>
        <v>0.58599404063277094</v>
      </c>
      <c r="E39" s="15"/>
      <c r="F39" s="17">
        <f>C39*$K$59+$K$58</f>
        <v>2089.4766899766896</v>
      </c>
      <c r="G39" s="17">
        <f t="shared" si="6"/>
        <v>1224.420888367428</v>
      </c>
      <c r="H39" s="23"/>
      <c r="I39" s="24"/>
      <c r="J39" s="24"/>
    </row>
    <row r="40" spans="1:18" x14ac:dyDescent="0.25">
      <c r="J40" s="24"/>
    </row>
    <row r="41" spans="1:18" x14ac:dyDescent="0.25">
      <c r="J41" s="24"/>
    </row>
    <row r="42" spans="1:18" x14ac:dyDescent="0.25">
      <c r="J42" t="s">
        <v>163</v>
      </c>
      <c r="K42"/>
      <c r="L42"/>
      <c r="M42"/>
      <c r="N42"/>
      <c r="O42"/>
      <c r="P42"/>
      <c r="Q42"/>
      <c r="R42"/>
    </row>
    <row r="43" spans="1:18" ht="15.75" thickBot="1" x14ac:dyDescent="0.3">
      <c r="J43"/>
      <c r="K43"/>
      <c r="L43"/>
      <c r="M43"/>
      <c r="N43"/>
      <c r="O43"/>
      <c r="P43"/>
      <c r="Q43"/>
      <c r="R43"/>
    </row>
    <row r="44" spans="1:18" x14ac:dyDescent="0.25">
      <c r="J44" s="73" t="s">
        <v>164</v>
      </c>
      <c r="K44" s="74"/>
      <c r="L44"/>
      <c r="M44"/>
      <c r="N44"/>
      <c r="O44"/>
      <c r="P44"/>
      <c r="Q44"/>
      <c r="R44"/>
    </row>
    <row r="45" spans="1:18" x14ac:dyDescent="0.25">
      <c r="J45" s="63" t="s">
        <v>165</v>
      </c>
      <c r="K45" s="63">
        <v>0.95000856272399847</v>
      </c>
      <c r="L45"/>
      <c r="M45"/>
      <c r="N45"/>
      <c r="O45"/>
      <c r="P45"/>
      <c r="Q45"/>
      <c r="R45"/>
    </row>
    <row r="46" spans="1:18" x14ac:dyDescent="0.25">
      <c r="J46" s="63" t="s">
        <v>166</v>
      </c>
      <c r="K46" s="63">
        <v>0.90251626924891737</v>
      </c>
      <c r="L46"/>
      <c r="M46"/>
      <c r="N46"/>
      <c r="O46"/>
      <c r="P46"/>
      <c r="Q46"/>
      <c r="R46"/>
    </row>
    <row r="47" spans="1:18" x14ac:dyDescent="0.25">
      <c r="J47" s="63" t="s">
        <v>167</v>
      </c>
      <c r="K47" s="63">
        <v>0.89276789617380914</v>
      </c>
      <c r="L47"/>
      <c r="M47"/>
      <c r="N47"/>
      <c r="O47"/>
      <c r="P47"/>
      <c r="Q47"/>
      <c r="R47"/>
    </row>
    <row r="48" spans="1:18" x14ac:dyDescent="0.25">
      <c r="J48" s="63" t="s">
        <v>168</v>
      </c>
      <c r="K48" s="63">
        <v>42.203572027039272</v>
      </c>
      <c r="L48"/>
      <c r="M48"/>
      <c r="N48"/>
      <c r="O48"/>
      <c r="P48"/>
      <c r="Q48"/>
      <c r="R48"/>
    </row>
    <row r="49" spans="10:18" ht="15.75" thickBot="1" x14ac:dyDescent="0.3">
      <c r="J49" s="75" t="s">
        <v>169</v>
      </c>
      <c r="K49" s="75">
        <v>12</v>
      </c>
      <c r="L49"/>
      <c r="M49"/>
      <c r="N49"/>
      <c r="O49"/>
      <c r="P49"/>
      <c r="Q49"/>
      <c r="R49"/>
    </row>
    <row r="50" spans="10:18" x14ac:dyDescent="0.25">
      <c r="J50"/>
      <c r="K50"/>
      <c r="L50"/>
      <c r="M50"/>
      <c r="N50"/>
      <c r="O50"/>
      <c r="P50"/>
      <c r="Q50"/>
      <c r="R50"/>
    </row>
    <row r="51" spans="10:18" ht="15.75" thickBot="1" x14ac:dyDescent="0.3">
      <c r="J51" t="s">
        <v>170</v>
      </c>
      <c r="K51"/>
      <c r="L51"/>
      <c r="M51"/>
      <c r="N51"/>
      <c r="O51"/>
      <c r="P51"/>
      <c r="Q51"/>
      <c r="R51"/>
    </row>
    <row r="52" spans="10:18" x14ac:dyDescent="0.25">
      <c r="J52" s="76"/>
      <c r="K52" s="76" t="s">
        <v>171</v>
      </c>
      <c r="L52" s="76" t="s">
        <v>172</v>
      </c>
      <c r="M52" s="76" t="s">
        <v>173</v>
      </c>
      <c r="N52" s="76" t="s">
        <v>174</v>
      </c>
      <c r="O52" s="76" t="s">
        <v>175</v>
      </c>
      <c r="P52"/>
      <c r="Q52"/>
      <c r="R52"/>
    </row>
    <row r="53" spans="10:18" x14ac:dyDescent="0.25">
      <c r="J53" s="63" t="s">
        <v>176</v>
      </c>
      <c r="K53" s="63">
        <v>1</v>
      </c>
      <c r="L53" s="63">
        <v>164900.25174825179</v>
      </c>
      <c r="M53" s="63">
        <v>164900.25174825179</v>
      </c>
      <c r="N53" s="63">
        <v>92.581219686126261</v>
      </c>
      <c r="O53" s="63">
        <v>2.2604519299479508E-6</v>
      </c>
      <c r="P53"/>
      <c r="Q53"/>
      <c r="R53"/>
    </row>
    <row r="54" spans="10:18" x14ac:dyDescent="0.25">
      <c r="J54" s="63" t="s">
        <v>177</v>
      </c>
      <c r="K54" s="63">
        <v>10</v>
      </c>
      <c r="L54" s="63">
        <v>17811.414918414914</v>
      </c>
      <c r="M54" s="63">
        <v>1781.1414918414914</v>
      </c>
      <c r="N54" s="63"/>
      <c r="O54" s="63"/>
      <c r="P54"/>
      <c r="Q54"/>
      <c r="R54"/>
    </row>
    <row r="55" spans="10:18" ht="15.75" thickBot="1" x14ac:dyDescent="0.3">
      <c r="J55" s="75" t="s">
        <v>178</v>
      </c>
      <c r="K55" s="75">
        <v>11</v>
      </c>
      <c r="L55" s="75">
        <v>182711.66666666669</v>
      </c>
      <c r="M55" s="75"/>
      <c r="N55" s="75"/>
      <c r="O55" s="75"/>
      <c r="P55"/>
      <c r="Q55"/>
      <c r="R55"/>
    </row>
    <row r="56" spans="10:18" ht="15.75" thickBot="1" x14ac:dyDescent="0.3">
      <c r="J56"/>
      <c r="K56"/>
      <c r="L56"/>
      <c r="M56"/>
      <c r="N56"/>
      <c r="O56"/>
      <c r="P56"/>
      <c r="Q56"/>
      <c r="R56"/>
    </row>
    <row r="57" spans="10:18" x14ac:dyDescent="0.25">
      <c r="J57" s="76"/>
      <c r="K57" s="76" t="s">
        <v>179</v>
      </c>
      <c r="L57" s="76" t="s">
        <v>168</v>
      </c>
      <c r="M57" s="76" t="s">
        <v>180</v>
      </c>
      <c r="N57" s="76" t="s">
        <v>181</v>
      </c>
      <c r="O57" s="76" t="s">
        <v>182</v>
      </c>
      <c r="P57" s="76" t="s">
        <v>183</v>
      </c>
      <c r="Q57" s="76" t="s">
        <v>184</v>
      </c>
      <c r="R57" s="76" t="s">
        <v>185</v>
      </c>
    </row>
    <row r="58" spans="10:18" x14ac:dyDescent="0.25">
      <c r="J58" s="63" t="s">
        <v>186</v>
      </c>
      <c r="K58" s="63">
        <v>1580.1060606060605</v>
      </c>
      <c r="L58" s="63">
        <v>25.97450302730962</v>
      </c>
      <c r="M58" s="63">
        <v>60.832966041534476</v>
      </c>
      <c r="N58" s="63">
        <v>3.5021843529898868E-14</v>
      </c>
      <c r="O58" s="63">
        <v>1522.2312614982036</v>
      </c>
      <c r="P58" s="63">
        <v>1637.9808597139174</v>
      </c>
      <c r="Q58" s="63">
        <v>1522.2312614982036</v>
      </c>
      <c r="R58" s="63">
        <v>1637.9808597139174</v>
      </c>
    </row>
    <row r="59" spans="10:18" ht="15.75" thickBot="1" x14ac:dyDescent="0.3">
      <c r="J59" s="75" t="s">
        <v>15</v>
      </c>
      <c r="K59" s="75">
        <v>33.958041958041953</v>
      </c>
      <c r="L59" s="75">
        <v>3.5292399901370346</v>
      </c>
      <c r="M59" s="75">
        <v>9.6219135147914425</v>
      </c>
      <c r="N59" s="75">
        <v>2.2604519299479584E-6</v>
      </c>
      <c r="O59" s="75">
        <v>26.094405251774937</v>
      </c>
      <c r="P59" s="75">
        <v>41.821678664308969</v>
      </c>
      <c r="Q59" s="75">
        <v>26.094405251774937</v>
      </c>
      <c r="R59" s="75">
        <v>41.821678664308969</v>
      </c>
    </row>
    <row r="60" spans="10:18" x14ac:dyDescent="0.25">
      <c r="J60"/>
      <c r="K60"/>
      <c r="L60"/>
      <c r="M60"/>
      <c r="N60"/>
      <c r="O60"/>
      <c r="P60"/>
      <c r="Q60"/>
      <c r="R60"/>
    </row>
    <row r="61" spans="10:18" x14ac:dyDescent="0.25">
      <c r="J61"/>
      <c r="K61"/>
      <c r="L61"/>
      <c r="M61"/>
      <c r="N61"/>
      <c r="O61"/>
      <c r="P61"/>
      <c r="Q61"/>
      <c r="R61"/>
    </row>
    <row r="62" spans="10:18" x14ac:dyDescent="0.25">
      <c r="J62"/>
      <c r="K62"/>
      <c r="L62"/>
      <c r="M62"/>
      <c r="N62"/>
      <c r="O62"/>
      <c r="P62"/>
      <c r="Q62"/>
      <c r="R62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W22" sqref="W22"/>
    </sheetView>
  </sheetViews>
  <sheetFormatPr defaultColWidth="10.85546875" defaultRowHeight="15" x14ac:dyDescent="0.25"/>
  <cols>
    <col min="1" max="2" width="10.85546875" style="23" customWidth="1"/>
    <col min="3" max="8" width="10.85546875" style="24" customWidth="1"/>
    <col min="9" max="9" width="19.140625" style="24" customWidth="1"/>
    <col min="10" max="10" width="13.28515625" style="24" customWidth="1"/>
    <col min="11" max="16384" width="10.85546875" style="24"/>
  </cols>
  <sheetData>
    <row r="1" spans="1:10" s="70" customFormat="1" ht="16.5" x14ac:dyDescent="0.25">
      <c r="A1" s="66" t="s">
        <v>148</v>
      </c>
      <c r="B1" s="67" t="s">
        <v>149</v>
      </c>
      <c r="C1" s="68" t="s">
        <v>15</v>
      </c>
      <c r="D1" s="69" t="s">
        <v>191</v>
      </c>
      <c r="E1" s="69" t="s">
        <v>192</v>
      </c>
      <c r="F1" s="69" t="s">
        <v>193</v>
      </c>
      <c r="G1" s="69" t="s">
        <v>150</v>
      </c>
      <c r="I1" s="16" t="s">
        <v>163</v>
      </c>
      <c r="J1" s="24"/>
    </row>
    <row r="2" spans="1:10" ht="15.75" thickBot="1" x14ac:dyDescent="0.3">
      <c r="A2" s="17">
        <v>1</v>
      </c>
      <c r="B2" s="17">
        <v>1</v>
      </c>
      <c r="C2" s="15">
        <v>1</v>
      </c>
      <c r="D2" s="15">
        <v>1</v>
      </c>
      <c r="E2" s="15">
        <v>0</v>
      </c>
      <c r="F2" s="15">
        <v>0</v>
      </c>
      <c r="G2" s="15">
        <v>1856</v>
      </c>
      <c r="I2" s="16"/>
    </row>
    <row r="3" spans="1:10" x14ac:dyDescent="0.25">
      <c r="A3" s="17"/>
      <c r="B3" s="17">
        <v>2</v>
      </c>
      <c r="C3" s="15">
        <v>2</v>
      </c>
      <c r="D3" s="15">
        <v>0</v>
      </c>
      <c r="E3" s="15">
        <v>1</v>
      </c>
      <c r="F3" s="15">
        <v>0</v>
      </c>
      <c r="G3" s="15">
        <v>2012</v>
      </c>
      <c r="I3" s="74" t="s">
        <v>164</v>
      </c>
      <c r="J3" s="74"/>
    </row>
    <row r="4" spans="1:10" x14ac:dyDescent="0.25">
      <c r="A4" s="17"/>
      <c r="B4" s="17">
        <v>3</v>
      </c>
      <c r="C4" s="15">
        <v>3</v>
      </c>
      <c r="D4" s="15">
        <v>0</v>
      </c>
      <c r="E4" s="15">
        <v>0</v>
      </c>
      <c r="F4" s="15">
        <v>1</v>
      </c>
      <c r="G4" s="15">
        <v>985</v>
      </c>
      <c r="I4" s="63" t="s">
        <v>165</v>
      </c>
      <c r="J4" s="91">
        <v>0.9937172758265741</v>
      </c>
    </row>
    <row r="5" spans="1:10" x14ac:dyDescent="0.25">
      <c r="A5" s="17">
        <v>2</v>
      </c>
      <c r="B5" s="17">
        <v>1</v>
      </c>
      <c r="C5" s="15">
        <v>4</v>
      </c>
      <c r="D5" s="15">
        <f t="shared" ref="D5:F13" si="0">D2</f>
        <v>1</v>
      </c>
      <c r="E5" s="15">
        <f t="shared" si="0"/>
        <v>0</v>
      </c>
      <c r="F5" s="15">
        <f t="shared" si="0"/>
        <v>0</v>
      </c>
      <c r="G5" s="15">
        <v>1995</v>
      </c>
      <c r="I5" s="63" t="s">
        <v>166</v>
      </c>
      <c r="J5" s="91">
        <v>0.98747402427618747</v>
      </c>
    </row>
    <row r="6" spans="1:10" x14ac:dyDescent="0.25">
      <c r="A6" s="17"/>
      <c r="B6" s="17">
        <v>2</v>
      </c>
      <c r="C6" s="15">
        <v>5</v>
      </c>
      <c r="D6" s="15">
        <f t="shared" si="0"/>
        <v>0</v>
      </c>
      <c r="E6" s="15">
        <f t="shared" si="0"/>
        <v>1</v>
      </c>
      <c r="F6" s="15">
        <f t="shared" si="0"/>
        <v>0</v>
      </c>
      <c r="G6" s="15">
        <v>2168</v>
      </c>
      <c r="I6" s="63" t="s">
        <v>167</v>
      </c>
      <c r="J6" s="91">
        <v>0.85777678337975782</v>
      </c>
    </row>
    <row r="7" spans="1:10" x14ac:dyDescent="0.25">
      <c r="A7" s="17"/>
      <c r="B7" s="17">
        <v>3</v>
      </c>
      <c r="C7" s="15">
        <v>6</v>
      </c>
      <c r="D7" s="15">
        <f t="shared" si="0"/>
        <v>0</v>
      </c>
      <c r="E7" s="15">
        <f t="shared" si="0"/>
        <v>0</v>
      </c>
      <c r="F7" s="15">
        <f t="shared" si="0"/>
        <v>1</v>
      </c>
      <c r="G7" s="15">
        <v>1072</v>
      </c>
      <c r="I7" s="63" t="s">
        <v>168</v>
      </c>
      <c r="J7" s="91">
        <v>73.086079385885768</v>
      </c>
    </row>
    <row r="8" spans="1:10" ht="15.75" thickBot="1" x14ac:dyDescent="0.3">
      <c r="A8" s="17">
        <v>3</v>
      </c>
      <c r="B8" s="17">
        <v>1</v>
      </c>
      <c r="C8" s="15">
        <v>7</v>
      </c>
      <c r="D8" s="15">
        <f t="shared" si="0"/>
        <v>1</v>
      </c>
      <c r="E8" s="15">
        <f t="shared" si="0"/>
        <v>0</v>
      </c>
      <c r="F8" s="15">
        <f t="shared" si="0"/>
        <v>0</v>
      </c>
      <c r="G8" s="15">
        <v>2241</v>
      </c>
      <c r="I8" s="75" t="s">
        <v>169</v>
      </c>
      <c r="J8" s="75">
        <v>12</v>
      </c>
    </row>
    <row r="9" spans="1:10" ht="15.75" thickBot="1" x14ac:dyDescent="0.3">
      <c r="A9" s="17"/>
      <c r="B9" s="17">
        <v>2</v>
      </c>
      <c r="C9" s="15">
        <v>8</v>
      </c>
      <c r="D9" s="15">
        <f t="shared" si="0"/>
        <v>0</v>
      </c>
      <c r="E9" s="15">
        <f t="shared" si="0"/>
        <v>1</v>
      </c>
      <c r="F9" s="15">
        <f t="shared" si="0"/>
        <v>0</v>
      </c>
      <c r="G9" s="15">
        <v>2306</v>
      </c>
      <c r="I9" s="16"/>
      <c r="J9" s="23"/>
    </row>
    <row r="10" spans="1:10" x14ac:dyDescent="0.25">
      <c r="A10" s="17"/>
      <c r="B10" s="17">
        <v>3</v>
      </c>
      <c r="C10" s="15">
        <v>9</v>
      </c>
      <c r="D10" s="15">
        <f t="shared" si="0"/>
        <v>0</v>
      </c>
      <c r="E10" s="15">
        <f t="shared" si="0"/>
        <v>0</v>
      </c>
      <c r="F10" s="15">
        <f t="shared" si="0"/>
        <v>1</v>
      </c>
      <c r="G10" s="15">
        <v>1105</v>
      </c>
      <c r="I10" s="76"/>
      <c r="J10" s="76" t="s">
        <v>179</v>
      </c>
    </row>
    <row r="11" spans="1:10" x14ac:dyDescent="0.25">
      <c r="A11" s="17">
        <v>4</v>
      </c>
      <c r="B11" s="17">
        <v>1</v>
      </c>
      <c r="C11" s="15">
        <v>10</v>
      </c>
      <c r="D11" s="15">
        <f t="shared" si="0"/>
        <v>1</v>
      </c>
      <c r="E11" s="15">
        <f t="shared" si="0"/>
        <v>0</v>
      </c>
      <c r="F11" s="15">
        <f t="shared" si="0"/>
        <v>0</v>
      </c>
      <c r="G11" s="15">
        <v>2280</v>
      </c>
      <c r="I11" s="63" t="s">
        <v>186</v>
      </c>
      <c r="J11" s="91">
        <v>797</v>
      </c>
    </row>
    <row r="12" spans="1:10" x14ac:dyDescent="0.25">
      <c r="A12" s="17"/>
      <c r="B12" s="17">
        <v>2</v>
      </c>
      <c r="C12" s="15">
        <v>11</v>
      </c>
      <c r="D12" s="15">
        <f t="shared" si="0"/>
        <v>0</v>
      </c>
      <c r="E12" s="15">
        <f t="shared" si="0"/>
        <v>1</v>
      </c>
      <c r="F12" s="15">
        <f t="shared" si="0"/>
        <v>0</v>
      </c>
      <c r="G12" s="15">
        <v>2408</v>
      </c>
      <c r="I12" s="63" t="s">
        <v>15</v>
      </c>
      <c r="J12" s="91">
        <v>36.466666666666683</v>
      </c>
    </row>
    <row r="13" spans="1:10" x14ac:dyDescent="0.25">
      <c r="A13" s="17"/>
      <c r="B13" s="17">
        <v>3</v>
      </c>
      <c r="C13" s="15">
        <v>12</v>
      </c>
      <c r="D13" s="15">
        <f t="shared" si="0"/>
        <v>0</v>
      </c>
      <c r="E13" s="15">
        <f t="shared" si="0"/>
        <v>0</v>
      </c>
      <c r="F13" s="15">
        <f t="shared" si="0"/>
        <v>1</v>
      </c>
      <c r="G13" s="15">
        <v>1120</v>
      </c>
      <c r="I13" s="63" t="s">
        <v>194</v>
      </c>
      <c r="J13" s="91">
        <v>1095.4333333333334</v>
      </c>
    </row>
    <row r="14" spans="1:10" x14ac:dyDescent="0.25">
      <c r="A14" s="22"/>
      <c r="I14" s="63" t="s">
        <v>195</v>
      </c>
      <c r="J14" s="91">
        <v>1189.4666666666667</v>
      </c>
    </row>
    <row r="15" spans="1:10" ht="17.25" thickBot="1" x14ac:dyDescent="0.3">
      <c r="A15" s="66" t="s">
        <v>148</v>
      </c>
      <c r="B15" s="67" t="s">
        <v>149</v>
      </c>
      <c r="C15" s="68" t="s">
        <v>15</v>
      </c>
      <c r="D15" s="69" t="s">
        <v>191</v>
      </c>
      <c r="E15" s="69" t="s">
        <v>192</v>
      </c>
      <c r="F15" s="69" t="s">
        <v>193</v>
      </c>
      <c r="G15" s="15" t="s">
        <v>155</v>
      </c>
      <c r="I15" s="75" t="s">
        <v>196</v>
      </c>
      <c r="J15" s="92">
        <v>0</v>
      </c>
    </row>
    <row r="16" spans="1:10" x14ac:dyDescent="0.25">
      <c r="A16" s="17">
        <v>1</v>
      </c>
      <c r="B16" s="17">
        <v>1</v>
      </c>
      <c r="C16" s="15">
        <v>1</v>
      </c>
      <c r="D16" s="15">
        <v>1</v>
      </c>
      <c r="E16" s="15">
        <v>0</v>
      </c>
      <c r="F16" s="15">
        <v>0</v>
      </c>
      <c r="G16" s="17">
        <f>$B$32+SUMPRODUCT($C$32:$F$32,C16:F16)</f>
        <v>1928.9</v>
      </c>
    </row>
    <row r="17" spans="1:11" x14ac:dyDescent="0.25">
      <c r="A17" s="17"/>
      <c r="B17" s="17">
        <v>2</v>
      </c>
      <c r="C17" s="15">
        <v>2</v>
      </c>
      <c r="D17" s="15">
        <v>0</v>
      </c>
      <c r="E17" s="15">
        <v>1</v>
      </c>
      <c r="F17" s="15">
        <v>0</v>
      </c>
      <c r="G17" s="17">
        <f>$B$32+SUMPRODUCT($C$32:$F$32,C17:F17)</f>
        <v>2059.4</v>
      </c>
      <c r="I17"/>
      <c r="J17"/>
      <c r="K17"/>
    </row>
    <row r="18" spans="1:11" x14ac:dyDescent="0.25">
      <c r="A18" s="17"/>
      <c r="B18" s="17">
        <v>3</v>
      </c>
      <c r="C18" s="15">
        <v>3</v>
      </c>
      <c r="D18" s="15">
        <v>0</v>
      </c>
      <c r="E18" s="15">
        <v>0</v>
      </c>
      <c r="F18" s="15">
        <v>1</v>
      </c>
      <c r="G18" s="17">
        <f>$B$32+SUMPRODUCT($C$32:$F$32,C18:F18)</f>
        <v>906.40000000000009</v>
      </c>
      <c r="I18"/>
      <c r="J18"/>
      <c r="K18"/>
    </row>
    <row r="19" spans="1:11" x14ac:dyDescent="0.25">
      <c r="A19" s="17">
        <v>2</v>
      </c>
      <c r="B19" s="17">
        <v>1</v>
      </c>
      <c r="C19" s="15">
        <v>4</v>
      </c>
      <c r="D19" s="15">
        <f t="shared" ref="D19:F30" si="1">D16</f>
        <v>1</v>
      </c>
      <c r="E19" s="15">
        <f t="shared" si="1"/>
        <v>0</v>
      </c>
      <c r="F19" s="15">
        <f t="shared" si="1"/>
        <v>0</v>
      </c>
      <c r="G19" s="17">
        <f>$B$32+SUMPRODUCT($C$32:$F$32,C19:F19)</f>
        <v>2038.3000000000002</v>
      </c>
    </row>
    <row r="20" spans="1:11" x14ac:dyDescent="0.25">
      <c r="A20" s="17"/>
      <c r="B20" s="17">
        <v>2</v>
      </c>
      <c r="C20" s="15">
        <v>5</v>
      </c>
      <c r="D20" s="15">
        <f t="shared" si="1"/>
        <v>0</v>
      </c>
      <c r="E20" s="15">
        <f t="shared" si="1"/>
        <v>1</v>
      </c>
      <c r="F20" s="15">
        <f t="shared" si="1"/>
        <v>0</v>
      </c>
      <c r="G20" s="17">
        <f>$B$32+SUMPRODUCT($C$32:$F$32,C20:F20)</f>
        <v>2168.8000000000002</v>
      </c>
    </row>
    <row r="21" spans="1:11" x14ac:dyDescent="0.25">
      <c r="A21" s="17"/>
      <c r="B21" s="17">
        <v>3</v>
      </c>
      <c r="C21" s="15">
        <v>6</v>
      </c>
      <c r="D21" s="15">
        <f t="shared" si="1"/>
        <v>0</v>
      </c>
      <c r="E21" s="15">
        <f t="shared" si="1"/>
        <v>0</v>
      </c>
      <c r="F21" s="15">
        <f t="shared" si="1"/>
        <v>1</v>
      </c>
      <c r="G21" s="17">
        <f>$B$32+SUMPRODUCT($C$32:$F$32,C21:F21)</f>
        <v>1015.8000000000001</v>
      </c>
    </row>
    <row r="22" spans="1:11" x14ac:dyDescent="0.25">
      <c r="A22" s="17">
        <v>3</v>
      </c>
      <c r="B22" s="17">
        <v>1</v>
      </c>
      <c r="C22" s="15">
        <v>7</v>
      </c>
      <c r="D22" s="15">
        <f t="shared" si="1"/>
        <v>1</v>
      </c>
      <c r="E22" s="15">
        <f t="shared" si="1"/>
        <v>0</v>
      </c>
      <c r="F22" s="15">
        <f t="shared" si="1"/>
        <v>0</v>
      </c>
      <c r="G22" s="17">
        <f>$B$32+SUMPRODUCT($C$32:$F$32,C22:F22)</f>
        <v>2147.7000000000003</v>
      </c>
    </row>
    <row r="23" spans="1:11" x14ac:dyDescent="0.25">
      <c r="A23" s="17"/>
      <c r="B23" s="17">
        <v>2</v>
      </c>
      <c r="C23" s="15">
        <v>8</v>
      </c>
      <c r="D23" s="15">
        <f t="shared" si="1"/>
        <v>0</v>
      </c>
      <c r="E23" s="15">
        <f t="shared" si="1"/>
        <v>1</v>
      </c>
      <c r="F23" s="15">
        <f t="shared" si="1"/>
        <v>0</v>
      </c>
      <c r="G23" s="17">
        <f>$B$32+SUMPRODUCT($C$32:$F$32,C23:F23)</f>
        <v>2278.2000000000003</v>
      </c>
    </row>
    <row r="24" spans="1:11" x14ac:dyDescent="0.25">
      <c r="A24" s="17"/>
      <c r="B24" s="17">
        <v>3</v>
      </c>
      <c r="C24" s="15">
        <v>9</v>
      </c>
      <c r="D24" s="15">
        <f t="shared" si="1"/>
        <v>0</v>
      </c>
      <c r="E24" s="15">
        <f t="shared" si="1"/>
        <v>0</v>
      </c>
      <c r="F24" s="15">
        <f t="shared" si="1"/>
        <v>1</v>
      </c>
      <c r="G24" s="17">
        <f>$B$32+SUMPRODUCT($C$32:$F$32,C24:F24)</f>
        <v>1125.2000000000003</v>
      </c>
    </row>
    <row r="25" spans="1:11" x14ac:dyDescent="0.25">
      <c r="A25" s="17">
        <v>4</v>
      </c>
      <c r="B25" s="17">
        <v>1</v>
      </c>
      <c r="C25" s="15">
        <v>10</v>
      </c>
      <c r="D25" s="15">
        <f t="shared" si="1"/>
        <v>1</v>
      </c>
      <c r="E25" s="15">
        <f t="shared" si="1"/>
        <v>0</v>
      </c>
      <c r="F25" s="15">
        <f t="shared" si="1"/>
        <v>0</v>
      </c>
      <c r="G25" s="17">
        <f>$B$32+SUMPRODUCT($C$32:$F$32,C25:F25)</f>
        <v>2257.1000000000004</v>
      </c>
    </row>
    <row r="26" spans="1:11" x14ac:dyDescent="0.25">
      <c r="A26" s="17"/>
      <c r="B26" s="17">
        <v>2</v>
      </c>
      <c r="C26" s="15">
        <v>11</v>
      </c>
      <c r="D26" s="15">
        <f t="shared" si="1"/>
        <v>0</v>
      </c>
      <c r="E26" s="15">
        <f t="shared" si="1"/>
        <v>1</v>
      </c>
      <c r="F26" s="15">
        <f t="shared" si="1"/>
        <v>0</v>
      </c>
      <c r="G26" s="17">
        <f>$B$32+SUMPRODUCT($C$32:$F$32,C26:F26)</f>
        <v>2387.6000000000004</v>
      </c>
    </row>
    <row r="27" spans="1:11" x14ac:dyDescent="0.25">
      <c r="A27" s="17"/>
      <c r="B27" s="17">
        <v>3</v>
      </c>
      <c r="C27" s="15">
        <v>12</v>
      </c>
      <c r="D27" s="15">
        <f t="shared" si="1"/>
        <v>0</v>
      </c>
      <c r="E27" s="15">
        <f t="shared" si="1"/>
        <v>0</v>
      </c>
      <c r="F27" s="15">
        <f t="shared" si="1"/>
        <v>1</v>
      </c>
      <c r="G27" s="17">
        <f>$B$32+SUMPRODUCT($C$32:$F$32,C27:F27)</f>
        <v>1234.6000000000001</v>
      </c>
    </row>
    <row r="28" spans="1:11" x14ac:dyDescent="0.25">
      <c r="A28" s="17">
        <v>5</v>
      </c>
      <c r="B28" s="17">
        <v>1</v>
      </c>
      <c r="C28" s="15">
        <v>13</v>
      </c>
      <c r="D28" s="15">
        <f t="shared" si="1"/>
        <v>1</v>
      </c>
      <c r="E28" s="15">
        <f t="shared" si="1"/>
        <v>0</v>
      </c>
      <c r="F28" s="15">
        <f t="shared" si="1"/>
        <v>0</v>
      </c>
      <c r="G28" s="17">
        <f>$B$32+SUMPRODUCT($C$32:$F$32,C28:F28)</f>
        <v>2366.5</v>
      </c>
    </row>
    <row r="29" spans="1:11" x14ac:dyDescent="0.25">
      <c r="A29" s="17"/>
      <c r="B29" s="17">
        <v>2</v>
      </c>
      <c r="C29" s="15">
        <v>14</v>
      </c>
      <c r="D29" s="15">
        <f t="shared" si="1"/>
        <v>0</v>
      </c>
      <c r="E29" s="15">
        <f t="shared" si="1"/>
        <v>1</v>
      </c>
      <c r="F29" s="15">
        <f t="shared" si="1"/>
        <v>0</v>
      </c>
      <c r="G29" s="17">
        <f>$B$32+SUMPRODUCT($C$32:$F$32,C29:F29)</f>
        <v>2497</v>
      </c>
    </row>
    <row r="30" spans="1:11" x14ac:dyDescent="0.25">
      <c r="A30" s="17"/>
      <c r="B30" s="17">
        <v>3</v>
      </c>
      <c r="C30" s="15">
        <v>15</v>
      </c>
      <c r="D30" s="15">
        <f t="shared" si="1"/>
        <v>0</v>
      </c>
      <c r="E30" s="15">
        <f t="shared" si="1"/>
        <v>0</v>
      </c>
      <c r="F30" s="15">
        <f t="shared" si="1"/>
        <v>1</v>
      </c>
      <c r="G30" s="17">
        <f>$B$32+SUMPRODUCT($C$32:$F$32,C30:F30)</f>
        <v>1344.0000000000002</v>
      </c>
    </row>
    <row r="32" spans="1:11" x14ac:dyDescent="0.25">
      <c r="A32" s="14" t="s">
        <v>179</v>
      </c>
      <c r="B32" s="87">
        <f t="array" ref="B32:F32">TRANSPOSE(J11:J15)</f>
        <v>797</v>
      </c>
      <c r="C32" s="87">
        <v>36.466666666666683</v>
      </c>
      <c r="D32" s="87">
        <v>1095.4333333333334</v>
      </c>
      <c r="E32" s="87">
        <v>1189.4666666666667</v>
      </c>
      <c r="F32" s="87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H20" sqref="H20"/>
    </sheetView>
  </sheetViews>
  <sheetFormatPr defaultColWidth="10" defaultRowHeight="15" x14ac:dyDescent="0.25"/>
  <cols>
    <col min="1" max="2" width="10" style="23" customWidth="1"/>
    <col min="3" max="4" width="10" style="24" customWidth="1"/>
    <col min="5" max="16384" width="10" style="16"/>
  </cols>
  <sheetData>
    <row r="1" spans="1:11" x14ac:dyDescent="0.25">
      <c r="A1" s="14" t="s">
        <v>16</v>
      </c>
      <c r="B1" s="14" t="s">
        <v>17</v>
      </c>
      <c r="C1" s="15" t="s">
        <v>18</v>
      </c>
      <c r="D1" s="15" t="s">
        <v>19</v>
      </c>
      <c r="F1" s="14" t="s">
        <v>16</v>
      </c>
      <c r="G1" s="14" t="s">
        <v>17</v>
      </c>
      <c r="H1" s="15" t="s">
        <v>20</v>
      </c>
      <c r="I1" s="15" t="s">
        <v>21</v>
      </c>
      <c r="J1" s="15" t="s">
        <v>22</v>
      </c>
      <c r="K1" s="15" t="s">
        <v>23</v>
      </c>
    </row>
    <row r="2" spans="1:11" x14ac:dyDescent="0.25">
      <c r="A2" s="17">
        <v>1</v>
      </c>
      <c r="B2" s="18">
        <v>110</v>
      </c>
      <c r="C2" s="19" t="s">
        <v>24</v>
      </c>
      <c r="D2" s="19" t="s">
        <v>24</v>
      </c>
      <c r="F2" s="17">
        <v>1</v>
      </c>
      <c r="G2" s="18">
        <v>110</v>
      </c>
      <c r="H2" s="19" t="s">
        <v>24</v>
      </c>
      <c r="I2" s="19" t="s">
        <v>24</v>
      </c>
      <c r="J2" s="19" t="s">
        <v>24</v>
      </c>
      <c r="K2" s="19" t="s">
        <v>24</v>
      </c>
    </row>
    <row r="3" spans="1:11" x14ac:dyDescent="0.25">
      <c r="A3" s="17">
        <v>2</v>
      </c>
      <c r="B3" s="18">
        <v>115</v>
      </c>
      <c r="C3" s="19" t="s">
        <v>24</v>
      </c>
      <c r="D3" s="19" t="s">
        <v>24</v>
      </c>
      <c r="F3" s="17">
        <v>2</v>
      </c>
      <c r="G3" s="18">
        <v>115</v>
      </c>
      <c r="H3" s="19">
        <f>AVERAGE(G2:G4)</f>
        <v>116.66666666666667</v>
      </c>
      <c r="I3" s="19" t="s">
        <v>24</v>
      </c>
      <c r="J3" s="18">
        <f>AVERAGE(G2:G5)</f>
        <v>117.5</v>
      </c>
      <c r="K3" s="19" t="s">
        <v>24</v>
      </c>
    </row>
    <row r="4" spans="1:11" x14ac:dyDescent="0.25">
      <c r="A4" s="17">
        <v>3</v>
      </c>
      <c r="B4" s="18">
        <v>125</v>
      </c>
      <c r="C4" s="19" t="s">
        <v>24</v>
      </c>
      <c r="D4" s="19" t="s">
        <v>24</v>
      </c>
      <c r="F4" s="17">
        <v>3</v>
      </c>
      <c r="G4" s="18">
        <v>125</v>
      </c>
      <c r="H4" s="19">
        <f t="shared" ref="H4:H10" si="0">AVERAGE(G3:G5)</f>
        <v>120</v>
      </c>
      <c r="I4" s="19">
        <f t="shared" ref="I4:I9" si="1">AVERAGE(G2:G6)</f>
        <v>119</v>
      </c>
      <c r="J4" s="18">
        <f t="shared" ref="J4:J9" si="2">AVERAGE(G3:G6)</f>
        <v>121.25</v>
      </c>
      <c r="K4" s="18">
        <f t="shared" ref="K4:K9" si="3">AVERAGE(J3:J4)</f>
        <v>119.375</v>
      </c>
    </row>
    <row r="5" spans="1:11" x14ac:dyDescent="0.25">
      <c r="A5" s="17">
        <v>4</v>
      </c>
      <c r="B5" s="18">
        <v>120</v>
      </c>
      <c r="C5" s="18">
        <f>AVERAGE(B2:B4)</f>
        <v>116.66666666666667</v>
      </c>
      <c r="D5" s="19" t="s">
        <v>24</v>
      </c>
      <c r="F5" s="17">
        <v>4</v>
      </c>
      <c r="G5" s="18">
        <v>120</v>
      </c>
      <c r="H5" s="19">
        <f t="shared" si="0"/>
        <v>123.33333333333333</v>
      </c>
      <c r="I5" s="19">
        <f t="shared" si="1"/>
        <v>121</v>
      </c>
      <c r="J5" s="18">
        <f t="shared" si="2"/>
        <v>122.5</v>
      </c>
      <c r="K5" s="18">
        <f t="shared" si="3"/>
        <v>121.875</v>
      </c>
    </row>
    <row r="6" spans="1:11" x14ac:dyDescent="0.25">
      <c r="A6" s="17">
        <v>5</v>
      </c>
      <c r="B6" s="18">
        <v>125</v>
      </c>
      <c r="C6" s="18">
        <f t="shared" ref="C6:C12" si="4">AVERAGE(B3:B5)</f>
        <v>120</v>
      </c>
      <c r="D6" s="19" t="s">
        <v>24</v>
      </c>
      <c r="F6" s="17">
        <v>5</v>
      </c>
      <c r="G6" s="18">
        <v>125</v>
      </c>
      <c r="H6" s="19">
        <f t="shared" si="0"/>
        <v>121.66666666666667</v>
      </c>
      <c r="I6" s="19">
        <f t="shared" si="1"/>
        <v>124</v>
      </c>
      <c r="J6" s="18">
        <f t="shared" si="2"/>
        <v>123.75</v>
      </c>
      <c r="K6" s="18">
        <f t="shared" si="3"/>
        <v>123.125</v>
      </c>
    </row>
    <row r="7" spans="1:11" x14ac:dyDescent="0.25">
      <c r="A7" s="17">
        <v>6</v>
      </c>
      <c r="B7" s="18">
        <v>120</v>
      </c>
      <c r="C7" s="18">
        <f t="shared" si="4"/>
        <v>123.33333333333333</v>
      </c>
      <c r="D7" s="18">
        <f t="shared" ref="D7:D12" si="5">AVERAGE(B2:B6)</f>
        <v>119</v>
      </c>
      <c r="F7" s="17">
        <v>6</v>
      </c>
      <c r="G7" s="18">
        <v>120</v>
      </c>
      <c r="H7" s="19">
        <f t="shared" si="0"/>
        <v>125</v>
      </c>
      <c r="I7" s="19">
        <f t="shared" si="1"/>
        <v>122</v>
      </c>
      <c r="J7" s="18">
        <f t="shared" si="2"/>
        <v>122.5</v>
      </c>
      <c r="K7" s="18">
        <f t="shared" si="3"/>
        <v>123.125</v>
      </c>
    </row>
    <row r="8" spans="1:11" x14ac:dyDescent="0.25">
      <c r="A8" s="17">
        <v>7</v>
      </c>
      <c r="B8" s="18">
        <v>130</v>
      </c>
      <c r="C8" s="18">
        <f t="shared" si="4"/>
        <v>121.66666666666667</v>
      </c>
      <c r="D8" s="18">
        <f t="shared" si="5"/>
        <v>121</v>
      </c>
      <c r="F8" s="17">
        <v>7</v>
      </c>
      <c r="G8" s="18">
        <v>130</v>
      </c>
      <c r="H8" s="19">
        <f t="shared" si="0"/>
        <v>121.66666666666667</v>
      </c>
      <c r="I8" s="19">
        <f t="shared" si="1"/>
        <v>120</v>
      </c>
      <c r="J8" s="18">
        <f t="shared" si="2"/>
        <v>118.75</v>
      </c>
      <c r="K8" s="18">
        <f t="shared" si="3"/>
        <v>120.625</v>
      </c>
    </row>
    <row r="9" spans="1:11" x14ac:dyDescent="0.25">
      <c r="A9" s="17">
        <v>8</v>
      </c>
      <c r="B9" s="18">
        <v>115</v>
      </c>
      <c r="C9" s="18">
        <f t="shared" si="4"/>
        <v>125</v>
      </c>
      <c r="D9" s="18">
        <f t="shared" si="5"/>
        <v>124</v>
      </c>
      <c r="F9" s="17">
        <v>8</v>
      </c>
      <c r="G9" s="18">
        <v>115</v>
      </c>
      <c r="H9" s="19">
        <f t="shared" si="0"/>
        <v>118.33333333333333</v>
      </c>
      <c r="I9" s="19">
        <f t="shared" si="1"/>
        <v>121</v>
      </c>
      <c r="J9" s="18">
        <f t="shared" si="2"/>
        <v>121.25</v>
      </c>
      <c r="K9" s="18">
        <f t="shared" si="3"/>
        <v>120</v>
      </c>
    </row>
    <row r="10" spans="1:11" x14ac:dyDescent="0.25">
      <c r="A10" s="17">
        <v>9</v>
      </c>
      <c r="B10" s="18">
        <v>110</v>
      </c>
      <c r="C10" s="18">
        <f t="shared" si="4"/>
        <v>121.66666666666667</v>
      </c>
      <c r="D10" s="18">
        <f t="shared" si="5"/>
        <v>122</v>
      </c>
      <c r="F10" s="17">
        <v>9</v>
      </c>
      <c r="G10" s="18">
        <v>110</v>
      </c>
      <c r="H10" s="19">
        <f t="shared" si="0"/>
        <v>118.33333333333333</v>
      </c>
      <c r="I10" s="19" t="s">
        <v>24</v>
      </c>
      <c r="J10" s="19" t="s">
        <v>24</v>
      </c>
      <c r="K10" s="19" t="s">
        <v>24</v>
      </c>
    </row>
    <row r="11" spans="1:11" x14ac:dyDescent="0.25">
      <c r="A11" s="17">
        <v>10</v>
      </c>
      <c r="B11" s="18">
        <v>130</v>
      </c>
      <c r="C11" s="18">
        <f t="shared" si="4"/>
        <v>118.33333333333333</v>
      </c>
      <c r="D11" s="18">
        <f t="shared" si="5"/>
        <v>120</v>
      </c>
      <c r="F11" s="17">
        <v>10</v>
      </c>
      <c r="G11" s="18">
        <v>130</v>
      </c>
      <c r="H11" s="19" t="s">
        <v>24</v>
      </c>
      <c r="I11" s="19" t="s">
        <v>24</v>
      </c>
      <c r="J11" s="19" t="s">
        <v>24</v>
      </c>
      <c r="K11" s="19" t="s">
        <v>24</v>
      </c>
    </row>
    <row r="12" spans="1:11" x14ac:dyDescent="0.25">
      <c r="A12" s="17">
        <v>11</v>
      </c>
      <c r="B12" s="18"/>
      <c r="C12" s="18">
        <f t="shared" si="4"/>
        <v>118.33333333333333</v>
      </c>
      <c r="D12" s="18">
        <f t="shared" si="5"/>
        <v>121</v>
      </c>
      <c r="F12" s="20"/>
      <c r="G12" s="21"/>
      <c r="H12" s="21"/>
      <c r="I12" s="21"/>
    </row>
    <row r="13" spans="1:11" x14ac:dyDescent="0.25">
      <c r="A13" s="22"/>
    </row>
    <row r="14" spans="1:11" x14ac:dyDescent="0.25">
      <c r="A14" s="22"/>
    </row>
    <row r="15" spans="1:11" x14ac:dyDescent="0.25">
      <c r="A15" s="22"/>
    </row>
    <row r="16" spans="1:11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2"/>
    </row>
    <row r="20" spans="1:1" x14ac:dyDescent="0.25">
      <c r="A20" s="22"/>
    </row>
    <row r="21" spans="1:1" x14ac:dyDescent="0.25">
      <c r="A21" s="22"/>
    </row>
    <row r="22" spans="1:1" x14ac:dyDescent="0.25">
      <c r="A22" s="22"/>
    </row>
    <row r="23" spans="1:1" x14ac:dyDescent="0.25">
      <c r="A23" s="22"/>
    </row>
    <row r="24" spans="1:1" x14ac:dyDescent="0.25">
      <c r="A24" s="22"/>
    </row>
    <row r="25" spans="1:1" x14ac:dyDescent="0.25">
      <c r="A25" s="22"/>
    </row>
    <row r="26" spans="1:1" x14ac:dyDescent="0.25">
      <c r="A26" s="22"/>
    </row>
    <row r="27" spans="1:1" x14ac:dyDescent="0.25">
      <c r="A27" s="22"/>
    </row>
    <row r="28" spans="1:1" x14ac:dyDescent="0.25">
      <c r="A28" s="22"/>
    </row>
    <row r="29" spans="1:1" x14ac:dyDescent="0.25">
      <c r="A29" s="22"/>
    </row>
    <row r="30" spans="1:1" x14ac:dyDescent="0.25">
      <c r="A30" s="22"/>
    </row>
    <row r="31" spans="1:1" x14ac:dyDescent="0.25">
      <c r="A31" s="22"/>
    </row>
    <row r="32" spans="1:1" x14ac:dyDescent="0.25">
      <c r="A32" s="22"/>
    </row>
  </sheetData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workbookViewId="0">
      <selection activeCell="I4" sqref="I4"/>
    </sheetView>
  </sheetViews>
  <sheetFormatPr defaultRowHeight="12.75" x14ac:dyDescent="0.2"/>
  <cols>
    <col min="1" max="2" width="9.140625" style="64"/>
    <col min="3" max="5" width="9.140625" style="88"/>
    <col min="6" max="16384" width="9.140625" style="64"/>
  </cols>
  <sheetData>
    <row r="1" spans="1:7" x14ac:dyDescent="0.2">
      <c r="A1" s="64" t="s">
        <v>197</v>
      </c>
    </row>
    <row r="2" spans="1:7" x14ac:dyDescent="0.2">
      <c r="A2" s="64" t="s">
        <v>198</v>
      </c>
      <c r="B2" s="64">
        <v>0.2</v>
      </c>
    </row>
    <row r="3" spans="1:7" x14ac:dyDescent="0.2">
      <c r="A3" s="64" t="s">
        <v>199</v>
      </c>
      <c r="B3" s="64">
        <v>0.2</v>
      </c>
    </row>
    <row r="4" spans="1:7" s="89" customFormat="1" ht="51" customHeight="1" x14ac:dyDescent="0.25">
      <c r="A4" s="89" t="s">
        <v>15</v>
      </c>
      <c r="B4" s="89" t="s">
        <v>147</v>
      </c>
      <c r="C4" s="90" t="s">
        <v>200</v>
      </c>
      <c r="D4" s="90" t="s">
        <v>201</v>
      </c>
      <c r="E4" s="90" t="s">
        <v>202</v>
      </c>
      <c r="F4" s="89" t="s">
        <v>136</v>
      </c>
      <c r="G4" s="89" t="s">
        <v>137</v>
      </c>
    </row>
    <row r="5" spans="1:7" x14ac:dyDescent="0.2">
      <c r="A5" s="64" t="s">
        <v>203</v>
      </c>
      <c r="B5" s="64">
        <v>55</v>
      </c>
      <c r="C5" s="88">
        <f>B5</f>
        <v>55</v>
      </c>
      <c r="D5" s="88">
        <v>0</v>
      </c>
    </row>
    <row r="6" spans="1:7" x14ac:dyDescent="0.2">
      <c r="A6" s="64" t="s">
        <v>204</v>
      </c>
      <c r="B6" s="64">
        <v>59</v>
      </c>
      <c r="C6" s="88">
        <f>$B$2*B6+(1-$B$2)*(C5+D5)</f>
        <v>55.8</v>
      </c>
      <c r="D6" s="88">
        <f>$B$3*(C6-C5)+(1-$B$3)*(D5)</f>
        <v>0.15999999999999945</v>
      </c>
    </row>
    <row r="7" spans="1:7" x14ac:dyDescent="0.2">
      <c r="A7" s="64" t="s">
        <v>205</v>
      </c>
      <c r="B7" s="64">
        <v>53</v>
      </c>
      <c r="C7" s="88">
        <f>$B$2*B7+(1-$B$2)*(C6+D6)</f>
        <v>55.368000000000002</v>
      </c>
      <c r="D7" s="88">
        <f>$B$3*(C7-C6)+(1-$B$3)*(D6)</f>
        <v>4.1600000000000539E-2</v>
      </c>
      <c r="E7" s="88">
        <f>C6+D6</f>
        <v>55.959999999999994</v>
      </c>
      <c r="F7" s="88">
        <f>ABS(E7-B7)/B7</f>
        <v>5.584905660377347E-2</v>
      </c>
      <c r="G7" s="88">
        <f>AVERAGE(F7:F28)</f>
        <v>0.10798828346527767</v>
      </c>
    </row>
    <row r="8" spans="1:7" x14ac:dyDescent="0.2">
      <c r="A8" s="64" t="s">
        <v>206</v>
      </c>
      <c r="B8" s="64">
        <v>48</v>
      </c>
      <c r="C8" s="88">
        <f t="shared" ref="C8:C23" si="0">$B$2*B8+(1-$B$2)*(C7+D7)</f>
        <v>53.927680000000009</v>
      </c>
      <c r="D8" s="88">
        <f t="shared" ref="D8:D23" si="1">$B$3*(C8-C7)+(1-$B$3)*(D7)</f>
        <v>-0.25478399999999812</v>
      </c>
      <c r="E8" s="88">
        <f t="shared" ref="E8:E23" si="2">C7+D7</f>
        <v>55.409600000000005</v>
      </c>
      <c r="F8" s="88">
        <f t="shared" ref="F8:F28" si="3">ABS(E8-B8)/B8</f>
        <v>0.15436666666666676</v>
      </c>
    </row>
    <row r="9" spans="1:7" x14ac:dyDescent="0.2">
      <c r="A9" s="64" t="s">
        <v>207</v>
      </c>
      <c r="B9" s="64">
        <v>44</v>
      </c>
      <c r="C9" s="88">
        <f t="shared" si="0"/>
        <v>51.738316800000007</v>
      </c>
      <c r="D9" s="88">
        <f t="shared" si="1"/>
        <v>-0.64169983999999902</v>
      </c>
      <c r="E9" s="88">
        <f t="shared" si="2"/>
        <v>53.672896000000009</v>
      </c>
      <c r="F9" s="88">
        <f t="shared" si="3"/>
        <v>0.21983854545454565</v>
      </c>
    </row>
    <row r="10" spans="1:7" x14ac:dyDescent="0.2">
      <c r="A10" s="64" t="s">
        <v>208</v>
      </c>
      <c r="B10" s="64">
        <v>50</v>
      </c>
      <c r="C10" s="88">
        <f t="shared" si="0"/>
        <v>50.877293568000006</v>
      </c>
      <c r="D10" s="88">
        <f t="shared" si="1"/>
        <v>-0.68556451839999943</v>
      </c>
      <c r="E10" s="88">
        <f t="shared" si="2"/>
        <v>51.096616960000006</v>
      </c>
      <c r="F10" s="88">
        <f t="shared" si="3"/>
        <v>2.1932339200000116E-2</v>
      </c>
    </row>
    <row r="11" spans="1:7" x14ac:dyDescent="0.2">
      <c r="A11" s="64" t="s">
        <v>209</v>
      </c>
      <c r="B11" s="64">
        <v>52</v>
      </c>
      <c r="C11" s="88">
        <f t="shared" si="0"/>
        <v>50.553383239680009</v>
      </c>
      <c r="D11" s="88">
        <f t="shared" si="1"/>
        <v>-0.61323368038399895</v>
      </c>
      <c r="E11" s="88">
        <f t="shared" si="2"/>
        <v>50.191729049600006</v>
      </c>
      <c r="F11" s="88">
        <f t="shared" si="3"/>
        <v>3.4774441353846032E-2</v>
      </c>
    </row>
    <row r="12" spans="1:7" x14ac:dyDescent="0.2">
      <c r="A12" s="64" t="s">
        <v>210</v>
      </c>
      <c r="B12" s="64">
        <v>46</v>
      </c>
      <c r="C12" s="88">
        <f t="shared" si="0"/>
        <v>49.152119647436812</v>
      </c>
      <c r="D12" s="88">
        <f t="shared" si="1"/>
        <v>-0.77083966275583848</v>
      </c>
      <c r="E12" s="88">
        <f t="shared" si="2"/>
        <v>49.94014955929601</v>
      </c>
      <c r="F12" s="88">
        <f t="shared" si="3"/>
        <v>8.5655425202087174E-2</v>
      </c>
    </row>
    <row r="13" spans="1:7" x14ac:dyDescent="0.2">
      <c r="A13" s="64" t="s">
        <v>211</v>
      </c>
      <c r="B13" s="64">
        <v>40</v>
      </c>
      <c r="C13" s="88">
        <f t="shared" si="0"/>
        <v>46.705023987744781</v>
      </c>
      <c r="D13" s="88">
        <f t="shared" si="1"/>
        <v>-1.1060908621430772</v>
      </c>
      <c r="E13" s="88">
        <f t="shared" si="2"/>
        <v>48.381279984680972</v>
      </c>
      <c r="F13" s="88">
        <f t="shared" si="3"/>
        <v>0.20953199961702432</v>
      </c>
    </row>
    <row r="14" spans="1:7" x14ac:dyDescent="0.2">
      <c r="A14" s="64" t="s">
        <v>212</v>
      </c>
      <c r="B14" s="64">
        <v>37</v>
      </c>
      <c r="C14" s="88">
        <f t="shared" si="0"/>
        <v>43.879146500481362</v>
      </c>
      <c r="D14" s="88">
        <f t="shared" si="1"/>
        <v>-1.4500481871671456</v>
      </c>
      <c r="E14" s="88">
        <f t="shared" si="2"/>
        <v>45.598933125601704</v>
      </c>
      <c r="F14" s="88">
        <f t="shared" si="3"/>
        <v>0.23240359798923524</v>
      </c>
    </row>
    <row r="15" spans="1:7" x14ac:dyDescent="0.2">
      <c r="A15" s="64" t="s">
        <v>213</v>
      </c>
      <c r="B15" s="64">
        <v>42</v>
      </c>
      <c r="C15" s="88">
        <f t="shared" si="0"/>
        <v>42.343278650651371</v>
      </c>
      <c r="D15" s="88">
        <f t="shared" si="1"/>
        <v>-1.4672121196997145</v>
      </c>
      <c r="E15" s="88">
        <f t="shared" si="2"/>
        <v>42.429098313314213</v>
      </c>
      <c r="F15" s="88">
        <f t="shared" si="3"/>
        <v>1.0216626507481272E-2</v>
      </c>
    </row>
    <row r="16" spans="1:7" x14ac:dyDescent="0.2">
      <c r="A16" s="64" t="s">
        <v>214</v>
      </c>
      <c r="B16" s="64">
        <v>44</v>
      </c>
      <c r="C16" s="88">
        <f t="shared" si="0"/>
        <v>41.500853224761329</v>
      </c>
      <c r="D16" s="88">
        <f t="shared" si="1"/>
        <v>-1.3422547809377801</v>
      </c>
      <c r="E16" s="88">
        <f t="shared" si="2"/>
        <v>40.876066530951654</v>
      </c>
      <c r="F16" s="88">
        <f t="shared" si="3"/>
        <v>7.0998487932916951E-2</v>
      </c>
    </row>
    <row r="17" spans="1:6" x14ac:dyDescent="0.2">
      <c r="A17" s="64" t="s">
        <v>203</v>
      </c>
      <c r="B17" s="64">
        <v>48</v>
      </c>
      <c r="C17" s="88">
        <f t="shared" si="0"/>
        <v>41.726878755058841</v>
      </c>
      <c r="D17" s="88">
        <f t="shared" si="1"/>
        <v>-1.0285987186907217</v>
      </c>
      <c r="E17" s="88">
        <f t="shared" si="2"/>
        <v>40.15859844382355</v>
      </c>
      <c r="F17" s="88">
        <f t="shared" si="3"/>
        <v>0.16336253242034271</v>
      </c>
    </row>
    <row r="18" spans="1:6" x14ac:dyDescent="0.2">
      <c r="A18" s="64" t="s">
        <v>204</v>
      </c>
      <c r="B18" s="64">
        <v>43</v>
      </c>
      <c r="C18" s="88">
        <f t="shared" si="0"/>
        <v>41.158624029094497</v>
      </c>
      <c r="D18" s="88">
        <f t="shared" si="1"/>
        <v>-0.93652992014544634</v>
      </c>
      <c r="E18" s="88">
        <f t="shared" si="2"/>
        <v>40.698280036368118</v>
      </c>
      <c r="F18" s="88">
        <f t="shared" si="3"/>
        <v>5.352837124725307E-2</v>
      </c>
    </row>
    <row r="19" spans="1:6" x14ac:dyDescent="0.2">
      <c r="A19" s="64" t="s">
        <v>205</v>
      </c>
      <c r="B19" s="64">
        <v>39</v>
      </c>
      <c r="C19" s="88">
        <f t="shared" si="0"/>
        <v>39.977675287159244</v>
      </c>
      <c r="D19" s="88">
        <f t="shared" si="1"/>
        <v>-0.98541368450340783</v>
      </c>
      <c r="E19" s="88">
        <f t="shared" si="2"/>
        <v>40.222094108949051</v>
      </c>
      <c r="F19" s="88">
        <f t="shared" si="3"/>
        <v>3.1335746383309E-2</v>
      </c>
    </row>
    <row r="20" spans="1:6" x14ac:dyDescent="0.2">
      <c r="A20" s="64" t="s">
        <v>206</v>
      </c>
      <c r="B20" s="64">
        <v>45</v>
      </c>
      <c r="C20" s="88">
        <f t="shared" si="0"/>
        <v>40.193809282124676</v>
      </c>
      <c r="D20" s="88">
        <f t="shared" si="1"/>
        <v>-0.74510414860963992</v>
      </c>
      <c r="E20" s="88">
        <f t="shared" si="2"/>
        <v>38.992261602655837</v>
      </c>
      <c r="F20" s="88">
        <f t="shared" si="3"/>
        <v>0.13350529771875916</v>
      </c>
    </row>
    <row r="21" spans="1:6" x14ac:dyDescent="0.2">
      <c r="A21" s="64" t="s">
        <v>207</v>
      </c>
      <c r="B21" s="64">
        <v>35</v>
      </c>
      <c r="C21" s="88">
        <f t="shared" si="0"/>
        <v>38.558964106812027</v>
      </c>
      <c r="D21" s="88">
        <f t="shared" si="1"/>
        <v>-0.92305235395024154</v>
      </c>
      <c r="E21" s="88">
        <f t="shared" si="2"/>
        <v>39.448705133515034</v>
      </c>
      <c r="F21" s="88">
        <f t="shared" si="3"/>
        <v>0.1271058609575724</v>
      </c>
    </row>
    <row r="22" spans="1:6" x14ac:dyDescent="0.2">
      <c r="A22" s="64" t="s">
        <v>208</v>
      </c>
      <c r="B22" s="64">
        <v>36</v>
      </c>
      <c r="C22" s="88">
        <f t="shared" si="0"/>
        <v>37.30872940228943</v>
      </c>
      <c r="D22" s="88">
        <f t="shared" si="1"/>
        <v>-0.98848882406471283</v>
      </c>
      <c r="E22" s="88">
        <f t="shared" si="2"/>
        <v>37.635911752861787</v>
      </c>
      <c r="F22" s="88">
        <f t="shared" si="3"/>
        <v>4.5441993135049645E-2</v>
      </c>
    </row>
    <row r="23" spans="1:6" x14ac:dyDescent="0.2">
      <c r="A23" s="64" t="s">
        <v>209</v>
      </c>
      <c r="B23" s="64">
        <v>41</v>
      </c>
      <c r="C23" s="88">
        <f t="shared" si="0"/>
        <v>37.256192462579776</v>
      </c>
      <c r="D23" s="88">
        <f t="shared" si="1"/>
        <v>-0.80129844719370114</v>
      </c>
      <c r="E23" s="88">
        <f t="shared" si="2"/>
        <v>36.32024057822472</v>
      </c>
      <c r="F23" s="88">
        <f t="shared" si="3"/>
        <v>0.11414047370183611</v>
      </c>
    </row>
    <row r="24" spans="1:6" x14ac:dyDescent="0.2">
      <c r="A24" s="64" t="s">
        <v>210</v>
      </c>
      <c r="B24" s="64">
        <v>33</v>
      </c>
      <c r="C24" s="88">
        <f>$B$2*B24+(1-$B$2)*(C23+D23)</f>
        <v>35.763915212308859</v>
      </c>
      <c r="D24" s="88">
        <f>$B$3*(C24-C23)+(1-$B$3)*(D23)</f>
        <v>-0.93949420780914439</v>
      </c>
      <c r="E24" s="88">
        <f>C23+D23</f>
        <v>36.454894015386074</v>
      </c>
      <c r="F24" s="88">
        <f t="shared" si="3"/>
        <v>0.10469375804200225</v>
      </c>
    </row>
    <row r="25" spans="1:6" x14ac:dyDescent="0.2">
      <c r="A25" s="64" t="s">
        <v>211</v>
      </c>
      <c r="B25" s="64">
        <v>27</v>
      </c>
      <c r="C25" s="88">
        <f>$B$2*B25+(1-$B$2)*(C24+D24)</f>
        <v>33.259536803599772</v>
      </c>
      <c r="D25" s="88">
        <f>$B$3*(C25-C24)+(1-$B$3)*(D24)</f>
        <v>-1.252471047989133</v>
      </c>
      <c r="E25" s="88">
        <f>C24+D24</f>
        <v>34.824421004499712</v>
      </c>
      <c r="F25" s="88">
        <f t="shared" si="3"/>
        <v>0.28979337053702636</v>
      </c>
    </row>
    <row r="26" spans="1:6" x14ac:dyDescent="0.2">
      <c r="A26" s="64" t="s">
        <v>212</v>
      </c>
      <c r="B26" s="64">
        <v>36</v>
      </c>
      <c r="C26" s="88">
        <f>$B$2*B26+(1-$B$2)*(C25+D25)</f>
        <v>32.805652604488515</v>
      </c>
      <c r="D26" s="88">
        <f>$B$3*(C26-C25)+(1-$B$3)*(D25)</f>
        <v>-1.0927536782135578</v>
      </c>
      <c r="E26" s="88">
        <f>C25+D25</f>
        <v>32.00706575561064</v>
      </c>
      <c r="F26" s="88">
        <f t="shared" si="3"/>
        <v>0.11091484012192668</v>
      </c>
    </row>
    <row r="27" spans="1:6" x14ac:dyDescent="0.2">
      <c r="A27" s="64" t="s">
        <v>213</v>
      </c>
      <c r="B27" s="64">
        <v>32</v>
      </c>
      <c r="C27" s="88">
        <f>$B$2*B27+(1-$B$2)*(C26+D26)</f>
        <v>31.770319141019968</v>
      </c>
      <c r="D27" s="88">
        <f>$B$3*(C27-C26)+(1-$B$3)*(D26)</f>
        <v>-1.0812696352645557</v>
      </c>
      <c r="E27" s="88">
        <f>C26+D26</f>
        <v>31.712898926274956</v>
      </c>
      <c r="F27" s="88">
        <f t="shared" si="3"/>
        <v>8.9719085539076149E-3</v>
      </c>
    </row>
    <row r="28" spans="1:6" x14ac:dyDescent="0.2">
      <c r="A28" s="64" t="s">
        <v>214</v>
      </c>
      <c r="B28" s="64">
        <v>34</v>
      </c>
      <c r="C28" s="88">
        <f>$B$2*B28+(1-$B$2)*(C27+D27)</f>
        <v>31.351239604604334</v>
      </c>
      <c r="D28" s="88">
        <f>$B$3*(C28-C27)+(1-$B$3)*(D27)</f>
        <v>-0.94883161549477124</v>
      </c>
      <c r="E28" s="88">
        <f>C27+D27</f>
        <v>30.689049505755413</v>
      </c>
      <c r="F28" s="88">
        <f t="shared" si="3"/>
        <v>9.7380896889546667E-2</v>
      </c>
    </row>
    <row r="37" ht="12" customHeight="1" x14ac:dyDescent="0.2"/>
    <row r="53" spans="9:9" x14ac:dyDescent="0.2">
      <c r="I53" s="64" t="s">
        <v>215</v>
      </c>
    </row>
  </sheetData>
  <phoneticPr fontId="17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2" shapeId="102401" r:id="rId3">
          <objectPr defaultSize="0" autoPict="0" r:id="rId4">
            <anchor moveWithCells="1">
              <from>
                <xdr:col>0</xdr:col>
                <xdr:colOff>95250</xdr:colOff>
                <xdr:row>28</xdr:row>
                <xdr:rowOff>57150</xdr:rowOff>
              </from>
              <to>
                <xdr:col>4</xdr:col>
                <xdr:colOff>590550</xdr:colOff>
                <xdr:row>36</xdr:row>
                <xdr:rowOff>104775</xdr:rowOff>
              </to>
            </anchor>
          </objectPr>
        </oleObject>
      </mc:Choice>
      <mc:Fallback>
        <oleObject progId="Equation.2" shapeId="10240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VCRs 2MA 4MA</vt:lpstr>
      <vt:lpstr>VCRs Weighted MA</vt:lpstr>
      <vt:lpstr>Headache Exp</vt:lpstr>
      <vt:lpstr>VCRs E Smooth</vt:lpstr>
      <vt:lpstr>Concrete Regression</vt:lpstr>
      <vt:lpstr>Terry's Ties Multi Model</vt:lpstr>
      <vt:lpstr>Terry's Ties Additive  Model</vt:lpstr>
      <vt:lpstr>Headache CMA</vt:lpstr>
      <vt:lpstr>Meat 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Lim</dc:creator>
  <cp:lastModifiedBy>Poh Lim</cp:lastModifiedBy>
  <cp:lastPrinted>2008-09-26T02:17:03Z</cp:lastPrinted>
  <dcterms:created xsi:type="dcterms:W3CDTF">1997-01-25T16:25:29Z</dcterms:created>
  <dcterms:modified xsi:type="dcterms:W3CDTF">2018-10-02T01:48:09Z</dcterms:modified>
</cp:coreProperties>
</file>