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rinterSettings/printerSettings1.bin" ContentType="application/vnd.openxmlformats-officedocument.spreadsheetml.printerSettings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d.monash.edu\home\User081\phlee\Documents\2021\FIT3158\Tutorial\Week 11\"/>
    </mc:Choice>
  </mc:AlternateContent>
  <bookViews>
    <workbookView xWindow="-12" yWindow="-12" windowWidth="7692" windowHeight="8256"/>
  </bookViews>
  <sheets>
    <sheet name="Exercise 1 (updated)" sheetId="6" r:id="rId1"/>
    <sheet name="Exercise 1 (Q1a &amp; b)" sheetId="3" r:id="rId2"/>
    <sheet name="Exercise 1 (Q1c)" sheetId="4" r:id="rId3"/>
    <sheet name="Exercise 2" sheetId="1" r:id="rId4"/>
    <sheet name="Exercise 3" sheetId="2" r:id="rId5"/>
  </sheets>
  <externalReferences>
    <externalReference r:id="rId6"/>
  </externalReferences>
  <definedNames>
    <definedName name="solver_adj" localSheetId="2" hidden="1">'Exercise 1 (Q1c)'!$B$3:$B$4</definedName>
    <definedName name="solver_adj" localSheetId="0" hidden="1">'Exercise 1 (updated)'!$B$3</definedName>
    <definedName name="solver_cvg" localSheetId="2" hidden="1">0.0001</definedName>
    <definedName name="solver_cvg" localSheetId="0" hidden="1">0.0001</definedName>
    <definedName name="solver_drv" localSheetId="2" hidden="1">1</definedName>
    <definedName name="solver_drv" localSheetId="0" hidden="1">1</definedName>
    <definedName name="solver_eng" localSheetId="2" hidden="1">1</definedName>
    <definedName name="solver_eng" localSheetId="0" hidden="1">1</definedName>
    <definedName name="solver_est" localSheetId="2" hidden="1">1</definedName>
    <definedName name="solver_est" localSheetId="0" hidden="1">1</definedName>
    <definedName name="solver_ibd" localSheetId="2" hidden="1">2</definedName>
    <definedName name="solver_itr" localSheetId="2" hidden="1">100</definedName>
    <definedName name="solver_itr" localSheetId="0" hidden="1">2147483647</definedName>
    <definedName name="solver_lhs1" localSheetId="2" hidden="1">'Exercise 1 (Q1c)'!$B$3:$B$4</definedName>
    <definedName name="solver_lhs1" localSheetId="0" hidden="1">'Exercise 1 (updated)'!$B$3</definedName>
    <definedName name="solver_lhs2" localSheetId="2" hidden="1">'Exercise 1 (Q1c)'!$B$3:$B$4</definedName>
    <definedName name="solver_lhs2" localSheetId="0" hidden="1">'Exercise 1 (updated)'!$B$3</definedName>
    <definedName name="solver_lin" localSheetId="2" hidden="1">2</definedName>
    <definedName name="solver_loc" localSheetId="2" hidden="1">1</definedName>
    <definedName name="solver_lva" localSheetId="2" hidden="1">2</definedName>
    <definedName name="solver_mip" localSheetId="2" hidden="1">5000</definedName>
    <definedName name="solver_mip" localSheetId="0" hidden="1">2147483647</definedName>
    <definedName name="solver_mni" localSheetId="2" hidden="1">30</definedName>
    <definedName name="solver_mni" localSheetId="0" hidden="1">30</definedName>
    <definedName name="solver_mrt" localSheetId="2" hidden="1">0.075</definedName>
    <definedName name="solver_mrt" localSheetId="0" hidden="1">0.075</definedName>
    <definedName name="solver_msl" localSheetId="0" hidden="1">2</definedName>
    <definedName name="solver_neg" localSheetId="2" hidden="1">2</definedName>
    <definedName name="solver_neg" localSheetId="0" hidden="1">1</definedName>
    <definedName name="solver_nod" localSheetId="2" hidden="1">5000</definedName>
    <definedName name="solver_nod" localSheetId="0" hidden="1">2147483647</definedName>
    <definedName name="solver_num" localSheetId="2" hidden="1">2</definedName>
    <definedName name="solver_num" localSheetId="0" hidden="1">2</definedName>
    <definedName name="solver_nwt" localSheetId="2" hidden="1">1</definedName>
    <definedName name="solver_nwt" localSheetId="0" hidden="1">1</definedName>
    <definedName name="solver_ofx" localSheetId="2" hidden="1">2</definedName>
    <definedName name="solver_opt" localSheetId="2" hidden="1">'Exercise 1 (Q1c)'!$M$4</definedName>
    <definedName name="solver_opt" localSheetId="0" hidden="1">'Exercise 1 (updated)'!$J$27</definedName>
    <definedName name="solver_piv" localSheetId="2" hidden="1">0.000001</definedName>
    <definedName name="solver_pre" localSheetId="2" hidden="1">0.000001</definedName>
    <definedName name="solver_pre" localSheetId="0" hidden="1">0.000001</definedName>
    <definedName name="solver_pro" localSheetId="2" hidden="1">2</definedName>
    <definedName name="solver_rbv" localSheetId="2" hidden="1">1</definedName>
    <definedName name="solver_rbv" localSheetId="0" hidden="1">1</definedName>
    <definedName name="solver_red" localSheetId="2" hidden="1">0.000001</definedName>
    <definedName name="solver_rel1" localSheetId="2" hidden="1">1</definedName>
    <definedName name="solver_rel1" localSheetId="0" hidden="1">1</definedName>
    <definedName name="solver_rel2" localSheetId="2" hidden="1">3</definedName>
    <definedName name="solver_rel2" localSheetId="0" hidden="1">3</definedName>
    <definedName name="solver_reo" localSheetId="2" hidden="1">2</definedName>
    <definedName name="solver_rep" localSheetId="2" hidden="1">2</definedName>
    <definedName name="solver_rhs1" localSheetId="2" hidden="1">1</definedName>
    <definedName name="solver_rhs1" localSheetId="0" hidden="1">1</definedName>
    <definedName name="solver_rhs2" localSheetId="2" hidden="1">0</definedName>
    <definedName name="solver_rhs2" localSheetId="0" hidden="1">0</definedName>
    <definedName name="solver_rlx" localSheetId="2" hidden="1">2</definedName>
    <definedName name="solver_rlx" localSheetId="0" hidden="1">2</definedName>
    <definedName name="solver_rsd" localSheetId="0" hidden="1">0</definedName>
    <definedName name="solver_scl" localSheetId="2" hidden="1">2</definedName>
    <definedName name="solver_scl" localSheetId="0" hidden="1">1</definedName>
    <definedName name="solver_sho" localSheetId="2" hidden="1">2</definedName>
    <definedName name="solver_sho" localSheetId="0" hidden="1">2</definedName>
    <definedName name="solver_ssz" localSheetId="2" hidden="1">100</definedName>
    <definedName name="solver_ssz" localSheetId="0" hidden="1">100</definedName>
    <definedName name="solver_std" localSheetId="2" hidden="1">1</definedName>
    <definedName name="solver_tim" localSheetId="2" hidden="1">100</definedName>
    <definedName name="solver_tim" localSheetId="0" hidden="1">2147483647</definedName>
    <definedName name="solver_tol" localSheetId="2" hidden="1">0.0005</definedName>
    <definedName name="solver_tol" localSheetId="0" hidden="1">0.01</definedName>
    <definedName name="solver_typ" localSheetId="2" hidden="1">2</definedName>
    <definedName name="solver_typ" localSheetId="0" hidden="1">2</definedName>
    <definedName name="solver_val" localSheetId="2" hidden="1">0</definedName>
    <definedName name="solver_val" localSheetId="0" hidden="1">0</definedName>
    <definedName name="solver_ver" localSheetId="2" hidden="1">2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D27" i="6" l="1"/>
  <c r="C27" i="6"/>
  <c r="H26" i="6"/>
  <c r="D26" i="6"/>
  <c r="I26" i="6" s="1"/>
  <c r="C26" i="6"/>
  <c r="H25" i="6"/>
  <c r="D25" i="6"/>
  <c r="I25" i="6" s="1"/>
  <c r="C25" i="6"/>
  <c r="H24" i="6"/>
  <c r="D24" i="6"/>
  <c r="I24" i="6" s="1"/>
  <c r="C24" i="6"/>
  <c r="H23" i="6"/>
  <c r="D23" i="6"/>
  <c r="I23" i="6" s="1"/>
  <c r="C23" i="6"/>
  <c r="H22" i="6"/>
  <c r="D22" i="6"/>
  <c r="I22" i="6" s="1"/>
  <c r="C22" i="6"/>
  <c r="H21" i="6"/>
  <c r="D21" i="6"/>
  <c r="I21" i="6" s="1"/>
  <c r="C21" i="6"/>
  <c r="H20" i="6"/>
  <c r="D20" i="6"/>
  <c r="I20" i="6" s="1"/>
  <c r="C20" i="6"/>
  <c r="H19" i="6"/>
  <c r="D19" i="6"/>
  <c r="I19" i="6" s="1"/>
  <c r="C19" i="6"/>
  <c r="H18" i="6"/>
  <c r="D18" i="6"/>
  <c r="I18" i="6" s="1"/>
  <c r="C18" i="6"/>
  <c r="H17" i="6"/>
  <c r="D17" i="6"/>
  <c r="I17" i="6" s="1"/>
  <c r="C17" i="6"/>
  <c r="H16" i="6"/>
  <c r="D16" i="6"/>
  <c r="I16" i="6" s="1"/>
  <c r="C16" i="6"/>
  <c r="H15" i="6"/>
  <c r="D15" i="6"/>
  <c r="I15" i="6" s="1"/>
  <c r="C15" i="6"/>
  <c r="H14" i="6"/>
  <c r="D14" i="6"/>
  <c r="I14" i="6" s="1"/>
  <c r="C14" i="6"/>
  <c r="H13" i="6"/>
  <c r="D13" i="6"/>
  <c r="I13" i="6" s="1"/>
  <c r="C13" i="6"/>
  <c r="H12" i="6"/>
  <c r="D12" i="6"/>
  <c r="I12" i="6" s="1"/>
  <c r="C12" i="6"/>
  <c r="H11" i="6"/>
  <c r="D11" i="6"/>
  <c r="I11" i="6" s="1"/>
  <c r="C11" i="6"/>
  <c r="H10" i="6"/>
  <c r="D10" i="6"/>
  <c r="I29" i="6" s="1"/>
  <c r="C10" i="6"/>
  <c r="C9" i="6"/>
  <c r="H9" i="6" s="1"/>
  <c r="H27" i="6" s="1"/>
  <c r="E7" i="6"/>
  <c r="E8" i="6" s="1"/>
  <c r="J8" i="6" l="1"/>
  <c r="E9" i="6"/>
  <c r="I10" i="6"/>
  <c r="I27" i="6" s="1"/>
  <c r="H29" i="6"/>
  <c r="J9" i="6" l="1"/>
  <c r="E10" i="6"/>
  <c r="J10" i="6" l="1"/>
  <c r="E11" i="6"/>
  <c r="E12" i="6" l="1"/>
  <c r="J11" i="6"/>
  <c r="E13" i="6" l="1"/>
  <c r="J12" i="6"/>
  <c r="E14" i="6" l="1"/>
  <c r="J13" i="6"/>
  <c r="J14" i="6" l="1"/>
  <c r="E15" i="6"/>
  <c r="E16" i="6" l="1"/>
  <c r="J15" i="6"/>
  <c r="E17" i="6" l="1"/>
  <c r="J16" i="6"/>
  <c r="J17" i="6" l="1"/>
  <c r="E18" i="6"/>
  <c r="J18" i="6" l="1"/>
  <c r="E19" i="6"/>
  <c r="E20" i="6" l="1"/>
  <c r="J19" i="6"/>
  <c r="E21" i="6" l="1"/>
  <c r="J20" i="6"/>
  <c r="E22" i="6" l="1"/>
  <c r="J21" i="6"/>
  <c r="J22" i="6" l="1"/>
  <c r="E23" i="6"/>
  <c r="E24" i="6" l="1"/>
  <c r="J23" i="6"/>
  <c r="E25" i="6" l="1"/>
  <c r="J24" i="6"/>
  <c r="E26" i="6" l="1"/>
  <c r="J25" i="6"/>
  <c r="J26" i="6" l="1"/>
  <c r="J27" i="6" s="1"/>
  <c r="E27" i="6"/>
  <c r="J29" i="6"/>
  <c r="C7" i="3" l="1"/>
  <c r="C6" i="3"/>
  <c r="G9" i="3"/>
  <c r="F8" i="3"/>
  <c r="E7" i="3"/>
  <c r="I30" i="2" l="1"/>
  <c r="L30" i="2" s="1"/>
  <c r="I31" i="2"/>
  <c r="L31" i="2" s="1"/>
  <c r="I32" i="2"/>
  <c r="K32" i="2" s="1"/>
  <c r="K34" i="2" s="1"/>
  <c r="I29" i="2"/>
  <c r="L29" i="2"/>
  <c r="K36" i="2" s="1"/>
  <c r="L32" i="2"/>
  <c r="K29" i="2"/>
  <c r="K30" i="2"/>
  <c r="K31" i="2"/>
  <c r="C6" i="4"/>
  <c r="E7" i="4" s="1"/>
  <c r="J7" i="4" s="1"/>
  <c r="J7" i="3"/>
  <c r="K8" i="3"/>
  <c r="C32" i="2"/>
  <c r="C31" i="2"/>
  <c r="C30" i="2"/>
  <c r="C29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L18" i="1"/>
  <c r="E21" i="1"/>
  <c r="F22" i="1" s="1"/>
  <c r="G22" i="1" s="1"/>
  <c r="E22" i="1"/>
  <c r="E25" i="1"/>
  <c r="E26" i="1"/>
  <c r="F27" i="1" s="1"/>
  <c r="G27" i="1" s="1"/>
  <c r="E29" i="1"/>
  <c r="F30" i="1" s="1"/>
  <c r="G30" i="1" s="1"/>
  <c r="E30" i="1"/>
  <c r="E33" i="1"/>
  <c r="E34" i="1"/>
  <c r="F35" i="1" s="1"/>
  <c r="G35" i="1" s="1"/>
  <c r="E23" i="1"/>
  <c r="F23" i="1" s="1"/>
  <c r="G23" i="1" s="1"/>
  <c r="E27" i="1"/>
  <c r="F28" i="1" s="1"/>
  <c r="E31" i="1"/>
  <c r="F31" i="1"/>
  <c r="G31" i="1"/>
  <c r="E35" i="1"/>
  <c r="E19" i="1"/>
  <c r="E20" i="1"/>
  <c r="E24" i="1"/>
  <c r="F24" i="1" s="1"/>
  <c r="G24" i="1" s="1"/>
  <c r="E28" i="1"/>
  <c r="G28" i="1"/>
  <c r="E32" i="1"/>
  <c r="F32" i="1"/>
  <c r="G32" i="1"/>
  <c r="F25" i="1"/>
  <c r="G25" i="1" s="1"/>
  <c r="F29" i="1"/>
  <c r="G29" i="1" s="1"/>
  <c r="F33" i="1"/>
  <c r="G33" i="1"/>
  <c r="L19" i="1"/>
  <c r="O19" i="1" s="1"/>
  <c r="L20" i="1"/>
  <c r="L21" i="1"/>
  <c r="L22" i="1"/>
  <c r="L23" i="1"/>
  <c r="L24" i="1"/>
  <c r="L25" i="1"/>
  <c r="O25" i="1" s="1"/>
  <c r="L26" i="1"/>
  <c r="L27" i="1"/>
  <c r="L28" i="1"/>
  <c r="L29" i="1"/>
  <c r="O29" i="1"/>
  <c r="L30" i="1"/>
  <c r="L31" i="1"/>
  <c r="O31" i="1" s="1"/>
  <c r="L32" i="1"/>
  <c r="L33" i="1"/>
  <c r="O33" i="1"/>
  <c r="L34" i="1"/>
  <c r="L35" i="1"/>
  <c r="L36" i="1"/>
  <c r="O36" i="1" s="1"/>
  <c r="L37" i="1"/>
  <c r="O18" i="1"/>
  <c r="O20" i="1"/>
  <c r="O22" i="1"/>
  <c r="O24" i="1"/>
  <c r="O26" i="1"/>
  <c r="O30" i="1"/>
  <c r="O34" i="1"/>
  <c r="M36" i="2"/>
  <c r="O35" i="1"/>
  <c r="L9" i="3"/>
  <c r="D7" i="3"/>
  <c r="O32" i="1" l="1"/>
  <c r="F20" i="1"/>
  <c r="G20" i="1" s="1"/>
  <c r="C8" i="1" s="1"/>
  <c r="F21" i="1"/>
  <c r="G21" i="1" s="1"/>
  <c r="C9" i="1" s="1"/>
  <c r="C7" i="1"/>
  <c r="F34" i="1"/>
  <c r="G34" i="1" s="1"/>
  <c r="O23" i="1"/>
  <c r="O21" i="1"/>
  <c r="O38" i="1" s="1"/>
  <c r="L38" i="1"/>
  <c r="L39" i="1" s="1"/>
  <c r="G10" i="3"/>
  <c r="L10" i="3" s="1"/>
  <c r="F9" i="3"/>
  <c r="K9" i="3" s="1"/>
  <c r="O28" i="1"/>
  <c r="O27" i="1"/>
  <c r="C8" i="3"/>
  <c r="F26" i="1"/>
  <c r="G26" i="1" s="1"/>
  <c r="C6" i="1" s="1"/>
  <c r="E8" i="3"/>
  <c r="J8" i="3" s="1"/>
  <c r="G9" i="4"/>
  <c r="L9" i="4" s="1"/>
  <c r="O37" i="1"/>
  <c r="C7" i="4"/>
  <c r="F8" i="4"/>
  <c r="K8" i="4" s="1"/>
  <c r="C10" i="1" l="1"/>
  <c r="D6" i="1"/>
  <c r="D8" i="3"/>
  <c r="F10" i="3" s="1"/>
  <c r="K10" i="3" s="1"/>
  <c r="D7" i="1"/>
  <c r="D9" i="1"/>
  <c r="D8" i="1"/>
  <c r="D7" i="4"/>
  <c r="E8" i="4" s="1"/>
  <c r="J8" i="4" s="1"/>
  <c r="G10" i="4"/>
  <c r="L10" i="4" s="1"/>
  <c r="F9" i="4" l="1"/>
  <c r="K9" i="4" s="1"/>
  <c r="E9" i="3"/>
  <c r="J9" i="3" s="1"/>
  <c r="G11" i="3"/>
  <c r="L11" i="3" s="1"/>
  <c r="C9" i="3"/>
  <c r="C8" i="4"/>
  <c r="H22" i="1"/>
  <c r="I22" i="1" s="1"/>
  <c r="M22" i="1" s="1"/>
  <c r="N22" i="1" s="1"/>
  <c r="H30" i="1"/>
  <c r="I30" i="1" s="1"/>
  <c r="M30" i="1" s="1"/>
  <c r="N30" i="1" s="1"/>
  <c r="H38" i="1"/>
  <c r="E45" i="1" s="1"/>
  <c r="H18" i="1"/>
  <c r="I18" i="1" s="1"/>
  <c r="H34" i="1"/>
  <c r="I34" i="1" s="1"/>
  <c r="M34" i="1" s="1"/>
  <c r="N34" i="1" s="1"/>
  <c r="H26" i="1"/>
  <c r="I26" i="1" s="1"/>
  <c r="M26" i="1" s="1"/>
  <c r="N26" i="1" s="1"/>
  <c r="H24" i="1"/>
  <c r="I24" i="1" s="1"/>
  <c r="M24" i="1" s="1"/>
  <c r="N24" i="1" s="1"/>
  <c r="H32" i="1"/>
  <c r="I32" i="1" s="1"/>
  <c r="M32" i="1" s="1"/>
  <c r="N32" i="1" s="1"/>
  <c r="H20" i="1"/>
  <c r="I20" i="1" s="1"/>
  <c r="M20" i="1" s="1"/>
  <c r="N20" i="1" s="1"/>
  <c r="H36" i="1"/>
  <c r="I36" i="1" s="1"/>
  <c r="M36" i="1" s="1"/>
  <c r="N36" i="1" s="1"/>
  <c r="H40" i="1"/>
  <c r="E47" i="1" s="1"/>
  <c r="H28" i="1"/>
  <c r="I28" i="1" s="1"/>
  <c r="M28" i="1" s="1"/>
  <c r="N28" i="1" s="1"/>
  <c r="H25" i="1"/>
  <c r="I25" i="1" s="1"/>
  <c r="M25" i="1" s="1"/>
  <c r="N25" i="1" s="1"/>
  <c r="H41" i="1"/>
  <c r="E48" i="1" s="1"/>
  <c r="H33" i="1"/>
  <c r="I33" i="1" s="1"/>
  <c r="M33" i="1" s="1"/>
  <c r="N33" i="1" s="1"/>
  <c r="H21" i="1"/>
  <c r="I21" i="1" s="1"/>
  <c r="M21" i="1" s="1"/>
  <c r="N21" i="1" s="1"/>
  <c r="H29" i="1"/>
  <c r="I29" i="1" s="1"/>
  <c r="M29" i="1" s="1"/>
  <c r="N29" i="1" s="1"/>
  <c r="H37" i="1"/>
  <c r="I37" i="1" s="1"/>
  <c r="M37" i="1" s="1"/>
  <c r="N37" i="1" s="1"/>
  <c r="H23" i="1"/>
  <c r="I23" i="1" s="1"/>
  <c r="M23" i="1" s="1"/>
  <c r="N23" i="1" s="1"/>
  <c r="H31" i="1"/>
  <c r="I31" i="1" s="1"/>
  <c r="M31" i="1" s="1"/>
  <c r="N31" i="1" s="1"/>
  <c r="H39" i="1"/>
  <c r="E46" i="1" s="1"/>
  <c r="H19" i="1"/>
  <c r="I19" i="1" s="1"/>
  <c r="M19" i="1" s="1"/>
  <c r="N19" i="1" s="1"/>
  <c r="H27" i="1"/>
  <c r="I27" i="1" s="1"/>
  <c r="M27" i="1" s="1"/>
  <c r="N27" i="1" s="1"/>
  <c r="H35" i="1"/>
  <c r="I35" i="1" s="1"/>
  <c r="M35" i="1" s="1"/>
  <c r="N35" i="1" s="1"/>
  <c r="D9" i="3" l="1"/>
  <c r="C10" i="3" s="1"/>
  <c r="E10" i="3"/>
  <c r="J10" i="3" s="1"/>
  <c r="D8" i="4"/>
  <c r="F10" i="4" s="1"/>
  <c r="K10" i="4" s="1"/>
  <c r="I40" i="1"/>
  <c r="D40" i="1" s="1"/>
  <c r="I41" i="1"/>
  <c r="D41" i="1" s="1"/>
  <c r="I39" i="1"/>
  <c r="D39" i="1" s="1"/>
  <c r="I38" i="1"/>
  <c r="D38" i="1" s="1"/>
  <c r="N53" i="1"/>
  <c r="M18" i="1"/>
  <c r="N52" i="1"/>
  <c r="E9" i="4" l="1"/>
  <c r="J9" i="4" s="1"/>
  <c r="C9" i="4"/>
  <c r="D9" i="4" s="1"/>
  <c r="E10" i="4" s="1"/>
  <c r="J10" i="4" s="1"/>
  <c r="G11" i="4"/>
  <c r="L11" i="4" s="1"/>
  <c r="D10" i="3"/>
  <c r="C11" i="3"/>
  <c r="G13" i="3"/>
  <c r="L13" i="3" s="1"/>
  <c r="F12" i="3"/>
  <c r="K12" i="3" s="1"/>
  <c r="E11" i="3"/>
  <c r="J11" i="3" s="1"/>
  <c r="F11" i="3"/>
  <c r="K11" i="3" s="1"/>
  <c r="G12" i="3"/>
  <c r="L12" i="3" s="1"/>
  <c r="N18" i="1"/>
  <c r="N38" i="1" s="1"/>
  <c r="O43" i="1" s="1"/>
  <c r="M38" i="1"/>
  <c r="M39" i="1" s="1"/>
  <c r="O47" i="1" l="1"/>
  <c r="D11" i="3"/>
  <c r="F13" i="3" s="1"/>
  <c r="K13" i="3" s="1"/>
  <c r="C12" i="3"/>
  <c r="G14" i="3"/>
  <c r="L14" i="3" s="1"/>
  <c r="E12" i="3"/>
  <c r="J12" i="3" s="1"/>
  <c r="D46" i="1"/>
  <c r="F46" i="1" s="1"/>
  <c r="D48" i="1"/>
  <c r="F48" i="1" s="1"/>
  <c r="D45" i="1"/>
  <c r="F45" i="1" s="1"/>
  <c r="D47" i="1"/>
  <c r="F47" i="1" s="1"/>
  <c r="C10" i="4"/>
  <c r="F11" i="4"/>
  <c r="K11" i="4" s="1"/>
  <c r="G12" i="4"/>
  <c r="L12" i="4" s="1"/>
  <c r="H48" i="1" l="1"/>
  <c r="I48" i="1"/>
  <c r="D12" i="3"/>
  <c r="C13" i="3" s="1"/>
  <c r="F14" i="3"/>
  <c r="K14" i="3" s="1"/>
  <c r="E13" i="3"/>
  <c r="J13" i="3" s="1"/>
  <c r="H46" i="1"/>
  <c r="I46" i="1"/>
  <c r="I47" i="1"/>
  <c r="H47" i="1"/>
  <c r="D10" i="4"/>
  <c r="C11" i="4" s="1"/>
  <c r="G13" i="4"/>
  <c r="L13" i="4" s="1"/>
  <c r="F12" i="4"/>
  <c r="K12" i="4" s="1"/>
  <c r="E11" i="4"/>
  <c r="J11" i="4" s="1"/>
  <c r="I45" i="1"/>
  <c r="H52" i="1" s="1"/>
  <c r="H45" i="1"/>
  <c r="J52" i="1"/>
  <c r="D13" i="3" l="1"/>
  <c r="F15" i="3" s="1"/>
  <c r="K15" i="3" s="1"/>
  <c r="C14" i="3"/>
  <c r="G16" i="3"/>
  <c r="L16" i="3" s="1"/>
  <c r="E14" i="3"/>
  <c r="J14" i="3" s="1"/>
  <c r="D11" i="4"/>
  <c r="E12" i="4" s="1"/>
  <c r="J12" i="4" s="1"/>
  <c r="F13" i="4"/>
  <c r="K13" i="4" s="1"/>
  <c r="G15" i="3"/>
  <c r="L15" i="3" s="1"/>
  <c r="H50" i="1"/>
  <c r="G14" i="4" l="1"/>
  <c r="L14" i="4" s="1"/>
  <c r="C12" i="4"/>
  <c r="D14" i="3"/>
  <c r="G17" i="3"/>
  <c r="L17" i="3" s="1"/>
  <c r="F16" i="3"/>
  <c r="K16" i="3" s="1"/>
  <c r="E15" i="3"/>
  <c r="J15" i="3" s="1"/>
  <c r="C15" i="3"/>
  <c r="D15" i="3" l="1"/>
  <c r="E16" i="3" s="1"/>
  <c r="J16" i="3" s="1"/>
  <c r="D12" i="4"/>
  <c r="C13" i="4" s="1"/>
  <c r="D13" i="4" l="1"/>
  <c r="C14" i="4" s="1"/>
  <c r="F14" i="4"/>
  <c r="K14" i="4" s="1"/>
  <c r="E13" i="4"/>
  <c r="J13" i="4" s="1"/>
  <c r="G15" i="4"/>
  <c r="L15" i="4" s="1"/>
  <c r="F17" i="3"/>
  <c r="K17" i="3" s="1"/>
  <c r="G18" i="3"/>
  <c r="L18" i="3" s="1"/>
  <c r="C16" i="3"/>
  <c r="E14" i="4" l="1"/>
  <c r="J14" i="4" s="1"/>
  <c r="F15" i="4"/>
  <c r="K15" i="4" s="1"/>
  <c r="G16" i="4"/>
  <c r="L16" i="4" s="1"/>
  <c r="D14" i="4"/>
  <c r="F16" i="4" s="1"/>
  <c r="K16" i="4" s="1"/>
  <c r="D16" i="3"/>
  <c r="F18" i="3" s="1"/>
  <c r="K18" i="3" s="1"/>
  <c r="C17" i="3" l="1"/>
  <c r="G19" i="3"/>
  <c r="L19" i="3" s="1"/>
  <c r="E17" i="3"/>
  <c r="J17" i="3" s="1"/>
  <c r="C15" i="4"/>
  <c r="G17" i="4"/>
  <c r="L17" i="4" s="1"/>
  <c r="E15" i="4"/>
  <c r="J15" i="4" s="1"/>
  <c r="D15" i="4" l="1"/>
  <c r="F17" i="4" s="1"/>
  <c r="K17" i="4" s="1"/>
  <c r="D17" i="3"/>
  <c r="F19" i="3" s="1"/>
  <c r="K19" i="3" s="1"/>
  <c r="G20" i="3" l="1"/>
  <c r="L20" i="3" s="1"/>
  <c r="C18" i="3"/>
  <c r="E16" i="4"/>
  <c r="J16" i="4" s="1"/>
  <c r="E18" i="3"/>
  <c r="J18" i="3" s="1"/>
  <c r="C16" i="4"/>
  <c r="G18" i="4"/>
  <c r="L18" i="4" s="1"/>
  <c r="D16" i="4" l="1"/>
  <c r="E17" i="4" s="1"/>
  <c r="J17" i="4" s="1"/>
  <c r="D18" i="3"/>
  <c r="G21" i="3" s="1"/>
  <c r="L21" i="3" s="1"/>
  <c r="C17" i="4" l="1"/>
  <c r="D17" i="4" s="1"/>
  <c r="C18" i="4" s="1"/>
  <c r="G19" i="4"/>
  <c r="L19" i="4" s="1"/>
  <c r="F18" i="4"/>
  <c r="K18" i="4" s="1"/>
  <c r="F20" i="3"/>
  <c r="K20" i="3" s="1"/>
  <c r="C19" i="3"/>
  <c r="E19" i="3"/>
  <c r="J19" i="3" s="1"/>
  <c r="D18" i="4" l="1"/>
  <c r="E19" i="4" s="1"/>
  <c r="J19" i="4" s="1"/>
  <c r="F19" i="4"/>
  <c r="K19" i="4" s="1"/>
  <c r="G20" i="4"/>
  <c r="L20" i="4" s="1"/>
  <c r="E20" i="3"/>
  <c r="J20" i="3" s="1"/>
  <c r="D19" i="3"/>
  <c r="C20" i="3"/>
  <c r="G22" i="3"/>
  <c r="L22" i="3" s="1"/>
  <c r="F21" i="3"/>
  <c r="K21" i="3" s="1"/>
  <c r="E18" i="4"/>
  <c r="J18" i="4" s="1"/>
  <c r="F20" i="4" l="1"/>
  <c r="K20" i="4" s="1"/>
  <c r="C19" i="4"/>
  <c r="G21" i="4"/>
  <c r="L21" i="4" s="1"/>
  <c r="D20" i="3"/>
  <c r="E21" i="3" s="1"/>
  <c r="J21" i="3" s="1"/>
  <c r="C21" i="3"/>
  <c r="G23" i="3"/>
  <c r="L23" i="3" s="1"/>
  <c r="F22" i="3"/>
  <c r="K22" i="3" s="1"/>
  <c r="D21" i="3" l="1"/>
  <c r="E22" i="3" s="1"/>
  <c r="J22" i="3" s="1"/>
  <c r="C22" i="3"/>
  <c r="G24" i="3"/>
  <c r="L24" i="3" s="1"/>
  <c r="F23" i="3"/>
  <c r="K23" i="3" s="1"/>
  <c r="D19" i="4"/>
  <c r="E20" i="4" s="1"/>
  <c r="J20" i="4" s="1"/>
  <c r="G22" i="4" l="1"/>
  <c r="L22" i="4" s="1"/>
  <c r="C20" i="4"/>
  <c r="F21" i="4"/>
  <c r="K21" i="4" s="1"/>
  <c r="D22" i="3"/>
  <c r="C23" i="3"/>
  <c r="G25" i="3"/>
  <c r="L25" i="3" s="1"/>
  <c r="L4" i="3" s="1"/>
  <c r="F24" i="3"/>
  <c r="K24" i="3" s="1"/>
  <c r="E23" i="3"/>
  <c r="J23" i="3" s="1"/>
  <c r="D23" i="3" l="1"/>
  <c r="C24" i="3"/>
  <c r="F25" i="3"/>
  <c r="K25" i="3" s="1"/>
  <c r="K4" i="3" s="1"/>
  <c r="E24" i="3"/>
  <c r="J24" i="3" s="1"/>
  <c r="D20" i="4"/>
  <c r="E21" i="4" s="1"/>
  <c r="J21" i="4" s="1"/>
  <c r="C21" i="4"/>
  <c r="F22" i="4" l="1"/>
  <c r="K22" i="4" s="1"/>
  <c r="D24" i="3"/>
  <c r="C25" i="3" s="1"/>
  <c r="D25" i="3" s="1"/>
  <c r="D21" i="4"/>
  <c r="F23" i="4" s="1"/>
  <c r="K23" i="4" s="1"/>
  <c r="G24" i="4"/>
  <c r="L24" i="4" s="1"/>
  <c r="E22" i="4"/>
  <c r="J22" i="4" s="1"/>
  <c r="C22" i="4"/>
  <c r="G23" i="4"/>
  <c r="L23" i="4" s="1"/>
  <c r="D22" i="4" l="1"/>
  <c r="C23" i="4" s="1"/>
  <c r="E25" i="3"/>
  <c r="J25" i="3" s="1"/>
  <c r="J4" i="3" s="1"/>
  <c r="D23" i="4" l="1"/>
  <c r="E24" i="4" s="1"/>
  <c r="J24" i="4" s="1"/>
  <c r="G25" i="4"/>
  <c r="L25" i="4" s="1"/>
  <c r="L4" i="4" s="1"/>
  <c r="E23" i="4"/>
  <c r="J23" i="4" s="1"/>
  <c r="F24" i="4"/>
  <c r="K24" i="4" s="1"/>
  <c r="C24" i="4" l="1"/>
  <c r="D24" i="4" s="1"/>
  <c r="C25" i="4" s="1"/>
  <c r="D25" i="4" s="1"/>
  <c r="F25" i="4"/>
  <c r="K25" i="4" s="1"/>
  <c r="K4" i="4" s="1"/>
  <c r="E25" i="4" l="1"/>
  <c r="J25" i="4" s="1"/>
  <c r="J4" i="4" s="1"/>
  <c r="M4" i="4" s="1"/>
</calcChain>
</file>

<file path=xl/sharedStrings.xml><?xml version="1.0" encoding="utf-8"?>
<sst xmlns="http://schemas.openxmlformats.org/spreadsheetml/2006/main" count="255" uniqueCount="117">
  <si>
    <t>Multiplicative Model</t>
  </si>
  <si>
    <t xml:space="preserve">PROBLEM:  </t>
  </si>
  <si>
    <t>Quarter</t>
  </si>
  <si>
    <t>Ratio</t>
  </si>
  <si>
    <t>Index</t>
  </si>
  <si>
    <t>Winter</t>
  </si>
  <si>
    <t>Spring</t>
  </si>
  <si>
    <t>Summer</t>
  </si>
  <si>
    <r>
      <t>Y</t>
    </r>
    <r>
      <rPr>
        <vertAlign val="subscript"/>
        <sz val="10"/>
        <rFont val="Arial"/>
        <family val="2"/>
      </rPr>
      <t>t/</t>
    </r>
    <r>
      <rPr>
        <sz val="10"/>
        <rFont val="Arial"/>
        <family val="2"/>
      </rPr>
      <t>S</t>
    </r>
    <r>
      <rPr>
        <vertAlign val="subscript"/>
        <sz val="10"/>
        <rFont val="Arial"/>
        <family val="2"/>
      </rPr>
      <t>t</t>
    </r>
  </si>
  <si>
    <t>Fall</t>
  </si>
  <si>
    <t>Average:</t>
  </si>
  <si>
    <t>Four-</t>
  </si>
  <si>
    <t>(Seasonal Index)</t>
  </si>
  <si>
    <t>Centered</t>
  </si>
  <si>
    <t>Original as a</t>
  </si>
  <si>
    <r>
      <t>(Scaled S</t>
    </r>
    <r>
      <rPr>
        <vertAlign val="subscript"/>
        <sz val="10"/>
        <rFont val="Arial"/>
        <family val="2"/>
      </rPr>
      <t>t</t>
    </r>
    <r>
      <rPr>
        <sz val="10"/>
        <rFont val="Arial"/>
        <family val="2"/>
      </rPr>
      <t>)</t>
    </r>
  </si>
  <si>
    <t>Least Square Regression</t>
  </si>
  <si>
    <t xml:space="preserve">Actual </t>
  </si>
  <si>
    <t>Moving</t>
  </si>
  <si>
    <t>Percentage of</t>
  </si>
  <si>
    <t>Seasonal</t>
  </si>
  <si>
    <t>Seasonally</t>
  </si>
  <si>
    <t>t</t>
  </si>
  <si>
    <r>
      <t>Sales, Y</t>
    </r>
    <r>
      <rPr>
        <vertAlign val="subscript"/>
        <sz val="10"/>
        <rFont val="Arial"/>
        <family val="2"/>
      </rPr>
      <t>t</t>
    </r>
  </si>
  <si>
    <t>Average</t>
  </si>
  <si>
    <t>Moving Average</t>
  </si>
  <si>
    <t>Adjusted</t>
  </si>
  <si>
    <t>X</t>
  </si>
  <si>
    <t>Y</t>
  </si>
  <si>
    <t>XY</t>
  </si>
  <si>
    <r>
      <t>X</t>
    </r>
    <r>
      <rPr>
        <b/>
        <vertAlign val="superscript"/>
        <sz val="11"/>
        <rFont val="Times New Roman"/>
        <family val="1"/>
      </rPr>
      <t>2</t>
    </r>
  </si>
  <si>
    <t>Mean:</t>
  </si>
  <si>
    <t xml:space="preserve">Regression line: </t>
  </si>
  <si>
    <t>y = 0.654 x + 5.344</t>
  </si>
  <si>
    <t>=</t>
  </si>
  <si>
    <t>Forecast:</t>
  </si>
  <si>
    <t>Deseasonalised prediction</t>
  </si>
  <si>
    <t>SI</t>
  </si>
  <si>
    <t>Seasonal Forecast</t>
  </si>
  <si>
    <t>Observed</t>
  </si>
  <si>
    <t>APE:</t>
  </si>
  <si>
    <t>Squared Error:</t>
  </si>
  <si>
    <t>MAPE:</t>
  </si>
  <si>
    <t>OR:</t>
  </si>
  <si>
    <t>Slope:</t>
  </si>
  <si>
    <t>MSE:</t>
  </si>
  <si>
    <t>Intercept:</t>
  </si>
  <si>
    <t>Additive Model</t>
  </si>
  <si>
    <t>SUMMARY OUTPUT</t>
  </si>
  <si>
    <t>Autumn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</si>
  <si>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</si>
  <si>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</si>
  <si>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</si>
  <si>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</si>
  <si>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</si>
  <si>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</si>
  <si>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</si>
  <si>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</si>
  <si>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</si>
  <si>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</si>
  <si>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</si>
  <si>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</si>
  <si>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</si>
  <si>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</si>
  <si>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</si>
  <si>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</si>
  <si>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</si>
  <si>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</si>
  <si>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</si>
  <si>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</si>
  <si>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</si>
  <si>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</si>
  <si>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</si>
  <si>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Forecast</t>
  </si>
  <si>
    <t>From Regression:</t>
  </si>
  <si>
    <t>Coefficients:</t>
  </si>
  <si>
    <t>Period</t>
  </si>
  <si>
    <t>MAPE</t>
  </si>
  <si>
    <t>Year</t>
  </si>
  <si>
    <t>.</t>
  </si>
  <si>
    <t>1 step</t>
  </si>
  <si>
    <t>2 step</t>
  </si>
  <si>
    <t>3 step</t>
  </si>
  <si>
    <t>Sales (Yt)</t>
  </si>
  <si>
    <t>alpha =</t>
  </si>
  <si>
    <t>beta =</t>
  </si>
  <si>
    <r>
      <t>smoothed value  (m</t>
    </r>
    <r>
      <rPr>
        <vertAlign val="subscript"/>
        <sz val="12"/>
        <rFont val="Times New Roman"/>
        <family val="1"/>
      </rPr>
      <t>t</t>
    </r>
    <r>
      <rPr>
        <sz val="12"/>
        <rFont val="Times New Roman"/>
        <family val="1"/>
      </rPr>
      <t>)</t>
    </r>
  </si>
  <si>
    <r>
      <t>trend parameter (r</t>
    </r>
    <r>
      <rPr>
        <vertAlign val="subscript"/>
        <sz val="12"/>
        <rFont val="Times New Roman"/>
        <family val="1"/>
      </rPr>
      <t>t</t>
    </r>
    <r>
      <rPr>
        <sz val="12"/>
        <rFont val="Times New Roman"/>
        <family val="1"/>
      </rPr>
      <t>)</t>
    </r>
  </si>
  <si>
    <r>
      <t>one step forecast (F</t>
    </r>
    <r>
      <rPr>
        <vertAlign val="subscript"/>
        <sz val="12"/>
        <rFont val="Times New Roman"/>
        <family val="1"/>
      </rPr>
      <t>t+1</t>
    </r>
    <r>
      <rPr>
        <sz val="12"/>
        <rFont val="Times New Roman"/>
        <family val="1"/>
      </rPr>
      <t>)</t>
    </r>
  </si>
  <si>
    <r>
      <t>two step forecast (F</t>
    </r>
    <r>
      <rPr>
        <vertAlign val="subscript"/>
        <sz val="12"/>
        <rFont val="Times New Roman"/>
        <family val="1"/>
      </rPr>
      <t>t+2</t>
    </r>
    <r>
      <rPr>
        <sz val="12"/>
        <rFont val="Times New Roman"/>
        <family val="1"/>
      </rPr>
      <t>)</t>
    </r>
  </si>
  <si>
    <r>
      <t>three step forecast (F</t>
    </r>
    <r>
      <rPr>
        <vertAlign val="subscript"/>
        <sz val="12"/>
        <rFont val="Times New Roman"/>
        <family val="1"/>
      </rPr>
      <t>t+3</t>
    </r>
    <r>
      <rPr>
        <sz val="12"/>
        <rFont val="Times New Roman"/>
        <family val="1"/>
      </rPr>
      <t>)</t>
    </r>
  </si>
  <si>
    <t>Sum:</t>
  </si>
  <si>
    <t>Seasonally Adjusted</t>
  </si>
  <si>
    <r>
      <t>1 step</t>
    </r>
    <r>
      <rPr>
        <sz val="12"/>
        <rFont val="Times New Roman"/>
        <family val="1"/>
      </rPr>
      <t xml:space="preserve">
APE</t>
    </r>
  </si>
  <si>
    <r>
      <t>2 step</t>
    </r>
    <r>
      <rPr>
        <sz val="12"/>
        <rFont val="Times New Roman"/>
        <family val="1"/>
      </rPr>
      <t xml:space="preserve">
APR</t>
    </r>
  </si>
  <si>
    <r>
      <t>3 step</t>
    </r>
    <r>
      <rPr>
        <sz val="12"/>
        <rFont val="Times New Roman"/>
        <family val="1"/>
      </rPr>
      <t xml:space="preserve">
APE</t>
    </r>
  </si>
  <si>
    <t>(Deseasonalised)</t>
  </si>
  <si>
    <t>Tutorial 9 Q2</t>
  </si>
  <si>
    <t>Tutorial 9 Question 1(a &amp; b)</t>
  </si>
  <si>
    <t>Tutorial 9 Question 1c</t>
  </si>
  <si>
    <t>Tutorial 9 Q3</t>
  </si>
  <si>
    <r>
      <t>2 step</t>
    </r>
    <r>
      <rPr>
        <sz val="12"/>
        <rFont val="Times New Roman"/>
        <family val="1"/>
      </rPr>
      <t xml:space="preserve">
APE</t>
    </r>
  </si>
  <si>
    <t>y = mx + c</t>
  </si>
  <si>
    <t>c =</t>
  </si>
  <si>
    <t>m =</t>
  </si>
  <si>
    <t>Season</t>
  </si>
  <si>
    <t>a) Perform a two and three period moving average forecast of the data.</t>
  </si>
  <si>
    <t>Alpha 1 (a) =</t>
  </si>
  <si>
    <t>c) Calculate the MSE and MAPE of your forecasts and comment on the accuracy of the forecast.</t>
  </si>
  <si>
    <r>
      <t>Sales (Y</t>
    </r>
    <r>
      <rPr>
        <vertAlign val="subscript"/>
        <sz val="12"/>
        <rFont val="Times New Roman"/>
        <family val="1"/>
      </rPr>
      <t>t</t>
    </r>
    <r>
      <rPr>
        <sz val="12"/>
        <rFont val="Times New Roman"/>
        <family val="1"/>
      </rPr>
      <t>)</t>
    </r>
  </si>
  <si>
    <t>2-period moving average</t>
  </si>
  <si>
    <t>3-period moving average</t>
  </si>
  <si>
    <t>Simple exponential smoothing</t>
  </si>
  <si>
    <t>APE</t>
  </si>
  <si>
    <t>Tutorial 9 (Exercise 1 - updated)</t>
  </si>
  <si>
    <r>
      <t xml:space="preserve">b) Perform a simple exponential smoothing using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</rPr>
      <t xml:space="preserve"> = 0.5.</t>
    </r>
  </si>
  <si>
    <r>
      <t xml:space="preserve">d) Using the solver determine the value of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</rPr>
      <t xml:space="preserve"> that result in the most accurate forecast for part (b).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</si>
</sst>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.00_);_(* \(#,##0.00\);_(* &quot;-&quot;??_);_(@_)"/>
    <numFmt numFmtId="165" formatCode="_(* #,##0.0_);_(* \(#,##0.0\);_(* &quot;-&quot;??_);_(@_)"/>
    <numFmt numFmtId="166" formatCode="#,##0.0"/>
    <numFmt numFmtId="167" formatCode="0.0"/>
    <numFmt numFmtId="168" formatCode="0.000"/>
    <numFmt numFmtId="169" formatCode="0.0000"/>
  </numFmts>
  <fonts count="26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i/>
      <u/>
      <sz val="11"/>
      <name val="Arial"/>
      <family val="2"/>
    </font>
    <font>
      <b/>
      <i/>
      <sz val="11"/>
      <name val="Arial"/>
      <family val="2"/>
    </font>
    <font>
      <sz val="11"/>
      <name val="Arial"/>
      <family val="2"/>
    </font>
    <font>
      <vertAlign val="subscript"/>
      <sz val="10"/>
      <name val="Arial"/>
      <family val="2"/>
    </font>
    <font>
      <b/>
      <i/>
      <u/>
      <sz val="10"/>
      <name val="Arial"/>
      <family val="2"/>
    </font>
    <font>
      <sz val="10"/>
      <name val="Arial"/>
      <family val="2"/>
    </font>
    <font>
      <b/>
      <sz val="10"/>
      <name val="Symbol"/>
      <family val="1"/>
      <charset val="2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vertAlign val="superscript"/>
      <sz val="11"/>
      <name val="Times New Roman"/>
      <family val="1"/>
    </font>
    <font>
      <i/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b/>
      <i/>
      <u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vertAlign val="subscript"/>
      <sz val="12"/>
      <name val="Times New Roman"/>
      <family val="1"/>
    </font>
    <font>
      <u/>
      <sz val="12"/>
      <name val="Times New Roman"/>
      <family val="1"/>
    </font>
    <font>
      <i/>
      <u/>
      <sz val="10"/>
      <name val="Arial"/>
      <family val="2"/>
    </font>
    <font>
      <sz val="12"/>
      <name val="Symbol"/>
      <family val="1"/>
      <charset val="2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indexed="1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10" fontId="0" fillId="0" borderId="4" xfId="0" applyNumberFormat="1" applyBorder="1"/>
    <xf numFmtId="0" fontId="0" fillId="0" borderId="0" xfId="0" applyBorder="1" applyAlignment="1">
      <alignment horizontal="center"/>
    </xf>
    <xf numFmtId="0" fontId="0" fillId="0" borderId="5" xfId="0" applyBorder="1"/>
    <xf numFmtId="10" fontId="0" fillId="0" borderId="6" xfId="0" applyNumberFormat="1" applyBorder="1"/>
    <xf numFmtId="0" fontId="0" fillId="0" borderId="3" xfId="0" applyFill="1" applyBorder="1"/>
    <xf numFmtId="10" fontId="0" fillId="0" borderId="0" xfId="0" applyNumberFormat="1"/>
    <xf numFmtId="0" fontId="0" fillId="0" borderId="0" xfId="0" applyFill="1" applyBorder="1"/>
    <xf numFmtId="0" fontId="8" fillId="0" borderId="0" xfId="0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/>
    <xf numFmtId="165" fontId="1" fillId="0" borderId="4" xfId="1" applyNumberFormat="1" applyBorder="1" applyAlignment="1">
      <alignment horizontal="center"/>
    </xf>
    <xf numFmtId="10" fontId="1" fillId="0" borderId="4" xfId="2" applyNumberFormat="1" applyBorder="1"/>
    <xf numFmtId="166" fontId="0" fillId="0" borderId="4" xfId="0" applyNumberFormat="1" applyBorder="1"/>
    <xf numFmtId="0" fontId="8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wrapText="1"/>
    </xf>
    <xf numFmtId="4" fontId="0" fillId="0" borderId="0" xfId="0" applyNumberFormat="1" applyBorder="1"/>
    <xf numFmtId="0" fontId="14" fillId="0" borderId="0" xfId="0" applyFont="1" applyFill="1" applyBorder="1" applyAlignment="1">
      <alignment horizontal="centerContinuous"/>
    </xf>
    <xf numFmtId="4" fontId="0" fillId="0" borderId="4" xfId="0" applyNumberFormat="1" applyBorder="1"/>
    <xf numFmtId="10" fontId="1" fillId="0" borderId="0" xfId="2" applyNumberFormat="1" applyBorder="1" applyAlignment="1">
      <alignment horizontal="center"/>
    </xf>
    <xf numFmtId="0" fontId="0" fillId="0" borderId="0" xfId="0" applyFill="1" applyBorder="1" applyAlignment="1"/>
    <xf numFmtId="0" fontId="0" fillId="0" borderId="6" xfId="0" applyBorder="1" applyAlignment="1">
      <alignment horizontal="center"/>
    </xf>
    <xf numFmtId="165" fontId="1" fillId="0" borderId="6" xfId="1" applyNumberFormat="1" applyBorder="1" applyAlignment="1">
      <alignment horizontal="center"/>
    </xf>
    <xf numFmtId="4" fontId="0" fillId="0" borderId="12" xfId="0" applyNumberFormat="1" applyBorder="1"/>
    <xf numFmtId="4" fontId="0" fillId="0" borderId="6" xfId="0" applyNumberFormat="1" applyBorder="1"/>
    <xf numFmtId="10" fontId="1" fillId="0" borderId="12" xfId="2" applyNumberFormat="1" applyBorder="1" applyAlignment="1">
      <alignment horizontal="center"/>
    </xf>
    <xf numFmtId="10" fontId="1" fillId="0" borderId="6" xfId="2" applyNumberFormat="1" applyBorder="1"/>
    <xf numFmtId="166" fontId="0" fillId="0" borderId="6" xfId="0" applyNumberFormat="1" applyBorder="1"/>
    <xf numFmtId="165" fontId="1" fillId="0" borderId="7" xfId="1" applyNumberFormat="1" applyBorder="1" applyAlignment="1">
      <alignment horizontal="center"/>
    </xf>
    <xf numFmtId="4" fontId="0" fillId="0" borderId="7" xfId="0" applyNumberFormat="1" applyBorder="1"/>
    <xf numFmtId="10" fontId="1" fillId="0" borderId="7" xfId="2" applyNumberFormat="1" applyBorder="1" applyAlignment="1">
      <alignment horizontal="center"/>
    </xf>
    <xf numFmtId="10" fontId="1" fillId="0" borderId="7" xfId="2" applyNumberFormat="1" applyBorder="1"/>
    <xf numFmtId="166" fontId="0" fillId="0" borderId="7" xfId="0" applyNumberFormat="1" applyBorder="1"/>
    <xf numFmtId="0" fontId="14" fillId="0" borderId="0" xfId="0" applyFont="1" applyFill="1" applyBorder="1" applyAlignment="1">
      <alignment horizontal="center"/>
    </xf>
    <xf numFmtId="3" fontId="0" fillId="0" borderId="0" xfId="0" applyNumberFormat="1" applyBorder="1"/>
    <xf numFmtId="3" fontId="0" fillId="0" borderId="4" xfId="0" applyNumberFormat="1" applyBorder="1"/>
    <xf numFmtId="3" fontId="0" fillId="0" borderId="12" xfId="0" applyNumberFormat="1" applyBorder="1"/>
    <xf numFmtId="3" fontId="0" fillId="0" borderId="6" xfId="0" applyNumberFormat="1" applyBorder="1"/>
    <xf numFmtId="0" fontId="0" fillId="2" borderId="4" xfId="0" applyFill="1" applyBorder="1" applyAlignment="1">
      <alignment horizontal="center"/>
    </xf>
    <xf numFmtId="165" fontId="1" fillId="2" borderId="7" xfId="1" applyNumberFormat="1" applyFill="1" applyBorder="1"/>
    <xf numFmtId="0" fontId="0" fillId="2" borderId="7" xfId="0" applyFill="1" applyBorder="1"/>
    <xf numFmtId="10" fontId="0" fillId="2" borderId="0" xfId="0" applyNumberFormat="1" applyFill="1"/>
    <xf numFmtId="166" fontId="0" fillId="2" borderId="4" xfId="0" applyNumberFormat="1" applyFill="1" applyBorder="1"/>
    <xf numFmtId="0" fontId="0" fillId="0" borderId="13" xfId="0" applyBorder="1" applyAlignment="1">
      <alignment horizontal="center"/>
    </xf>
    <xf numFmtId="0" fontId="0" fillId="0" borderId="13" xfId="0" applyBorder="1"/>
    <xf numFmtId="165" fontId="1" fillId="2" borderId="4" xfId="1" applyNumberFormat="1" applyFill="1" applyBorder="1"/>
    <xf numFmtId="0" fontId="0" fillId="2" borderId="4" xfId="0" applyFill="1" applyBorder="1"/>
    <xf numFmtId="0" fontId="0" fillId="0" borderId="0" xfId="0" applyAlignment="1">
      <alignment horizontal="center"/>
    </xf>
    <xf numFmtId="0" fontId="0" fillId="2" borderId="6" xfId="0" applyFill="1" applyBorder="1" applyAlignment="1">
      <alignment horizontal="center"/>
    </xf>
    <xf numFmtId="165" fontId="1" fillId="2" borderId="6" xfId="1" applyNumberFormat="1" applyFill="1" applyBorder="1"/>
    <xf numFmtId="0" fontId="0" fillId="2" borderId="6" xfId="0" applyFill="1" applyBorder="1"/>
    <xf numFmtId="10" fontId="0" fillId="2" borderId="6" xfId="0" applyNumberFormat="1" applyFill="1" applyBorder="1"/>
    <xf numFmtId="166" fontId="0" fillId="2" borderId="6" xfId="0" applyNumberFormat="1" applyFill="1" applyBorder="1"/>
    <xf numFmtId="0" fontId="15" fillId="0" borderId="0" xfId="0" applyFont="1"/>
    <xf numFmtId="0" fontId="7" fillId="0" borderId="0" xfId="0" applyFont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2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0" fontId="14" fillId="0" borderId="21" xfId="0" applyFont="1" applyFill="1" applyBorder="1" applyAlignment="1">
      <alignment horizontal="centerContinuous"/>
    </xf>
    <xf numFmtId="0" fontId="0" fillId="0" borderId="17" xfId="0" applyFill="1" applyBorder="1" applyAlignment="1"/>
    <xf numFmtId="0" fontId="14" fillId="0" borderId="21" xfId="0" applyFont="1" applyFill="1" applyBorder="1" applyAlignment="1">
      <alignment horizontal="center"/>
    </xf>
    <xf numFmtId="0" fontId="0" fillId="0" borderId="22" xfId="0" applyBorder="1"/>
    <xf numFmtId="165" fontId="1" fillId="2" borderId="13" xfId="1" applyNumberFormat="1" applyFill="1" applyBorder="1"/>
    <xf numFmtId="0" fontId="0" fillId="2" borderId="13" xfId="0" applyFill="1" applyBorder="1" applyAlignment="1">
      <alignment horizontal="center"/>
    </xf>
    <xf numFmtId="0" fontId="18" fillId="0" borderId="0" xfId="0" applyFont="1" applyBorder="1"/>
    <xf numFmtId="0" fontId="19" fillId="0" borderId="0" xfId="0" applyFont="1" applyBorder="1"/>
    <xf numFmtId="2" fontId="19" fillId="0" borderId="0" xfId="0" applyNumberFormat="1" applyFont="1" applyBorder="1"/>
    <xf numFmtId="2" fontId="19" fillId="0" borderId="0" xfId="0" applyNumberFormat="1" applyFont="1" applyAlignment="1">
      <alignment horizontal="center"/>
    </xf>
    <xf numFmtId="0" fontId="20" fillId="0" borderId="0" xfId="0" applyFont="1" applyBorder="1"/>
    <xf numFmtId="0" fontId="19" fillId="0" borderId="13" xfId="0" applyFont="1" applyBorder="1" applyAlignment="1">
      <alignment horizontal="center"/>
    </xf>
    <xf numFmtId="2" fontId="19" fillId="0" borderId="13" xfId="0" applyNumberFormat="1" applyFont="1" applyBorder="1" applyAlignment="1">
      <alignment horizontal="center"/>
    </xf>
    <xf numFmtId="168" fontId="19" fillId="0" borderId="13" xfId="0" applyNumberFormat="1" applyFont="1" applyBorder="1" applyAlignment="1">
      <alignment horizontal="center"/>
    </xf>
    <xf numFmtId="0" fontId="19" fillId="0" borderId="0" xfId="0" applyFont="1" applyBorder="1" applyAlignment="1">
      <alignment wrapText="1"/>
    </xf>
    <xf numFmtId="2" fontId="19" fillId="0" borderId="0" xfId="0" applyNumberFormat="1" applyFont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 applyBorder="1" applyAlignment="1">
      <alignment wrapText="1"/>
    </xf>
    <xf numFmtId="168" fontId="19" fillId="0" borderId="0" xfId="0" applyNumberFormat="1" applyFont="1" applyAlignment="1">
      <alignment horizontal="center"/>
    </xf>
    <xf numFmtId="2" fontId="20" fillId="0" borderId="0" xfId="0" applyNumberFormat="1" applyFont="1" applyBorder="1"/>
    <xf numFmtId="0" fontId="0" fillId="0" borderId="23" xfId="0" applyBorder="1"/>
    <xf numFmtId="0" fontId="7" fillId="0" borderId="24" xfId="0" applyFont="1" applyFill="1" applyBorder="1" applyAlignment="1">
      <alignment horizontal="center"/>
    </xf>
    <xf numFmtId="0" fontId="0" fillId="0" borderId="25" xfId="0" applyBorder="1"/>
    <xf numFmtId="0" fontId="0" fillId="0" borderId="24" xfId="0" applyBorder="1"/>
    <xf numFmtId="0" fontId="11" fillId="0" borderId="24" xfId="0" applyFont="1" applyBorder="1" applyAlignment="1">
      <alignment horizontal="center"/>
    </xf>
    <xf numFmtId="167" fontId="0" fillId="0" borderId="0" xfId="0" applyNumberFormat="1" applyBorder="1"/>
    <xf numFmtId="0" fontId="14" fillId="0" borderId="25" xfId="0" applyFont="1" applyFill="1" applyBorder="1" applyAlignment="1">
      <alignment horizontal="center"/>
    </xf>
    <xf numFmtId="0" fontId="0" fillId="0" borderId="25" xfId="0" applyFill="1" applyBorder="1" applyAlignment="1"/>
    <xf numFmtId="0" fontId="16" fillId="0" borderId="0" xfId="0" applyFont="1" applyBorder="1"/>
    <xf numFmtId="0" fontId="1" fillId="0" borderId="0" xfId="0" applyFont="1" applyBorder="1"/>
    <xf numFmtId="0" fontId="7" fillId="0" borderId="0" xfId="0" applyFont="1" applyBorder="1"/>
    <xf numFmtId="0" fontId="14" fillId="0" borderId="25" xfId="0" applyFont="1" applyFill="1" applyBorder="1" applyAlignment="1">
      <alignment horizontal="centerContinuous"/>
    </xf>
    <xf numFmtId="0" fontId="12" fillId="0" borderId="24" xfId="0" applyFont="1" applyBorder="1" applyAlignment="1">
      <alignment horizontal="center"/>
    </xf>
    <xf numFmtId="0" fontId="16" fillId="0" borderId="25" xfId="0" applyFont="1" applyBorder="1"/>
    <xf numFmtId="0" fontId="1" fillId="0" borderId="2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8" fillId="0" borderId="17" xfId="0" applyFont="1" applyBorder="1" applyAlignment="1">
      <alignment horizontal="center" wrapText="1"/>
    </xf>
    <xf numFmtId="166" fontId="8" fillId="0" borderId="17" xfId="0" applyNumberFormat="1" applyFont="1" applyBorder="1" applyAlignment="1">
      <alignment horizontal="center" wrapText="1"/>
    </xf>
    <xf numFmtId="167" fontId="0" fillId="0" borderId="17" xfId="0" applyNumberFormat="1" applyBorder="1"/>
    <xf numFmtId="0" fontId="15" fillId="0" borderId="0" xfId="0" applyFont="1" applyFill="1" applyBorder="1"/>
    <xf numFmtId="0" fontId="7" fillId="0" borderId="0" xfId="0" applyFont="1" applyFill="1" applyBorder="1"/>
    <xf numFmtId="165" fontId="1" fillId="2" borderId="26" xfId="1" applyNumberFormat="1" applyFill="1" applyBorder="1"/>
    <xf numFmtId="0" fontId="0" fillId="2" borderId="26" xfId="0" applyFill="1" applyBorder="1" applyAlignment="1">
      <alignment horizontal="center"/>
    </xf>
    <xf numFmtId="0" fontId="0" fillId="0" borderId="26" xfId="0" applyBorder="1"/>
    <xf numFmtId="0" fontId="0" fillId="0" borderId="6" xfId="0" applyBorder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29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168" fontId="0" fillId="0" borderId="6" xfId="0" applyNumberFormat="1" applyBorder="1"/>
    <xf numFmtId="168" fontId="0" fillId="0" borderId="30" xfId="0" applyNumberFormat="1" applyBorder="1"/>
    <xf numFmtId="168" fontId="0" fillId="0" borderId="13" xfId="0" applyNumberFormat="1" applyBorder="1"/>
    <xf numFmtId="168" fontId="0" fillId="0" borderId="31" xfId="0" applyNumberFormat="1" applyBorder="1"/>
    <xf numFmtId="168" fontId="0" fillId="0" borderId="26" xfId="0" applyNumberFormat="1" applyBorder="1"/>
    <xf numFmtId="168" fontId="0" fillId="0" borderId="32" xfId="0" applyNumberFormat="1" applyBorder="1"/>
    <xf numFmtId="168" fontId="0" fillId="0" borderId="0" xfId="0" applyNumberFormat="1"/>
    <xf numFmtId="0" fontId="15" fillId="0" borderId="33" xfId="0" applyFont="1" applyBorder="1" applyAlignment="1">
      <alignment wrapText="1"/>
    </xf>
    <xf numFmtId="0" fontId="15" fillId="0" borderId="33" xfId="0" applyFont="1" applyBorder="1" applyAlignment="1">
      <alignment horizontal="center"/>
    </xf>
    <xf numFmtId="0" fontId="15" fillId="0" borderId="34" xfId="0" applyFont="1" applyBorder="1" applyAlignment="1">
      <alignment horizontal="center" wrapText="1"/>
    </xf>
    <xf numFmtId="10" fontId="0" fillId="0" borderId="0" xfId="0" applyNumberFormat="1" applyBorder="1"/>
    <xf numFmtId="10" fontId="0" fillId="0" borderId="17" xfId="0" applyNumberFormat="1" applyBorder="1"/>
    <xf numFmtId="0" fontId="15" fillId="0" borderId="35" xfId="0" applyFont="1" applyBorder="1" applyAlignment="1">
      <alignment horizontal="center"/>
    </xf>
    <xf numFmtId="0" fontId="19" fillId="0" borderId="23" xfId="0" applyFont="1" applyBorder="1"/>
    <xf numFmtId="0" fontId="19" fillId="0" borderId="15" xfId="0" applyFont="1" applyBorder="1"/>
    <xf numFmtId="0" fontId="19" fillId="0" borderId="16" xfId="0" applyFont="1" applyBorder="1"/>
    <xf numFmtId="2" fontId="22" fillId="0" borderId="0" xfId="0" applyNumberFormat="1" applyFont="1" applyAlignment="1">
      <alignment horizontal="center" wrapText="1"/>
    </xf>
    <xf numFmtId="0" fontId="19" fillId="0" borderId="24" xfId="0" applyFont="1" applyBorder="1"/>
    <xf numFmtId="0" fontId="19" fillId="0" borderId="25" xfId="0" applyFont="1" applyBorder="1"/>
    <xf numFmtId="2" fontId="19" fillId="0" borderId="0" xfId="0" applyNumberFormat="1" applyFont="1" applyBorder="1" applyAlignment="1">
      <alignment horizontal="center"/>
    </xf>
    <xf numFmtId="2" fontId="19" fillId="0" borderId="25" xfId="0" applyNumberFormat="1" applyFont="1" applyBorder="1" applyAlignment="1">
      <alignment horizontal="center"/>
    </xf>
    <xf numFmtId="0" fontId="19" fillId="0" borderId="17" xfId="0" applyFont="1" applyBorder="1"/>
    <xf numFmtId="2" fontId="19" fillId="0" borderId="17" xfId="0" applyNumberFormat="1" applyFont="1" applyBorder="1"/>
    <xf numFmtId="2" fontId="19" fillId="0" borderId="17" xfId="0" applyNumberFormat="1" applyFont="1" applyBorder="1" applyAlignment="1">
      <alignment horizontal="center"/>
    </xf>
    <xf numFmtId="2" fontId="19" fillId="0" borderId="18" xfId="0" applyNumberFormat="1" applyFont="1" applyBorder="1" applyAlignment="1">
      <alignment horizontal="center"/>
    </xf>
    <xf numFmtId="0" fontId="19" fillId="0" borderId="35" xfId="0" applyFont="1" applyBorder="1" applyAlignment="1">
      <alignment wrapText="1"/>
    </xf>
    <xf numFmtId="0" fontId="19" fillId="0" borderId="33" xfId="0" applyFont="1" applyBorder="1" applyAlignment="1">
      <alignment wrapText="1"/>
    </xf>
    <xf numFmtId="2" fontId="19" fillId="0" borderId="33" xfId="0" applyNumberFormat="1" applyFont="1" applyBorder="1" applyAlignment="1">
      <alignment wrapText="1"/>
    </xf>
    <xf numFmtId="2" fontId="19" fillId="0" borderId="34" xfId="0" applyNumberFormat="1" applyFont="1" applyBorder="1" applyAlignment="1">
      <alignment wrapText="1"/>
    </xf>
    <xf numFmtId="168" fontId="19" fillId="3" borderId="0" xfId="0" applyNumberFormat="1" applyFont="1" applyFill="1" applyBorder="1"/>
    <xf numFmtId="1" fontId="19" fillId="0" borderId="15" xfId="0" applyNumberFormat="1" applyFont="1" applyBorder="1"/>
    <xf numFmtId="0" fontId="23" fillId="0" borderId="0" xfId="0" applyFont="1"/>
    <xf numFmtId="0" fontId="10" fillId="0" borderId="17" xfId="0" applyFont="1" applyBorder="1"/>
    <xf numFmtId="0" fontId="0" fillId="0" borderId="0" xfId="0" applyAlignment="1">
      <alignment horizontal="left"/>
    </xf>
    <xf numFmtId="0" fontId="0" fillId="0" borderId="9" xfId="0" applyBorder="1"/>
    <xf numFmtId="0" fontId="0" fillId="0" borderId="36" xfId="0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1" fontId="11" fillId="0" borderId="7" xfId="0" applyNumberFormat="1" applyFont="1" applyBorder="1" applyAlignment="1">
      <alignment horizontal="center"/>
    </xf>
    <xf numFmtId="1" fontId="11" fillId="0" borderId="4" xfId="0" applyNumberFormat="1" applyFont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19" fillId="0" borderId="0" xfId="0" applyFont="1" applyBorder="1" applyAlignment="1">
      <alignment horizontal="center"/>
    </xf>
    <xf numFmtId="0" fontId="19" fillId="0" borderId="12" xfId="0" applyFont="1" applyBorder="1" applyAlignment="1">
      <alignment wrapText="1"/>
    </xf>
    <xf numFmtId="0" fontId="19" fillId="0" borderId="12" xfId="0" applyFont="1" applyBorder="1" applyAlignment="1">
      <alignment horizontal="center" wrapText="1"/>
    </xf>
    <xf numFmtId="0" fontId="19" fillId="0" borderId="0" xfId="0" applyFont="1" applyBorder="1" applyAlignment="1">
      <alignment horizontal="center" wrapText="1"/>
    </xf>
    <xf numFmtId="2" fontId="19" fillId="0" borderId="12" xfId="0" applyNumberFormat="1" applyFont="1" applyBorder="1"/>
    <xf numFmtId="168" fontId="19" fillId="0" borderId="0" xfId="0" applyNumberFormat="1" applyFont="1" applyBorder="1"/>
    <xf numFmtId="169" fontId="19" fillId="0" borderId="0" xfId="0" applyNumberFormat="1" applyFont="1" applyBorder="1"/>
    <xf numFmtId="0" fontId="25" fillId="0" borderId="0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538358523738424E-2"/>
          <c:y val="4.566024074576884E-2"/>
          <c:w val="0.91012020496073731"/>
          <c:h val="0.70958295332446841"/>
        </c:manualLayout>
      </c:layout>
      <c:lineChart>
        <c:grouping val="standard"/>
        <c:varyColors val="0"/>
        <c:ser>
          <c:idx val="0"/>
          <c:order val="0"/>
          <c:tx>
            <c:strRef>
              <c:f>'[1]Exercise 1'!$B$6</c:f>
              <c:strCache>
                <c:ptCount val="1"/>
                <c:pt idx="0">
                  <c:v>Sales (Yt)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'[1]Exercise 1'!$A$7:$A$27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'[1]Exercise 1'!$B$7:$B$27</c:f>
              <c:numCache>
                <c:formatCode>General</c:formatCode>
                <c:ptCount val="21"/>
                <c:pt idx="0">
                  <c:v>283</c:v>
                </c:pt>
                <c:pt idx="1">
                  <c:v>288</c:v>
                </c:pt>
                <c:pt idx="2">
                  <c:v>336</c:v>
                </c:pt>
                <c:pt idx="3">
                  <c:v>388</c:v>
                </c:pt>
                <c:pt idx="4">
                  <c:v>406</c:v>
                </c:pt>
                <c:pt idx="5">
                  <c:v>412</c:v>
                </c:pt>
                <c:pt idx="6">
                  <c:v>416</c:v>
                </c:pt>
                <c:pt idx="7">
                  <c:v>435</c:v>
                </c:pt>
                <c:pt idx="8">
                  <c:v>428</c:v>
                </c:pt>
                <c:pt idx="9">
                  <c:v>435</c:v>
                </c:pt>
                <c:pt idx="10">
                  <c:v>462</c:v>
                </c:pt>
                <c:pt idx="11">
                  <c:v>452</c:v>
                </c:pt>
                <c:pt idx="12">
                  <c:v>474</c:v>
                </c:pt>
                <c:pt idx="13">
                  <c:v>476</c:v>
                </c:pt>
                <c:pt idx="14">
                  <c:v>497</c:v>
                </c:pt>
                <c:pt idx="15">
                  <c:v>487</c:v>
                </c:pt>
                <c:pt idx="16">
                  <c:v>523</c:v>
                </c:pt>
                <c:pt idx="17">
                  <c:v>528</c:v>
                </c:pt>
                <c:pt idx="18">
                  <c:v>532</c:v>
                </c:pt>
                <c:pt idx="19">
                  <c:v>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0-4AB8-87F7-66EFCE846F69}"/>
            </c:ext>
          </c:extLst>
        </c:ser>
        <c:ser>
          <c:idx val="1"/>
          <c:order val="1"/>
          <c:tx>
            <c:strRef>
              <c:f>'[1]Exercise 1'!$C$6</c:f>
              <c:strCache>
                <c:ptCount val="1"/>
                <c:pt idx="0">
                  <c:v>2-period moving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'[1]Exercise 1'!$A$7:$A$27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'[1]Exercise 1'!$C$7:$C$27</c:f>
              <c:numCache>
                <c:formatCode>General</c:formatCode>
                <c:ptCount val="21"/>
                <c:pt idx="2" formatCode="0.00">
                  <c:v>285.5</c:v>
                </c:pt>
                <c:pt idx="3" formatCode="0.00">
                  <c:v>312</c:v>
                </c:pt>
                <c:pt idx="4" formatCode="0.00">
                  <c:v>362</c:v>
                </c:pt>
                <c:pt idx="5" formatCode="0.00">
                  <c:v>397</c:v>
                </c:pt>
                <c:pt idx="6" formatCode="0.00">
                  <c:v>409</c:v>
                </c:pt>
                <c:pt idx="7" formatCode="0.00">
                  <c:v>414</c:v>
                </c:pt>
                <c:pt idx="8" formatCode="0.00">
                  <c:v>425.5</c:v>
                </c:pt>
                <c:pt idx="9" formatCode="0.00">
                  <c:v>431.5</c:v>
                </c:pt>
                <c:pt idx="10" formatCode="0.00">
                  <c:v>431.5</c:v>
                </c:pt>
                <c:pt idx="11" formatCode="0.00">
                  <c:v>448.5</c:v>
                </c:pt>
                <c:pt idx="12" formatCode="0.00">
                  <c:v>457</c:v>
                </c:pt>
                <c:pt idx="13" formatCode="0.00">
                  <c:v>463</c:v>
                </c:pt>
                <c:pt idx="14" formatCode="0.00">
                  <c:v>475</c:v>
                </c:pt>
                <c:pt idx="15" formatCode="0.00">
                  <c:v>486.5</c:v>
                </c:pt>
                <c:pt idx="16" formatCode="0.00">
                  <c:v>492</c:v>
                </c:pt>
                <c:pt idx="17" formatCode="0.00">
                  <c:v>505</c:v>
                </c:pt>
                <c:pt idx="18" formatCode="0.00">
                  <c:v>525.5</c:v>
                </c:pt>
                <c:pt idx="19" formatCode="0.00">
                  <c:v>530</c:v>
                </c:pt>
                <c:pt idx="20" formatCode="0.00">
                  <c:v>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0-4AB8-87F7-66EFCE846F69}"/>
            </c:ext>
          </c:extLst>
        </c:ser>
        <c:ser>
          <c:idx val="2"/>
          <c:order val="2"/>
          <c:tx>
            <c:strRef>
              <c:f>'[1]Exercise 1'!$D$6</c:f>
              <c:strCache>
                <c:ptCount val="1"/>
                <c:pt idx="0">
                  <c:v>3-period moving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'[1]Exercise 1'!$A$7:$A$27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'[1]Exercise 1'!$D$7:$D$27</c:f>
              <c:numCache>
                <c:formatCode>General</c:formatCode>
                <c:ptCount val="21"/>
                <c:pt idx="3" formatCode="0.00">
                  <c:v>302.33333333333331</c:v>
                </c:pt>
                <c:pt idx="4" formatCode="0.00">
                  <c:v>337.33333333333331</c:v>
                </c:pt>
                <c:pt idx="5" formatCode="0.00">
                  <c:v>376.66666666666669</c:v>
                </c:pt>
                <c:pt idx="6" formatCode="0.00">
                  <c:v>402</c:v>
                </c:pt>
                <c:pt idx="7" formatCode="0.00">
                  <c:v>411.33333333333331</c:v>
                </c:pt>
                <c:pt idx="8" formatCode="0.00">
                  <c:v>421</c:v>
                </c:pt>
                <c:pt idx="9" formatCode="0.00">
                  <c:v>426.33333333333331</c:v>
                </c:pt>
                <c:pt idx="10" formatCode="0.00">
                  <c:v>432.66666666666669</c:v>
                </c:pt>
                <c:pt idx="11" formatCode="0.00">
                  <c:v>441.66666666666669</c:v>
                </c:pt>
                <c:pt idx="12" formatCode="0.00">
                  <c:v>449.66666666666669</c:v>
                </c:pt>
                <c:pt idx="13" formatCode="0.00">
                  <c:v>462.66666666666669</c:v>
                </c:pt>
                <c:pt idx="14" formatCode="0.00">
                  <c:v>467.33333333333331</c:v>
                </c:pt>
                <c:pt idx="15" formatCode="0.00">
                  <c:v>482.33333333333331</c:v>
                </c:pt>
                <c:pt idx="16" formatCode="0.00">
                  <c:v>486.66666666666669</c:v>
                </c:pt>
                <c:pt idx="17" formatCode="0.00">
                  <c:v>502.33333333333331</c:v>
                </c:pt>
                <c:pt idx="18" formatCode="0.00">
                  <c:v>512.66666666666663</c:v>
                </c:pt>
                <c:pt idx="19" formatCode="0.00">
                  <c:v>527.66666666666663</c:v>
                </c:pt>
                <c:pt idx="20" formatCode="0.00">
                  <c:v>537.33333333333337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90-4AB8-87F7-66EFCE846F69}"/>
            </c:ext>
          </c:extLst>
        </c:ser>
        <c:ser>
          <c:idx val="3"/>
          <c:order val="3"/>
          <c:tx>
            <c:strRef>
              <c:f>'[1]Exercise 1'!$E$6</c:f>
              <c:strCache>
                <c:ptCount val="1"/>
                <c:pt idx="0">
                  <c:v>Simple exponential smoothing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'[1]Exercise 1'!$A$7:$A$27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'[1]Exercise 1'!$E$7:$E$27</c:f>
              <c:numCache>
                <c:formatCode>0.00</c:formatCode>
                <c:ptCount val="21"/>
                <c:pt idx="0" formatCode="General">
                  <c:v>283</c:v>
                </c:pt>
                <c:pt idx="1">
                  <c:v>283</c:v>
                </c:pt>
                <c:pt idx="2">
                  <c:v>288</c:v>
                </c:pt>
                <c:pt idx="3">
                  <c:v>336</c:v>
                </c:pt>
                <c:pt idx="4">
                  <c:v>388</c:v>
                </c:pt>
                <c:pt idx="5">
                  <c:v>406</c:v>
                </c:pt>
                <c:pt idx="6">
                  <c:v>412</c:v>
                </c:pt>
                <c:pt idx="7">
                  <c:v>416</c:v>
                </c:pt>
                <c:pt idx="8">
                  <c:v>435</c:v>
                </c:pt>
                <c:pt idx="9">
                  <c:v>428</c:v>
                </c:pt>
                <c:pt idx="10">
                  <c:v>435</c:v>
                </c:pt>
                <c:pt idx="11">
                  <c:v>462</c:v>
                </c:pt>
                <c:pt idx="12">
                  <c:v>452</c:v>
                </c:pt>
                <c:pt idx="13">
                  <c:v>474</c:v>
                </c:pt>
                <c:pt idx="14">
                  <c:v>476</c:v>
                </c:pt>
                <c:pt idx="15">
                  <c:v>497</c:v>
                </c:pt>
                <c:pt idx="16">
                  <c:v>487</c:v>
                </c:pt>
                <c:pt idx="17">
                  <c:v>523</c:v>
                </c:pt>
                <c:pt idx="18">
                  <c:v>528</c:v>
                </c:pt>
                <c:pt idx="19">
                  <c:v>532</c:v>
                </c:pt>
                <c:pt idx="20">
                  <c:v>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90-4AB8-87F7-66EFCE846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472992"/>
        <c:axId val="527473320"/>
      </c:lineChart>
      <c:catAx>
        <c:axId val="5274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73320"/>
        <c:crosses val="autoZero"/>
        <c:auto val="1"/>
        <c:lblAlgn val="ctr"/>
        <c:lblOffset val="100"/>
        <c:noMultiLvlLbl val="0"/>
      </c:catAx>
      <c:valAx>
        <c:axId val="52747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7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22488596484226E-2"/>
          <c:y val="6.4837905236907731E-2"/>
          <c:w val="0.62852943075651724"/>
          <c:h val="0.82294264339152123"/>
        </c:manualLayout>
      </c:layout>
      <c:lineChart>
        <c:grouping val="standard"/>
        <c:varyColors val="0"/>
        <c:ser>
          <c:idx val="1"/>
          <c:order val="0"/>
          <c:tx>
            <c:strRef>
              <c:f>'Exercise 1 (Q1a &amp; b)'!$B$5</c:f>
              <c:strCache>
                <c:ptCount val="1"/>
                <c:pt idx="0">
                  <c:v>Sales (Yt)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'Exercise 1 (Q1a &amp; b)'!$A$6:$A$25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'Exercise 1 (Q1a &amp; b)'!$B$6:$B$25</c:f>
              <c:numCache>
                <c:formatCode>General</c:formatCode>
                <c:ptCount val="20"/>
                <c:pt idx="0">
                  <c:v>283</c:v>
                </c:pt>
                <c:pt idx="1">
                  <c:v>288</c:v>
                </c:pt>
                <c:pt idx="2">
                  <c:v>336</c:v>
                </c:pt>
                <c:pt idx="3">
                  <c:v>388</c:v>
                </c:pt>
                <c:pt idx="4">
                  <c:v>406</c:v>
                </c:pt>
                <c:pt idx="5">
                  <c:v>412</c:v>
                </c:pt>
                <c:pt idx="6">
                  <c:v>416</c:v>
                </c:pt>
                <c:pt idx="7">
                  <c:v>435</c:v>
                </c:pt>
                <c:pt idx="8">
                  <c:v>428</c:v>
                </c:pt>
                <c:pt idx="9">
                  <c:v>435</c:v>
                </c:pt>
                <c:pt idx="10">
                  <c:v>462</c:v>
                </c:pt>
                <c:pt idx="11">
                  <c:v>452</c:v>
                </c:pt>
                <c:pt idx="12">
                  <c:v>474</c:v>
                </c:pt>
                <c:pt idx="13">
                  <c:v>476</c:v>
                </c:pt>
                <c:pt idx="14">
                  <c:v>497</c:v>
                </c:pt>
                <c:pt idx="15">
                  <c:v>487</c:v>
                </c:pt>
                <c:pt idx="16">
                  <c:v>523</c:v>
                </c:pt>
                <c:pt idx="17">
                  <c:v>528</c:v>
                </c:pt>
                <c:pt idx="18">
                  <c:v>532</c:v>
                </c:pt>
                <c:pt idx="19">
                  <c:v>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C-441A-B0C3-96CF2C795E47}"/>
            </c:ext>
          </c:extLst>
        </c:ser>
        <c:ser>
          <c:idx val="4"/>
          <c:order val="1"/>
          <c:tx>
            <c:strRef>
              <c:f>'Exercise 1 (Q1a &amp; b)'!$E$5</c:f>
              <c:strCache>
                <c:ptCount val="1"/>
                <c:pt idx="0">
                  <c:v>one step forecast (Ft+1)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'Exercise 1 (Q1a &amp; b)'!$A$6:$A$25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'Exercise 1 (Q1a &amp; b)'!$E$6:$E$25</c:f>
              <c:numCache>
                <c:formatCode>0.00</c:formatCode>
                <c:ptCount val="20"/>
                <c:pt idx="1">
                  <c:v>283</c:v>
                </c:pt>
                <c:pt idx="2">
                  <c:v>286.75</c:v>
                </c:pt>
                <c:pt idx="3">
                  <c:v>324.9375</c:v>
                </c:pt>
                <c:pt idx="4">
                  <c:v>385.796875</c:v>
                </c:pt>
                <c:pt idx="5">
                  <c:v>430.27734375</c:v>
                </c:pt>
                <c:pt idx="6">
                  <c:v>450.9482421875</c:v>
                </c:pt>
                <c:pt idx="7">
                  <c:v>454.546630859375</c:v>
                </c:pt>
                <c:pt idx="8">
                  <c:v>460.95916748046875</c:v>
                </c:pt>
                <c:pt idx="9">
                  <c:v>452.42564392089844</c:v>
                </c:pt>
                <c:pt idx="10">
                  <c:v>447.30247116088867</c:v>
                </c:pt>
                <c:pt idx="11">
                  <c:v>461.91526699066162</c:v>
                </c:pt>
                <c:pt idx="12">
                  <c:v>461.74284815788269</c:v>
                </c:pt>
                <c:pt idx="13">
                  <c:v>475.72092670202255</c:v>
                </c:pt>
                <c:pt idx="14">
                  <c:v>483.77973429858685</c:v>
                </c:pt>
                <c:pt idx="15">
                  <c:v>501.61420452222228</c:v>
                </c:pt>
                <c:pt idx="16">
                  <c:v>501.87788850348443</c:v>
                </c:pt>
                <c:pt idx="17">
                  <c:v>525.29025836824439</c:v>
                </c:pt>
                <c:pt idx="18">
                  <c:v>540.17387870856328</c:v>
                </c:pt>
                <c:pt idx="19">
                  <c:v>547.5722192015819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CC-441A-B0C3-96CF2C795E47}"/>
            </c:ext>
          </c:extLst>
        </c:ser>
        <c:ser>
          <c:idx val="5"/>
          <c:order val="2"/>
          <c:tx>
            <c:strRef>
              <c:f>'Exercise 1 (Q1a &amp; b)'!$F$5</c:f>
              <c:strCache>
                <c:ptCount val="1"/>
                <c:pt idx="0">
                  <c:v>two step forecast (Ft+2)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'Exercise 1 (Q1a &amp; b)'!$A$6:$A$25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'Exercise 1 (Q1a &amp; b)'!$F$6:$F$25</c:f>
              <c:numCache>
                <c:formatCode>0.00</c:formatCode>
                <c:ptCount val="20"/>
                <c:pt idx="2">
                  <c:v>283</c:v>
                </c:pt>
                <c:pt idx="3">
                  <c:v>288</c:v>
                </c:pt>
                <c:pt idx="4">
                  <c:v>338.5</c:v>
                </c:pt>
                <c:pt idx="5">
                  <c:v>415.125</c:v>
                </c:pt>
                <c:pt idx="6">
                  <c:v>464.65625</c:v>
                </c:pt>
                <c:pt idx="7">
                  <c:v>480.7578125</c:v>
                </c:pt>
                <c:pt idx="8">
                  <c:v>475.619140625</c:v>
                </c:pt>
                <c:pt idx="9">
                  <c:v>477.14501953125</c:v>
                </c:pt>
                <c:pt idx="10">
                  <c:v>460.3717041015625</c:v>
                </c:pt>
                <c:pt idx="11">
                  <c:v>450.89212036132813</c:v>
                </c:pt>
                <c:pt idx="12">
                  <c:v>469.17929840087891</c:v>
                </c:pt>
                <c:pt idx="13">
                  <c:v>466.52806282043457</c:v>
                </c:pt>
                <c:pt idx="14">
                  <c:v>483.57042932510376</c:v>
                </c:pt>
                <c:pt idx="15">
                  <c:v>491.69900524616241</c:v>
                </c:pt>
                <c:pt idx="16">
                  <c:v>512.83854189515114</c:v>
                </c:pt>
                <c:pt idx="17">
                  <c:v>509.44867474585772</c:v>
                </c:pt>
                <c:pt idx="18">
                  <c:v>538.14157248474658</c:v>
                </c:pt>
                <c:pt idx="19">
                  <c:v>553.70262823300436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CC-441A-B0C3-96CF2C795E47}"/>
            </c:ext>
          </c:extLst>
        </c:ser>
        <c:ser>
          <c:idx val="6"/>
          <c:order val="3"/>
          <c:tx>
            <c:strRef>
              <c:f>'Exercise 1 (Q1a &amp; b)'!$G$5</c:f>
              <c:strCache>
                <c:ptCount val="1"/>
                <c:pt idx="0">
                  <c:v>three step forecast (Ft+3)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numRef>
              <c:f>'Exercise 1 (Q1a &amp; b)'!$A$6:$A$25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'Exercise 1 (Q1a &amp; b)'!$G$6:$G$25</c:f>
              <c:numCache>
                <c:formatCode>0.00</c:formatCode>
                <c:ptCount val="20"/>
                <c:pt idx="3">
                  <c:v>283</c:v>
                </c:pt>
                <c:pt idx="4">
                  <c:v>289.25</c:v>
                </c:pt>
                <c:pt idx="5">
                  <c:v>352.0625</c:v>
                </c:pt>
                <c:pt idx="6">
                  <c:v>444.453125</c:v>
                </c:pt>
                <c:pt idx="7">
                  <c:v>499.03515625</c:v>
                </c:pt>
                <c:pt idx="8">
                  <c:v>510.5673828125</c:v>
                </c:pt>
                <c:pt idx="9">
                  <c:v>496.691650390625</c:v>
                </c:pt>
                <c:pt idx="10">
                  <c:v>493.33087158203125</c:v>
                </c:pt>
                <c:pt idx="11">
                  <c:v>468.31776428222656</c:v>
                </c:pt>
                <c:pt idx="12">
                  <c:v>454.48176956176758</c:v>
                </c:pt>
                <c:pt idx="13">
                  <c:v>476.44332981109619</c:v>
                </c:pt>
                <c:pt idx="14">
                  <c:v>471.31327748298645</c:v>
                </c:pt>
                <c:pt idx="15">
                  <c:v>491.41993194818497</c:v>
                </c:pt>
                <c:pt idx="16">
                  <c:v>499.61827619373798</c:v>
                </c:pt>
                <c:pt idx="17">
                  <c:v>524.06287926808</c:v>
                </c:pt>
                <c:pt idx="18">
                  <c:v>517.019460988231</c:v>
                </c:pt>
                <c:pt idx="19">
                  <c:v>550.99288660124876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CC-441A-B0C3-96CF2C795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532768"/>
        <c:axId val="1"/>
      </c:lineChart>
      <c:catAx>
        <c:axId val="54053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532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619660469632973"/>
          <c:y val="0.371571072319202"/>
          <c:w val="0.2719169464886726"/>
          <c:h val="0.211970074812967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132912978661072E-2"/>
          <c:y val="6.1611374407582936E-2"/>
          <c:w val="0.65035009448077907"/>
          <c:h val="0.83175355450236965"/>
        </c:manualLayout>
      </c:layout>
      <c:lineChart>
        <c:grouping val="standard"/>
        <c:varyColors val="0"/>
        <c:ser>
          <c:idx val="1"/>
          <c:order val="0"/>
          <c:tx>
            <c:strRef>
              <c:f>'Exercise 1 (Q1c)'!$B$5</c:f>
              <c:strCache>
                <c:ptCount val="1"/>
                <c:pt idx="0">
                  <c:v>Sales (Yt)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'Exercise 1 (Q1c)'!$A$6:$A$25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'Exercise 1 (Q1c)'!$B$6:$B$25</c:f>
              <c:numCache>
                <c:formatCode>General</c:formatCode>
                <c:ptCount val="20"/>
                <c:pt idx="0">
                  <c:v>283</c:v>
                </c:pt>
                <c:pt idx="1">
                  <c:v>288</c:v>
                </c:pt>
                <c:pt idx="2">
                  <c:v>336</c:v>
                </c:pt>
                <c:pt idx="3">
                  <c:v>388</c:v>
                </c:pt>
                <c:pt idx="4">
                  <c:v>406</c:v>
                </c:pt>
                <c:pt idx="5">
                  <c:v>412</c:v>
                </c:pt>
                <c:pt idx="6">
                  <c:v>416</c:v>
                </c:pt>
                <c:pt idx="7">
                  <c:v>435</c:v>
                </c:pt>
                <c:pt idx="8">
                  <c:v>428</c:v>
                </c:pt>
                <c:pt idx="9">
                  <c:v>435</c:v>
                </c:pt>
                <c:pt idx="10">
                  <c:v>462</c:v>
                </c:pt>
                <c:pt idx="11">
                  <c:v>452</c:v>
                </c:pt>
                <c:pt idx="12">
                  <c:v>474</c:v>
                </c:pt>
                <c:pt idx="13">
                  <c:v>476</c:v>
                </c:pt>
                <c:pt idx="14">
                  <c:v>497</c:v>
                </c:pt>
                <c:pt idx="15">
                  <c:v>487</c:v>
                </c:pt>
                <c:pt idx="16">
                  <c:v>523</c:v>
                </c:pt>
                <c:pt idx="17">
                  <c:v>528</c:v>
                </c:pt>
                <c:pt idx="18">
                  <c:v>532</c:v>
                </c:pt>
                <c:pt idx="19">
                  <c:v>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0-47CB-9C24-D5843CD3EF04}"/>
            </c:ext>
          </c:extLst>
        </c:ser>
        <c:ser>
          <c:idx val="4"/>
          <c:order val="1"/>
          <c:tx>
            <c:strRef>
              <c:f>'Exercise 1 (Q1c)'!$E$5</c:f>
              <c:strCache>
                <c:ptCount val="1"/>
                <c:pt idx="0">
                  <c:v>one step forecast (Ft+1)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'Exercise 1 (Q1c)'!$A$6:$A$25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'Exercise 1 (Q1c)'!$E$6:$E$25</c:f>
              <c:numCache>
                <c:formatCode>0.00</c:formatCode>
                <c:ptCount val="20"/>
                <c:pt idx="1">
                  <c:v>283</c:v>
                </c:pt>
                <c:pt idx="2">
                  <c:v>288.44325631518421</c:v>
                </c:pt>
                <c:pt idx="3">
                  <c:v>340.65922170876257</c:v>
                </c:pt>
                <c:pt idx="4">
                  <c:v>396.8560414974279</c:v>
                </c:pt>
                <c:pt idx="5">
                  <c:v>415.66666496783739</c:v>
                </c:pt>
                <c:pt idx="6">
                  <c:v>421.34161048730567</c:v>
                </c:pt>
                <c:pt idx="7">
                  <c:v>424.86806997095516</c:v>
                </c:pt>
                <c:pt idx="8">
                  <c:v>444.76627836503093</c:v>
                </c:pt>
                <c:pt idx="9">
                  <c:v>436.27992661154366</c:v>
                </c:pt>
                <c:pt idx="10">
                  <c:v>443.1664595008358</c:v>
                </c:pt>
                <c:pt idx="11">
                  <c:v>471.83607665354225</c:v>
                </c:pt>
                <c:pt idx="12">
                  <c:v>460.07758340451011</c:v>
                </c:pt>
                <c:pt idx="13">
                  <c:v>483.31182322022539</c:v>
                </c:pt>
                <c:pt idx="14">
                  <c:v>484.66362085665031</c:v>
                </c:pt>
                <c:pt idx="15">
                  <c:v>506.75725644900962</c:v>
                </c:pt>
                <c:pt idx="16">
                  <c:v>495.00575071066208</c:v>
                </c:pt>
                <c:pt idx="17">
                  <c:v>533.48747626793011</c:v>
                </c:pt>
                <c:pt idx="18">
                  <c:v>538.00100456589348</c:v>
                </c:pt>
                <c:pt idx="19">
                  <c:v>541.46900793163718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0-47CB-9C24-D5843CD3EF04}"/>
            </c:ext>
          </c:extLst>
        </c:ser>
        <c:ser>
          <c:idx val="5"/>
          <c:order val="2"/>
          <c:tx>
            <c:strRef>
              <c:f>'Exercise 1 (Q1c)'!$F$5</c:f>
              <c:strCache>
                <c:ptCount val="1"/>
                <c:pt idx="0">
                  <c:v>two step forecast (Ft+2)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'Exercise 1 (Q1c)'!$A$6:$A$25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'Exercise 1 (Q1c)'!$F$6:$F$25</c:f>
              <c:numCache>
                <c:formatCode>0.00</c:formatCode>
                <c:ptCount val="20"/>
                <c:pt idx="2">
                  <c:v>283</c:v>
                </c:pt>
                <c:pt idx="3">
                  <c:v>288.88651263036843</c:v>
                </c:pt>
                <c:pt idx="4">
                  <c:v>345.31844341752509</c:v>
                </c:pt>
                <c:pt idx="5">
                  <c:v>405.71208299485585</c:v>
                </c:pt>
                <c:pt idx="6">
                  <c:v>425.33332993567484</c:v>
                </c:pt>
                <c:pt idx="7">
                  <c:v>430.68322097461134</c:v>
                </c:pt>
                <c:pt idx="8">
                  <c:v>433.73613994191038</c:v>
                </c:pt>
                <c:pt idx="9">
                  <c:v>454.53255673006186</c:v>
                </c:pt>
                <c:pt idx="10">
                  <c:v>444.55985322308726</c:v>
                </c:pt>
                <c:pt idx="11">
                  <c:v>451.33291900167166</c:v>
                </c:pt>
                <c:pt idx="12">
                  <c:v>481.67215330708456</c:v>
                </c:pt>
                <c:pt idx="13">
                  <c:v>468.15516680902022</c:v>
                </c:pt>
                <c:pt idx="14">
                  <c:v>492.62364644045078</c:v>
                </c:pt>
                <c:pt idx="15">
                  <c:v>493.32724171330062</c:v>
                </c:pt>
                <c:pt idx="16">
                  <c:v>516.51451289801923</c:v>
                </c:pt>
                <c:pt idx="17">
                  <c:v>503.01150142132423</c:v>
                </c:pt>
                <c:pt idx="18">
                  <c:v>543.97495253586033</c:v>
                </c:pt>
                <c:pt idx="19">
                  <c:v>548.00200913178685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90-47CB-9C24-D5843CD3EF04}"/>
            </c:ext>
          </c:extLst>
        </c:ser>
        <c:ser>
          <c:idx val="6"/>
          <c:order val="3"/>
          <c:tx>
            <c:strRef>
              <c:f>'Exercise 1 (Q1c)'!$G$5</c:f>
              <c:strCache>
                <c:ptCount val="1"/>
                <c:pt idx="0">
                  <c:v>three step forecast (Ft+3)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numRef>
              <c:f>'Exercise 1 (Q1c)'!$A$6:$A$25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'Exercise 1 (Q1c)'!$G$6:$G$25</c:f>
              <c:numCache>
                <c:formatCode>0.00</c:formatCode>
                <c:ptCount val="20"/>
                <c:pt idx="3">
                  <c:v>283</c:v>
                </c:pt>
                <c:pt idx="4">
                  <c:v>289.32976894555264</c:v>
                </c:pt>
                <c:pt idx="5">
                  <c:v>349.97766512628766</c:v>
                </c:pt>
                <c:pt idx="6">
                  <c:v>414.56812449228374</c:v>
                </c:pt>
                <c:pt idx="7">
                  <c:v>434.99999490351223</c:v>
                </c:pt>
                <c:pt idx="8">
                  <c:v>440.02483146191707</c:v>
                </c:pt>
                <c:pt idx="9">
                  <c:v>442.60420991286554</c:v>
                </c:pt>
                <c:pt idx="10">
                  <c:v>464.29883509509278</c:v>
                </c:pt>
                <c:pt idx="11">
                  <c:v>452.83977983463092</c:v>
                </c:pt>
                <c:pt idx="12">
                  <c:v>459.49937850250751</c:v>
                </c:pt>
                <c:pt idx="13">
                  <c:v>491.50822996062681</c:v>
                </c:pt>
                <c:pt idx="14">
                  <c:v>476.23275021353032</c:v>
                </c:pt>
                <c:pt idx="15">
                  <c:v>501.93546966067618</c:v>
                </c:pt>
                <c:pt idx="16">
                  <c:v>501.99086256995088</c:v>
                </c:pt>
                <c:pt idx="17">
                  <c:v>526.27176934702879</c:v>
                </c:pt>
                <c:pt idx="18">
                  <c:v>511.01725213198631</c:v>
                </c:pt>
                <c:pt idx="19">
                  <c:v>554.46242880379043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90-47CB-9C24-D5843CD3E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531456"/>
        <c:axId val="1"/>
      </c:lineChart>
      <c:catAx>
        <c:axId val="54053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531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286757337151043"/>
          <c:y val="0.37677725118483413"/>
          <c:w val="0.25594420277884844"/>
          <c:h val="0.201421800947867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91440</xdr:colOff>
          <xdr:row>4</xdr:row>
          <xdr:rowOff>182880</xdr:rowOff>
        </xdr:from>
        <xdr:to>
          <xdr:col>6</xdr:col>
          <xdr:colOff>495300</xdr:colOff>
          <xdr:row>5</xdr:row>
          <xdr:rowOff>548640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BBE0E3"/>
                  </a:solidFill>
                </a14:hiddenFill>
              </a:ext>
              <a:ext uri="{91240B29-F687-4F45-9708-019B960494DF}">
                <a14:hiddenLine w="127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297180</xdr:colOff>
      <xdr:row>29</xdr:row>
      <xdr:rowOff>194310</xdr:rowOff>
    </xdr:from>
    <xdr:to>
      <xdr:col>5</xdr:col>
      <xdr:colOff>883920</xdr:colOff>
      <xdr:row>51</xdr:row>
      <xdr:rowOff>190500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26</xdr:row>
      <xdr:rowOff>0</xdr:rowOff>
    </xdr:from>
    <xdr:to>
      <xdr:col>10</xdr:col>
      <xdr:colOff>457200</xdr:colOff>
      <xdr:row>49</xdr:row>
      <xdr:rowOff>104775</xdr:rowOff>
    </xdr:to>
    <xdr:graphicFrame macro="">
      <xdr:nvGraphicFramePr>
        <xdr:cNvPr id="205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220980</xdr:colOff>
          <xdr:row>29</xdr:row>
          <xdr:rowOff>60960</xdr:rowOff>
        </xdr:from>
        <xdr:to>
          <xdr:col>16</xdr:col>
          <xdr:colOff>106680</xdr:colOff>
          <xdr:row>37</xdr:row>
          <xdr:rowOff>114300</xdr:rowOff>
        </xdr:to>
        <xdr:sp macro="" textlink="">
          <xdr:nvSpPr>
            <xdr:cNvPr id="2050" name="Picture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0</xdr:rowOff>
    </xdr:from>
    <xdr:to>
      <xdr:col>20</xdr:col>
      <xdr:colOff>66675</xdr:colOff>
      <xdr:row>18</xdr:row>
      <xdr:rowOff>38100</xdr:rowOff>
    </xdr:to>
    <xdr:pic>
      <xdr:nvPicPr>
        <xdr:cNvPr id="309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7650" y="1666875"/>
          <a:ext cx="4333875" cy="2438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428625</xdr:colOff>
      <xdr:row>25</xdr:row>
      <xdr:rowOff>190500</xdr:rowOff>
    </xdr:from>
    <xdr:to>
      <xdr:col>11</xdr:col>
      <xdr:colOff>590550</xdr:colOff>
      <xdr:row>50</xdr:row>
      <xdr:rowOff>133350</xdr:rowOff>
    </xdr:to>
    <xdr:graphicFrame macro="">
      <xdr:nvGraphicFramePr>
        <xdr:cNvPr id="309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276225</xdr:colOff>
      <xdr:row>50</xdr:row>
      <xdr:rowOff>133350</xdr:rowOff>
    </xdr:from>
    <xdr:to>
      <xdr:col>17</xdr:col>
      <xdr:colOff>238125</xdr:colOff>
      <xdr:row>53</xdr:row>
      <xdr:rowOff>47625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9458325" y="9134475"/>
          <a:ext cx="1943100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lnSpc>
              <a:spcPts val="900"/>
            </a:lnSpc>
            <a:defRPr sz="1000"/>
          </a:pPr>
          <a:r>
            <a:rPr lang="en-AU" sz="1000" b="0" i="0" strike="noStrike">
              <a:solidFill>
                <a:srgbClr val="000000"/>
              </a:solidFill>
              <a:latin typeface="Arial"/>
              <a:cs typeface="Arial"/>
            </a:rPr>
            <a:t>=SLOPE(H18:H37,B18:B37)</a:t>
          </a:r>
        </a:p>
        <a:p>
          <a:pPr algn="l" rtl="1">
            <a:defRPr sz="1000"/>
          </a:pPr>
          <a:r>
            <a:rPr lang="en-AU" sz="1000" b="0" i="0" strike="noStrike">
              <a:solidFill>
                <a:srgbClr val="000000"/>
              </a:solidFill>
              <a:latin typeface="Arial"/>
              <a:cs typeface="Arial"/>
            </a:rPr>
            <a:t>=INTERCEPT(H18:H37,B18:B37)</a:t>
          </a:r>
        </a:p>
      </xdr:txBody>
    </xdr:sp>
    <xdr:clientData/>
  </xdr:twoCellAnchor>
  <xdr:twoCellAnchor>
    <xdr:from>
      <xdr:col>4</xdr:col>
      <xdr:colOff>600075</xdr:colOff>
      <xdr:row>53</xdr:row>
      <xdr:rowOff>142875</xdr:rowOff>
    </xdr:from>
    <xdr:to>
      <xdr:col>8</xdr:col>
      <xdr:colOff>495300</xdr:colOff>
      <xdr:row>55</xdr:row>
      <xdr:rowOff>28575</xdr:rowOff>
    </xdr:to>
    <xdr:sp macro="" textlink="">
      <xdr:nvSpPr>
        <xdr:cNvPr id="1032" name="Text Box 8"/>
        <xdr:cNvSpPr txBox="1">
          <a:spLocks noChangeArrowheads="1"/>
        </xdr:cNvSpPr>
      </xdr:nvSpPr>
      <xdr:spPr bwMode="auto">
        <a:xfrm>
          <a:off x="3714750" y="9629775"/>
          <a:ext cx="2876550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AU" sz="1000" b="0" i="0" strike="noStrike">
              <a:solidFill>
                <a:srgbClr val="000000"/>
              </a:solidFill>
              <a:latin typeface="Arial"/>
              <a:cs typeface="Arial"/>
            </a:rPr>
            <a:t>=SUMXMY2(E45:E48,F45:F48)/COUNT(E45:E48)</a:t>
          </a:r>
        </a:p>
      </xdr:txBody>
    </xdr:sp>
    <xdr:clientData/>
  </xdr:twoCellAnchor>
  <xdr:twoCellAnchor>
    <xdr:from>
      <xdr:col>8</xdr:col>
      <xdr:colOff>600075</xdr:colOff>
      <xdr:row>52</xdr:row>
      <xdr:rowOff>9525</xdr:rowOff>
    </xdr:from>
    <xdr:to>
      <xdr:col>9</xdr:col>
      <xdr:colOff>304800</xdr:colOff>
      <xdr:row>53</xdr:row>
      <xdr:rowOff>133350</xdr:rowOff>
    </xdr:to>
    <xdr:sp macro="" textlink="">
      <xdr:nvSpPr>
        <xdr:cNvPr id="1070" name="Line 9"/>
        <xdr:cNvSpPr>
          <a:spLocks noChangeShapeType="1"/>
        </xdr:cNvSpPr>
      </xdr:nvSpPr>
      <xdr:spPr bwMode="auto">
        <a:xfrm flipV="1">
          <a:off x="6734175" y="9505950"/>
          <a:ext cx="314325" cy="285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9525</xdr:colOff>
      <xdr:row>51</xdr:row>
      <xdr:rowOff>104775</xdr:rowOff>
    </xdr:from>
    <xdr:to>
      <xdr:col>14</xdr:col>
      <xdr:colOff>266700</xdr:colOff>
      <xdr:row>52</xdr:row>
      <xdr:rowOff>19050</xdr:rowOff>
    </xdr:to>
    <xdr:sp macro="" textlink="">
      <xdr:nvSpPr>
        <xdr:cNvPr id="1071" name="Line 10"/>
        <xdr:cNvSpPr>
          <a:spLocks noChangeShapeType="1"/>
        </xdr:cNvSpPr>
      </xdr:nvSpPr>
      <xdr:spPr bwMode="auto">
        <a:xfrm flipH="1">
          <a:off x="9896475" y="9439275"/>
          <a:ext cx="25717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219075</xdr:colOff>
      <xdr:row>71</xdr:row>
      <xdr:rowOff>76200</xdr:rowOff>
    </xdr:from>
    <xdr:to>
      <xdr:col>10</xdr:col>
      <xdr:colOff>9525</xdr:colOff>
      <xdr:row>73</xdr:row>
      <xdr:rowOff>28575</xdr:rowOff>
    </xdr:to>
    <xdr:sp macro="" textlink="">
      <xdr:nvSpPr>
        <xdr:cNvPr id="1072" name="Line 9"/>
        <xdr:cNvSpPr>
          <a:spLocks noChangeShapeType="1"/>
        </xdr:cNvSpPr>
      </xdr:nvSpPr>
      <xdr:spPr bwMode="auto">
        <a:xfrm flipV="1">
          <a:off x="6962775" y="12696825"/>
          <a:ext cx="438150" cy="285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590550</xdr:colOff>
      <xdr:row>73</xdr:row>
      <xdr:rowOff>28574</xdr:rowOff>
    </xdr:from>
    <xdr:to>
      <xdr:col>10</xdr:col>
      <xdr:colOff>314325</xdr:colOff>
      <xdr:row>76</xdr:row>
      <xdr:rowOff>38100</xdr:rowOff>
    </xdr:to>
    <xdr:sp macro="" textlink="">
      <xdr:nvSpPr>
        <xdr:cNvPr id="7" name="Text Box 8"/>
        <xdr:cNvSpPr txBox="1">
          <a:spLocks noChangeArrowheads="1"/>
        </xdr:cNvSpPr>
      </xdr:nvSpPr>
      <xdr:spPr bwMode="auto">
        <a:xfrm>
          <a:off x="5267325" y="12811124"/>
          <a:ext cx="2400300" cy="495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AU" sz="1000" b="0" i="0" strike="noStrike">
              <a:solidFill>
                <a:srgbClr val="000000"/>
              </a:solidFill>
              <a:latin typeface="Arial"/>
              <a:cs typeface="Arial"/>
            </a:rPr>
            <a:t>From this,we can derive the least square regression line:</a:t>
          </a:r>
        </a:p>
        <a:p>
          <a:pPr algn="l" rtl="1">
            <a:defRPr sz="1000"/>
          </a:pPr>
          <a:r>
            <a:rPr lang="en-AU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      y = 0.654 x + 5.344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41</xdr:row>
          <xdr:rowOff>99060</xdr:rowOff>
        </xdr:from>
        <xdr:to>
          <xdr:col>13</xdr:col>
          <xdr:colOff>213360</xdr:colOff>
          <xdr:row>43</xdr:row>
          <xdr:rowOff>289560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571500</xdr:colOff>
          <xdr:row>45</xdr:row>
          <xdr:rowOff>99060</xdr:rowOff>
        </xdr:from>
        <xdr:to>
          <xdr:col>12</xdr:col>
          <xdr:colOff>502920</xdr:colOff>
          <xdr:row>47</xdr:row>
          <xdr:rowOff>7620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utorial%2010_Thu2p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rcise 1"/>
      <sheetName val="Exercise 2"/>
      <sheetName val="Exercise 3"/>
    </sheetNames>
    <sheetDataSet>
      <sheetData sheetId="0">
        <row r="6">
          <cell r="B6" t="str">
            <v>Sales (Yt)</v>
          </cell>
          <cell r="C6" t="str">
            <v>2-period moving average</v>
          </cell>
          <cell r="D6" t="str">
            <v>3-period moving average</v>
          </cell>
          <cell r="E6" t="str">
            <v>Simple exponential smoothing</v>
          </cell>
        </row>
        <row r="7">
          <cell r="A7">
            <v>1</v>
          </cell>
          <cell r="B7">
            <v>283</v>
          </cell>
          <cell r="E7">
            <v>283</v>
          </cell>
        </row>
        <row r="8">
          <cell r="A8">
            <v>2</v>
          </cell>
          <cell r="B8">
            <v>288</v>
          </cell>
          <cell r="E8">
            <v>283</v>
          </cell>
        </row>
        <row r="9">
          <cell r="A9">
            <v>3</v>
          </cell>
          <cell r="B9">
            <v>336</v>
          </cell>
          <cell r="C9">
            <v>285.5</v>
          </cell>
          <cell r="E9">
            <v>288</v>
          </cell>
        </row>
        <row r="10">
          <cell r="A10">
            <v>4</v>
          </cell>
          <cell r="B10">
            <v>388</v>
          </cell>
          <cell r="C10">
            <v>312</v>
          </cell>
          <cell r="D10">
            <v>302.33333333333331</v>
          </cell>
          <cell r="E10">
            <v>336</v>
          </cell>
        </row>
        <row r="11">
          <cell r="A11">
            <v>5</v>
          </cell>
          <cell r="B11">
            <v>406</v>
          </cell>
          <cell r="C11">
            <v>362</v>
          </cell>
          <cell r="D11">
            <v>337.33333333333331</v>
          </cell>
          <cell r="E11">
            <v>388</v>
          </cell>
        </row>
        <row r="12">
          <cell r="A12">
            <v>6</v>
          </cell>
          <cell r="B12">
            <v>412</v>
          </cell>
          <cell r="C12">
            <v>397</v>
          </cell>
          <cell r="D12">
            <v>376.66666666666669</v>
          </cell>
          <cell r="E12">
            <v>406</v>
          </cell>
        </row>
        <row r="13">
          <cell r="A13">
            <v>7</v>
          </cell>
          <cell r="B13">
            <v>416</v>
          </cell>
          <cell r="C13">
            <v>409</v>
          </cell>
          <cell r="D13">
            <v>402</v>
          </cell>
          <cell r="E13">
            <v>412</v>
          </cell>
        </row>
        <row r="14">
          <cell r="A14">
            <v>8</v>
          </cell>
          <cell r="B14">
            <v>435</v>
          </cell>
          <cell r="C14">
            <v>414</v>
          </cell>
          <cell r="D14">
            <v>411.33333333333331</v>
          </cell>
          <cell r="E14">
            <v>416</v>
          </cell>
        </row>
        <row r="15">
          <cell r="A15">
            <v>9</v>
          </cell>
          <cell r="B15">
            <v>428</v>
          </cell>
          <cell r="C15">
            <v>425.5</v>
          </cell>
          <cell r="D15">
            <v>421</v>
          </cell>
          <cell r="E15">
            <v>435</v>
          </cell>
        </row>
        <row r="16">
          <cell r="A16">
            <v>10</v>
          </cell>
          <cell r="B16">
            <v>435</v>
          </cell>
          <cell r="C16">
            <v>431.5</v>
          </cell>
          <cell r="D16">
            <v>426.33333333333331</v>
          </cell>
          <cell r="E16">
            <v>428</v>
          </cell>
        </row>
        <row r="17">
          <cell r="A17">
            <v>11</v>
          </cell>
          <cell r="B17">
            <v>462</v>
          </cell>
          <cell r="C17">
            <v>431.5</v>
          </cell>
          <cell r="D17">
            <v>432.66666666666669</v>
          </cell>
          <cell r="E17">
            <v>435</v>
          </cell>
        </row>
        <row r="18">
          <cell r="A18">
            <v>12</v>
          </cell>
          <cell r="B18">
            <v>452</v>
          </cell>
          <cell r="C18">
            <v>448.5</v>
          </cell>
          <cell r="D18">
            <v>441.66666666666669</v>
          </cell>
          <cell r="E18">
            <v>462</v>
          </cell>
        </row>
        <row r="19">
          <cell r="A19">
            <v>13</v>
          </cell>
          <cell r="B19">
            <v>474</v>
          </cell>
          <cell r="C19">
            <v>457</v>
          </cell>
          <cell r="D19">
            <v>449.66666666666669</v>
          </cell>
          <cell r="E19">
            <v>452</v>
          </cell>
        </row>
        <row r="20">
          <cell r="A20">
            <v>14</v>
          </cell>
          <cell r="B20">
            <v>476</v>
          </cell>
          <cell r="C20">
            <v>463</v>
          </cell>
          <cell r="D20">
            <v>462.66666666666669</v>
          </cell>
          <cell r="E20">
            <v>474</v>
          </cell>
        </row>
        <row r="21">
          <cell r="A21">
            <v>15</v>
          </cell>
          <cell r="B21">
            <v>497</v>
          </cell>
          <cell r="C21">
            <v>475</v>
          </cell>
          <cell r="D21">
            <v>467.33333333333331</v>
          </cell>
          <cell r="E21">
            <v>476</v>
          </cell>
        </row>
        <row r="22">
          <cell r="A22">
            <v>16</v>
          </cell>
          <cell r="B22">
            <v>487</v>
          </cell>
          <cell r="C22">
            <v>486.5</v>
          </cell>
          <cell r="D22">
            <v>482.33333333333331</v>
          </cell>
          <cell r="E22">
            <v>497</v>
          </cell>
        </row>
        <row r="23">
          <cell r="A23">
            <v>17</v>
          </cell>
          <cell r="B23">
            <v>523</v>
          </cell>
          <cell r="C23">
            <v>492</v>
          </cell>
          <cell r="D23">
            <v>486.66666666666669</v>
          </cell>
          <cell r="E23">
            <v>487</v>
          </cell>
        </row>
        <row r="24">
          <cell r="A24">
            <v>18</v>
          </cell>
          <cell r="B24">
            <v>528</v>
          </cell>
          <cell r="C24">
            <v>505</v>
          </cell>
          <cell r="D24">
            <v>502.33333333333331</v>
          </cell>
          <cell r="E24">
            <v>523</v>
          </cell>
        </row>
        <row r="25">
          <cell r="A25">
            <v>19</v>
          </cell>
          <cell r="B25">
            <v>532</v>
          </cell>
          <cell r="C25">
            <v>525.5</v>
          </cell>
          <cell r="D25">
            <v>512.66666666666663</v>
          </cell>
          <cell r="E25">
            <v>528</v>
          </cell>
        </row>
        <row r="26">
          <cell r="A26">
            <v>20</v>
          </cell>
          <cell r="B26">
            <v>552</v>
          </cell>
          <cell r="C26">
            <v>530</v>
          </cell>
          <cell r="D26">
            <v>527.66666666666663</v>
          </cell>
          <cell r="E26">
            <v>532</v>
          </cell>
        </row>
        <row r="27">
          <cell r="C27">
            <v>542</v>
          </cell>
          <cell r="D27">
            <v>537.33333333333337</v>
          </cell>
          <cell r="E27">
            <v>552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5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F14" sqref="F14"/>
    </sheetView>
  </sheetViews>
  <sheetFormatPr defaultColWidth="15.5546875" defaultRowHeight="15.6" x14ac:dyDescent="0.3"/>
  <cols>
    <col min="1" max="2" width="15.5546875" style="87"/>
    <col min="3" max="4" width="13.77734375" style="87" customWidth="1"/>
    <col min="5" max="5" width="14.21875" style="87" customWidth="1"/>
    <col min="6" max="7" width="15.5546875" style="87"/>
    <col min="8" max="10" width="12.44140625" style="87" customWidth="1"/>
    <col min="11" max="16384" width="15.5546875" style="87"/>
  </cols>
  <sheetData>
    <row r="1" spans="1:10" x14ac:dyDescent="0.3">
      <c r="A1" s="184" t="s">
        <v>114</v>
      </c>
      <c r="D1" s="87" t="s">
        <v>106</v>
      </c>
    </row>
    <row r="2" spans="1:10" x14ac:dyDescent="0.3">
      <c r="D2" s="87" t="s">
        <v>115</v>
      </c>
    </row>
    <row r="3" spans="1:10" x14ac:dyDescent="0.3">
      <c r="A3" s="177" t="s">
        <v>107</v>
      </c>
      <c r="B3" s="177">
        <v>1</v>
      </c>
      <c r="D3" s="87" t="s">
        <v>108</v>
      </c>
    </row>
    <row r="4" spans="1:10" x14ac:dyDescent="0.3">
      <c r="A4" s="177"/>
      <c r="B4" s="177"/>
      <c r="D4" s="87" t="s">
        <v>116</v>
      </c>
    </row>
    <row r="5" spans="1:10" x14ac:dyDescent="0.3">
      <c r="B5" s="177"/>
    </row>
    <row r="6" spans="1:10" s="94" customFormat="1" ht="48" x14ac:dyDescent="0.4">
      <c r="A6" s="178" t="s">
        <v>78</v>
      </c>
      <c r="B6" s="179" t="s">
        <v>109</v>
      </c>
      <c r="C6" s="178" t="s">
        <v>110</v>
      </c>
      <c r="D6" s="178" t="s">
        <v>111</v>
      </c>
      <c r="E6" s="178" t="s">
        <v>112</v>
      </c>
      <c r="H6" s="178" t="s">
        <v>110</v>
      </c>
      <c r="I6" s="178" t="s">
        <v>111</v>
      </c>
      <c r="J6" s="178" t="s">
        <v>112</v>
      </c>
    </row>
    <row r="7" spans="1:10" x14ac:dyDescent="0.3">
      <c r="A7" s="180">
        <v>1</v>
      </c>
      <c r="B7" s="180">
        <v>283</v>
      </c>
      <c r="E7" s="87">
        <f>B7</f>
        <v>283</v>
      </c>
      <c r="H7" s="87" t="s">
        <v>113</v>
      </c>
      <c r="I7" s="87" t="s">
        <v>113</v>
      </c>
      <c r="J7" s="87" t="s">
        <v>113</v>
      </c>
    </row>
    <row r="8" spans="1:10" x14ac:dyDescent="0.3">
      <c r="A8" s="180">
        <v>2</v>
      </c>
      <c r="B8" s="180">
        <v>288</v>
      </c>
      <c r="E8" s="88">
        <f>E7+$B$3*(B7-E7)</f>
        <v>283</v>
      </c>
      <c r="J8" s="88">
        <f>ABS($B8-E8)/$B8</f>
        <v>1.7361111111111112E-2</v>
      </c>
    </row>
    <row r="9" spans="1:10" x14ac:dyDescent="0.3">
      <c r="A9" s="180">
        <v>3</v>
      </c>
      <c r="B9" s="180">
        <v>336</v>
      </c>
      <c r="C9" s="88">
        <f>AVERAGE(B7:B8)</f>
        <v>285.5</v>
      </c>
      <c r="D9" s="88"/>
      <c r="E9" s="88">
        <f t="shared" ref="E9:E27" si="0">E8+$B$3*(B8-E8)</f>
        <v>288</v>
      </c>
      <c r="H9" s="88">
        <f>ABS($B9-C9)/$B9</f>
        <v>0.15029761904761904</v>
      </c>
      <c r="I9" s="88"/>
      <c r="J9" s="88">
        <f t="shared" ref="I9:J24" si="1">ABS($B9-E9)/$B9</f>
        <v>0.14285714285714285</v>
      </c>
    </row>
    <row r="10" spans="1:10" x14ac:dyDescent="0.3">
      <c r="A10" s="180">
        <v>4</v>
      </c>
      <c r="B10" s="180">
        <v>388</v>
      </c>
      <c r="C10" s="88">
        <f t="shared" ref="C10:C26" si="2">AVERAGE(B8:B9)</f>
        <v>312</v>
      </c>
      <c r="D10" s="88">
        <f>AVERAGE(B7:B9)</f>
        <v>302.33333333333331</v>
      </c>
      <c r="E10" s="88">
        <f t="shared" si="0"/>
        <v>336</v>
      </c>
      <c r="H10" s="88">
        <f t="shared" ref="H10:J26" si="3">ABS($B10-C10)/$B10</f>
        <v>0.19587628865979381</v>
      </c>
      <c r="I10" s="88">
        <f>ABS($B10-D10)/$B10</f>
        <v>0.2207903780068729</v>
      </c>
      <c r="J10" s="88">
        <f t="shared" si="1"/>
        <v>0.13402061855670103</v>
      </c>
    </row>
    <row r="11" spans="1:10" x14ac:dyDescent="0.3">
      <c r="A11" s="180">
        <v>5</v>
      </c>
      <c r="B11" s="180">
        <v>406</v>
      </c>
      <c r="C11" s="88">
        <f t="shared" si="2"/>
        <v>362</v>
      </c>
      <c r="D11" s="88">
        <f t="shared" ref="D11:D27" si="4">AVERAGE(B8:B10)</f>
        <v>337.33333333333331</v>
      </c>
      <c r="E11" s="88">
        <f t="shared" si="0"/>
        <v>388</v>
      </c>
      <c r="H11" s="88">
        <f t="shared" si="3"/>
        <v>0.10837438423645321</v>
      </c>
      <c r="I11" s="88">
        <f t="shared" si="1"/>
        <v>0.16912972085385883</v>
      </c>
      <c r="J11" s="88">
        <f t="shared" si="1"/>
        <v>4.4334975369458129E-2</v>
      </c>
    </row>
    <row r="12" spans="1:10" x14ac:dyDescent="0.3">
      <c r="A12" s="180">
        <v>6</v>
      </c>
      <c r="B12" s="180">
        <v>412</v>
      </c>
      <c r="C12" s="88">
        <f t="shared" si="2"/>
        <v>397</v>
      </c>
      <c r="D12" s="88">
        <f t="shared" si="4"/>
        <v>376.66666666666669</v>
      </c>
      <c r="E12" s="88">
        <f t="shared" si="0"/>
        <v>406</v>
      </c>
      <c r="H12" s="88">
        <f t="shared" si="3"/>
        <v>3.640776699029126E-2</v>
      </c>
      <c r="I12" s="88">
        <f t="shared" si="1"/>
        <v>8.5760517799352703E-2</v>
      </c>
      <c r="J12" s="88">
        <f t="shared" si="1"/>
        <v>1.4563106796116505E-2</v>
      </c>
    </row>
    <row r="13" spans="1:10" x14ac:dyDescent="0.3">
      <c r="A13" s="180">
        <v>7</v>
      </c>
      <c r="B13" s="180">
        <v>416</v>
      </c>
      <c r="C13" s="88">
        <f t="shared" si="2"/>
        <v>409</v>
      </c>
      <c r="D13" s="88">
        <f t="shared" si="4"/>
        <v>402</v>
      </c>
      <c r="E13" s="88">
        <f t="shared" si="0"/>
        <v>412</v>
      </c>
      <c r="H13" s="88">
        <f t="shared" si="3"/>
        <v>1.6826923076923076E-2</v>
      </c>
      <c r="I13" s="88">
        <f t="shared" si="1"/>
        <v>3.3653846153846152E-2</v>
      </c>
      <c r="J13" s="88">
        <f t="shared" si="1"/>
        <v>9.6153846153846159E-3</v>
      </c>
    </row>
    <row r="14" spans="1:10" x14ac:dyDescent="0.3">
      <c r="A14" s="180">
        <v>8</v>
      </c>
      <c r="B14" s="180">
        <v>435</v>
      </c>
      <c r="C14" s="88">
        <f t="shared" si="2"/>
        <v>414</v>
      </c>
      <c r="D14" s="88">
        <f t="shared" si="4"/>
        <v>411.33333333333331</v>
      </c>
      <c r="E14" s="88">
        <f t="shared" si="0"/>
        <v>416</v>
      </c>
      <c r="H14" s="88">
        <f t="shared" si="3"/>
        <v>4.8275862068965517E-2</v>
      </c>
      <c r="I14" s="88">
        <f t="shared" si="1"/>
        <v>5.4406130268199279E-2</v>
      </c>
      <c r="J14" s="88">
        <f t="shared" si="1"/>
        <v>4.3678160919540229E-2</v>
      </c>
    </row>
    <row r="15" spans="1:10" x14ac:dyDescent="0.3">
      <c r="A15" s="180">
        <v>9</v>
      </c>
      <c r="B15" s="180">
        <v>428</v>
      </c>
      <c r="C15" s="88">
        <f t="shared" si="2"/>
        <v>425.5</v>
      </c>
      <c r="D15" s="88">
        <f t="shared" si="4"/>
        <v>421</v>
      </c>
      <c r="E15" s="88">
        <f t="shared" si="0"/>
        <v>435</v>
      </c>
      <c r="H15" s="88">
        <f t="shared" si="3"/>
        <v>5.8411214953271026E-3</v>
      </c>
      <c r="I15" s="88">
        <f t="shared" si="1"/>
        <v>1.6355140186915886E-2</v>
      </c>
      <c r="J15" s="88">
        <f t="shared" si="1"/>
        <v>1.6355140186915886E-2</v>
      </c>
    </row>
    <row r="16" spans="1:10" x14ac:dyDescent="0.3">
      <c r="A16" s="180">
        <v>10</v>
      </c>
      <c r="B16" s="180">
        <v>435</v>
      </c>
      <c r="C16" s="88">
        <f t="shared" si="2"/>
        <v>431.5</v>
      </c>
      <c r="D16" s="88">
        <f t="shared" si="4"/>
        <v>426.33333333333331</v>
      </c>
      <c r="E16" s="88">
        <f t="shared" si="0"/>
        <v>428</v>
      </c>
      <c r="H16" s="88">
        <f t="shared" si="3"/>
        <v>8.0459770114942528E-3</v>
      </c>
      <c r="I16" s="88">
        <f t="shared" si="1"/>
        <v>1.9923371647509621E-2</v>
      </c>
      <c r="J16" s="88">
        <f t="shared" si="1"/>
        <v>1.6091954022988506E-2</v>
      </c>
    </row>
    <row r="17" spans="1:10" x14ac:dyDescent="0.3">
      <c r="A17" s="180">
        <v>11</v>
      </c>
      <c r="B17" s="180">
        <v>462</v>
      </c>
      <c r="C17" s="88">
        <f t="shared" si="2"/>
        <v>431.5</v>
      </c>
      <c r="D17" s="88">
        <f t="shared" si="4"/>
        <v>432.66666666666669</v>
      </c>
      <c r="E17" s="88">
        <f t="shared" si="0"/>
        <v>435</v>
      </c>
      <c r="H17" s="88">
        <f t="shared" si="3"/>
        <v>6.6017316017316016E-2</v>
      </c>
      <c r="I17" s="88">
        <f t="shared" si="1"/>
        <v>6.3492063492063447E-2</v>
      </c>
      <c r="J17" s="88">
        <f t="shared" si="1"/>
        <v>5.844155844155844E-2</v>
      </c>
    </row>
    <row r="18" spans="1:10" x14ac:dyDescent="0.3">
      <c r="A18" s="180">
        <v>12</v>
      </c>
      <c r="B18" s="180">
        <v>452</v>
      </c>
      <c r="C18" s="88">
        <f t="shared" si="2"/>
        <v>448.5</v>
      </c>
      <c r="D18" s="88">
        <f t="shared" si="4"/>
        <v>441.66666666666669</v>
      </c>
      <c r="E18" s="88">
        <f t="shared" si="0"/>
        <v>462</v>
      </c>
      <c r="H18" s="88">
        <f t="shared" si="3"/>
        <v>7.743362831858407E-3</v>
      </c>
      <c r="I18" s="88">
        <f t="shared" si="1"/>
        <v>2.286135693215335E-2</v>
      </c>
      <c r="J18" s="88">
        <f t="shared" si="1"/>
        <v>2.2123893805309734E-2</v>
      </c>
    </row>
    <row r="19" spans="1:10" x14ac:dyDescent="0.3">
      <c r="A19" s="180">
        <v>13</v>
      </c>
      <c r="B19" s="180">
        <v>474</v>
      </c>
      <c r="C19" s="88">
        <f t="shared" si="2"/>
        <v>457</v>
      </c>
      <c r="D19" s="88">
        <f t="shared" si="4"/>
        <v>449.66666666666669</v>
      </c>
      <c r="E19" s="88">
        <f t="shared" si="0"/>
        <v>452</v>
      </c>
      <c r="H19" s="88">
        <f t="shared" si="3"/>
        <v>3.5864978902953586E-2</v>
      </c>
      <c r="I19" s="88">
        <f t="shared" si="1"/>
        <v>5.1336146272855092E-2</v>
      </c>
      <c r="J19" s="88">
        <f t="shared" si="1"/>
        <v>4.6413502109704644E-2</v>
      </c>
    </row>
    <row r="20" spans="1:10" x14ac:dyDescent="0.3">
      <c r="A20" s="180">
        <v>14</v>
      </c>
      <c r="B20" s="180">
        <v>476</v>
      </c>
      <c r="C20" s="88">
        <f t="shared" si="2"/>
        <v>463</v>
      </c>
      <c r="D20" s="88">
        <f t="shared" si="4"/>
        <v>462.66666666666669</v>
      </c>
      <c r="E20" s="88">
        <f t="shared" si="0"/>
        <v>474</v>
      </c>
      <c r="H20" s="88">
        <f t="shared" si="3"/>
        <v>2.7310924369747899E-2</v>
      </c>
      <c r="I20" s="88">
        <f t="shared" si="1"/>
        <v>2.8011204481792677E-2</v>
      </c>
      <c r="J20" s="88">
        <f t="shared" si="1"/>
        <v>4.2016806722689074E-3</v>
      </c>
    </row>
    <row r="21" spans="1:10" x14ac:dyDescent="0.3">
      <c r="A21" s="180">
        <v>15</v>
      </c>
      <c r="B21" s="180">
        <v>497</v>
      </c>
      <c r="C21" s="88">
        <f t="shared" si="2"/>
        <v>475</v>
      </c>
      <c r="D21" s="88">
        <f t="shared" si="4"/>
        <v>467.33333333333331</v>
      </c>
      <c r="E21" s="88">
        <f t="shared" si="0"/>
        <v>476</v>
      </c>
      <c r="H21" s="88">
        <f t="shared" si="3"/>
        <v>4.4265593561368208E-2</v>
      </c>
      <c r="I21" s="88">
        <f t="shared" si="1"/>
        <v>5.9691482226693529E-2</v>
      </c>
      <c r="J21" s="88">
        <f t="shared" si="1"/>
        <v>4.2253521126760563E-2</v>
      </c>
    </row>
    <row r="22" spans="1:10" x14ac:dyDescent="0.3">
      <c r="A22" s="180">
        <v>16</v>
      </c>
      <c r="B22" s="180">
        <v>487</v>
      </c>
      <c r="C22" s="88">
        <f t="shared" si="2"/>
        <v>486.5</v>
      </c>
      <c r="D22" s="88">
        <f t="shared" si="4"/>
        <v>482.33333333333331</v>
      </c>
      <c r="E22" s="88">
        <f t="shared" si="0"/>
        <v>497</v>
      </c>
      <c r="H22" s="88">
        <f t="shared" si="3"/>
        <v>1.026694045174538E-3</v>
      </c>
      <c r="I22" s="88">
        <f t="shared" si="1"/>
        <v>9.5824777549623937E-3</v>
      </c>
      <c r="J22" s="88">
        <f t="shared" si="1"/>
        <v>2.0533880903490759E-2</v>
      </c>
    </row>
    <row r="23" spans="1:10" x14ac:dyDescent="0.3">
      <c r="A23" s="180">
        <v>17</v>
      </c>
      <c r="B23" s="180">
        <v>523</v>
      </c>
      <c r="C23" s="88">
        <f t="shared" si="2"/>
        <v>492</v>
      </c>
      <c r="D23" s="88">
        <f t="shared" si="4"/>
        <v>486.66666666666669</v>
      </c>
      <c r="E23" s="88">
        <f t="shared" si="0"/>
        <v>487</v>
      </c>
      <c r="H23" s="88">
        <f t="shared" si="3"/>
        <v>5.9273422562141492E-2</v>
      </c>
      <c r="I23" s="88">
        <f t="shared" si="1"/>
        <v>6.9471000637348596E-2</v>
      </c>
      <c r="J23" s="88">
        <f t="shared" si="1"/>
        <v>6.8833652007648183E-2</v>
      </c>
    </row>
    <row r="24" spans="1:10" x14ac:dyDescent="0.3">
      <c r="A24" s="180">
        <v>18</v>
      </c>
      <c r="B24" s="180">
        <v>528</v>
      </c>
      <c r="C24" s="88">
        <f t="shared" si="2"/>
        <v>505</v>
      </c>
      <c r="D24" s="88">
        <f t="shared" si="4"/>
        <v>502.33333333333331</v>
      </c>
      <c r="E24" s="88">
        <f t="shared" si="0"/>
        <v>523</v>
      </c>
      <c r="H24" s="88">
        <f t="shared" si="3"/>
        <v>4.3560606060606064E-2</v>
      </c>
      <c r="I24" s="88">
        <f t="shared" si="1"/>
        <v>4.8611111111111147E-2</v>
      </c>
      <c r="J24" s="88">
        <f t="shared" si="1"/>
        <v>9.46969696969697E-3</v>
      </c>
    </row>
    <row r="25" spans="1:10" x14ac:dyDescent="0.3">
      <c r="A25" s="180">
        <v>19</v>
      </c>
      <c r="B25" s="180">
        <v>532</v>
      </c>
      <c r="C25" s="88">
        <f t="shared" si="2"/>
        <v>525.5</v>
      </c>
      <c r="D25" s="88">
        <f t="shared" si="4"/>
        <v>512.66666666666663</v>
      </c>
      <c r="E25" s="88">
        <f t="shared" si="0"/>
        <v>528</v>
      </c>
      <c r="H25" s="88">
        <f t="shared" si="3"/>
        <v>1.2218045112781954E-2</v>
      </c>
      <c r="I25" s="88">
        <f t="shared" si="3"/>
        <v>3.6340852130325889E-2</v>
      </c>
      <c r="J25" s="88">
        <f t="shared" si="3"/>
        <v>7.5187969924812026E-3</v>
      </c>
    </row>
    <row r="26" spans="1:10" x14ac:dyDescent="0.3">
      <c r="A26" s="180">
        <v>20</v>
      </c>
      <c r="B26" s="180">
        <v>552</v>
      </c>
      <c r="C26" s="88">
        <f t="shared" si="2"/>
        <v>530</v>
      </c>
      <c r="D26" s="88">
        <f t="shared" si="4"/>
        <v>527.66666666666663</v>
      </c>
      <c r="E26" s="88">
        <f t="shared" si="0"/>
        <v>532</v>
      </c>
      <c r="H26" s="181">
        <f t="shared" si="3"/>
        <v>3.9855072463768113E-2</v>
      </c>
      <c r="I26" s="181">
        <f t="shared" si="3"/>
        <v>4.4082125603864805E-2</v>
      </c>
      <c r="J26" s="181">
        <f t="shared" si="3"/>
        <v>3.6231884057971016E-2</v>
      </c>
    </row>
    <row r="27" spans="1:10" x14ac:dyDescent="0.3">
      <c r="C27" s="88">
        <f>AVERAGE(B25:B26)</f>
        <v>542</v>
      </c>
      <c r="D27" s="88">
        <f t="shared" si="4"/>
        <v>537.33333333333337</v>
      </c>
      <c r="E27" s="88">
        <f t="shared" si="0"/>
        <v>552</v>
      </c>
      <c r="G27" s="87" t="s">
        <v>77</v>
      </c>
      <c r="H27" s="182">
        <f>AVERAGE(H9:H26)</f>
        <v>5.0393442139699075E-2</v>
      </c>
      <c r="I27" s="182">
        <f>AVERAGE(I10:I26)</f>
        <v>6.0794054444689778E-2</v>
      </c>
      <c r="J27" s="183">
        <f>AVERAGE(J8:J26)</f>
        <v>3.9731561132749976E-2</v>
      </c>
    </row>
    <row r="29" spans="1:10" x14ac:dyDescent="0.3">
      <c r="G29" s="87" t="s">
        <v>45</v>
      </c>
      <c r="H29" s="88">
        <f>SUMXMY2($B$9:$B$26,C9:C26)/COUNT($B$9:$B$26)</f>
        <v>827.59722222222217</v>
      </c>
      <c r="I29" s="88">
        <f t="shared" ref="I29:J29" si="5">SUMXMY2($B$9:$B$26,D9:D26)/COUNT($B$9:$B$26)</f>
        <v>1098.12962962963</v>
      </c>
      <c r="J29" s="88">
        <f t="shared" si="5"/>
        <v>524.33333333333337</v>
      </c>
    </row>
    <row r="35" ht="12" customHeight="1" x14ac:dyDescent="0.3"/>
  </sheetData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Equation.3" shapeId="6146" r:id="rId3">
          <objectPr defaultSize="0" autoPict="0" r:id="rId4">
            <anchor moveWithCells="1" sizeWithCells="1">
              <from>
                <xdr:col>5</xdr:col>
                <xdr:colOff>91440</xdr:colOff>
                <xdr:row>4</xdr:row>
                <xdr:rowOff>182880</xdr:rowOff>
              </from>
              <to>
                <xdr:col>6</xdr:col>
                <xdr:colOff>495300</xdr:colOff>
                <xdr:row>5</xdr:row>
                <xdr:rowOff>548640</xdr:rowOff>
              </to>
            </anchor>
          </objectPr>
        </oleObject>
      </mc:Choice>
      <mc:Fallback>
        <oleObject progId="Equation.3" shapeId="6146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1"/>
  <sheetViews>
    <sheetView workbookViewId="0">
      <selection activeCell="D7" sqref="D7"/>
    </sheetView>
  </sheetViews>
  <sheetFormatPr defaultColWidth="9.109375" defaultRowHeight="13.2" x14ac:dyDescent="0.25"/>
  <cols>
    <col min="1" max="1" width="8.33203125" style="90" customWidth="1"/>
    <col min="2" max="2" width="9.109375" style="90"/>
    <col min="3" max="12" width="9.109375" style="99"/>
    <col min="13" max="16384" width="9.109375" style="90"/>
  </cols>
  <sheetData>
    <row r="1" spans="1:12" ht="16.2" x14ac:dyDescent="0.35">
      <c r="A1" s="86" t="s">
        <v>98</v>
      </c>
      <c r="B1" s="87"/>
      <c r="C1" s="88"/>
      <c r="D1" s="88"/>
      <c r="E1" s="88"/>
      <c r="F1" s="89"/>
      <c r="G1" s="89"/>
      <c r="H1" s="89"/>
      <c r="I1" s="88"/>
      <c r="J1" s="88"/>
      <c r="K1" s="88"/>
      <c r="L1" s="88"/>
    </row>
    <row r="2" spans="1:12" ht="16.8" thickBot="1" x14ac:dyDescent="0.4">
      <c r="A2" s="86"/>
      <c r="B2" s="87"/>
      <c r="C2" s="88"/>
      <c r="D2" s="88"/>
      <c r="E2" s="88"/>
      <c r="F2" s="89"/>
      <c r="G2" s="89"/>
      <c r="H2" s="89"/>
      <c r="I2" s="88"/>
      <c r="J2" s="88"/>
      <c r="K2" s="88"/>
      <c r="L2" s="88"/>
    </row>
    <row r="3" spans="1:12" ht="15.6" x14ac:dyDescent="0.3">
      <c r="A3" s="144" t="s">
        <v>84</v>
      </c>
      <c r="B3" s="145">
        <v>0.5</v>
      </c>
      <c r="C3" s="88"/>
      <c r="D3" s="88"/>
      <c r="E3" s="88"/>
      <c r="F3" s="89"/>
      <c r="G3" s="89"/>
      <c r="H3" s="89"/>
      <c r="I3" s="91"/>
      <c r="J3" s="92" t="s">
        <v>80</v>
      </c>
      <c r="K3" s="92" t="s">
        <v>81</v>
      </c>
      <c r="L3" s="92" t="s">
        <v>82</v>
      </c>
    </row>
    <row r="4" spans="1:12" ht="16.2" thickBot="1" x14ac:dyDescent="0.35">
      <c r="A4" s="148" t="s">
        <v>85</v>
      </c>
      <c r="B4" s="149">
        <v>0.5</v>
      </c>
      <c r="C4" s="88"/>
      <c r="D4" s="88"/>
      <c r="E4" s="88"/>
      <c r="F4" s="89"/>
      <c r="G4" s="89"/>
      <c r="H4" s="89"/>
      <c r="I4" s="91" t="s">
        <v>77</v>
      </c>
      <c r="J4" s="93">
        <f>AVERAGE(J7:J25)</f>
        <v>4.5911237662925423E-2</v>
      </c>
      <c r="K4" s="93">
        <f>AVERAGE(K8:K25)</f>
        <v>6.4528691059665549E-2</v>
      </c>
      <c r="L4" s="93">
        <f>AVERAGE(L9:L25)</f>
        <v>9.076061449740476E-2</v>
      </c>
    </row>
    <row r="5" spans="1:12" s="97" customFormat="1" ht="51" customHeight="1" thickBot="1" x14ac:dyDescent="0.45">
      <c r="A5" s="156" t="s">
        <v>78</v>
      </c>
      <c r="B5" s="157" t="s">
        <v>83</v>
      </c>
      <c r="C5" s="158" t="s">
        <v>86</v>
      </c>
      <c r="D5" s="158" t="s">
        <v>87</v>
      </c>
      <c r="E5" s="158" t="s">
        <v>88</v>
      </c>
      <c r="F5" s="158" t="s">
        <v>89</v>
      </c>
      <c r="G5" s="159" t="s">
        <v>90</v>
      </c>
      <c r="H5" s="95"/>
      <c r="I5" s="96"/>
      <c r="J5" s="147" t="s">
        <v>93</v>
      </c>
      <c r="K5" s="147" t="s">
        <v>101</v>
      </c>
      <c r="L5" s="147" t="s">
        <v>95</v>
      </c>
    </row>
    <row r="6" spans="1:12" ht="15.6" x14ac:dyDescent="0.3">
      <c r="A6" s="148">
        <v>1</v>
      </c>
      <c r="B6" s="87">
        <v>283</v>
      </c>
      <c r="C6" s="88">
        <f>B6</f>
        <v>283</v>
      </c>
      <c r="D6" s="88">
        <v>0</v>
      </c>
      <c r="E6" s="88"/>
      <c r="F6" s="150"/>
      <c r="G6" s="151"/>
      <c r="H6" s="89"/>
      <c r="I6" s="96"/>
      <c r="J6" s="89"/>
      <c r="K6" s="89"/>
      <c r="L6" s="89"/>
    </row>
    <row r="7" spans="1:12" ht="15.6" x14ac:dyDescent="0.3">
      <c r="A7" s="148">
        <v>2</v>
      </c>
      <c r="B7" s="87">
        <v>288</v>
      </c>
      <c r="C7" s="88">
        <f>$B$3*B7+(1-$B$3)*(C6+D6)</f>
        <v>285.5</v>
      </c>
      <c r="D7" s="88">
        <f>$B$4*(C7-C6)+(1-$B$4)*(D6)</f>
        <v>1.25</v>
      </c>
      <c r="E7" s="88">
        <f>C6+D6</f>
        <v>283</v>
      </c>
      <c r="F7" s="150"/>
      <c r="G7" s="151"/>
      <c r="H7" s="89"/>
      <c r="I7" s="96"/>
      <c r="J7" s="98">
        <f>ABS(E7-B7)/B7</f>
        <v>1.7361111111111112E-2</v>
      </c>
      <c r="K7" s="89"/>
      <c r="L7" s="89"/>
    </row>
    <row r="8" spans="1:12" ht="15.6" x14ac:dyDescent="0.3">
      <c r="A8" s="148">
        <v>3</v>
      </c>
      <c r="B8" s="87">
        <v>336</v>
      </c>
      <c r="C8" s="88">
        <f>$B$3*B8+(1-$B$3)*(C7+D7)</f>
        <v>311.375</v>
      </c>
      <c r="D8" s="88">
        <f>$B$4*(C8-C7)+(1-$B$4)*(D7)</f>
        <v>13.5625</v>
      </c>
      <c r="E8" s="88">
        <f>C7+D7</f>
        <v>286.75</v>
      </c>
      <c r="F8" s="150">
        <f>C6+2*D6</f>
        <v>283</v>
      </c>
      <c r="G8" s="151"/>
      <c r="H8" s="89"/>
      <c r="I8" s="96"/>
      <c r="J8" s="98">
        <f>ABS(E8-B8)/B8</f>
        <v>0.14657738095238096</v>
      </c>
      <c r="K8" s="98">
        <f>ABS(F8-B8)/B8</f>
        <v>0.15773809523809523</v>
      </c>
      <c r="L8" s="89"/>
    </row>
    <row r="9" spans="1:12" ht="15.6" x14ac:dyDescent="0.3">
      <c r="A9" s="148">
        <v>4</v>
      </c>
      <c r="B9" s="87">
        <v>388</v>
      </c>
      <c r="C9" s="88">
        <f t="shared" ref="C9:C24" si="0">$B$3*B9+(1-$B$3)*(C8+D8)</f>
        <v>356.46875</v>
      </c>
      <c r="D9" s="88">
        <f t="shared" ref="D9:D24" si="1">$B$4*(C9-C8)+(1-$B$4)*(D8)</f>
        <v>29.328125</v>
      </c>
      <c r="E9" s="88">
        <f t="shared" ref="E9:E24" si="2">C8+D8</f>
        <v>324.9375</v>
      </c>
      <c r="F9" s="150">
        <f>C7+2*D7</f>
        <v>288</v>
      </c>
      <c r="G9" s="151">
        <f>C6+3*D6</f>
        <v>283</v>
      </c>
      <c r="H9" s="89"/>
      <c r="I9" s="96"/>
      <c r="J9" s="98">
        <f>ABS(E9-B9)/B9</f>
        <v>0.16253221649484537</v>
      </c>
      <c r="K9" s="98">
        <f>ABS(F9-B9)/B9</f>
        <v>0.25773195876288657</v>
      </c>
      <c r="L9" s="98">
        <f>ABS(G9-B9)/B9</f>
        <v>0.27061855670103091</v>
      </c>
    </row>
    <row r="10" spans="1:12" ht="15.6" x14ac:dyDescent="0.3">
      <c r="A10" s="148">
        <v>5</v>
      </c>
      <c r="B10" s="87">
        <v>406</v>
      </c>
      <c r="C10" s="88">
        <f t="shared" si="0"/>
        <v>395.8984375</v>
      </c>
      <c r="D10" s="88">
        <f t="shared" si="1"/>
        <v>34.37890625</v>
      </c>
      <c r="E10" s="88">
        <f t="shared" si="2"/>
        <v>385.796875</v>
      </c>
      <c r="F10" s="150">
        <f t="shared" ref="F10:F25" si="3">C8+2*D8</f>
        <v>338.5</v>
      </c>
      <c r="G10" s="151">
        <f t="shared" ref="G10:G25" si="4">C7+3*D7</f>
        <v>289.25</v>
      </c>
      <c r="H10" s="89"/>
      <c r="I10" s="96"/>
      <c r="J10" s="98">
        <f>ABS(E10-B10)/B10</f>
        <v>4.9761391625615763E-2</v>
      </c>
      <c r="K10" s="98">
        <f>ABS(F10-B10)/B10</f>
        <v>0.16625615763546797</v>
      </c>
      <c r="L10" s="98">
        <f>ABS(G10-B10)/B10</f>
        <v>0.28756157635467983</v>
      </c>
    </row>
    <row r="11" spans="1:12" ht="15.6" x14ac:dyDescent="0.3">
      <c r="A11" s="148">
        <v>6</v>
      </c>
      <c r="B11" s="87">
        <v>412</v>
      </c>
      <c r="C11" s="88">
        <f t="shared" si="0"/>
        <v>421.138671875</v>
      </c>
      <c r="D11" s="88">
        <f t="shared" si="1"/>
        <v>29.8095703125</v>
      </c>
      <c r="E11" s="88">
        <f t="shared" si="2"/>
        <v>430.27734375</v>
      </c>
      <c r="F11" s="150">
        <f t="shared" si="3"/>
        <v>415.125</v>
      </c>
      <c r="G11" s="151">
        <f t="shared" si="4"/>
        <v>352.0625</v>
      </c>
      <c r="H11" s="89"/>
      <c r="I11" s="96"/>
      <c r="J11" s="98">
        <f>ABS(E11-B11)/B11</f>
        <v>4.4362484830097089E-2</v>
      </c>
      <c r="K11" s="98">
        <f>ABS(F11-B11)/B11</f>
        <v>7.5849514563106797E-3</v>
      </c>
      <c r="L11" s="98">
        <f>ABS(G11-B11)/B11</f>
        <v>0.14547936893203883</v>
      </c>
    </row>
    <row r="12" spans="1:12" ht="15.6" x14ac:dyDescent="0.3">
      <c r="A12" s="148">
        <v>7</v>
      </c>
      <c r="B12" s="87">
        <v>416</v>
      </c>
      <c r="C12" s="88">
        <f t="shared" si="0"/>
        <v>433.47412109375</v>
      </c>
      <c r="D12" s="88">
        <f t="shared" si="1"/>
        <v>21.072509765625</v>
      </c>
      <c r="E12" s="88">
        <f t="shared" si="2"/>
        <v>450.9482421875</v>
      </c>
      <c r="F12" s="150">
        <f t="shared" si="3"/>
        <v>464.65625</v>
      </c>
      <c r="G12" s="151">
        <f t="shared" si="4"/>
        <v>444.453125</v>
      </c>
      <c r="H12" s="89"/>
      <c r="I12" s="96"/>
      <c r="J12" s="98">
        <f t="shared" ref="J12:J25" si="5">ABS(E12-B12)/B12</f>
        <v>8.4010197566105768E-2</v>
      </c>
      <c r="K12" s="98">
        <f t="shared" ref="K12:K25" si="6">ABS(F12-B12)/B12</f>
        <v>0.11696213942307693</v>
      </c>
      <c r="L12" s="98">
        <f t="shared" ref="L12:L25" si="7">ABS(G12-B12)/B12</f>
        <v>6.8396935096153841E-2</v>
      </c>
    </row>
    <row r="13" spans="1:12" ht="15.6" x14ac:dyDescent="0.3">
      <c r="A13" s="148">
        <v>8</v>
      </c>
      <c r="B13" s="87">
        <v>435</v>
      </c>
      <c r="C13" s="88">
        <f t="shared" si="0"/>
        <v>444.7733154296875</v>
      </c>
      <c r="D13" s="88">
        <f t="shared" si="1"/>
        <v>16.18585205078125</v>
      </c>
      <c r="E13" s="88">
        <f t="shared" si="2"/>
        <v>454.546630859375</v>
      </c>
      <c r="F13" s="150">
        <f t="shared" si="3"/>
        <v>480.7578125</v>
      </c>
      <c r="G13" s="151">
        <f t="shared" si="4"/>
        <v>499.03515625</v>
      </c>
      <c r="H13" s="89"/>
      <c r="I13" s="96"/>
      <c r="J13" s="98">
        <f t="shared" si="5"/>
        <v>4.4934783584770113E-2</v>
      </c>
      <c r="K13" s="98">
        <f t="shared" si="6"/>
        <v>0.10519037356321839</v>
      </c>
      <c r="L13" s="98">
        <f t="shared" si="7"/>
        <v>0.14720725574712643</v>
      </c>
    </row>
    <row r="14" spans="1:12" ht="15.6" x14ac:dyDescent="0.3">
      <c r="A14" s="148">
        <v>9</v>
      </c>
      <c r="B14" s="87">
        <v>428</v>
      </c>
      <c r="C14" s="88">
        <f t="shared" si="0"/>
        <v>444.47958374023438</v>
      </c>
      <c r="D14" s="88">
        <f t="shared" si="1"/>
        <v>7.9460601806640625</v>
      </c>
      <c r="E14" s="88">
        <f t="shared" si="2"/>
        <v>460.95916748046875</v>
      </c>
      <c r="F14" s="150">
        <f t="shared" si="3"/>
        <v>475.619140625</v>
      </c>
      <c r="G14" s="151">
        <f t="shared" si="4"/>
        <v>510.5673828125</v>
      </c>
      <c r="H14" s="89"/>
      <c r="I14" s="96"/>
      <c r="J14" s="98">
        <f t="shared" si="5"/>
        <v>7.7007400655300817E-2</v>
      </c>
      <c r="K14" s="98">
        <f t="shared" si="6"/>
        <v>0.11125967435747663</v>
      </c>
      <c r="L14" s="98">
        <f t="shared" si="7"/>
        <v>0.19291444582359812</v>
      </c>
    </row>
    <row r="15" spans="1:12" ht="15.6" x14ac:dyDescent="0.3">
      <c r="A15" s="148">
        <v>10</v>
      </c>
      <c r="B15" s="87">
        <v>435</v>
      </c>
      <c r="C15" s="88">
        <f t="shared" si="0"/>
        <v>443.71282196044922</v>
      </c>
      <c r="D15" s="88">
        <f t="shared" si="1"/>
        <v>3.5896492004394531</v>
      </c>
      <c r="E15" s="88">
        <f t="shared" si="2"/>
        <v>452.42564392089844</v>
      </c>
      <c r="F15" s="150">
        <f t="shared" si="3"/>
        <v>477.14501953125</v>
      </c>
      <c r="G15" s="151">
        <f t="shared" si="4"/>
        <v>496.691650390625</v>
      </c>
      <c r="H15" s="89"/>
      <c r="I15" s="96"/>
      <c r="J15" s="98">
        <f t="shared" si="5"/>
        <v>4.005895154229526E-2</v>
      </c>
      <c r="K15" s="98">
        <f t="shared" si="6"/>
        <v>9.688510237068966E-2</v>
      </c>
      <c r="L15" s="98">
        <f t="shared" si="7"/>
        <v>0.14181988595545977</v>
      </c>
    </row>
    <row r="16" spans="1:12" ht="15.6" x14ac:dyDescent="0.3">
      <c r="A16" s="148">
        <v>11</v>
      </c>
      <c r="B16" s="87">
        <v>462</v>
      </c>
      <c r="C16" s="88">
        <f t="shared" si="0"/>
        <v>454.65123558044434</v>
      </c>
      <c r="D16" s="88">
        <f t="shared" si="1"/>
        <v>7.2640314102172852</v>
      </c>
      <c r="E16" s="88">
        <f t="shared" si="2"/>
        <v>447.30247116088867</v>
      </c>
      <c r="F16" s="150">
        <f t="shared" si="3"/>
        <v>460.3717041015625</v>
      </c>
      <c r="G16" s="151">
        <f t="shared" si="4"/>
        <v>493.33087158203125</v>
      </c>
      <c r="H16" s="89"/>
      <c r="I16" s="96"/>
      <c r="J16" s="98">
        <f t="shared" si="5"/>
        <v>3.1812832985089454E-2</v>
      </c>
      <c r="K16" s="98">
        <f t="shared" si="6"/>
        <v>3.5244499966179655E-3</v>
      </c>
      <c r="L16" s="98">
        <f t="shared" si="7"/>
        <v>6.7815739355045992E-2</v>
      </c>
    </row>
    <row r="17" spans="1:12" ht="15.6" x14ac:dyDescent="0.3">
      <c r="A17" s="148">
        <v>12</v>
      </c>
      <c r="B17" s="87">
        <v>452</v>
      </c>
      <c r="C17" s="88">
        <f t="shared" si="0"/>
        <v>456.95763349533081</v>
      </c>
      <c r="D17" s="88">
        <f t="shared" si="1"/>
        <v>4.7852146625518799</v>
      </c>
      <c r="E17" s="88">
        <f t="shared" si="2"/>
        <v>461.91526699066162</v>
      </c>
      <c r="F17" s="150">
        <f t="shared" si="3"/>
        <v>450.89212036132813</v>
      </c>
      <c r="G17" s="151">
        <f t="shared" si="4"/>
        <v>468.31776428222656</v>
      </c>
      <c r="H17" s="89"/>
      <c r="I17" s="96"/>
      <c r="J17" s="98">
        <f t="shared" si="5"/>
        <v>2.1936431395269074E-2</v>
      </c>
      <c r="K17" s="98">
        <f t="shared" si="6"/>
        <v>2.4510611475041483E-3</v>
      </c>
      <c r="L17" s="98">
        <f t="shared" si="7"/>
        <v>3.6101248412005668E-2</v>
      </c>
    </row>
    <row r="18" spans="1:12" ht="15.6" x14ac:dyDescent="0.3">
      <c r="A18" s="148">
        <v>13</v>
      </c>
      <c r="B18" s="87">
        <v>474</v>
      </c>
      <c r="C18" s="88">
        <f t="shared" si="0"/>
        <v>467.87142407894135</v>
      </c>
      <c r="D18" s="88">
        <f t="shared" si="1"/>
        <v>7.8495026230812073</v>
      </c>
      <c r="E18" s="88">
        <f t="shared" si="2"/>
        <v>461.74284815788269</v>
      </c>
      <c r="F18" s="150">
        <f t="shared" si="3"/>
        <v>469.17929840087891</v>
      </c>
      <c r="G18" s="151">
        <f t="shared" si="4"/>
        <v>454.48176956176758</v>
      </c>
      <c r="H18" s="89"/>
      <c r="I18" s="96"/>
      <c r="J18" s="98">
        <f t="shared" si="5"/>
        <v>2.5858970131049177E-2</v>
      </c>
      <c r="K18" s="98">
        <f t="shared" si="6"/>
        <v>1.0170256538230156E-2</v>
      </c>
      <c r="L18" s="98">
        <f t="shared" si="7"/>
        <v>4.1177701346481903E-2</v>
      </c>
    </row>
    <row r="19" spans="1:12" ht="15.6" x14ac:dyDescent="0.3">
      <c r="A19" s="148">
        <v>14</v>
      </c>
      <c r="B19" s="87">
        <v>476</v>
      </c>
      <c r="C19" s="88">
        <f t="shared" si="0"/>
        <v>475.86046335101128</v>
      </c>
      <c r="D19" s="88">
        <f t="shared" si="1"/>
        <v>7.9192709475755692</v>
      </c>
      <c r="E19" s="88">
        <f t="shared" si="2"/>
        <v>475.72092670202255</v>
      </c>
      <c r="F19" s="150">
        <f t="shared" si="3"/>
        <v>466.52806282043457</v>
      </c>
      <c r="G19" s="151">
        <f t="shared" si="4"/>
        <v>476.44332981109619</v>
      </c>
      <c r="H19" s="89"/>
      <c r="I19" s="96"/>
      <c r="J19" s="98">
        <f t="shared" si="5"/>
        <v>5.8628844112909139E-4</v>
      </c>
      <c r="K19" s="98">
        <f t="shared" si="6"/>
        <v>1.9899027688162669E-2</v>
      </c>
      <c r="L19" s="98">
        <f t="shared" si="7"/>
        <v>9.3136514936174668E-4</v>
      </c>
    </row>
    <row r="20" spans="1:12" ht="15.6" x14ac:dyDescent="0.3">
      <c r="A20" s="148">
        <v>15</v>
      </c>
      <c r="B20" s="87">
        <v>497</v>
      </c>
      <c r="C20" s="88">
        <f t="shared" si="0"/>
        <v>490.38986714929342</v>
      </c>
      <c r="D20" s="88">
        <f t="shared" si="1"/>
        <v>11.224337372928858</v>
      </c>
      <c r="E20" s="88">
        <f t="shared" si="2"/>
        <v>483.77973429858685</v>
      </c>
      <c r="F20" s="150">
        <f t="shared" si="3"/>
        <v>483.57042932510376</v>
      </c>
      <c r="G20" s="151">
        <f t="shared" si="4"/>
        <v>471.31327748298645</v>
      </c>
      <c r="H20" s="89"/>
      <c r="I20" s="96"/>
      <c r="J20" s="98">
        <f t="shared" si="5"/>
        <v>2.6600132196002324E-2</v>
      </c>
      <c r="K20" s="98">
        <f t="shared" si="6"/>
        <v>2.7021268963573923E-2</v>
      </c>
      <c r="L20" s="98">
        <f t="shared" si="7"/>
        <v>5.168354631189849E-2</v>
      </c>
    </row>
    <row r="21" spans="1:12" ht="15.6" x14ac:dyDescent="0.3">
      <c r="A21" s="148">
        <v>16</v>
      </c>
      <c r="B21" s="87">
        <v>487</v>
      </c>
      <c r="C21" s="88">
        <f t="shared" si="0"/>
        <v>494.30710226111114</v>
      </c>
      <c r="D21" s="88">
        <f t="shared" si="1"/>
        <v>7.5707862423732877</v>
      </c>
      <c r="E21" s="88">
        <f t="shared" si="2"/>
        <v>501.61420452222228</v>
      </c>
      <c r="F21" s="150">
        <f t="shared" si="3"/>
        <v>491.69900524616241</v>
      </c>
      <c r="G21" s="151">
        <f t="shared" si="4"/>
        <v>491.41993194818497</v>
      </c>
      <c r="H21" s="89"/>
      <c r="I21" s="96"/>
      <c r="J21" s="98">
        <f t="shared" si="5"/>
        <v>3.000863351585684E-2</v>
      </c>
      <c r="K21" s="98">
        <f t="shared" si="6"/>
        <v>9.6488814089577303E-3</v>
      </c>
      <c r="L21" s="98">
        <f t="shared" si="7"/>
        <v>9.0758356225563996E-3</v>
      </c>
    </row>
    <row r="22" spans="1:12" ht="15.6" x14ac:dyDescent="0.3">
      <c r="A22" s="148">
        <v>17</v>
      </c>
      <c r="B22" s="87">
        <v>523</v>
      </c>
      <c r="C22" s="88">
        <f t="shared" si="0"/>
        <v>512.43894425174221</v>
      </c>
      <c r="D22" s="88">
        <f t="shared" si="1"/>
        <v>12.851314116502181</v>
      </c>
      <c r="E22" s="88">
        <f t="shared" si="2"/>
        <v>501.87788850348443</v>
      </c>
      <c r="F22" s="150">
        <f t="shared" si="3"/>
        <v>512.83854189515114</v>
      </c>
      <c r="G22" s="151">
        <f t="shared" si="4"/>
        <v>499.61827619373798</v>
      </c>
      <c r="H22" s="89"/>
      <c r="I22" s="96"/>
      <c r="J22" s="98">
        <f t="shared" si="5"/>
        <v>4.0386446456052716E-2</v>
      </c>
      <c r="K22" s="98">
        <f t="shared" si="6"/>
        <v>1.9429174196651744E-2</v>
      </c>
      <c r="L22" s="98">
        <f t="shared" si="7"/>
        <v>4.4706928883866189E-2</v>
      </c>
    </row>
    <row r="23" spans="1:12" ht="15.6" x14ac:dyDescent="0.3">
      <c r="A23" s="148">
        <v>18</v>
      </c>
      <c r="B23" s="87">
        <v>528</v>
      </c>
      <c r="C23" s="88">
        <f t="shared" si="0"/>
        <v>526.6451291841222</v>
      </c>
      <c r="D23" s="88">
        <f t="shared" si="1"/>
        <v>13.528749524441082</v>
      </c>
      <c r="E23" s="88">
        <f t="shared" si="2"/>
        <v>525.29025836824439</v>
      </c>
      <c r="F23" s="150">
        <f t="shared" si="3"/>
        <v>509.44867474585772</v>
      </c>
      <c r="G23" s="151">
        <f t="shared" si="4"/>
        <v>524.06287926808</v>
      </c>
      <c r="H23" s="89"/>
      <c r="I23" s="96"/>
      <c r="J23" s="98">
        <f t="shared" si="5"/>
        <v>5.1320864237795558E-3</v>
      </c>
      <c r="K23" s="98">
        <f t="shared" si="6"/>
        <v>3.5135085708602812E-2</v>
      </c>
      <c r="L23" s="98">
        <f t="shared" si="7"/>
        <v>7.4566680528787956E-3</v>
      </c>
    </row>
    <row r="24" spans="1:12" ht="15.6" x14ac:dyDescent="0.3">
      <c r="A24" s="148">
        <v>19</v>
      </c>
      <c r="B24" s="87">
        <v>532</v>
      </c>
      <c r="C24" s="88">
        <f t="shared" si="0"/>
        <v>536.08693935428164</v>
      </c>
      <c r="D24" s="88">
        <f t="shared" si="1"/>
        <v>11.485279847300262</v>
      </c>
      <c r="E24" s="88">
        <f t="shared" si="2"/>
        <v>540.17387870856328</v>
      </c>
      <c r="F24" s="150">
        <f t="shared" si="3"/>
        <v>538.14157248474658</v>
      </c>
      <c r="G24" s="151">
        <f t="shared" si="4"/>
        <v>517.019460988231</v>
      </c>
      <c r="H24" s="89"/>
      <c r="I24" s="96"/>
      <c r="J24" s="98">
        <f t="shared" si="5"/>
        <v>1.5364433662712932E-2</v>
      </c>
      <c r="K24" s="98">
        <f t="shared" si="6"/>
        <v>1.1544309181854465E-2</v>
      </c>
      <c r="L24" s="98">
        <f t="shared" si="7"/>
        <v>2.8158907916859016E-2</v>
      </c>
    </row>
    <row r="25" spans="1:12" ht="16.2" thickBot="1" x14ac:dyDescent="0.35">
      <c r="A25" s="146">
        <v>20</v>
      </c>
      <c r="B25" s="152">
        <v>552</v>
      </c>
      <c r="C25" s="153">
        <f>$B$3*B25+(1-$B$3)*(C24+D24)</f>
        <v>549.78610960079095</v>
      </c>
      <c r="D25" s="153">
        <f>$B$4*(C25-C24)+(1-$B$4)*(D24)</f>
        <v>12.592225046904787</v>
      </c>
      <c r="E25" s="153">
        <f>C24+D24</f>
        <v>547.5722192015819</v>
      </c>
      <c r="F25" s="154">
        <f t="shared" si="3"/>
        <v>553.70262823300436</v>
      </c>
      <c r="G25" s="155">
        <f t="shared" si="4"/>
        <v>550.99288660124876</v>
      </c>
      <c r="H25" s="89"/>
      <c r="I25" s="96"/>
      <c r="J25" s="98">
        <f t="shared" si="5"/>
        <v>8.0213420261197425E-3</v>
      </c>
      <c r="K25" s="98">
        <f t="shared" si="6"/>
        <v>3.084471436602104E-3</v>
      </c>
      <c r="L25" s="98">
        <f t="shared" si="7"/>
        <v>1.8244807948392101E-3</v>
      </c>
    </row>
    <row r="35" ht="12" customHeight="1" x14ac:dyDescent="0.25"/>
    <row r="51" spans="14:14" x14ac:dyDescent="0.25">
      <c r="N51" s="90" t="s">
        <v>79</v>
      </c>
    </row>
  </sheetData>
  <phoneticPr fontId="17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Equation.2" shapeId="2050" r:id="rId3">
          <objectPr defaultSize="0" autoPict="0" r:id="rId4">
            <anchor moveWithCells="1">
              <from>
                <xdr:col>11</xdr:col>
                <xdr:colOff>220980</xdr:colOff>
                <xdr:row>29</xdr:row>
                <xdr:rowOff>60960</xdr:rowOff>
              </from>
              <to>
                <xdr:col>16</xdr:col>
                <xdr:colOff>106680</xdr:colOff>
                <xdr:row>37</xdr:row>
                <xdr:rowOff>114300</xdr:rowOff>
              </to>
            </anchor>
          </objectPr>
        </oleObject>
      </mc:Choice>
      <mc:Fallback>
        <oleObject progId="Equation.2" shapeId="2050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selection activeCell="A4" sqref="A4:XFD4"/>
    </sheetView>
  </sheetViews>
  <sheetFormatPr defaultColWidth="9.109375" defaultRowHeight="13.2" x14ac:dyDescent="0.25"/>
  <cols>
    <col min="1" max="1" width="8.33203125" style="90" customWidth="1"/>
    <col min="2" max="2" width="9.109375" style="90"/>
    <col min="3" max="12" width="9.109375" style="99"/>
    <col min="13" max="16384" width="9.109375" style="90"/>
  </cols>
  <sheetData>
    <row r="1" spans="1:13" ht="16.2" x14ac:dyDescent="0.35">
      <c r="A1" s="86" t="s">
        <v>99</v>
      </c>
      <c r="B1" s="87"/>
      <c r="C1" s="88"/>
      <c r="D1" s="88"/>
      <c r="E1" s="88"/>
      <c r="F1" s="89"/>
      <c r="G1" s="89"/>
      <c r="H1" s="89"/>
      <c r="I1" s="87"/>
      <c r="J1" s="87"/>
      <c r="K1" s="87"/>
      <c r="L1" s="87"/>
      <c r="M1" s="87"/>
    </row>
    <row r="2" spans="1:13" ht="16.8" thickBot="1" x14ac:dyDescent="0.4">
      <c r="A2" s="86"/>
      <c r="B2" s="87"/>
      <c r="C2" s="88"/>
      <c r="D2" s="88"/>
      <c r="E2" s="88"/>
      <c r="F2" s="89"/>
      <c r="G2" s="89"/>
      <c r="H2" s="89"/>
      <c r="I2" s="87"/>
      <c r="J2" s="87"/>
      <c r="K2" s="87"/>
      <c r="L2" s="87"/>
      <c r="M2" s="87"/>
    </row>
    <row r="3" spans="1:13" ht="15.6" x14ac:dyDescent="0.3">
      <c r="A3" s="144" t="s">
        <v>84</v>
      </c>
      <c r="B3" s="161">
        <v>1</v>
      </c>
      <c r="C3" s="88"/>
      <c r="D3" s="88"/>
      <c r="E3" s="88"/>
      <c r="F3" s="89"/>
      <c r="G3" s="89"/>
      <c r="H3" s="89"/>
      <c r="I3" s="91"/>
      <c r="J3" s="92" t="s">
        <v>80</v>
      </c>
      <c r="K3" s="92" t="s">
        <v>81</v>
      </c>
      <c r="L3" s="92" t="s">
        <v>82</v>
      </c>
      <c r="M3" s="87"/>
    </row>
    <row r="4" spans="1:13" ht="16.2" thickBot="1" x14ac:dyDescent="0.35">
      <c r="A4" s="148" t="s">
        <v>85</v>
      </c>
      <c r="B4" s="149">
        <v>8.8651263036843161E-2</v>
      </c>
      <c r="C4" s="88"/>
      <c r="D4" s="88"/>
      <c r="E4" s="88"/>
      <c r="F4" s="89"/>
      <c r="G4" s="89"/>
      <c r="H4" s="89"/>
      <c r="I4" s="91" t="s">
        <v>77</v>
      </c>
      <c r="J4" s="93">
        <f>AVERAGE(J7:J25)</f>
        <v>3.5770154465675844E-2</v>
      </c>
      <c r="K4" s="93">
        <f>AVERAGE(K8:K25)</f>
        <v>4.7319010380446759E-2</v>
      </c>
      <c r="L4" s="93">
        <f>AVERAGE(L9:L25)</f>
        <v>5.8079239304648256E-2</v>
      </c>
      <c r="M4" s="160">
        <f>SUM(J4:L4)</f>
        <v>0.14116840415077087</v>
      </c>
    </row>
    <row r="5" spans="1:13" s="97" customFormat="1" ht="51" customHeight="1" thickBot="1" x14ac:dyDescent="0.45">
      <c r="A5" s="156" t="s">
        <v>78</v>
      </c>
      <c r="B5" s="157" t="s">
        <v>83</v>
      </c>
      <c r="C5" s="158" t="s">
        <v>86</v>
      </c>
      <c r="D5" s="158" t="s">
        <v>87</v>
      </c>
      <c r="E5" s="158" t="s">
        <v>88</v>
      </c>
      <c r="F5" s="158" t="s">
        <v>89</v>
      </c>
      <c r="G5" s="159" t="s">
        <v>90</v>
      </c>
      <c r="H5" s="95"/>
      <c r="I5" s="96"/>
      <c r="J5" s="147" t="s">
        <v>93</v>
      </c>
      <c r="K5" s="147" t="s">
        <v>94</v>
      </c>
      <c r="L5" s="147" t="s">
        <v>95</v>
      </c>
      <c r="M5" s="94"/>
    </row>
    <row r="6" spans="1:13" ht="15.6" x14ac:dyDescent="0.3">
      <c r="A6" s="148">
        <v>1</v>
      </c>
      <c r="B6" s="87">
        <v>283</v>
      </c>
      <c r="C6" s="88">
        <f>B6</f>
        <v>283</v>
      </c>
      <c r="D6" s="88">
        <v>0</v>
      </c>
      <c r="E6" s="88"/>
      <c r="F6" s="150"/>
      <c r="G6" s="151"/>
      <c r="H6" s="89"/>
      <c r="I6" s="96"/>
      <c r="J6" s="89"/>
      <c r="K6" s="89"/>
      <c r="L6" s="89"/>
      <c r="M6" s="87"/>
    </row>
    <row r="7" spans="1:13" ht="15.6" x14ac:dyDescent="0.3">
      <c r="A7" s="148">
        <v>2</v>
      </c>
      <c r="B7" s="87">
        <v>288</v>
      </c>
      <c r="C7" s="88">
        <f t="shared" ref="C7:C25" si="0">$B$3*B7+(1-$B$3)*(C6+D6)</f>
        <v>288</v>
      </c>
      <c r="D7" s="88">
        <f t="shared" ref="D7:D25" si="1">$B$4*(C7-C6)+(1-$B$4)*(D6)</f>
        <v>0.44325631518421582</v>
      </c>
      <c r="E7" s="88">
        <f t="shared" ref="E7:E25" si="2">C6+D6</f>
        <v>283</v>
      </c>
      <c r="F7" s="150"/>
      <c r="G7" s="151"/>
      <c r="H7" s="89"/>
      <c r="I7" s="96"/>
      <c r="J7" s="98">
        <f>ABS(E7-B7)/B7</f>
        <v>1.7361111111111112E-2</v>
      </c>
      <c r="K7" s="89"/>
      <c r="L7" s="89"/>
      <c r="M7" s="87"/>
    </row>
    <row r="8" spans="1:13" ht="15.6" x14ac:dyDescent="0.3">
      <c r="A8" s="148">
        <v>3</v>
      </c>
      <c r="B8" s="87">
        <v>336</v>
      </c>
      <c r="C8" s="88">
        <f t="shared" si="0"/>
        <v>336</v>
      </c>
      <c r="D8" s="88">
        <f t="shared" si="1"/>
        <v>4.6592217087625496</v>
      </c>
      <c r="E8" s="88">
        <f t="shared" si="2"/>
        <v>288.44325631518421</v>
      </c>
      <c r="F8" s="150">
        <f t="shared" ref="F8:F25" si="3">C6+2*D6</f>
        <v>283</v>
      </c>
      <c r="G8" s="151"/>
      <c r="H8" s="89"/>
      <c r="I8" s="96"/>
      <c r="J8" s="98">
        <f>ABS(E8-B8)/B8</f>
        <v>0.1415379276333803</v>
      </c>
      <c r="K8" s="98">
        <f>ABS(F8-B8)/B8</f>
        <v>0.15773809523809523</v>
      </c>
      <c r="L8" s="89"/>
      <c r="M8" s="87"/>
    </row>
    <row r="9" spans="1:13" ht="15.6" x14ac:dyDescent="0.3">
      <c r="A9" s="148">
        <v>4</v>
      </c>
      <c r="B9" s="87">
        <v>388</v>
      </c>
      <c r="C9" s="88">
        <f t="shared" si="0"/>
        <v>388</v>
      </c>
      <c r="D9" s="88">
        <f t="shared" si="1"/>
        <v>8.8560414974279169</v>
      </c>
      <c r="E9" s="88">
        <f t="shared" si="2"/>
        <v>340.65922170876257</v>
      </c>
      <c r="F9" s="150">
        <f t="shared" si="3"/>
        <v>288.88651263036843</v>
      </c>
      <c r="G9" s="151">
        <f t="shared" ref="G9:G25" si="4">C6+3*D6</f>
        <v>283</v>
      </c>
      <c r="H9" s="89"/>
      <c r="I9" s="96"/>
      <c r="J9" s="98">
        <f>ABS(E9-B9)/B9</f>
        <v>0.12201231518360162</v>
      </c>
      <c r="K9" s="98">
        <f>ABS(F9-B9)/B9</f>
        <v>0.25544713239595768</v>
      </c>
      <c r="L9" s="98">
        <f>ABS(G9-B9)/B9</f>
        <v>0.27061855670103091</v>
      </c>
      <c r="M9" s="87"/>
    </row>
    <row r="10" spans="1:13" ht="15.6" x14ac:dyDescent="0.3">
      <c r="A10" s="148">
        <v>5</v>
      </c>
      <c r="B10" s="87">
        <v>406</v>
      </c>
      <c r="C10" s="88">
        <f t="shared" si="0"/>
        <v>406</v>
      </c>
      <c r="D10" s="88">
        <f t="shared" si="1"/>
        <v>9.6666649678374128</v>
      </c>
      <c r="E10" s="88">
        <f t="shared" si="2"/>
        <v>396.8560414974279</v>
      </c>
      <c r="F10" s="150">
        <f t="shared" si="3"/>
        <v>345.31844341752509</v>
      </c>
      <c r="G10" s="151">
        <f t="shared" si="4"/>
        <v>289.32976894555264</v>
      </c>
      <c r="H10" s="89"/>
      <c r="I10" s="96"/>
      <c r="J10" s="98">
        <f>ABS(E10-B10)/B10</f>
        <v>2.2522065277271193E-2</v>
      </c>
      <c r="K10" s="98">
        <f>ABS(F10-B10)/B10</f>
        <v>0.14946196202580028</v>
      </c>
      <c r="L10" s="98">
        <f>ABS(G10-B10)/B10</f>
        <v>0.28736510111932845</v>
      </c>
      <c r="M10" s="87"/>
    </row>
    <row r="11" spans="1:13" ht="15.6" x14ac:dyDescent="0.3">
      <c r="A11" s="148">
        <v>6</v>
      </c>
      <c r="B11" s="87">
        <v>412</v>
      </c>
      <c r="C11" s="88">
        <f t="shared" si="0"/>
        <v>412</v>
      </c>
      <c r="D11" s="88">
        <f t="shared" si="1"/>
        <v>9.3416104873056813</v>
      </c>
      <c r="E11" s="88">
        <f t="shared" si="2"/>
        <v>415.66666496783739</v>
      </c>
      <c r="F11" s="150">
        <f t="shared" si="3"/>
        <v>405.71208299485585</v>
      </c>
      <c r="G11" s="151">
        <f t="shared" si="4"/>
        <v>349.97766512628766</v>
      </c>
      <c r="H11" s="89"/>
      <c r="I11" s="96"/>
      <c r="J11" s="98">
        <f>ABS(E11-B11)/B11</f>
        <v>8.8996722520325033E-3</v>
      </c>
      <c r="K11" s="98">
        <f>ABS(F11-B11)/B11</f>
        <v>1.5261934478505223E-2</v>
      </c>
      <c r="L11" s="98">
        <f>ABS(G11-B11)/B11</f>
        <v>0.15053964775172898</v>
      </c>
      <c r="M11" s="87"/>
    </row>
    <row r="12" spans="1:13" ht="15.6" x14ac:dyDescent="0.3">
      <c r="A12" s="148">
        <v>7</v>
      </c>
      <c r="B12" s="87">
        <v>416</v>
      </c>
      <c r="C12" s="88">
        <f t="shared" si="0"/>
        <v>416</v>
      </c>
      <c r="D12" s="88">
        <f t="shared" si="1"/>
        <v>8.8680699709551849</v>
      </c>
      <c r="E12" s="88">
        <f t="shared" si="2"/>
        <v>421.34161048730567</v>
      </c>
      <c r="F12" s="150">
        <f t="shared" si="3"/>
        <v>425.33332993567484</v>
      </c>
      <c r="G12" s="151">
        <f t="shared" si="4"/>
        <v>414.56812449228374</v>
      </c>
      <c r="H12" s="89"/>
      <c r="I12" s="96"/>
      <c r="J12" s="98">
        <f t="shared" ref="J12:J25" si="5">ABS(E12-B12)/B12</f>
        <v>1.284040982525402E-2</v>
      </c>
      <c r="K12" s="98">
        <f t="shared" ref="K12:K25" si="6">ABS(F12-B12)/B12</f>
        <v>2.2435889268449135E-2</v>
      </c>
      <c r="L12" s="98">
        <f t="shared" ref="L12:L25" si="7">ABS(G12-B12)/B12</f>
        <v>3.4420084320102317E-3</v>
      </c>
      <c r="M12" s="87"/>
    </row>
    <row r="13" spans="1:13" ht="15.6" x14ac:dyDescent="0.3">
      <c r="A13" s="148">
        <v>8</v>
      </c>
      <c r="B13" s="87">
        <v>435</v>
      </c>
      <c r="C13" s="88">
        <f t="shared" si="0"/>
        <v>435</v>
      </c>
      <c r="D13" s="88">
        <f t="shared" si="1"/>
        <v>9.7662783650309262</v>
      </c>
      <c r="E13" s="88">
        <f t="shared" si="2"/>
        <v>424.86806997095516</v>
      </c>
      <c r="F13" s="150">
        <f t="shared" si="3"/>
        <v>430.68322097461134</v>
      </c>
      <c r="G13" s="151">
        <f t="shared" si="4"/>
        <v>434.99999490351223</v>
      </c>
      <c r="H13" s="89"/>
      <c r="I13" s="96"/>
      <c r="J13" s="98">
        <f t="shared" si="5"/>
        <v>2.3291793170218018E-2</v>
      </c>
      <c r="K13" s="98">
        <f t="shared" si="6"/>
        <v>9.9236299434221961E-3</v>
      </c>
      <c r="L13" s="98">
        <f t="shared" si="7"/>
        <v>1.1716063836083985E-8</v>
      </c>
      <c r="M13" s="87"/>
    </row>
    <row r="14" spans="1:13" ht="15.6" x14ac:dyDescent="0.3">
      <c r="A14" s="148">
        <v>9</v>
      </c>
      <c r="B14" s="87">
        <v>428</v>
      </c>
      <c r="C14" s="88">
        <f t="shared" si="0"/>
        <v>428</v>
      </c>
      <c r="D14" s="88">
        <f t="shared" si="1"/>
        <v>8.2799266115436385</v>
      </c>
      <c r="E14" s="88">
        <f t="shared" si="2"/>
        <v>444.76627836503093</v>
      </c>
      <c r="F14" s="150">
        <f t="shared" si="3"/>
        <v>433.73613994191038</v>
      </c>
      <c r="G14" s="151">
        <f t="shared" si="4"/>
        <v>440.02483146191707</v>
      </c>
      <c r="H14" s="89"/>
      <c r="I14" s="96"/>
      <c r="J14" s="98">
        <f t="shared" si="5"/>
        <v>3.9173547581847962E-2</v>
      </c>
      <c r="K14" s="98">
        <f t="shared" si="6"/>
        <v>1.3402196125958834E-2</v>
      </c>
      <c r="L14" s="98">
        <f t="shared" si="7"/>
        <v>2.8095400611955781E-2</v>
      </c>
      <c r="M14" s="87"/>
    </row>
    <row r="15" spans="1:13" ht="15.6" x14ac:dyDescent="0.3">
      <c r="A15" s="148">
        <v>10</v>
      </c>
      <c r="B15" s="87">
        <v>435</v>
      </c>
      <c r="C15" s="88">
        <f t="shared" si="0"/>
        <v>435</v>
      </c>
      <c r="D15" s="88">
        <f t="shared" si="1"/>
        <v>8.1664595008358276</v>
      </c>
      <c r="E15" s="88">
        <f t="shared" si="2"/>
        <v>436.27992661154366</v>
      </c>
      <c r="F15" s="150">
        <f t="shared" si="3"/>
        <v>454.53255673006186</v>
      </c>
      <c r="G15" s="151">
        <f t="shared" si="4"/>
        <v>442.60420991286554</v>
      </c>
      <c r="H15" s="89"/>
      <c r="I15" s="96"/>
      <c r="J15" s="98">
        <f t="shared" si="5"/>
        <v>2.9423600265371451E-3</v>
      </c>
      <c r="K15" s="98">
        <f t="shared" si="6"/>
        <v>4.4902429264510012E-2</v>
      </c>
      <c r="L15" s="98">
        <f t="shared" si="7"/>
        <v>1.7480942328426535E-2</v>
      </c>
      <c r="M15" s="87"/>
    </row>
    <row r="16" spans="1:13" ht="15.6" x14ac:dyDescent="0.3">
      <c r="A16" s="148">
        <v>11</v>
      </c>
      <c r="B16" s="87">
        <v>462</v>
      </c>
      <c r="C16" s="88">
        <f t="shared" si="0"/>
        <v>462</v>
      </c>
      <c r="D16" s="88">
        <f t="shared" si="1"/>
        <v>9.8360766535422695</v>
      </c>
      <c r="E16" s="88">
        <f t="shared" si="2"/>
        <v>443.1664595008358</v>
      </c>
      <c r="F16" s="150">
        <f t="shared" si="3"/>
        <v>444.55985322308726</v>
      </c>
      <c r="G16" s="151">
        <f t="shared" si="4"/>
        <v>464.29883509509278</v>
      </c>
      <c r="H16" s="89"/>
      <c r="I16" s="96"/>
      <c r="J16" s="98">
        <f t="shared" si="5"/>
        <v>4.076523917568009E-2</v>
      </c>
      <c r="K16" s="98">
        <f t="shared" si="6"/>
        <v>3.7749235447863072E-2</v>
      </c>
      <c r="L16" s="98">
        <f t="shared" si="7"/>
        <v>4.9758335391618695E-3</v>
      </c>
      <c r="M16" s="87"/>
    </row>
    <row r="17" spans="1:13" ht="15.6" x14ac:dyDescent="0.3">
      <c r="A17" s="148">
        <v>12</v>
      </c>
      <c r="B17" s="87">
        <v>452</v>
      </c>
      <c r="C17" s="88">
        <f t="shared" si="0"/>
        <v>452</v>
      </c>
      <c r="D17" s="88">
        <f t="shared" si="1"/>
        <v>8.0775834045101114</v>
      </c>
      <c r="E17" s="88">
        <f t="shared" si="2"/>
        <v>471.83607665354225</v>
      </c>
      <c r="F17" s="150">
        <f t="shared" si="3"/>
        <v>451.33291900167166</v>
      </c>
      <c r="G17" s="151">
        <f t="shared" si="4"/>
        <v>452.83977983463092</v>
      </c>
      <c r="H17" s="89"/>
      <c r="I17" s="96"/>
      <c r="J17" s="98">
        <f t="shared" si="5"/>
        <v>4.3885125339695241E-2</v>
      </c>
      <c r="K17" s="98">
        <f t="shared" si="6"/>
        <v>1.4758429166556301E-3</v>
      </c>
      <c r="L17" s="98">
        <f t="shared" si="7"/>
        <v>1.8579199881214984E-3</v>
      </c>
      <c r="M17" s="87"/>
    </row>
    <row r="18" spans="1:13" ht="15.6" x14ac:dyDescent="0.3">
      <c r="A18" s="148">
        <v>13</v>
      </c>
      <c r="B18" s="87">
        <v>474</v>
      </c>
      <c r="C18" s="88">
        <f t="shared" si="0"/>
        <v>474</v>
      </c>
      <c r="D18" s="88">
        <f t="shared" si="1"/>
        <v>9.3118232202253957</v>
      </c>
      <c r="E18" s="88">
        <f t="shared" si="2"/>
        <v>460.07758340451011</v>
      </c>
      <c r="F18" s="150">
        <f t="shared" si="3"/>
        <v>481.67215330708456</v>
      </c>
      <c r="G18" s="151">
        <f t="shared" si="4"/>
        <v>459.49937850250751</v>
      </c>
      <c r="H18" s="89"/>
      <c r="I18" s="96"/>
      <c r="J18" s="98">
        <f t="shared" si="5"/>
        <v>2.9372186910316227E-2</v>
      </c>
      <c r="K18" s="98">
        <f t="shared" si="6"/>
        <v>1.6185977441106659E-2</v>
      </c>
      <c r="L18" s="98">
        <f t="shared" si="7"/>
        <v>3.0592028475722548E-2</v>
      </c>
      <c r="M18" s="87"/>
    </row>
    <row r="19" spans="1:13" ht="15.6" x14ac:dyDescent="0.3">
      <c r="A19" s="148">
        <v>14</v>
      </c>
      <c r="B19" s="87">
        <v>476</v>
      </c>
      <c r="C19" s="88">
        <f t="shared" si="0"/>
        <v>476</v>
      </c>
      <c r="D19" s="88">
        <f t="shared" si="1"/>
        <v>8.6636208566502972</v>
      </c>
      <c r="E19" s="88">
        <f t="shared" si="2"/>
        <v>483.31182322022539</v>
      </c>
      <c r="F19" s="150">
        <f t="shared" si="3"/>
        <v>468.15516680902022</v>
      </c>
      <c r="G19" s="151">
        <f t="shared" si="4"/>
        <v>491.50822996062681</v>
      </c>
      <c r="H19" s="89"/>
      <c r="I19" s="96"/>
      <c r="J19" s="98">
        <f t="shared" si="5"/>
        <v>1.5360973151734018E-2</v>
      </c>
      <c r="K19" s="98">
        <f t="shared" si="6"/>
        <v>1.648074199785669E-2</v>
      </c>
      <c r="L19" s="98">
        <f t="shared" si="7"/>
        <v>3.2580315043333627E-2</v>
      </c>
      <c r="M19" s="87"/>
    </row>
    <row r="20" spans="1:13" ht="15.6" x14ac:dyDescent="0.3">
      <c r="A20" s="148">
        <v>15</v>
      </c>
      <c r="B20" s="87">
        <v>497</v>
      </c>
      <c r="C20" s="88">
        <f t="shared" si="0"/>
        <v>497</v>
      </c>
      <c r="D20" s="88">
        <f t="shared" si="1"/>
        <v>9.757256449009617</v>
      </c>
      <c r="E20" s="88">
        <f t="shared" si="2"/>
        <v>484.66362085665031</v>
      </c>
      <c r="F20" s="150">
        <f t="shared" si="3"/>
        <v>492.62364644045078</v>
      </c>
      <c r="G20" s="151">
        <f t="shared" si="4"/>
        <v>476.23275021353032</v>
      </c>
      <c r="H20" s="89"/>
      <c r="I20" s="96"/>
      <c r="J20" s="98">
        <f t="shared" si="5"/>
        <v>2.4821688417202593E-2</v>
      </c>
      <c r="K20" s="98">
        <f t="shared" si="6"/>
        <v>8.8055403612660281E-3</v>
      </c>
      <c r="L20" s="98">
        <f t="shared" si="7"/>
        <v>4.1785210837967157E-2</v>
      </c>
      <c r="M20" s="87"/>
    </row>
    <row r="21" spans="1:13" ht="15.6" x14ac:dyDescent="0.3">
      <c r="A21" s="148">
        <v>16</v>
      </c>
      <c r="B21" s="87">
        <v>487</v>
      </c>
      <c r="C21" s="88">
        <f t="shared" si="0"/>
        <v>487</v>
      </c>
      <c r="D21" s="88">
        <f t="shared" si="1"/>
        <v>8.0057507106621006</v>
      </c>
      <c r="E21" s="88">
        <f t="shared" si="2"/>
        <v>506.75725644900962</v>
      </c>
      <c r="F21" s="150">
        <f t="shared" si="3"/>
        <v>493.32724171330062</v>
      </c>
      <c r="G21" s="151">
        <f t="shared" si="4"/>
        <v>501.93546966067618</v>
      </c>
      <c r="H21" s="89"/>
      <c r="I21" s="96"/>
      <c r="J21" s="98">
        <f t="shared" si="5"/>
        <v>4.0569315090368825E-2</v>
      </c>
      <c r="K21" s="98">
        <f t="shared" si="6"/>
        <v>1.2992282778851382E-2</v>
      </c>
      <c r="L21" s="98">
        <f t="shared" si="7"/>
        <v>3.0668315525002415E-2</v>
      </c>
      <c r="M21" s="87"/>
    </row>
    <row r="22" spans="1:13" ht="15.6" x14ac:dyDescent="0.3">
      <c r="A22" s="148">
        <v>17</v>
      </c>
      <c r="B22" s="87">
        <v>523</v>
      </c>
      <c r="C22" s="88">
        <f t="shared" si="0"/>
        <v>523</v>
      </c>
      <c r="D22" s="88">
        <f t="shared" si="1"/>
        <v>10.487476267930155</v>
      </c>
      <c r="E22" s="88">
        <f t="shared" si="2"/>
        <v>495.00575071066208</v>
      </c>
      <c r="F22" s="150">
        <f t="shared" si="3"/>
        <v>516.51451289801923</v>
      </c>
      <c r="G22" s="151">
        <f t="shared" si="4"/>
        <v>501.99086256995088</v>
      </c>
      <c r="H22" s="89"/>
      <c r="I22" s="96"/>
      <c r="J22" s="98">
        <f t="shared" si="5"/>
        <v>5.3526289272156628E-2</v>
      </c>
      <c r="K22" s="98">
        <f t="shared" si="6"/>
        <v>1.2400548952162077E-2</v>
      </c>
      <c r="L22" s="98">
        <f t="shared" si="7"/>
        <v>4.017043485669048E-2</v>
      </c>
      <c r="M22" s="87"/>
    </row>
    <row r="23" spans="1:13" ht="15.6" x14ac:dyDescent="0.3">
      <c r="A23" s="148">
        <v>18</v>
      </c>
      <c r="B23" s="87">
        <v>528</v>
      </c>
      <c r="C23" s="88">
        <f t="shared" si="0"/>
        <v>528</v>
      </c>
      <c r="D23" s="88">
        <f t="shared" si="1"/>
        <v>10.001004565893446</v>
      </c>
      <c r="E23" s="88">
        <f t="shared" si="2"/>
        <v>533.48747626793011</v>
      </c>
      <c r="F23" s="150">
        <f t="shared" si="3"/>
        <v>503.01150142132423</v>
      </c>
      <c r="G23" s="151">
        <f t="shared" si="4"/>
        <v>526.27176934702879</v>
      </c>
      <c r="H23" s="89"/>
      <c r="I23" s="96"/>
      <c r="J23" s="98">
        <f t="shared" si="5"/>
        <v>1.0392947477140351E-2</v>
      </c>
      <c r="K23" s="98">
        <f t="shared" si="6"/>
        <v>4.7326701853552602E-2</v>
      </c>
      <c r="L23" s="98">
        <f t="shared" si="7"/>
        <v>3.273164115475769E-3</v>
      </c>
      <c r="M23" s="87"/>
    </row>
    <row r="24" spans="1:13" ht="15.6" x14ac:dyDescent="0.3">
      <c r="A24" s="148">
        <v>19</v>
      </c>
      <c r="B24" s="87">
        <v>532</v>
      </c>
      <c r="C24" s="88">
        <f t="shared" si="0"/>
        <v>532</v>
      </c>
      <c r="D24" s="88">
        <f t="shared" si="1"/>
        <v>9.4690079316371296</v>
      </c>
      <c r="E24" s="88">
        <f t="shared" si="2"/>
        <v>538.00100456589348</v>
      </c>
      <c r="F24" s="150">
        <f t="shared" si="3"/>
        <v>543.97495253586033</v>
      </c>
      <c r="G24" s="151">
        <f t="shared" si="4"/>
        <v>511.01725213198631</v>
      </c>
      <c r="H24" s="89"/>
      <c r="I24" s="96"/>
      <c r="J24" s="98">
        <f t="shared" si="5"/>
        <v>1.1280083770476469E-2</v>
      </c>
      <c r="K24" s="98">
        <f t="shared" si="6"/>
        <v>2.2509309277932942E-2</v>
      </c>
      <c r="L24" s="98">
        <f t="shared" si="7"/>
        <v>3.9441255391003176E-2</v>
      </c>
      <c r="M24" s="87"/>
    </row>
    <row r="25" spans="1:13" ht="16.2" thickBot="1" x14ac:dyDescent="0.35">
      <c r="A25" s="146">
        <v>20</v>
      </c>
      <c r="B25" s="152">
        <v>552</v>
      </c>
      <c r="C25" s="153">
        <f t="shared" si="0"/>
        <v>552</v>
      </c>
      <c r="D25" s="153">
        <f t="shared" si="1"/>
        <v>10.402593679528476</v>
      </c>
      <c r="E25" s="153">
        <f t="shared" si="2"/>
        <v>541.46900793163718</v>
      </c>
      <c r="F25" s="154">
        <f t="shared" si="3"/>
        <v>548.00200913178685</v>
      </c>
      <c r="G25" s="155">
        <f t="shared" si="4"/>
        <v>554.46242880379043</v>
      </c>
      <c r="H25" s="89"/>
      <c r="I25" s="96"/>
      <c r="J25" s="98">
        <f t="shared" si="5"/>
        <v>1.9077884181816704E-2</v>
      </c>
      <c r="K25" s="98">
        <f t="shared" si="6"/>
        <v>7.2427370800962881E-3</v>
      </c>
      <c r="L25" s="98">
        <f t="shared" si="7"/>
        <v>4.4609217459971569E-3</v>
      </c>
      <c r="M25" s="87"/>
    </row>
    <row r="26" spans="1:13" ht="15.6" x14ac:dyDescent="0.3">
      <c r="A26" s="87"/>
      <c r="B26" s="87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7"/>
    </row>
    <row r="35" ht="12" customHeight="1" x14ac:dyDescent="0.25"/>
    <row r="51" spans="14:14" x14ac:dyDescent="0.25">
      <c r="N51" s="90" t="s">
        <v>79</v>
      </c>
    </row>
  </sheetData>
  <phoneticPr fontId="17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2"/>
  <sheetViews>
    <sheetView workbookViewId="0"/>
  </sheetViews>
  <sheetFormatPr defaultRowHeight="13.2" outlineLevelRow="1" x14ac:dyDescent="0.25"/>
  <cols>
    <col min="1" max="1" width="12.109375" customWidth="1"/>
    <col min="2" max="2" width="10.88671875" customWidth="1"/>
    <col min="3" max="3" width="15.109375" customWidth="1"/>
    <col min="6" max="6" width="14.33203125" customWidth="1"/>
    <col min="7" max="7" width="14.88671875" customWidth="1"/>
    <col min="8" max="8" width="11" customWidth="1"/>
    <col min="9" max="9" width="10.6640625" customWidth="1"/>
    <col min="10" max="10" width="9.6640625" customWidth="1"/>
    <col min="14" max="14" width="10" customWidth="1"/>
    <col min="15" max="15" width="10.5546875" bestFit="1" customWidth="1"/>
  </cols>
  <sheetData>
    <row r="1" spans="1:19" ht="17.399999999999999" x14ac:dyDescent="0.3">
      <c r="B1" s="1" t="s">
        <v>0</v>
      </c>
      <c r="C1" s="1"/>
      <c r="D1" s="1"/>
      <c r="E1" s="1"/>
      <c r="F1" s="1"/>
      <c r="G1" s="1"/>
      <c r="H1" s="1"/>
    </row>
    <row r="3" spans="1:19" ht="13.8" x14ac:dyDescent="0.25">
      <c r="A3" s="2" t="s">
        <v>1</v>
      </c>
      <c r="B3" s="3" t="s">
        <v>97</v>
      </c>
      <c r="C3" s="4"/>
    </row>
    <row r="5" spans="1:19" ht="13.8" thickBot="1" x14ac:dyDescent="0.3">
      <c r="A5" s="5"/>
      <c r="B5" s="6" t="s">
        <v>2</v>
      </c>
      <c r="C5" s="7" t="s">
        <v>3</v>
      </c>
      <c r="D5" s="7" t="s">
        <v>4</v>
      </c>
    </row>
    <row r="6" spans="1:19" ht="13.8" thickTop="1" x14ac:dyDescent="0.25">
      <c r="B6" s="8" t="s">
        <v>5</v>
      </c>
      <c r="C6" s="9">
        <f>AVERAGE(G22,G26,G30,G34)</f>
        <v>0.94449303770771287</v>
      </c>
      <c r="D6" s="9">
        <f>C6/$C$10</f>
        <v>0.94599284718229304</v>
      </c>
    </row>
    <row r="7" spans="1:19" x14ac:dyDescent="0.25">
      <c r="B7" s="8" t="s">
        <v>6</v>
      </c>
      <c r="C7" s="9">
        <f>AVERAGE(G23,G27,G31,G35)</f>
        <v>1.0972418309247745</v>
      </c>
      <c r="D7" s="9">
        <f>C7/$C$10</f>
        <v>1.0989841981294293</v>
      </c>
    </row>
    <row r="8" spans="1:19" x14ac:dyDescent="0.25">
      <c r="B8" s="8" t="s">
        <v>7</v>
      </c>
      <c r="C8" s="9">
        <f>AVERAGE(G20,G24,G28,G32)</f>
        <v>0.68810576001377632</v>
      </c>
      <c r="D8" s="9">
        <f>C8/$C$10</f>
        <v>0.68919843883424348</v>
      </c>
      <c r="L8" s="10"/>
    </row>
    <row r="9" spans="1:19" x14ac:dyDescent="0.25">
      <c r="B9" s="11" t="s">
        <v>9</v>
      </c>
      <c r="C9" s="12">
        <f>AVERAGE(G21,G25,G29,G33)</f>
        <v>1.2638176342928382</v>
      </c>
      <c r="D9" s="12">
        <f>C9/$C$10</f>
        <v>1.2658245158540347</v>
      </c>
    </row>
    <row r="10" spans="1:19" x14ac:dyDescent="0.25">
      <c r="A10" s="5"/>
      <c r="B10" s="13" t="s">
        <v>10</v>
      </c>
      <c r="C10" s="14">
        <f>AVERAGE(C6:C9)</f>
        <v>0.99841456573477538</v>
      </c>
    </row>
    <row r="11" spans="1:19" x14ac:dyDescent="0.25">
      <c r="A11" s="5"/>
      <c r="B11" s="15"/>
      <c r="C11" s="14"/>
    </row>
    <row r="12" spans="1:19" x14ac:dyDescent="0.25">
      <c r="A12" s="16"/>
    </row>
    <row r="13" spans="1:19" ht="13.8" thickBot="1" x14ac:dyDescent="0.3">
      <c r="C13" s="17"/>
      <c r="D13" s="18"/>
      <c r="E13" s="5"/>
      <c r="F13" s="5"/>
      <c r="G13" s="5"/>
      <c r="I13" s="162" t="s">
        <v>96</v>
      </c>
    </row>
    <row r="14" spans="1:19" x14ac:dyDescent="0.25">
      <c r="A14" s="20"/>
      <c r="B14" s="19"/>
      <c r="C14" s="165"/>
      <c r="D14" s="19"/>
      <c r="E14" s="21" t="s">
        <v>11</v>
      </c>
      <c r="F14" s="19"/>
      <c r="G14" s="21" t="s">
        <v>12</v>
      </c>
      <c r="H14" s="19"/>
      <c r="I14" s="22"/>
      <c r="K14" s="100"/>
      <c r="L14" s="72"/>
      <c r="M14" s="72"/>
      <c r="N14" s="72"/>
      <c r="O14" s="72"/>
      <c r="P14" s="72"/>
      <c r="Q14" s="73"/>
      <c r="R14" s="27"/>
      <c r="S14" s="27"/>
    </row>
    <row r="15" spans="1:19" ht="15.6" x14ac:dyDescent="0.35">
      <c r="A15" s="8"/>
      <c r="B15" s="23"/>
      <c r="C15" s="27"/>
      <c r="D15" s="23"/>
      <c r="E15" s="10" t="s">
        <v>2</v>
      </c>
      <c r="F15" s="23" t="s">
        <v>13</v>
      </c>
      <c r="G15" s="10" t="s">
        <v>14</v>
      </c>
      <c r="H15" s="24" t="s">
        <v>15</v>
      </c>
      <c r="I15" s="23" t="s">
        <v>8</v>
      </c>
      <c r="K15" s="101"/>
      <c r="L15" s="110" t="s">
        <v>16</v>
      </c>
      <c r="M15" s="110"/>
      <c r="N15" s="27"/>
      <c r="O15" s="27"/>
      <c r="P15" s="27"/>
      <c r="Q15" s="102"/>
      <c r="R15" s="27"/>
      <c r="S15" s="27"/>
    </row>
    <row r="16" spans="1:19" x14ac:dyDescent="0.25">
      <c r="A16" s="8"/>
      <c r="B16" s="24"/>
      <c r="C16" s="79"/>
      <c r="D16" s="23" t="s">
        <v>17</v>
      </c>
      <c r="E16" s="10" t="s">
        <v>18</v>
      </c>
      <c r="F16" s="23" t="s">
        <v>18</v>
      </c>
      <c r="G16" s="10" t="s">
        <v>19</v>
      </c>
      <c r="H16" s="23" t="s">
        <v>20</v>
      </c>
      <c r="I16" s="23" t="s">
        <v>21</v>
      </c>
      <c r="K16" s="103"/>
      <c r="L16" s="27"/>
      <c r="M16" s="27"/>
      <c r="N16" s="27"/>
      <c r="O16" s="27"/>
      <c r="P16" s="27"/>
      <c r="Q16" s="102"/>
      <c r="R16" s="27"/>
      <c r="S16" s="27"/>
    </row>
    <row r="17" spans="1:26" ht="18.600000000000001" thickBot="1" x14ac:dyDescent="0.4">
      <c r="A17" s="166" t="s">
        <v>78</v>
      </c>
      <c r="B17" s="166" t="s">
        <v>105</v>
      </c>
      <c r="C17" s="166" t="s">
        <v>22</v>
      </c>
      <c r="D17" s="25" t="s">
        <v>23</v>
      </c>
      <c r="E17" s="26" t="s">
        <v>24</v>
      </c>
      <c r="F17" s="25" t="s">
        <v>24</v>
      </c>
      <c r="G17" s="26" t="s">
        <v>25</v>
      </c>
      <c r="H17" s="25" t="s">
        <v>4</v>
      </c>
      <c r="I17" s="25" t="s">
        <v>26</v>
      </c>
      <c r="K17" s="104"/>
      <c r="L17" s="115" t="s">
        <v>27</v>
      </c>
      <c r="M17" s="115" t="s">
        <v>28</v>
      </c>
      <c r="N17" s="115" t="s">
        <v>29</v>
      </c>
      <c r="O17" s="115" t="s">
        <v>30</v>
      </c>
      <c r="P17" s="27"/>
      <c r="Q17" s="102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4.4" thickTop="1" x14ac:dyDescent="0.25">
      <c r="A18" s="164">
        <v>2013</v>
      </c>
      <c r="B18" s="170" t="s">
        <v>5</v>
      </c>
      <c r="C18" s="168">
        <v>1</v>
      </c>
      <c r="D18" s="28">
        <v>3.9</v>
      </c>
      <c r="E18" s="27"/>
      <c r="F18" s="24"/>
      <c r="G18" s="27"/>
      <c r="H18" s="29">
        <f>$D$6</f>
        <v>0.94599284718229304</v>
      </c>
      <c r="I18" s="30">
        <f t="shared" ref="I18:I37" si="0">D18/H18</f>
        <v>4.1226527363461862</v>
      </c>
      <c r="K18" s="104"/>
      <c r="L18" s="31">
        <f>C18</f>
        <v>1</v>
      </c>
      <c r="M18" s="32">
        <f>I18</f>
        <v>4.1226527363461862</v>
      </c>
      <c r="N18" s="105">
        <f>L18*M18</f>
        <v>4.1226527363461862</v>
      </c>
      <c r="O18" s="27">
        <f>L18^2</f>
        <v>1</v>
      </c>
      <c r="P18" s="27"/>
      <c r="Q18" s="102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3.8" x14ac:dyDescent="0.25">
      <c r="B19" s="23" t="s">
        <v>6</v>
      </c>
      <c r="C19" s="168">
        <v>2</v>
      </c>
      <c r="D19" s="28">
        <v>6.1</v>
      </c>
      <c r="E19" s="33">
        <f t="shared" ref="E19:E35" si="1">AVERAGE(D18:D21)</f>
        <v>6.2750000000000004</v>
      </c>
      <c r="F19" s="24"/>
      <c r="G19" s="27"/>
      <c r="H19" s="29">
        <f>$D$7</f>
        <v>1.0989841981294293</v>
      </c>
      <c r="I19" s="30">
        <f t="shared" si="0"/>
        <v>5.5505802634676211</v>
      </c>
      <c r="K19" s="104"/>
      <c r="L19" s="31">
        <f t="shared" ref="L19:L37" si="2">C19</f>
        <v>2</v>
      </c>
      <c r="M19" s="32">
        <f t="shared" ref="M19:M37" si="3">I19</f>
        <v>5.5505802634676211</v>
      </c>
      <c r="N19" s="105">
        <f t="shared" ref="N19:N37" si="4">L19*M19</f>
        <v>11.101160526935242</v>
      </c>
      <c r="O19" s="27">
        <f t="shared" ref="O19:O37" si="5">L19^2</f>
        <v>4</v>
      </c>
      <c r="P19" s="27"/>
      <c r="Q19" s="111"/>
      <c r="R19" s="34"/>
      <c r="S19" s="27"/>
      <c r="T19" s="27"/>
      <c r="U19" s="27"/>
      <c r="V19" s="27"/>
      <c r="W19" s="27"/>
      <c r="X19" s="27"/>
      <c r="Y19" s="27"/>
      <c r="Z19" s="27"/>
    </row>
    <row r="20" spans="1:26" ht="13.8" x14ac:dyDescent="0.25">
      <c r="B20" s="171" t="s">
        <v>7</v>
      </c>
      <c r="C20" s="168">
        <v>3</v>
      </c>
      <c r="D20" s="28">
        <v>4.3</v>
      </c>
      <c r="E20" s="33">
        <f t="shared" si="1"/>
        <v>7.25</v>
      </c>
      <c r="F20" s="35">
        <f t="shared" ref="F20:F35" si="6">AVERAGE(E19:E20)</f>
        <v>6.7625000000000002</v>
      </c>
      <c r="G20" s="36">
        <f t="shared" ref="G20:G35" si="7">D20/F20</f>
        <v>0.63585951940850272</v>
      </c>
      <c r="H20" s="29">
        <f>$D$8</f>
        <v>0.68919843883424348</v>
      </c>
      <c r="I20" s="30">
        <f t="shared" si="0"/>
        <v>6.2391319505501324</v>
      </c>
      <c r="K20" s="104"/>
      <c r="L20" s="31">
        <f t="shared" si="2"/>
        <v>3</v>
      </c>
      <c r="M20" s="32">
        <f t="shared" si="3"/>
        <v>6.2391319505501324</v>
      </c>
      <c r="N20" s="105">
        <f t="shared" si="4"/>
        <v>18.717395851650398</v>
      </c>
      <c r="O20" s="27">
        <f t="shared" si="5"/>
        <v>9</v>
      </c>
      <c r="P20" s="27"/>
      <c r="Q20" s="107"/>
      <c r="R20" s="37"/>
      <c r="S20" s="27"/>
      <c r="T20" s="27"/>
      <c r="U20" s="27"/>
      <c r="V20" s="27"/>
      <c r="W20" s="27"/>
      <c r="X20" s="27"/>
      <c r="Y20" s="27"/>
      <c r="Z20" s="27"/>
    </row>
    <row r="21" spans="1:26" ht="13.8" x14ac:dyDescent="0.25">
      <c r="B21" s="171" t="s">
        <v>49</v>
      </c>
      <c r="C21" s="169">
        <v>4</v>
      </c>
      <c r="D21" s="39">
        <v>10.8</v>
      </c>
      <c r="E21" s="40">
        <f t="shared" si="1"/>
        <v>8.375</v>
      </c>
      <c r="F21" s="41">
        <f t="shared" si="6"/>
        <v>7.8125</v>
      </c>
      <c r="G21" s="42">
        <f t="shared" si="7"/>
        <v>1.3824000000000001</v>
      </c>
      <c r="H21" s="43">
        <f>$D$9</f>
        <v>1.2658245158540347</v>
      </c>
      <c r="I21" s="44">
        <f t="shared" si="0"/>
        <v>8.5319883322953238</v>
      </c>
      <c r="K21" s="104"/>
      <c r="L21" s="31">
        <f t="shared" si="2"/>
        <v>4</v>
      </c>
      <c r="M21" s="32">
        <f t="shared" si="3"/>
        <v>8.5319883322953238</v>
      </c>
      <c r="N21" s="105">
        <f t="shared" si="4"/>
        <v>34.127953329181295</v>
      </c>
      <c r="O21" s="27">
        <f t="shared" si="5"/>
        <v>16</v>
      </c>
      <c r="P21" s="27"/>
      <c r="Q21" s="107"/>
      <c r="R21" s="37"/>
      <c r="S21" s="27"/>
      <c r="T21" s="27"/>
      <c r="U21" s="27"/>
      <c r="V21" s="27"/>
      <c r="W21" s="27"/>
      <c r="X21" s="27"/>
      <c r="Y21" s="27"/>
      <c r="Z21" s="27"/>
    </row>
    <row r="22" spans="1:26" ht="13.8" x14ac:dyDescent="0.25">
      <c r="A22" s="174">
        <v>2014</v>
      </c>
      <c r="B22" s="170" t="s">
        <v>5</v>
      </c>
      <c r="C22" s="168">
        <v>5</v>
      </c>
      <c r="D22" s="28">
        <v>7.8</v>
      </c>
      <c r="E22" s="33">
        <f t="shared" si="1"/>
        <v>9.0250000000000004</v>
      </c>
      <c r="F22" s="35">
        <f t="shared" si="6"/>
        <v>8.6999999999999993</v>
      </c>
      <c r="G22" s="36">
        <f t="shared" si="7"/>
        <v>0.89655172413793105</v>
      </c>
      <c r="H22" s="29">
        <f>$D$6</f>
        <v>0.94599284718229304</v>
      </c>
      <c r="I22" s="30">
        <f t="shared" si="0"/>
        <v>8.2453054726923725</v>
      </c>
      <c r="K22" s="104"/>
      <c r="L22" s="31">
        <f t="shared" si="2"/>
        <v>5</v>
      </c>
      <c r="M22" s="32">
        <f t="shared" si="3"/>
        <v>8.2453054726923725</v>
      </c>
      <c r="N22" s="105">
        <f t="shared" si="4"/>
        <v>41.226527363461862</v>
      </c>
      <c r="O22" s="27">
        <f t="shared" si="5"/>
        <v>25</v>
      </c>
      <c r="P22" s="27"/>
      <c r="Q22" s="107"/>
      <c r="R22" s="37"/>
      <c r="S22" s="27"/>
      <c r="T22" s="27"/>
      <c r="U22" s="27"/>
      <c r="V22" s="27"/>
      <c r="W22" s="27"/>
      <c r="X22" s="27"/>
      <c r="Y22" s="27"/>
      <c r="Z22" s="27"/>
    </row>
    <row r="23" spans="1:26" ht="13.8" x14ac:dyDescent="0.25">
      <c r="A23" s="24"/>
      <c r="B23" s="23" t="s">
        <v>6</v>
      </c>
      <c r="C23" s="168">
        <v>6</v>
      </c>
      <c r="D23" s="28">
        <v>10.6</v>
      </c>
      <c r="E23" s="33">
        <f t="shared" si="1"/>
        <v>9.6999999999999993</v>
      </c>
      <c r="F23" s="35">
        <f t="shared" si="6"/>
        <v>9.3625000000000007</v>
      </c>
      <c r="G23" s="36">
        <f t="shared" si="7"/>
        <v>1.1321762349799731</v>
      </c>
      <c r="H23" s="29">
        <f>$D$7</f>
        <v>1.0989841981294293</v>
      </c>
      <c r="I23" s="30">
        <f t="shared" si="0"/>
        <v>9.645270621763407</v>
      </c>
      <c r="K23" s="104"/>
      <c r="L23" s="31">
        <f t="shared" si="2"/>
        <v>6</v>
      </c>
      <c r="M23" s="32">
        <f t="shared" si="3"/>
        <v>9.645270621763407</v>
      </c>
      <c r="N23" s="105">
        <f t="shared" si="4"/>
        <v>57.871623730580438</v>
      </c>
      <c r="O23" s="27">
        <f t="shared" si="5"/>
        <v>36</v>
      </c>
      <c r="P23" s="27"/>
      <c r="Q23" s="107"/>
      <c r="R23" s="37"/>
      <c r="S23" s="27"/>
      <c r="T23" s="27"/>
      <c r="U23" s="27"/>
      <c r="V23" s="27"/>
      <c r="W23" s="27"/>
      <c r="X23" s="27"/>
      <c r="Y23" s="27"/>
      <c r="Z23" s="27"/>
    </row>
    <row r="24" spans="1:26" ht="13.8" x14ac:dyDescent="0.25">
      <c r="A24" s="24"/>
      <c r="B24" s="171" t="s">
        <v>7</v>
      </c>
      <c r="C24" s="168">
        <v>7</v>
      </c>
      <c r="D24" s="28">
        <v>6.9</v>
      </c>
      <c r="E24" s="33">
        <f t="shared" si="1"/>
        <v>10.975</v>
      </c>
      <c r="F24" s="35">
        <f t="shared" si="6"/>
        <v>10.337499999999999</v>
      </c>
      <c r="G24" s="36">
        <f t="shared" si="7"/>
        <v>0.66747279322853703</v>
      </c>
      <c r="H24" s="29">
        <f>$D$8</f>
        <v>0.68919843883424348</v>
      </c>
      <c r="I24" s="30">
        <f t="shared" si="0"/>
        <v>10.011630339254864</v>
      </c>
      <c r="J24" s="14"/>
      <c r="K24" s="104"/>
      <c r="L24" s="31">
        <f t="shared" si="2"/>
        <v>7</v>
      </c>
      <c r="M24" s="32">
        <f t="shared" si="3"/>
        <v>10.011630339254864</v>
      </c>
      <c r="N24" s="105">
        <f t="shared" si="4"/>
        <v>70.081412374784051</v>
      </c>
      <c r="O24" s="27">
        <f t="shared" si="5"/>
        <v>49</v>
      </c>
      <c r="P24" s="27"/>
      <c r="Q24" s="107"/>
      <c r="R24" s="37"/>
      <c r="S24" s="27"/>
      <c r="T24" s="27"/>
      <c r="U24" s="27"/>
      <c r="V24" s="27"/>
      <c r="W24" s="27"/>
      <c r="X24" s="27"/>
      <c r="Y24" s="27"/>
      <c r="Z24" s="27"/>
    </row>
    <row r="25" spans="1:26" ht="13.8" x14ac:dyDescent="0.25">
      <c r="A25" s="124"/>
      <c r="B25" s="167" t="s">
        <v>49</v>
      </c>
      <c r="C25" s="169">
        <v>8</v>
      </c>
      <c r="D25" s="39">
        <v>13.5</v>
      </c>
      <c r="E25" s="40">
        <f t="shared" si="1"/>
        <v>12.125</v>
      </c>
      <c r="F25" s="41">
        <f t="shared" si="6"/>
        <v>11.55</v>
      </c>
      <c r="G25" s="42">
        <f t="shared" si="7"/>
        <v>1.1688311688311688</v>
      </c>
      <c r="H25" s="43">
        <f>$D$9</f>
        <v>1.2658245158540347</v>
      </c>
      <c r="I25" s="44">
        <f t="shared" si="0"/>
        <v>10.664985415369154</v>
      </c>
      <c r="K25" s="104"/>
      <c r="L25" s="31">
        <f t="shared" si="2"/>
        <v>8</v>
      </c>
      <c r="M25" s="32">
        <f t="shared" si="3"/>
        <v>10.664985415369154</v>
      </c>
      <c r="N25" s="105">
        <f t="shared" si="4"/>
        <v>85.319883322953231</v>
      </c>
      <c r="O25" s="27">
        <f t="shared" si="5"/>
        <v>64</v>
      </c>
      <c r="P25" s="27"/>
      <c r="Q25" s="102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3.8" x14ac:dyDescent="0.25">
      <c r="A26" s="174">
        <v>2015</v>
      </c>
      <c r="B26" s="170" t="s">
        <v>5</v>
      </c>
      <c r="C26" s="23">
        <v>9</v>
      </c>
      <c r="D26" s="45">
        <v>12.9</v>
      </c>
      <c r="E26" s="46">
        <f t="shared" si="1"/>
        <v>12.974999999999998</v>
      </c>
      <c r="F26" s="46">
        <f t="shared" si="6"/>
        <v>12.549999999999999</v>
      </c>
      <c r="G26" s="47">
        <f t="shared" si="7"/>
        <v>1.0278884462151396</v>
      </c>
      <c r="H26" s="48">
        <f>$D$6</f>
        <v>0.94599284718229304</v>
      </c>
      <c r="I26" s="49">
        <f t="shared" si="0"/>
        <v>13.636466743298923</v>
      </c>
      <c r="K26" s="104"/>
      <c r="L26" s="31">
        <f t="shared" si="2"/>
        <v>9</v>
      </c>
      <c r="M26" s="32">
        <f t="shared" si="3"/>
        <v>13.636466743298923</v>
      </c>
      <c r="N26" s="105">
        <f t="shared" si="4"/>
        <v>122.72820068969031</v>
      </c>
      <c r="O26" s="27">
        <f t="shared" si="5"/>
        <v>81</v>
      </c>
      <c r="P26" s="27"/>
      <c r="Q26" s="102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3.8" outlineLevel="1" x14ac:dyDescent="0.25">
      <c r="A27" s="24"/>
      <c r="B27" s="23" t="s">
        <v>6</v>
      </c>
      <c r="C27" s="23">
        <v>10</v>
      </c>
      <c r="D27" s="28">
        <v>15.2</v>
      </c>
      <c r="E27" s="33">
        <f t="shared" si="1"/>
        <v>14.275000000000002</v>
      </c>
      <c r="F27" s="35">
        <f t="shared" si="6"/>
        <v>13.625</v>
      </c>
      <c r="G27" s="36">
        <f t="shared" si="7"/>
        <v>1.1155963302752292</v>
      </c>
      <c r="H27" s="29">
        <f>$D$7</f>
        <v>1.0989841981294293</v>
      </c>
      <c r="I27" s="30">
        <f t="shared" si="0"/>
        <v>13.830954099132432</v>
      </c>
      <c r="K27" s="104"/>
      <c r="L27" s="31">
        <f t="shared" si="2"/>
        <v>10</v>
      </c>
      <c r="M27" s="32">
        <f t="shared" si="3"/>
        <v>13.830954099132432</v>
      </c>
      <c r="N27" s="105">
        <f t="shared" si="4"/>
        <v>138.30954099132433</v>
      </c>
      <c r="O27" s="27">
        <f t="shared" si="5"/>
        <v>100</v>
      </c>
      <c r="P27" s="27"/>
      <c r="Q27" s="106"/>
      <c r="R27" s="50"/>
      <c r="S27" s="50"/>
      <c r="T27" s="50"/>
      <c r="U27" s="50"/>
      <c r="V27" s="50"/>
      <c r="W27" s="27"/>
      <c r="X27" s="27"/>
      <c r="Y27" s="27"/>
      <c r="Z27" s="27"/>
    </row>
    <row r="28" spans="1:26" ht="13.8" outlineLevel="1" x14ac:dyDescent="0.25">
      <c r="A28" s="24"/>
      <c r="B28" s="171" t="s">
        <v>7</v>
      </c>
      <c r="C28" s="23">
        <v>11</v>
      </c>
      <c r="D28" s="28">
        <v>10.3</v>
      </c>
      <c r="E28" s="33">
        <f t="shared" si="1"/>
        <v>14.525</v>
      </c>
      <c r="F28" s="35">
        <f t="shared" si="6"/>
        <v>14.400000000000002</v>
      </c>
      <c r="G28" s="36">
        <f t="shared" si="7"/>
        <v>0.71527777777777768</v>
      </c>
      <c r="H28" s="29">
        <f>$D$8</f>
        <v>0.68919843883424348</v>
      </c>
      <c r="I28" s="30">
        <f t="shared" si="0"/>
        <v>14.944897462945669</v>
      </c>
      <c r="K28" s="104"/>
      <c r="L28" s="31">
        <f t="shared" si="2"/>
        <v>11</v>
      </c>
      <c r="M28" s="32">
        <f t="shared" si="3"/>
        <v>14.944897462945669</v>
      </c>
      <c r="N28" s="105">
        <f t="shared" si="4"/>
        <v>164.39387209240235</v>
      </c>
      <c r="O28" s="27">
        <f t="shared" si="5"/>
        <v>121</v>
      </c>
      <c r="P28" s="27"/>
      <c r="Q28" s="107"/>
      <c r="R28" s="37"/>
      <c r="S28" s="37"/>
      <c r="T28" s="37"/>
      <c r="U28" s="37"/>
      <c r="V28" s="37"/>
      <c r="W28" s="27"/>
      <c r="X28" s="27"/>
      <c r="Y28" s="27"/>
      <c r="Z28" s="27"/>
    </row>
    <row r="29" spans="1:26" ht="13.8" outlineLevel="1" x14ac:dyDescent="0.25">
      <c r="A29" s="124"/>
      <c r="B29" s="167" t="s">
        <v>49</v>
      </c>
      <c r="C29" s="38">
        <v>12</v>
      </c>
      <c r="D29" s="39">
        <v>18.7</v>
      </c>
      <c r="E29" s="40">
        <f t="shared" si="1"/>
        <v>14.324999999999999</v>
      </c>
      <c r="F29" s="41">
        <f t="shared" si="6"/>
        <v>14.425000000000001</v>
      </c>
      <c r="G29" s="42">
        <f t="shared" si="7"/>
        <v>1.2963604852686308</v>
      </c>
      <c r="H29" s="43">
        <f>$D$9</f>
        <v>1.2658245158540347</v>
      </c>
      <c r="I29" s="44">
        <f t="shared" si="0"/>
        <v>14.772979797585419</v>
      </c>
      <c r="K29" s="104"/>
      <c r="L29" s="31">
        <f t="shared" si="2"/>
        <v>12</v>
      </c>
      <c r="M29" s="32">
        <f t="shared" si="3"/>
        <v>14.772979797585419</v>
      </c>
      <c r="N29" s="105">
        <f t="shared" si="4"/>
        <v>177.27575757102503</v>
      </c>
      <c r="O29" s="27">
        <f t="shared" si="5"/>
        <v>144</v>
      </c>
      <c r="P29" s="27"/>
      <c r="Q29" s="107"/>
      <c r="R29" s="37"/>
      <c r="S29" s="37"/>
      <c r="T29" s="37"/>
      <c r="U29" s="37"/>
      <c r="V29" s="37"/>
      <c r="W29" s="27"/>
      <c r="X29" s="27"/>
      <c r="Y29" s="27"/>
      <c r="Z29" s="27"/>
    </row>
    <row r="30" spans="1:26" ht="13.8" outlineLevel="1" x14ac:dyDescent="0.25">
      <c r="A30" s="174">
        <v>2016</v>
      </c>
      <c r="B30" s="170" t="s">
        <v>5</v>
      </c>
      <c r="C30" s="23">
        <v>13</v>
      </c>
      <c r="D30" s="28">
        <v>13.9</v>
      </c>
      <c r="E30" s="33">
        <f t="shared" si="1"/>
        <v>14.3</v>
      </c>
      <c r="F30" s="35">
        <f t="shared" si="6"/>
        <v>14.3125</v>
      </c>
      <c r="G30" s="36">
        <f t="shared" si="7"/>
        <v>0.97117903930131011</v>
      </c>
      <c r="H30" s="29">
        <f>$D$6</f>
        <v>0.94599284718229304</v>
      </c>
      <c r="I30" s="30">
        <f t="shared" si="0"/>
        <v>14.693557188515895</v>
      </c>
      <c r="K30" s="103"/>
      <c r="L30" s="31">
        <f t="shared" si="2"/>
        <v>13</v>
      </c>
      <c r="M30" s="32">
        <f t="shared" si="3"/>
        <v>14.693557188515895</v>
      </c>
      <c r="N30" s="105">
        <f t="shared" si="4"/>
        <v>191.01624345070664</v>
      </c>
      <c r="O30" s="27">
        <f t="shared" si="5"/>
        <v>169</v>
      </c>
      <c r="P30" s="27"/>
      <c r="Q30" s="107"/>
      <c r="R30" s="37"/>
      <c r="S30" s="37"/>
      <c r="T30" s="37"/>
      <c r="U30" s="37"/>
      <c r="V30" s="37"/>
      <c r="W30" s="27"/>
      <c r="X30" s="27"/>
      <c r="Y30" s="27"/>
      <c r="Z30" s="27"/>
    </row>
    <row r="31" spans="1:26" outlineLevel="1" x14ac:dyDescent="0.25">
      <c r="A31" s="24"/>
      <c r="B31" s="23" t="s">
        <v>6</v>
      </c>
      <c r="C31" s="23">
        <v>14</v>
      </c>
      <c r="D31" s="28">
        <v>14.4</v>
      </c>
      <c r="E31" s="33">
        <f t="shared" si="1"/>
        <v>13.95</v>
      </c>
      <c r="F31" s="35">
        <f t="shared" si="6"/>
        <v>14.125</v>
      </c>
      <c r="G31" s="36">
        <f t="shared" si="7"/>
        <v>1.0194690265486726</v>
      </c>
      <c r="H31" s="29">
        <f>$D$7</f>
        <v>1.0989841981294293</v>
      </c>
      <c r="I31" s="30">
        <f t="shared" si="0"/>
        <v>13.103009146546515</v>
      </c>
      <c r="K31" s="103"/>
      <c r="L31" s="31">
        <f t="shared" si="2"/>
        <v>14</v>
      </c>
      <c r="M31" s="32">
        <f t="shared" si="3"/>
        <v>13.103009146546515</v>
      </c>
      <c r="N31" s="105">
        <f t="shared" si="4"/>
        <v>183.44212805165122</v>
      </c>
      <c r="O31" s="27">
        <f t="shared" si="5"/>
        <v>196</v>
      </c>
      <c r="P31" s="27"/>
      <c r="Q31" s="102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3.8" outlineLevel="1" x14ac:dyDescent="0.25">
      <c r="A32" s="24"/>
      <c r="B32" s="171" t="s">
        <v>7</v>
      </c>
      <c r="C32" s="23">
        <v>15</v>
      </c>
      <c r="D32" s="28">
        <v>10.199999999999999</v>
      </c>
      <c r="E32" s="33">
        <f t="shared" si="1"/>
        <v>13.850000000000001</v>
      </c>
      <c r="F32" s="35">
        <f t="shared" si="6"/>
        <v>13.9</v>
      </c>
      <c r="G32" s="36">
        <f t="shared" si="7"/>
        <v>0.73381294964028765</v>
      </c>
      <c r="H32" s="29">
        <f>$D$8</f>
        <v>0.68919843883424348</v>
      </c>
      <c r="I32" s="30">
        <f t="shared" si="0"/>
        <v>14.799801371072407</v>
      </c>
      <c r="K32" s="103"/>
      <c r="L32" s="31">
        <f t="shared" si="2"/>
        <v>15</v>
      </c>
      <c r="M32" s="32">
        <f t="shared" si="3"/>
        <v>14.799801371072407</v>
      </c>
      <c r="N32" s="105">
        <f t="shared" si="4"/>
        <v>221.99702056608609</v>
      </c>
      <c r="O32" s="27">
        <f t="shared" si="5"/>
        <v>225</v>
      </c>
      <c r="P32" s="27"/>
      <c r="Q32" s="102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3.8" outlineLevel="1" x14ac:dyDescent="0.25">
      <c r="A33" s="124"/>
      <c r="B33" s="167" t="s">
        <v>49</v>
      </c>
      <c r="C33" s="38">
        <v>16</v>
      </c>
      <c r="D33" s="39">
        <v>17.3</v>
      </c>
      <c r="E33" s="40">
        <f t="shared" si="1"/>
        <v>14.8</v>
      </c>
      <c r="F33" s="41">
        <f t="shared" si="6"/>
        <v>14.325000000000001</v>
      </c>
      <c r="G33" s="42">
        <f t="shared" si="7"/>
        <v>1.2076788830715532</v>
      </c>
      <c r="H33" s="43">
        <f>$D$9</f>
        <v>1.2658245158540347</v>
      </c>
      <c r="I33" s="44">
        <f t="shared" si="0"/>
        <v>13.666981310065657</v>
      </c>
      <c r="K33" s="103"/>
      <c r="L33" s="31">
        <f t="shared" si="2"/>
        <v>16</v>
      </c>
      <c r="M33" s="32">
        <f t="shared" si="3"/>
        <v>13.666981310065657</v>
      </c>
      <c r="N33" s="105">
        <f t="shared" si="4"/>
        <v>218.6717009610505</v>
      </c>
      <c r="O33" s="27">
        <f t="shared" si="5"/>
        <v>256</v>
      </c>
      <c r="P33" s="27"/>
      <c r="Q33" s="102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3.8" outlineLevel="1" x14ac:dyDescent="0.25">
      <c r="A34" s="174">
        <v>2017</v>
      </c>
      <c r="B34" s="170" t="s">
        <v>5</v>
      </c>
      <c r="C34" s="23">
        <v>17</v>
      </c>
      <c r="D34" s="28">
        <v>13.5</v>
      </c>
      <c r="E34" s="33">
        <f t="shared" si="1"/>
        <v>15.8</v>
      </c>
      <c r="F34" s="35">
        <f t="shared" si="6"/>
        <v>15.3</v>
      </c>
      <c r="G34" s="36">
        <f t="shared" si="7"/>
        <v>0.88235294117647056</v>
      </c>
      <c r="H34" s="29">
        <f>$D$6</f>
        <v>0.94599284718229304</v>
      </c>
      <c r="I34" s="30">
        <f t="shared" si="0"/>
        <v>14.270721010429106</v>
      </c>
      <c r="K34" s="103"/>
      <c r="L34" s="31">
        <f t="shared" si="2"/>
        <v>17</v>
      </c>
      <c r="M34" s="32">
        <f t="shared" si="3"/>
        <v>14.270721010429106</v>
      </c>
      <c r="N34" s="105">
        <f t="shared" si="4"/>
        <v>242.6022571772948</v>
      </c>
      <c r="O34" s="27">
        <f t="shared" si="5"/>
        <v>289</v>
      </c>
      <c r="P34" s="27"/>
      <c r="Q34" s="102"/>
      <c r="R34" s="27"/>
      <c r="S34" s="27"/>
      <c r="T34" s="27"/>
      <c r="U34" s="27"/>
      <c r="V34" s="27"/>
      <c r="W34" s="27"/>
      <c r="X34" s="27"/>
      <c r="Y34" s="27"/>
      <c r="Z34" s="27"/>
    </row>
    <row r="35" spans="1:26" outlineLevel="1" x14ac:dyDescent="0.25">
      <c r="A35" s="24"/>
      <c r="B35" s="23" t="s">
        <v>6</v>
      </c>
      <c r="C35" s="23">
        <v>18</v>
      </c>
      <c r="D35" s="28">
        <v>18.2</v>
      </c>
      <c r="E35" s="33">
        <f t="shared" si="1"/>
        <v>16.649999999999999</v>
      </c>
      <c r="F35" s="35">
        <f t="shared" si="6"/>
        <v>16.225000000000001</v>
      </c>
      <c r="G35" s="36">
        <f t="shared" si="7"/>
        <v>1.1217257318952232</v>
      </c>
      <c r="H35" s="29">
        <f>$D$7</f>
        <v>1.0989841981294293</v>
      </c>
      <c r="I35" s="30">
        <f t="shared" si="0"/>
        <v>16.560747671329622</v>
      </c>
      <c r="K35" s="103"/>
      <c r="L35" s="31">
        <f t="shared" si="2"/>
        <v>18</v>
      </c>
      <c r="M35" s="32">
        <f t="shared" si="3"/>
        <v>16.560747671329622</v>
      </c>
      <c r="N35" s="105">
        <f t="shared" si="4"/>
        <v>298.09345808393323</v>
      </c>
      <c r="O35" s="27">
        <f t="shared" si="5"/>
        <v>324</v>
      </c>
      <c r="P35" s="27"/>
      <c r="Q35" s="102"/>
      <c r="R35" s="27"/>
      <c r="S35" s="27"/>
    </row>
    <row r="36" spans="1:26" ht="13.8" outlineLevel="1" x14ac:dyDescent="0.25">
      <c r="A36" s="24"/>
      <c r="B36" s="171" t="s">
        <v>7</v>
      </c>
      <c r="C36" s="23">
        <v>19</v>
      </c>
      <c r="D36" s="28">
        <v>14.2</v>
      </c>
      <c r="E36" s="51"/>
      <c r="F36" s="52"/>
      <c r="G36" s="36"/>
      <c r="H36" s="29">
        <f>$D$8</f>
        <v>0.68919843883424348</v>
      </c>
      <c r="I36" s="30">
        <f t="shared" si="0"/>
        <v>20.603645046002764</v>
      </c>
      <c r="K36" s="103"/>
      <c r="L36" s="31">
        <f t="shared" si="2"/>
        <v>19</v>
      </c>
      <c r="M36" s="32">
        <f t="shared" si="3"/>
        <v>20.603645046002764</v>
      </c>
      <c r="N36" s="105">
        <f t="shared" si="4"/>
        <v>391.46925587405252</v>
      </c>
      <c r="O36" s="27">
        <f t="shared" si="5"/>
        <v>361</v>
      </c>
      <c r="P36" s="27"/>
      <c r="Q36" s="102"/>
      <c r="R36" s="27"/>
      <c r="S36" s="27"/>
    </row>
    <row r="37" spans="1:26" ht="14.4" outlineLevel="1" thickBot="1" x14ac:dyDescent="0.3">
      <c r="A37" s="124"/>
      <c r="B37" s="167" t="s">
        <v>49</v>
      </c>
      <c r="C37" s="38">
        <v>20</v>
      </c>
      <c r="D37" s="39">
        <v>20.7</v>
      </c>
      <c r="E37" s="53"/>
      <c r="F37" s="54"/>
      <c r="G37" s="42"/>
      <c r="H37" s="43">
        <f>$D$9</f>
        <v>1.2658245158540347</v>
      </c>
      <c r="I37" s="44">
        <f t="shared" si="0"/>
        <v>16.352977636899368</v>
      </c>
      <c r="K37" s="103"/>
      <c r="L37" s="116">
        <f t="shared" si="2"/>
        <v>20</v>
      </c>
      <c r="M37" s="117">
        <f t="shared" si="3"/>
        <v>16.352977636899368</v>
      </c>
      <c r="N37" s="118">
        <f t="shared" si="4"/>
        <v>327.05955273798736</v>
      </c>
      <c r="O37" s="75">
        <f t="shared" si="5"/>
        <v>400</v>
      </c>
      <c r="P37" s="27"/>
      <c r="Q37" s="102"/>
      <c r="R37" s="27"/>
      <c r="S37" s="27"/>
    </row>
    <row r="38" spans="1:26" ht="13.8" x14ac:dyDescent="0.25">
      <c r="A38" s="174">
        <v>2018</v>
      </c>
      <c r="B38" s="172" t="s">
        <v>5</v>
      </c>
      <c r="C38" s="55">
        <v>21</v>
      </c>
      <c r="D38" s="56">
        <f>I38*H38</f>
        <v>18.050641637250578</v>
      </c>
      <c r="E38" s="57"/>
      <c r="F38" s="57"/>
      <c r="G38" s="57"/>
      <c r="H38" s="58">
        <f>$D$6</f>
        <v>0.94599284718229304</v>
      </c>
      <c r="I38" s="59">
        <f>FORECAST(C38,$I$18:$I$37,$C$18:$C$37)</f>
        <v>19.081160804773205</v>
      </c>
      <c r="K38" s="112" t="s">
        <v>91</v>
      </c>
      <c r="L38" s="10">
        <f>SUM(L18:L37)</f>
        <v>210</v>
      </c>
      <c r="M38" s="10">
        <f>SUM(M18:M37)</f>
        <v>244.24828361556283</v>
      </c>
      <c r="N38" s="105">
        <f>SUM(N18:N37)</f>
        <v>2999.6275974830969</v>
      </c>
      <c r="O38" s="27">
        <f>SUM(O18:O37)</f>
        <v>2870</v>
      </c>
      <c r="P38" s="27"/>
      <c r="Q38" s="102"/>
      <c r="R38" s="27"/>
      <c r="S38" s="27"/>
    </row>
    <row r="39" spans="1:26" ht="13.8" x14ac:dyDescent="0.25">
      <c r="A39" s="24"/>
      <c r="B39" s="172" t="s">
        <v>6</v>
      </c>
      <c r="C39" s="55">
        <v>22</v>
      </c>
      <c r="D39" s="62">
        <f>I39*H39</f>
        <v>21.688812682671941</v>
      </c>
      <c r="E39" s="63"/>
      <c r="F39" s="63"/>
      <c r="G39" s="63"/>
      <c r="H39" s="58">
        <f>$D$7</f>
        <v>1.0989841981294293</v>
      </c>
      <c r="I39" s="59">
        <f>FORECAST(C39,$I$18:$I$37,$C$18:$C$37)</f>
        <v>19.735327149915591</v>
      </c>
      <c r="K39" s="112" t="s">
        <v>31</v>
      </c>
      <c r="L39" s="10">
        <f>L38/L37</f>
        <v>10.5</v>
      </c>
      <c r="M39" s="10">
        <f>M38/L37</f>
        <v>12.212414180778142</v>
      </c>
      <c r="N39" s="27"/>
      <c r="O39" s="27"/>
      <c r="P39" s="27"/>
      <c r="Q39" s="102"/>
      <c r="R39" s="27"/>
      <c r="S39" s="27"/>
    </row>
    <row r="40" spans="1:26" x14ac:dyDescent="0.25">
      <c r="A40" s="24"/>
      <c r="B40" s="172" t="s">
        <v>7</v>
      </c>
      <c r="C40" s="55">
        <v>23</v>
      </c>
      <c r="D40" s="62">
        <f>I40*H40</f>
        <v>14.05240708541492</v>
      </c>
      <c r="E40" s="63"/>
      <c r="F40" s="63"/>
      <c r="G40" s="63"/>
      <c r="H40" s="58">
        <f>$D$8</f>
        <v>0.68919843883424348</v>
      </c>
      <c r="I40" s="59">
        <f>FORECAST(C40,$I$18:$I$37,$C$18:$C$37)</f>
        <v>20.389493495057977</v>
      </c>
      <c r="K40" s="103"/>
      <c r="L40" s="27"/>
      <c r="M40" s="27"/>
      <c r="N40" s="27"/>
      <c r="O40" s="27"/>
      <c r="P40" s="27"/>
      <c r="Q40" s="102"/>
      <c r="R40" s="27"/>
      <c r="S40" s="27"/>
    </row>
    <row r="41" spans="1:26" x14ac:dyDescent="0.25">
      <c r="A41" s="124"/>
      <c r="B41" s="173" t="s">
        <v>49</v>
      </c>
      <c r="C41" s="65">
        <v>24</v>
      </c>
      <c r="D41" s="66">
        <f>I41*H41</f>
        <v>26.637580529018617</v>
      </c>
      <c r="E41" s="67"/>
      <c r="F41" s="67"/>
      <c r="G41" s="67"/>
      <c r="H41" s="68">
        <f>$D$9</f>
        <v>1.2658245158540347</v>
      </c>
      <c r="I41" s="69">
        <f>FORECAST(C41,$I$18:$I$37,$C$18:$C$37)</f>
        <v>21.043659840200363</v>
      </c>
      <c r="K41" s="103"/>
      <c r="L41" s="109" t="s">
        <v>32</v>
      </c>
      <c r="M41" s="109"/>
      <c r="N41" s="27" t="s">
        <v>102</v>
      </c>
      <c r="O41" s="27"/>
      <c r="P41" s="27"/>
      <c r="Q41" s="102"/>
      <c r="R41" s="27"/>
      <c r="S41" s="27"/>
    </row>
    <row r="42" spans="1:26" x14ac:dyDescent="0.25">
      <c r="K42" s="103"/>
      <c r="L42" s="27"/>
      <c r="M42" s="27"/>
      <c r="N42" s="27"/>
      <c r="O42" s="27"/>
      <c r="P42" s="27"/>
      <c r="Q42" s="102"/>
      <c r="R42" s="27"/>
      <c r="S42" s="27"/>
    </row>
    <row r="43" spans="1:26" ht="13.8" thickBot="1" x14ac:dyDescent="0.3">
      <c r="B43" s="70" t="s">
        <v>33</v>
      </c>
      <c r="D43" s="71"/>
      <c r="F43" s="71"/>
      <c r="K43" s="103"/>
      <c r="L43" s="27" t="s">
        <v>104</v>
      </c>
      <c r="M43" s="27"/>
      <c r="N43" s="10" t="s">
        <v>34</v>
      </c>
      <c r="O43" s="27">
        <f>(L37*N38 -(L38*M38))/(L37*O38-(L38^2))</f>
        <v>0.6541663451423867</v>
      </c>
      <c r="P43" s="10"/>
      <c r="Q43" s="113"/>
      <c r="R43" s="27"/>
      <c r="S43" s="27"/>
    </row>
    <row r="44" spans="1:26" ht="32.25" customHeight="1" thickBot="1" x14ac:dyDescent="0.3">
      <c r="B44" s="119" t="s">
        <v>35</v>
      </c>
      <c r="C44" s="143" t="s">
        <v>22</v>
      </c>
      <c r="D44" s="138" t="s">
        <v>36</v>
      </c>
      <c r="E44" s="139" t="s">
        <v>37</v>
      </c>
      <c r="F44" s="138" t="s">
        <v>38</v>
      </c>
      <c r="G44" s="139" t="s">
        <v>39</v>
      </c>
      <c r="H44" s="139" t="s">
        <v>40</v>
      </c>
      <c r="I44" s="140" t="s">
        <v>41</v>
      </c>
      <c r="K44" s="103"/>
      <c r="L44" s="27"/>
      <c r="M44" s="27"/>
      <c r="N44" s="27"/>
      <c r="O44" s="109"/>
      <c r="P44" s="109"/>
      <c r="Q44" s="114"/>
      <c r="R44" s="10"/>
      <c r="S44" s="27"/>
    </row>
    <row r="45" spans="1:26" x14ac:dyDescent="0.25">
      <c r="B45" s="27"/>
      <c r="C45" s="103">
        <v>21</v>
      </c>
      <c r="D45" s="105">
        <f>$O$43*C45+$O$47</f>
        <v>19.081160804773202</v>
      </c>
      <c r="E45" s="141">
        <f>H38</f>
        <v>0.94599284718229304</v>
      </c>
      <c r="F45" s="105">
        <f>D45*E45</f>
        <v>18.050641637250575</v>
      </c>
      <c r="G45" s="27">
        <v>19.2</v>
      </c>
      <c r="H45" s="27">
        <f>ABS(G45-F45)/G45</f>
        <v>5.9862414726532531E-2</v>
      </c>
      <c r="I45" s="102">
        <f>(G45-F45)^2</f>
        <v>1.3210246460220378</v>
      </c>
      <c r="K45" s="103"/>
      <c r="L45" s="27"/>
      <c r="M45" s="27"/>
      <c r="N45" s="27"/>
      <c r="O45" s="27"/>
      <c r="P45" s="10"/>
      <c r="Q45" s="113"/>
      <c r="R45" s="27"/>
      <c r="S45" s="27"/>
    </row>
    <row r="46" spans="1:26" x14ac:dyDescent="0.25">
      <c r="B46" s="27"/>
      <c r="C46" s="103">
        <v>22</v>
      </c>
      <c r="D46" s="105">
        <f>$O$43*C46+$O$47</f>
        <v>19.735327149915591</v>
      </c>
      <c r="E46" s="141">
        <f>H39</f>
        <v>1.0989841981294293</v>
      </c>
      <c r="F46" s="105">
        <f>D46*E46</f>
        <v>21.688812682671941</v>
      </c>
      <c r="G46" s="27">
        <v>22.7</v>
      </c>
      <c r="H46" s="27">
        <f>ABS(G46-F46)/G46</f>
        <v>4.4545696798592889E-2</v>
      </c>
      <c r="I46" s="102">
        <f>(G46-F46)^2</f>
        <v>1.0224997907251159</v>
      </c>
      <c r="K46" s="103"/>
      <c r="L46" s="27"/>
      <c r="M46" s="27"/>
      <c r="N46" s="27"/>
      <c r="O46" s="27"/>
      <c r="P46" s="27"/>
      <c r="Q46" s="102"/>
      <c r="R46" s="27"/>
      <c r="S46" s="27"/>
    </row>
    <row r="47" spans="1:26" x14ac:dyDescent="0.25">
      <c r="B47" s="27"/>
      <c r="C47" s="103">
        <v>23</v>
      </c>
      <c r="D47" s="105">
        <f>$O$43*C47+$O$47</f>
        <v>20.389493495057977</v>
      </c>
      <c r="E47" s="141">
        <f>H40</f>
        <v>0.68919843883424348</v>
      </c>
      <c r="F47" s="105">
        <f>D47*E47</f>
        <v>14.05240708541492</v>
      </c>
      <c r="G47" s="27">
        <v>17.100000000000001</v>
      </c>
      <c r="H47" s="27">
        <f>ABS(G47-F47)/G47</f>
        <v>0.17822180787047257</v>
      </c>
      <c r="I47" s="102">
        <f>(G47-F47)^2</f>
        <v>9.2878225730291906</v>
      </c>
      <c r="K47" s="103"/>
      <c r="L47" s="27" t="s">
        <v>103</v>
      </c>
      <c r="M47" s="27"/>
      <c r="N47" s="10" t="s">
        <v>34</v>
      </c>
      <c r="O47" s="27">
        <f>M39-(O43*L39)</f>
        <v>5.3436675567830818</v>
      </c>
      <c r="P47" s="10"/>
      <c r="Q47" s="102"/>
      <c r="R47" s="27"/>
      <c r="S47" s="27"/>
    </row>
    <row r="48" spans="1:26" ht="13.8" thickBot="1" x14ac:dyDescent="0.3">
      <c r="B48" s="27"/>
      <c r="C48" s="74">
        <v>24</v>
      </c>
      <c r="D48" s="118">
        <f>$O$43*C48+$O$47</f>
        <v>21.043659840200363</v>
      </c>
      <c r="E48" s="142">
        <f>H41</f>
        <v>1.2658245158540347</v>
      </c>
      <c r="F48" s="118">
        <f>D48*E48</f>
        <v>26.637580529018617</v>
      </c>
      <c r="G48" s="75">
        <v>21.7</v>
      </c>
      <c r="H48" s="75">
        <f>ABS(G48-F48)/G48</f>
        <v>0.22753827322666442</v>
      </c>
      <c r="I48" s="76">
        <f>(G48-F48)^2</f>
        <v>24.379701480543776</v>
      </c>
      <c r="K48" s="103"/>
      <c r="L48" s="27"/>
      <c r="M48" s="27"/>
      <c r="N48" s="27"/>
      <c r="O48" s="27"/>
      <c r="P48" s="27"/>
      <c r="Q48" s="102"/>
      <c r="R48" s="27"/>
      <c r="S48" s="27"/>
    </row>
    <row r="49" spans="7:19" x14ac:dyDescent="0.25">
      <c r="K49" s="103"/>
      <c r="L49" s="27"/>
      <c r="M49" s="27"/>
      <c r="N49" s="27"/>
      <c r="O49" s="27"/>
      <c r="P49" s="27"/>
      <c r="Q49" s="102"/>
      <c r="R49" s="27"/>
      <c r="S49" s="27"/>
    </row>
    <row r="50" spans="7:19" ht="13.8" thickBot="1" x14ac:dyDescent="0.3">
      <c r="G50" s="5" t="s">
        <v>42</v>
      </c>
      <c r="H50">
        <f>AVERAGE(H45:H48)</f>
        <v>0.12754204815556561</v>
      </c>
      <c r="K50" s="74"/>
      <c r="L50" s="163" t="s">
        <v>33</v>
      </c>
      <c r="M50" s="75"/>
      <c r="N50" s="75"/>
      <c r="O50" s="75"/>
      <c r="P50" s="75"/>
      <c r="Q50" s="76"/>
      <c r="R50" s="27"/>
      <c r="S50" s="27"/>
    </row>
    <row r="51" spans="7:19" x14ac:dyDescent="0.25">
      <c r="K51" s="27"/>
      <c r="L51" s="27"/>
      <c r="M51" s="27"/>
      <c r="N51" s="27"/>
      <c r="R51" s="27"/>
      <c r="S51" s="27"/>
    </row>
    <row r="52" spans="7:19" x14ac:dyDescent="0.25">
      <c r="G52" s="5" t="s">
        <v>45</v>
      </c>
      <c r="H52">
        <f>AVERAGE(I45:I48)</f>
        <v>9.0027621225800303</v>
      </c>
      <c r="I52" s="64" t="s">
        <v>43</v>
      </c>
      <c r="J52">
        <f>SUMXMY2(F45:F48,G45:G48)/COUNT(F45:F48)</f>
        <v>9.0027621225800303</v>
      </c>
      <c r="K52" s="27"/>
      <c r="L52" s="108" t="s">
        <v>43</v>
      </c>
      <c r="M52" s="27" t="s">
        <v>44</v>
      </c>
      <c r="N52" s="27">
        <f>SLOPE(I18:I37,C18:C37)</f>
        <v>0.65416634514238681</v>
      </c>
      <c r="O52" s="27"/>
      <c r="P52" s="27"/>
      <c r="Q52" s="27"/>
      <c r="R52" s="27"/>
      <c r="S52" s="27"/>
    </row>
    <row r="53" spans="7:19" x14ac:dyDescent="0.25">
      <c r="K53" s="27"/>
      <c r="L53" s="27"/>
      <c r="M53" s="27" t="s">
        <v>46</v>
      </c>
      <c r="N53" s="27">
        <f>INTERCEPT(I18:I37,C18:C37)</f>
        <v>5.34366755678308</v>
      </c>
    </row>
    <row r="55" spans="7:19" x14ac:dyDescent="0.25">
      <c r="J55" t="s">
        <v>48</v>
      </c>
    </row>
    <row r="56" spans="7:19" ht="13.8" thickBot="1" x14ac:dyDescent="0.3"/>
    <row r="57" spans="7:19" x14ac:dyDescent="0.25">
      <c r="J57" s="80" t="s">
        <v>50</v>
      </c>
      <c r="K57" s="80"/>
    </row>
    <row r="58" spans="7:19" x14ac:dyDescent="0.25">
      <c r="J58" s="37" t="s">
        <v>51</v>
      </c>
      <c r="K58" s="37">
        <v>0.92339981437053198</v>
      </c>
    </row>
    <row r="59" spans="7:19" x14ac:dyDescent="0.25">
      <c r="J59" s="37" t="s">
        <v>52</v>
      </c>
      <c r="K59" s="37">
        <v>0.85266721717953298</v>
      </c>
    </row>
    <row r="60" spans="7:19" x14ac:dyDescent="0.25">
      <c r="J60" s="37" t="s">
        <v>53</v>
      </c>
      <c r="K60" s="37">
        <v>0.84448206257839598</v>
      </c>
    </row>
    <row r="61" spans="7:19" x14ac:dyDescent="0.25">
      <c r="J61" s="37" t="s">
        <v>54</v>
      </c>
      <c r="K61" s="37">
        <v>1.6528090431416358</v>
      </c>
    </row>
    <row r="62" spans="7:19" ht="13.8" thickBot="1" x14ac:dyDescent="0.3">
      <c r="J62" s="81" t="s">
        <v>55</v>
      </c>
      <c r="K62" s="81">
        <v>20</v>
      </c>
    </row>
    <row r="64" spans="7:19" ht="13.8" thickBot="1" x14ac:dyDescent="0.3">
      <c r="J64" t="s">
        <v>56</v>
      </c>
    </row>
    <row r="65" spans="10:18" x14ac:dyDescent="0.25">
      <c r="J65" s="82"/>
      <c r="K65" s="82" t="s">
        <v>57</v>
      </c>
      <c r="L65" s="82" t="s">
        <v>58</v>
      </c>
      <c r="M65" s="82" t="s">
        <v>59</v>
      </c>
      <c r="N65" s="82" t="s">
        <v>60</v>
      </c>
      <c r="O65" s="82" t="s">
        <v>61</v>
      </c>
    </row>
    <row r="66" spans="10:18" x14ac:dyDescent="0.25">
      <c r="J66" s="37" t="s">
        <v>62</v>
      </c>
      <c r="K66" s="37">
        <v>1</v>
      </c>
      <c r="L66" s="37">
        <v>284.57584873277068</v>
      </c>
      <c r="M66" s="37">
        <v>284.57584873277068</v>
      </c>
      <c r="N66" s="37">
        <v>104.17240220008593</v>
      </c>
      <c r="O66" s="37">
        <v>6.5147458524649833E-9</v>
      </c>
    </row>
    <row r="67" spans="10:18" x14ac:dyDescent="0.25">
      <c r="J67" s="37" t="s">
        <v>63</v>
      </c>
      <c r="K67" s="37">
        <v>18</v>
      </c>
      <c r="L67" s="37">
        <v>49.171999195633859</v>
      </c>
      <c r="M67" s="37">
        <v>2.73177773309077</v>
      </c>
      <c r="N67" s="37"/>
      <c r="O67" s="37"/>
    </row>
    <row r="68" spans="10:18" ht="13.8" thickBot="1" x14ac:dyDescent="0.3">
      <c r="J68" s="81" t="s">
        <v>64</v>
      </c>
      <c r="K68" s="81">
        <v>19</v>
      </c>
      <c r="L68" s="81">
        <v>333.74784792840455</v>
      </c>
      <c r="M68" s="81"/>
      <c r="N68" s="81"/>
      <c r="O68" s="81"/>
    </row>
    <row r="69" spans="10:18" ht="13.8" thickBot="1" x14ac:dyDescent="0.3"/>
    <row r="70" spans="10:18" x14ac:dyDescent="0.25">
      <c r="J70" s="82"/>
      <c r="K70" s="82" t="s">
        <v>65</v>
      </c>
      <c r="L70" s="82" t="s">
        <v>54</v>
      </c>
      <c r="M70" s="82" t="s">
        <v>66</v>
      </c>
      <c r="N70" s="82" t="s">
        <v>67</v>
      </c>
      <c r="O70" s="82" t="s">
        <v>68</v>
      </c>
      <c r="P70" s="82" t="s">
        <v>69</v>
      </c>
      <c r="Q70" s="82" t="s">
        <v>70</v>
      </c>
      <c r="R70" s="82" t="s">
        <v>71</v>
      </c>
    </row>
    <row r="71" spans="10:18" x14ac:dyDescent="0.25">
      <c r="J71" s="37" t="s">
        <v>72</v>
      </c>
      <c r="K71" s="37">
        <v>5.3436675567830791</v>
      </c>
      <c r="L71" s="37">
        <v>0.76778179142638114</v>
      </c>
      <c r="M71" s="37">
        <v>6.9598779450807768</v>
      </c>
      <c r="N71" s="37">
        <v>1.6777287904692447E-6</v>
      </c>
      <c r="O71" s="37">
        <v>3.7306178716746405</v>
      </c>
      <c r="P71" s="37">
        <v>6.9567172418915177</v>
      </c>
      <c r="Q71" s="37">
        <v>3.7306178716746405</v>
      </c>
      <c r="R71" s="37">
        <v>6.9567172418915177</v>
      </c>
    </row>
    <row r="72" spans="10:18" ht="13.8" thickBot="1" x14ac:dyDescent="0.3">
      <c r="J72" s="81" t="s">
        <v>27</v>
      </c>
      <c r="K72" s="81">
        <v>0.65416634514238692</v>
      </c>
      <c r="L72" s="81">
        <v>6.4093185602979663E-2</v>
      </c>
      <c r="M72" s="81">
        <v>10.206488240334476</v>
      </c>
      <c r="N72" s="81">
        <v>6.5147458524649602E-9</v>
      </c>
      <c r="O72" s="81">
        <v>0.51951155909645319</v>
      </c>
      <c r="P72" s="81">
        <v>0.78882113118832065</v>
      </c>
      <c r="Q72" s="81">
        <v>0.51951155909645319</v>
      </c>
      <c r="R72" s="81">
        <v>0.78882113118832065</v>
      </c>
    </row>
  </sheetData>
  <phoneticPr fontId="17" type="noConversion"/>
  <pageMargins left="0.75" right="0.75" top="1" bottom="1" header="0.5" footer="0.5"/>
  <pageSetup orientation="portrait" horizontalDpi="200" verticalDpi="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7" r:id="rId4">
          <objectPr defaultSize="0" autoPict="0" r:id="rId5">
            <anchor moveWithCells="1">
              <from>
                <xdr:col>11</xdr:col>
                <xdr:colOff>419100</xdr:colOff>
                <xdr:row>41</xdr:row>
                <xdr:rowOff>99060</xdr:rowOff>
              </from>
              <to>
                <xdr:col>13</xdr:col>
                <xdr:colOff>213360</xdr:colOff>
                <xdr:row>43</xdr:row>
                <xdr:rowOff>289560</xdr:rowOff>
              </to>
            </anchor>
          </objectPr>
        </oleObject>
      </mc:Choice>
      <mc:Fallback>
        <oleObject progId="Equation.3" shapeId="1027" r:id="rId4"/>
      </mc:Fallback>
    </mc:AlternateContent>
    <mc:AlternateContent xmlns:mc="http://schemas.openxmlformats.org/markup-compatibility/2006">
      <mc:Choice Requires="x14">
        <oleObject progId="Equation.3" shapeId="1028" r:id="rId6">
          <objectPr defaultSize="0" autoPict="0" r:id="rId7">
            <anchor moveWithCells="1">
              <from>
                <xdr:col>11</xdr:col>
                <xdr:colOff>571500</xdr:colOff>
                <xdr:row>45</xdr:row>
                <xdr:rowOff>99060</xdr:rowOff>
              </from>
              <to>
                <xdr:col>12</xdr:col>
                <xdr:colOff>502920</xdr:colOff>
                <xdr:row>47</xdr:row>
                <xdr:rowOff>7620</xdr:rowOff>
              </to>
            </anchor>
          </objectPr>
        </oleObject>
      </mc:Choice>
      <mc:Fallback>
        <oleObject progId="Equation.3" shapeId="1028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I6" sqref="I6:I7"/>
    </sheetView>
  </sheetViews>
  <sheetFormatPr defaultRowHeight="13.2" x14ac:dyDescent="0.25"/>
  <cols>
    <col min="1" max="1" width="12.44140625" customWidth="1"/>
    <col min="8" max="8" width="12.44140625" customWidth="1"/>
    <col min="9" max="9" width="14" customWidth="1"/>
    <col min="10" max="11" width="9.5546875" bestFit="1" customWidth="1"/>
    <col min="17" max="17" width="9.88671875" customWidth="1"/>
  </cols>
  <sheetData>
    <row r="1" spans="1:18" ht="17.399999999999999" x14ac:dyDescent="0.3">
      <c r="B1" s="1" t="s">
        <v>47</v>
      </c>
    </row>
    <row r="3" spans="1:18" ht="13.8" x14ac:dyDescent="0.25">
      <c r="A3" s="2" t="s">
        <v>1</v>
      </c>
      <c r="C3" s="3" t="s">
        <v>100</v>
      </c>
    </row>
    <row r="5" spans="1:18" ht="11.25" customHeight="1" x14ac:dyDescent="0.25">
      <c r="B5" s="130"/>
      <c r="C5" s="130"/>
      <c r="D5" s="77"/>
      <c r="M5" t="s">
        <v>48</v>
      </c>
    </row>
    <row r="6" spans="1:18" ht="13.8" thickBot="1" x14ac:dyDescent="0.3">
      <c r="B6" s="8"/>
      <c r="C6" s="23" t="s">
        <v>17</v>
      </c>
      <c r="D6" s="24"/>
      <c r="E6" s="77"/>
      <c r="F6" s="77"/>
      <c r="G6" s="77"/>
      <c r="H6" s="77"/>
      <c r="I6" s="175" t="s">
        <v>92</v>
      </c>
    </row>
    <row r="7" spans="1:18" ht="16.2" thickBot="1" x14ac:dyDescent="0.4">
      <c r="A7" s="166" t="s">
        <v>78</v>
      </c>
      <c r="B7" s="166" t="s">
        <v>105</v>
      </c>
      <c r="C7" s="25" t="s">
        <v>23</v>
      </c>
      <c r="D7" s="25" t="s">
        <v>22</v>
      </c>
      <c r="E7" s="78" t="s">
        <v>5</v>
      </c>
      <c r="F7" s="7" t="s">
        <v>6</v>
      </c>
      <c r="G7" s="7" t="s">
        <v>7</v>
      </c>
      <c r="H7" s="7" t="s">
        <v>49</v>
      </c>
      <c r="I7" s="176"/>
      <c r="M7" s="80" t="s">
        <v>50</v>
      </c>
      <c r="N7" s="80"/>
    </row>
    <row r="8" spans="1:18" ht="14.4" thickTop="1" x14ac:dyDescent="0.25">
      <c r="A8" s="164">
        <v>2013</v>
      </c>
      <c r="B8" s="170" t="s">
        <v>5</v>
      </c>
      <c r="C8" s="28">
        <v>3.9</v>
      </c>
      <c r="D8" s="23">
        <v>1</v>
      </c>
      <c r="E8" s="8">
        <v>1</v>
      </c>
      <c r="F8" s="27">
        <v>0</v>
      </c>
      <c r="G8" s="27">
        <v>0</v>
      </c>
      <c r="H8" s="79">
        <v>0</v>
      </c>
      <c r="I8" s="124">
        <f>$C$37+SUMPRODUCT(D8:H8,$D$37:$H$37)</f>
        <v>5.4</v>
      </c>
      <c r="M8" s="37" t="s">
        <v>51</v>
      </c>
      <c r="N8" s="37">
        <v>0.95842092856417604</v>
      </c>
    </row>
    <row r="9" spans="1:18" x14ac:dyDescent="0.25">
      <c r="B9" s="23" t="s">
        <v>6</v>
      </c>
      <c r="C9" s="28">
        <v>6.1</v>
      </c>
      <c r="D9" s="23">
        <v>2</v>
      </c>
      <c r="E9" s="8">
        <v>0</v>
      </c>
      <c r="F9" s="27">
        <v>1</v>
      </c>
      <c r="G9" s="27">
        <v>0</v>
      </c>
      <c r="H9" s="79">
        <v>0</v>
      </c>
      <c r="I9" s="61">
        <f>$C$37+SUMPRODUCT(D9:H9,$D$37:$H$37)</f>
        <v>7.9</v>
      </c>
      <c r="M9" s="37" t="s">
        <v>52</v>
      </c>
      <c r="N9" s="37">
        <v>0.91857067630981737</v>
      </c>
    </row>
    <row r="10" spans="1:18" ht="13.8" x14ac:dyDescent="0.25">
      <c r="B10" s="171" t="s">
        <v>7</v>
      </c>
      <c r="C10" s="28">
        <v>4.3</v>
      </c>
      <c r="D10" s="23">
        <v>3</v>
      </c>
      <c r="E10" s="8">
        <v>0</v>
      </c>
      <c r="F10" s="27">
        <v>0</v>
      </c>
      <c r="G10" s="27">
        <v>1</v>
      </c>
      <c r="H10" s="79">
        <v>0</v>
      </c>
      <c r="I10" s="61">
        <f t="shared" ref="I10:I27" si="0">$C$37+SUMPRODUCT(D10:H10,$D$37:$H$37)</f>
        <v>4.18</v>
      </c>
      <c r="M10" s="37" t="s">
        <v>53</v>
      </c>
      <c r="N10" s="37">
        <v>0.83018952332576867</v>
      </c>
    </row>
    <row r="11" spans="1:18" ht="13.8" x14ac:dyDescent="0.25">
      <c r="B11" s="171" t="s">
        <v>49</v>
      </c>
      <c r="C11" s="39">
        <v>10.8</v>
      </c>
      <c r="D11" s="38">
        <v>4</v>
      </c>
      <c r="E11" s="11">
        <v>0</v>
      </c>
      <c r="F11" s="77">
        <v>0</v>
      </c>
      <c r="G11" s="77">
        <v>0</v>
      </c>
      <c r="H11" s="83">
        <v>1</v>
      </c>
      <c r="I11" s="61">
        <f t="shared" si="0"/>
        <v>11.2</v>
      </c>
      <c r="M11" s="37" t="s">
        <v>54</v>
      </c>
      <c r="N11" s="37">
        <v>1.5263900768370666</v>
      </c>
    </row>
    <row r="12" spans="1:18" ht="14.4" thickBot="1" x14ac:dyDescent="0.3">
      <c r="A12" s="174">
        <v>2014</v>
      </c>
      <c r="B12" s="170" t="s">
        <v>5</v>
      </c>
      <c r="C12" s="28">
        <v>7.8</v>
      </c>
      <c r="D12" s="23">
        <v>5</v>
      </c>
      <c r="E12" s="8">
        <v>1</v>
      </c>
      <c r="F12" s="27">
        <v>0</v>
      </c>
      <c r="G12" s="27">
        <v>0</v>
      </c>
      <c r="H12" s="79">
        <v>0</v>
      </c>
      <c r="I12" s="61">
        <f t="shared" si="0"/>
        <v>7.9</v>
      </c>
      <c r="M12" s="81" t="s">
        <v>55</v>
      </c>
      <c r="N12" s="81">
        <v>20</v>
      </c>
    </row>
    <row r="13" spans="1:18" x14ac:dyDescent="0.25">
      <c r="A13" s="24"/>
      <c r="B13" s="23" t="s">
        <v>6</v>
      </c>
      <c r="C13" s="28">
        <v>10.6</v>
      </c>
      <c r="D13" s="23">
        <v>6</v>
      </c>
      <c r="E13" s="8">
        <v>0</v>
      </c>
      <c r="F13" s="27">
        <v>1</v>
      </c>
      <c r="G13" s="27">
        <v>0</v>
      </c>
      <c r="H13" s="79">
        <v>0</v>
      </c>
      <c r="I13" s="61">
        <f t="shared" si="0"/>
        <v>10.4</v>
      </c>
    </row>
    <row r="14" spans="1:18" ht="14.4" thickBot="1" x14ac:dyDescent="0.3">
      <c r="A14" s="24"/>
      <c r="B14" s="171" t="s">
        <v>7</v>
      </c>
      <c r="C14" s="28">
        <v>6.9</v>
      </c>
      <c r="D14" s="23">
        <v>7</v>
      </c>
      <c r="E14" s="8">
        <v>0</v>
      </c>
      <c r="F14" s="27">
        <v>0</v>
      </c>
      <c r="G14" s="27">
        <v>1</v>
      </c>
      <c r="H14" s="79">
        <v>0</v>
      </c>
      <c r="I14" s="61">
        <f t="shared" si="0"/>
        <v>6.68</v>
      </c>
      <c r="M14" t="s">
        <v>56</v>
      </c>
    </row>
    <row r="15" spans="1:18" ht="13.8" x14ac:dyDescent="0.25">
      <c r="A15" s="124"/>
      <c r="B15" s="167" t="s">
        <v>49</v>
      </c>
      <c r="C15" s="39">
        <v>13.5</v>
      </c>
      <c r="D15" s="38">
        <v>8</v>
      </c>
      <c r="E15" s="11">
        <v>0</v>
      </c>
      <c r="F15" s="77">
        <v>0</v>
      </c>
      <c r="G15" s="77">
        <v>0</v>
      </c>
      <c r="H15" s="83">
        <v>1</v>
      </c>
      <c r="I15" s="61">
        <f t="shared" si="0"/>
        <v>13.700000000000001</v>
      </c>
      <c r="M15" s="82"/>
      <c r="N15" s="82" t="s">
        <v>57</v>
      </c>
      <c r="O15" s="82" t="s">
        <v>58</v>
      </c>
      <c r="P15" s="82" t="s">
        <v>59</v>
      </c>
      <c r="Q15" s="82" t="s">
        <v>60</v>
      </c>
      <c r="R15" s="82" t="s">
        <v>61</v>
      </c>
    </row>
    <row r="16" spans="1:18" ht="13.8" x14ac:dyDescent="0.25">
      <c r="A16" s="174">
        <v>2015</v>
      </c>
      <c r="B16" s="170" t="s">
        <v>5</v>
      </c>
      <c r="C16" s="45">
        <v>12.9</v>
      </c>
      <c r="D16" s="23">
        <v>9</v>
      </c>
      <c r="E16" s="8">
        <v>1</v>
      </c>
      <c r="F16" s="27">
        <v>0</v>
      </c>
      <c r="G16" s="27">
        <v>0</v>
      </c>
      <c r="H16" s="79">
        <v>0</v>
      </c>
      <c r="I16" s="61">
        <f t="shared" si="0"/>
        <v>10.4</v>
      </c>
      <c r="M16" s="37" t="s">
        <v>62</v>
      </c>
      <c r="N16" s="37">
        <v>5</v>
      </c>
      <c r="O16" s="37">
        <v>394.23400000000004</v>
      </c>
      <c r="P16" s="37">
        <v>78.846800000000002</v>
      </c>
      <c r="Q16" s="37">
        <v>42.3022061348289</v>
      </c>
      <c r="R16" s="37">
        <v>5.8195857631288618E-8</v>
      </c>
    </row>
    <row r="17" spans="1:21" x14ac:dyDescent="0.25">
      <c r="A17" s="24"/>
      <c r="B17" s="23" t="s">
        <v>6</v>
      </c>
      <c r="C17" s="28">
        <v>15.2</v>
      </c>
      <c r="D17" s="23">
        <v>10</v>
      </c>
      <c r="E17" s="8">
        <v>0</v>
      </c>
      <c r="F17" s="27">
        <v>1</v>
      </c>
      <c r="G17" s="27">
        <v>0</v>
      </c>
      <c r="H17" s="79">
        <v>0</v>
      </c>
      <c r="I17" s="61">
        <f t="shared" si="0"/>
        <v>12.9</v>
      </c>
      <c r="M17" s="37" t="s">
        <v>63</v>
      </c>
      <c r="N17" s="37">
        <v>15</v>
      </c>
      <c r="O17" s="37">
        <v>34.947999999999993</v>
      </c>
      <c r="P17" s="37">
        <v>2.3298666666666663</v>
      </c>
      <c r="Q17" s="37"/>
      <c r="R17" s="37"/>
    </row>
    <row r="18" spans="1:21" ht="14.4" thickBot="1" x14ac:dyDescent="0.3">
      <c r="A18" s="24"/>
      <c r="B18" s="171" t="s">
        <v>7</v>
      </c>
      <c r="C18" s="28">
        <v>10.3</v>
      </c>
      <c r="D18" s="23">
        <v>11</v>
      </c>
      <c r="E18" s="8">
        <v>0</v>
      </c>
      <c r="F18" s="27">
        <v>0</v>
      </c>
      <c r="G18" s="27">
        <v>1</v>
      </c>
      <c r="H18" s="79">
        <v>0</v>
      </c>
      <c r="I18" s="61">
        <f t="shared" si="0"/>
        <v>9.18</v>
      </c>
      <c r="M18" s="81" t="s">
        <v>64</v>
      </c>
      <c r="N18" s="81">
        <v>20</v>
      </c>
      <c r="O18" s="81">
        <v>429.18200000000002</v>
      </c>
      <c r="P18" s="81"/>
      <c r="Q18" s="81"/>
      <c r="R18" s="81"/>
    </row>
    <row r="19" spans="1:21" ht="14.4" thickBot="1" x14ac:dyDescent="0.3">
      <c r="A19" s="124"/>
      <c r="B19" s="167" t="s">
        <v>49</v>
      </c>
      <c r="C19" s="39">
        <v>18.7</v>
      </c>
      <c r="D19" s="38">
        <v>12</v>
      </c>
      <c r="E19" s="11">
        <v>0</v>
      </c>
      <c r="F19" s="77">
        <v>0</v>
      </c>
      <c r="G19" s="77">
        <v>0</v>
      </c>
      <c r="H19" s="83">
        <v>1</v>
      </c>
      <c r="I19" s="61">
        <f t="shared" si="0"/>
        <v>16.200000000000003</v>
      </c>
    </row>
    <row r="20" spans="1:21" ht="13.8" x14ac:dyDescent="0.25">
      <c r="A20" s="174">
        <v>2016</v>
      </c>
      <c r="B20" s="170" t="s">
        <v>5</v>
      </c>
      <c r="C20" s="28">
        <v>13.9</v>
      </c>
      <c r="D20" s="23">
        <v>13</v>
      </c>
      <c r="E20" s="8">
        <v>1</v>
      </c>
      <c r="F20" s="27">
        <v>0</v>
      </c>
      <c r="G20" s="27">
        <v>0</v>
      </c>
      <c r="H20" s="79">
        <v>0</v>
      </c>
      <c r="I20" s="61">
        <f t="shared" si="0"/>
        <v>12.9</v>
      </c>
      <c r="M20" s="82"/>
      <c r="N20" s="82" t="s">
        <v>65</v>
      </c>
      <c r="O20" s="82" t="s">
        <v>54</v>
      </c>
      <c r="P20" s="82" t="s">
        <v>66</v>
      </c>
      <c r="Q20" s="82" t="s">
        <v>67</v>
      </c>
      <c r="R20" s="82" t="s">
        <v>68</v>
      </c>
      <c r="S20" s="82" t="s">
        <v>69</v>
      </c>
      <c r="T20" s="82" t="s">
        <v>70</v>
      </c>
      <c r="U20" s="82" t="s">
        <v>71</v>
      </c>
    </row>
    <row r="21" spans="1:21" x14ac:dyDescent="0.25">
      <c r="A21" s="24"/>
      <c r="B21" s="23" t="s">
        <v>6</v>
      </c>
      <c r="C21" s="28">
        <v>14.4</v>
      </c>
      <c r="D21" s="23">
        <v>14</v>
      </c>
      <c r="E21" s="8">
        <v>0</v>
      </c>
      <c r="F21" s="27">
        <v>1</v>
      </c>
      <c r="G21" s="27">
        <v>0</v>
      </c>
      <c r="H21" s="79">
        <v>0</v>
      </c>
      <c r="I21" s="61">
        <f t="shared" si="0"/>
        <v>15.4</v>
      </c>
      <c r="M21" s="37" t="s">
        <v>72</v>
      </c>
      <c r="N21" s="37">
        <v>4.7750000000000004</v>
      </c>
      <c r="O21" s="37">
        <v>0.87226548901887269</v>
      </c>
      <c r="P21" s="37">
        <v>5.47425074144678</v>
      </c>
      <c r="Q21" s="37">
        <v>6.4074963551388753E-5</v>
      </c>
      <c r="R21" s="37">
        <v>2.9158101284445683</v>
      </c>
      <c r="S21" s="37">
        <v>6.6341898715554359</v>
      </c>
      <c r="T21" s="37">
        <v>2.9158101284445683</v>
      </c>
      <c r="U21" s="37">
        <v>6.6341898715554359</v>
      </c>
    </row>
    <row r="22" spans="1:21" ht="13.8" x14ac:dyDescent="0.25">
      <c r="A22" s="24"/>
      <c r="B22" s="171" t="s">
        <v>7</v>
      </c>
      <c r="C22" s="28">
        <v>10.199999999999999</v>
      </c>
      <c r="D22" s="23">
        <v>15</v>
      </c>
      <c r="E22" s="8">
        <v>0</v>
      </c>
      <c r="F22" s="27">
        <v>0</v>
      </c>
      <c r="G22" s="27">
        <v>1</v>
      </c>
      <c r="H22" s="79">
        <v>0</v>
      </c>
      <c r="I22" s="61">
        <f t="shared" si="0"/>
        <v>11.68</v>
      </c>
      <c r="M22" s="37" t="s">
        <v>22</v>
      </c>
      <c r="N22" s="37">
        <v>0.625</v>
      </c>
      <c r="O22" s="37">
        <v>6.03358655085569E-2</v>
      </c>
      <c r="P22" s="37">
        <v>10.358681270783485</v>
      </c>
      <c r="Q22" s="37">
        <v>3.1368273926491875E-8</v>
      </c>
      <c r="R22" s="37">
        <v>0.49639714747717933</v>
      </c>
      <c r="S22" s="37">
        <v>0.75360285252282</v>
      </c>
      <c r="T22" s="37">
        <v>0.49639714747717933</v>
      </c>
      <c r="U22" s="37">
        <v>0.75360285252282</v>
      </c>
    </row>
    <row r="23" spans="1:21" ht="13.8" x14ac:dyDescent="0.25">
      <c r="A23" s="124"/>
      <c r="B23" s="167" t="s">
        <v>49</v>
      </c>
      <c r="C23" s="39">
        <v>17.3</v>
      </c>
      <c r="D23" s="38">
        <v>16</v>
      </c>
      <c r="E23" s="11">
        <v>0</v>
      </c>
      <c r="F23" s="77">
        <v>0</v>
      </c>
      <c r="G23" s="77">
        <v>0</v>
      </c>
      <c r="H23" s="83">
        <v>1</v>
      </c>
      <c r="I23" s="61">
        <f t="shared" si="0"/>
        <v>18.700000000000003</v>
      </c>
      <c r="M23" s="37" t="s">
        <v>5</v>
      </c>
      <c r="N23" s="37">
        <v>0</v>
      </c>
      <c r="O23" s="37">
        <v>0</v>
      </c>
      <c r="P23" s="37">
        <v>65535</v>
      </c>
      <c r="Q23" s="37" t="e">
        <v>#NUM!</v>
      </c>
      <c r="R23" s="37">
        <v>0</v>
      </c>
      <c r="S23" s="37">
        <v>0</v>
      </c>
      <c r="T23" s="37">
        <v>0</v>
      </c>
      <c r="U23" s="37">
        <v>0</v>
      </c>
    </row>
    <row r="24" spans="1:21" ht="13.8" x14ac:dyDescent="0.25">
      <c r="A24" s="174">
        <v>2017</v>
      </c>
      <c r="B24" s="170" t="s">
        <v>5</v>
      </c>
      <c r="C24" s="28">
        <v>13.5</v>
      </c>
      <c r="D24" s="23">
        <v>17</v>
      </c>
      <c r="E24" s="8">
        <v>1</v>
      </c>
      <c r="F24" s="27">
        <v>0</v>
      </c>
      <c r="G24" s="27">
        <v>0</v>
      </c>
      <c r="H24" s="79">
        <v>0</v>
      </c>
      <c r="I24" s="61">
        <f t="shared" si="0"/>
        <v>15.4</v>
      </c>
      <c r="M24" s="37" t="s">
        <v>6</v>
      </c>
      <c r="N24" s="37">
        <v>1.875</v>
      </c>
      <c r="O24" s="37">
        <v>0.96725750621710505</v>
      </c>
      <c r="P24" s="37">
        <v>1.938470353497725</v>
      </c>
      <c r="Q24" s="37">
        <v>7.161952525039729E-2</v>
      </c>
      <c r="R24" s="37">
        <v>-0.18666056250552865</v>
      </c>
      <c r="S24" s="37">
        <v>3.9366605625055278</v>
      </c>
      <c r="T24" s="37">
        <v>-0.18666056250552865</v>
      </c>
      <c r="U24" s="37">
        <v>3.9366605625055278</v>
      </c>
    </row>
    <row r="25" spans="1:21" x14ac:dyDescent="0.25">
      <c r="A25" s="24"/>
      <c r="B25" s="23" t="s">
        <v>6</v>
      </c>
      <c r="C25" s="28">
        <v>18.2</v>
      </c>
      <c r="D25" s="23">
        <v>18</v>
      </c>
      <c r="E25" s="8">
        <v>0</v>
      </c>
      <c r="F25" s="27">
        <v>1</v>
      </c>
      <c r="G25" s="27">
        <v>0</v>
      </c>
      <c r="H25" s="79">
        <v>0</v>
      </c>
      <c r="I25" s="61">
        <f t="shared" si="0"/>
        <v>17.899999999999999</v>
      </c>
      <c r="M25" s="37" t="s">
        <v>7</v>
      </c>
      <c r="N25" s="37">
        <v>-2.4700000000000002</v>
      </c>
      <c r="O25" s="37">
        <v>0.97288659839332414</v>
      </c>
      <c r="P25" s="37">
        <v>-2.5388364934608898</v>
      </c>
      <c r="Q25" s="37">
        <v>2.2694482704969342E-2</v>
      </c>
      <c r="R25" s="37">
        <v>-4.5436586884108081</v>
      </c>
      <c r="S25" s="37">
        <v>-0.39634131158919272</v>
      </c>
      <c r="T25" s="37">
        <v>-4.5436586884108081</v>
      </c>
      <c r="U25" s="37">
        <v>-0.39634131158919272</v>
      </c>
    </row>
    <row r="26" spans="1:21" ht="14.4" thickBot="1" x14ac:dyDescent="0.3">
      <c r="A26" s="24"/>
      <c r="B26" s="171" t="s">
        <v>7</v>
      </c>
      <c r="C26" s="28">
        <v>14.2</v>
      </c>
      <c r="D26" s="23">
        <v>19</v>
      </c>
      <c r="E26" s="8">
        <v>0</v>
      </c>
      <c r="F26" s="27">
        <v>0</v>
      </c>
      <c r="G26" s="27">
        <v>1</v>
      </c>
      <c r="H26" s="79">
        <v>0</v>
      </c>
      <c r="I26" s="61">
        <f t="shared" si="0"/>
        <v>14.18</v>
      </c>
      <c r="M26" s="81" t="s">
        <v>49</v>
      </c>
      <c r="N26" s="81">
        <v>3.9249999999999998</v>
      </c>
      <c r="O26" s="81">
        <v>0.98219673012419784</v>
      </c>
      <c r="P26" s="81">
        <v>3.9961444378904485</v>
      </c>
      <c r="Q26" s="81">
        <v>1.1684445420221993E-3</v>
      </c>
      <c r="R26" s="81">
        <v>1.8314972356343389</v>
      </c>
      <c r="S26" s="81">
        <v>6.0185027643656586</v>
      </c>
      <c r="T26" s="81">
        <v>1.8314972356343389</v>
      </c>
      <c r="U26" s="81">
        <v>6.0185027643656586</v>
      </c>
    </row>
    <row r="27" spans="1:21" ht="14.4" thickBot="1" x14ac:dyDescent="0.3">
      <c r="A27" s="124"/>
      <c r="B27" s="167" t="s">
        <v>49</v>
      </c>
      <c r="C27" s="28">
        <v>20.7</v>
      </c>
      <c r="D27" s="23">
        <v>20</v>
      </c>
      <c r="E27" s="8">
        <v>0</v>
      </c>
      <c r="F27" s="27">
        <v>0</v>
      </c>
      <c r="G27" s="27">
        <v>0</v>
      </c>
      <c r="H27" s="79">
        <v>1</v>
      </c>
      <c r="I27" s="22">
        <f t="shared" si="0"/>
        <v>21.200000000000003</v>
      </c>
    </row>
    <row r="28" spans="1:21" ht="27" thickBot="1" x14ac:dyDescent="0.3">
      <c r="B28" s="125"/>
      <c r="C28" s="126"/>
      <c r="D28" s="126" t="s">
        <v>22</v>
      </c>
      <c r="E28" s="126" t="s">
        <v>5</v>
      </c>
      <c r="F28" s="126" t="s">
        <v>6</v>
      </c>
      <c r="G28" s="126" t="s">
        <v>7</v>
      </c>
      <c r="H28" s="126" t="s">
        <v>49</v>
      </c>
      <c r="I28" s="127" t="s">
        <v>73</v>
      </c>
      <c r="J28" s="128" t="s">
        <v>39</v>
      </c>
      <c r="K28" s="128" t="s">
        <v>40</v>
      </c>
      <c r="L28" s="129" t="s">
        <v>41</v>
      </c>
    </row>
    <row r="29" spans="1:21" ht="13.8" thickTop="1" x14ac:dyDescent="0.25">
      <c r="A29" s="174">
        <v>2018</v>
      </c>
      <c r="B29" s="172" t="s">
        <v>5</v>
      </c>
      <c r="C29" s="66">
        <f>G29*F29</f>
        <v>0</v>
      </c>
      <c r="D29" s="65">
        <v>21</v>
      </c>
      <c r="E29" s="124">
        <v>1</v>
      </c>
      <c r="F29" s="124">
        <v>0</v>
      </c>
      <c r="G29" s="124">
        <v>0</v>
      </c>
      <c r="H29" s="124">
        <v>0</v>
      </c>
      <c r="I29" s="124">
        <f>$C$37+SUMPRODUCT(D29:H29,$D$37:$H$37)</f>
        <v>17.899999999999999</v>
      </c>
      <c r="J29" s="124">
        <v>19.2</v>
      </c>
      <c r="K29" s="131">
        <f>ABS(J29-I29)/J29</f>
        <v>6.770833333333337E-2</v>
      </c>
      <c r="L29" s="132">
        <f>(J29-I29)^2</f>
        <v>1.6900000000000019</v>
      </c>
    </row>
    <row r="30" spans="1:21" x14ac:dyDescent="0.25">
      <c r="A30" s="24"/>
      <c r="B30" s="172" t="s">
        <v>6</v>
      </c>
      <c r="C30" s="84">
        <f>G30*F30</f>
        <v>0</v>
      </c>
      <c r="D30" s="85">
        <v>22</v>
      </c>
      <c r="E30" s="61">
        <v>0</v>
      </c>
      <c r="F30" s="61">
        <v>1</v>
      </c>
      <c r="G30" s="61">
        <v>0</v>
      </c>
      <c r="H30" s="61">
        <v>0</v>
      </c>
      <c r="I30" s="124">
        <f>$C$37+SUMPRODUCT(D30:H30,$D$37:$H$37)</f>
        <v>20.399999999999999</v>
      </c>
      <c r="J30" s="61">
        <v>22.7</v>
      </c>
      <c r="K30" s="133">
        <f>ABS(J30-I30)/J30</f>
        <v>0.10132158590308374</v>
      </c>
      <c r="L30" s="134">
        <f>(J30-I30)^2</f>
        <v>5.2900000000000036</v>
      </c>
    </row>
    <row r="31" spans="1:21" x14ac:dyDescent="0.25">
      <c r="A31" s="24"/>
      <c r="B31" s="172" t="s">
        <v>7</v>
      </c>
      <c r="C31" s="84">
        <f>G31*F31</f>
        <v>0</v>
      </c>
      <c r="D31" s="85">
        <v>23</v>
      </c>
      <c r="E31" s="61">
        <v>0</v>
      </c>
      <c r="F31" s="61">
        <v>0</v>
      </c>
      <c r="G31" s="61">
        <v>1</v>
      </c>
      <c r="H31" s="61">
        <v>0</v>
      </c>
      <c r="I31" s="124">
        <f>$C$37+SUMPRODUCT(D31:H31,$D$37:$H$37)</f>
        <v>16.68</v>
      </c>
      <c r="J31" s="61">
        <v>17.100000000000001</v>
      </c>
      <c r="K31" s="133">
        <f>ABS(J31-I31)/J31</f>
        <v>2.4561403508772027E-2</v>
      </c>
      <c r="L31" s="134">
        <f>(J31-I31)^2</f>
        <v>0.17640000000000144</v>
      </c>
    </row>
    <row r="32" spans="1:21" ht="13.8" thickBot="1" x14ac:dyDescent="0.3">
      <c r="A32" s="124"/>
      <c r="B32" s="173" t="s">
        <v>49</v>
      </c>
      <c r="C32" s="121">
        <f>G32*F32</f>
        <v>0</v>
      </c>
      <c r="D32" s="122">
        <v>24</v>
      </c>
      <c r="E32" s="123">
        <v>0</v>
      </c>
      <c r="F32" s="123">
        <v>0</v>
      </c>
      <c r="G32" s="123">
        <v>0</v>
      </c>
      <c r="H32" s="123">
        <v>1</v>
      </c>
      <c r="I32" s="123">
        <f>$C$37+SUMPRODUCT(D32:H32,$D$37:$H$37)</f>
        <v>23.700000000000003</v>
      </c>
      <c r="J32" s="123">
        <v>21.7</v>
      </c>
      <c r="K32" s="135">
        <f>ABS(J32-I32)/J32</f>
        <v>9.2165898617511691E-2</v>
      </c>
      <c r="L32" s="136">
        <f>(J32-I32)^2</f>
        <v>4.0000000000000142</v>
      </c>
    </row>
    <row r="34" spans="2:13" x14ac:dyDescent="0.25">
      <c r="B34" s="120" t="s">
        <v>74</v>
      </c>
      <c r="J34" s="5" t="s">
        <v>42</v>
      </c>
      <c r="K34" s="137">
        <f>AVERAGE(K29:K32)</f>
        <v>7.1439305340675205E-2</v>
      </c>
    </row>
    <row r="35" spans="2:13" x14ac:dyDescent="0.25">
      <c r="C35" t="s">
        <v>75</v>
      </c>
      <c r="K35" s="137"/>
    </row>
    <row r="36" spans="2:13" x14ac:dyDescent="0.25">
      <c r="C36" s="61" t="s">
        <v>72</v>
      </c>
      <c r="D36" s="61" t="s">
        <v>76</v>
      </c>
      <c r="E36" s="60" t="s">
        <v>5</v>
      </c>
      <c r="F36" s="60" t="s">
        <v>6</v>
      </c>
      <c r="G36" s="60" t="s">
        <v>7</v>
      </c>
      <c r="H36" s="60" t="s">
        <v>49</v>
      </c>
      <c r="J36" s="5" t="s">
        <v>45</v>
      </c>
      <c r="K36" s="137">
        <f>AVERAGE(L29:L32)</f>
        <v>2.7891000000000052</v>
      </c>
      <c r="L36" s="64" t="s">
        <v>43</v>
      </c>
      <c r="M36" s="137">
        <f>SUMXMY2(I29:I32,J29:J32)/COUNT(I29:I32)</f>
        <v>2.7891000000000052</v>
      </c>
    </row>
    <row r="37" spans="2:13" x14ac:dyDescent="0.25">
      <c r="C37" s="61">
        <v>4.7750000000000004</v>
      </c>
      <c r="D37" s="61">
        <v>0.625</v>
      </c>
      <c r="E37" s="61">
        <v>0</v>
      </c>
      <c r="F37" s="61">
        <v>1.875</v>
      </c>
      <c r="G37" s="61">
        <v>-2.4700000000000002</v>
      </c>
      <c r="H37" s="61">
        <v>3.9249999999999998</v>
      </c>
    </row>
  </sheetData>
  <mergeCells count="1">
    <mergeCell ref="I6:I7"/>
  </mergeCells>
  <phoneticPr fontId="17" type="noConversion"/>
  <pageMargins left="0.75" right="0.75" top="1" bottom="1" header="0.5" footer="0.5"/>
  <headerFooter alignWithMargins="0"/>
  <ignoredErrors>
    <ignoredError sqref="I8:I2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Exercise 1 (updated)</vt:lpstr>
      <vt:lpstr>Exercise 1 (Q1a &amp; b)</vt:lpstr>
      <vt:lpstr>Exercise 1 (Q1c)</vt:lpstr>
      <vt:lpstr>Exercise 2</vt:lpstr>
      <vt:lpstr>Exercise 3</vt:lpstr>
    </vt:vector>
  </TitlesOfParts>
  <Company>Monash Uni.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 Lim</dc:creator>
  <cp:lastModifiedBy>Poh Lim</cp:lastModifiedBy>
  <dcterms:created xsi:type="dcterms:W3CDTF">2008-10-15T23:14:00Z</dcterms:created>
  <dcterms:modified xsi:type="dcterms:W3CDTF">2021-10-14T13:19:07Z</dcterms:modified>
</cp:coreProperties>
</file>