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680" windowHeight="4620" tabRatio="767"/>
  </bookViews>
  <sheets>
    <sheet name="control_0.5" sheetId="66" r:id="rId1"/>
    <sheet name="control_0.1" sheetId="65" r:id="rId2"/>
  </sheets>
  <calcPr calcId="125725"/>
</workbook>
</file>

<file path=xl/calcChain.xml><?xml version="1.0" encoding="utf-8"?>
<calcChain xmlns="http://schemas.openxmlformats.org/spreadsheetml/2006/main">
  <c r="E17" i="66"/>
  <c r="E16"/>
  <c r="E15"/>
  <c r="E14"/>
  <c r="E13"/>
  <c r="E12"/>
  <c r="E11"/>
  <c r="E10"/>
  <c r="C17"/>
  <c r="C16"/>
  <c r="C15"/>
  <c r="C14"/>
  <c r="C13"/>
  <c r="C12"/>
  <c r="C11"/>
  <c r="C10"/>
  <c r="C8" i="65"/>
  <c r="E30"/>
  <c r="E29"/>
  <c r="E28"/>
  <c r="E27"/>
  <c r="P8"/>
  <c r="L10"/>
  <c r="L8"/>
  <c r="H10"/>
  <c r="H8"/>
  <c r="E24"/>
  <c r="P11" s="1"/>
  <c r="C9"/>
  <c r="A12" i="66"/>
  <c r="A13" s="1"/>
  <c r="A14" s="1"/>
  <c r="A15" s="1"/>
  <c r="A16" s="1"/>
  <c r="A17" s="1"/>
  <c r="A11"/>
  <c r="B4"/>
  <c r="B3"/>
  <c r="G3" s="1"/>
  <c r="G4" s="1"/>
  <c r="B2"/>
  <c r="P10" i="65" l="1"/>
  <c r="H9"/>
  <c r="H11"/>
  <c r="L9"/>
  <c r="L11"/>
  <c r="P9"/>
  <c r="D24" l="1"/>
  <c r="D23"/>
  <c r="D21"/>
  <c r="A11" l="1"/>
  <c r="A12" s="1"/>
  <c r="B4"/>
  <c r="B3"/>
  <c r="I3" s="1"/>
  <c r="L2" s="1"/>
  <c r="B2"/>
</calcChain>
</file>

<file path=xl/sharedStrings.xml><?xml version="1.0" encoding="utf-8"?>
<sst xmlns="http://schemas.openxmlformats.org/spreadsheetml/2006/main" count="38" uniqueCount="23">
  <si>
    <t>mass_Ar</t>
  </si>
  <si>
    <t>kg</t>
  </si>
  <si>
    <t>Num atoms</t>
  </si>
  <si>
    <t>eps_Ar</t>
  </si>
  <si>
    <t>J</t>
  </si>
  <si>
    <t>time step</t>
  </si>
  <si>
    <t>fs</t>
  </si>
  <si>
    <t>t*</t>
  </si>
  <si>
    <t>sigma_Ar</t>
  </si>
  <si>
    <t>m</t>
  </si>
  <si>
    <t>tau_Ar</t>
  </si>
  <si>
    <t>s</t>
  </si>
  <si>
    <t>kb</t>
  </si>
  <si>
    <t>J/K</t>
  </si>
  <si>
    <t>Alan Thesis Crystal</t>
  </si>
  <si>
    <t>k_direct</t>
  </si>
  <si>
    <t>Perfect</t>
  </si>
  <si>
    <t>ratio</t>
  </si>
  <si>
    <t>T(K)</t>
  </si>
  <si>
    <t>T*</t>
  </si>
  <si>
    <t>alat (Ang)</t>
  </si>
  <si>
    <t>alat*</t>
  </si>
  <si>
    <t>cv/kb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</si>
</sst>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2" borderId="0" xfId="0" applyFont="1" applyFill="1"/>
    <xf numFmtId="0" fontId="1" fillId="0" borderId="0" xfId="0" applyFont="1" applyFill="1"/>
    <xf numFmtId="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m=1.9_0.1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'control_0.1'!$A$21:$A$24</c:f>
              <c:numCache>
                <c:formatCode>General</c:formatCode>
                <c:ptCount val="4"/>
                <c:pt idx="0">
                  <c:v>2.4681000000000002</c:v>
                </c:pt>
                <c:pt idx="1">
                  <c:v>7.7934999999999999</c:v>
                </c:pt>
                <c:pt idx="2">
                  <c:v>19.4985</c:v>
                </c:pt>
                <c:pt idx="3">
                  <c:v>67.063800000000001</c:v>
                </c:pt>
              </c:numCache>
            </c:numRef>
          </c:xVal>
          <c:yVal>
            <c:numRef>
              <c:f>'control_0.1'!$C$8:$C$11</c:f>
              <c:numCache>
                <c:formatCode>General</c:formatCode>
                <c:ptCount val="4"/>
                <c:pt idx="0">
                  <c:v>26.327048176354449</c:v>
                </c:pt>
                <c:pt idx="1">
                  <c:v>5.2710441183522638</c:v>
                </c:pt>
                <c:pt idx="2">
                  <c:v>3.403</c:v>
                </c:pt>
                <c:pt idx="3">
                  <c:v>1.228</c:v>
                </c:pt>
              </c:numCache>
            </c:numRef>
          </c:yVal>
        </c:ser>
        <c:ser>
          <c:idx val="2"/>
          <c:order val="1"/>
          <c:tx>
            <c:v>0.1</c:v>
          </c:tx>
          <c:spPr>
            <a:ln w="28575">
              <a:noFill/>
            </a:ln>
          </c:spPr>
          <c:xVal>
            <c:numRef>
              <c:f>'control_0.1'!$E$8:$E$11</c:f>
              <c:numCache>
                <c:formatCode>General</c:formatCode>
                <c:ptCount val="4"/>
                <c:pt idx="0">
                  <c:v>2.5526</c:v>
                </c:pt>
                <c:pt idx="1">
                  <c:v>7.6917</c:v>
                </c:pt>
                <c:pt idx="2">
                  <c:v>19.393799999999999</c:v>
                </c:pt>
                <c:pt idx="3">
                  <c:v>69.392899999999997</c:v>
                </c:pt>
              </c:numCache>
            </c:numRef>
          </c:xVal>
          <c:yVal>
            <c:numRef>
              <c:f>'control_0.1'!$F$8:$F$11</c:f>
              <c:numCache>
                <c:formatCode>General</c:formatCode>
                <c:ptCount val="4"/>
                <c:pt idx="0">
                  <c:v>2.3544</c:v>
                </c:pt>
                <c:pt idx="1">
                  <c:v>2.3191999999999999</c:v>
                </c:pt>
                <c:pt idx="2">
                  <c:v>1.2915000000000001</c:v>
                </c:pt>
                <c:pt idx="3">
                  <c:v>0.63249999999999995</c:v>
                </c:pt>
              </c:numCache>
            </c:numRef>
          </c:yVal>
        </c:ser>
        <c:ser>
          <c:idx val="3"/>
          <c:order val="2"/>
          <c:tx>
            <c:v>0.5</c:v>
          </c:tx>
          <c:spPr>
            <a:ln w="28575">
              <a:noFill/>
            </a:ln>
          </c:spPr>
          <c:xVal>
            <c:numRef>
              <c:f>'control_0.1'!$I$8:$I$11</c:f>
              <c:numCache>
                <c:formatCode>General</c:formatCode>
                <c:ptCount val="4"/>
                <c:pt idx="0">
                  <c:v>2.5526</c:v>
                </c:pt>
                <c:pt idx="1">
                  <c:v>7.6917</c:v>
                </c:pt>
                <c:pt idx="2">
                  <c:v>19.393799999999999</c:v>
                </c:pt>
                <c:pt idx="3">
                  <c:v>69.392899999999997</c:v>
                </c:pt>
              </c:numCache>
            </c:numRef>
          </c:xVal>
          <c:yVal>
            <c:numRef>
              <c:f>'control_0.1'!$J$8:$J$11</c:f>
              <c:numCache>
                <c:formatCode>General</c:formatCode>
                <c:ptCount val="4"/>
                <c:pt idx="0">
                  <c:v>0.3705</c:v>
                </c:pt>
                <c:pt idx="1">
                  <c:v>0.41620000000000001</c:v>
                </c:pt>
                <c:pt idx="2">
                  <c:v>0.60809999999999997</c:v>
                </c:pt>
                <c:pt idx="3">
                  <c:v>0.48139999999999999</c:v>
                </c:pt>
              </c:numCache>
            </c:numRef>
          </c:yVal>
        </c:ser>
        <c:ser>
          <c:idx val="1"/>
          <c:order val="3"/>
          <c:tx>
            <c:v>0.9</c:v>
          </c:tx>
          <c:spPr>
            <a:ln w="28575">
              <a:noFill/>
            </a:ln>
          </c:spPr>
          <c:xVal>
            <c:numRef>
              <c:f>'control_0.1'!$M$8:$M$11</c:f>
              <c:numCache>
                <c:formatCode>General</c:formatCode>
                <c:ptCount val="4"/>
                <c:pt idx="0">
                  <c:v>2.5526</c:v>
                </c:pt>
                <c:pt idx="1">
                  <c:v>7.6917</c:v>
                </c:pt>
                <c:pt idx="2">
                  <c:v>19.393799999999999</c:v>
                </c:pt>
                <c:pt idx="3">
                  <c:v>69.392899999999997</c:v>
                </c:pt>
              </c:numCache>
            </c:numRef>
          </c:xVal>
          <c:yVal>
            <c:numRef>
              <c:f>'control_0.1'!$N$8:$N$11</c:f>
              <c:numCache>
                <c:formatCode>General</c:formatCode>
                <c:ptCount val="4"/>
                <c:pt idx="0">
                  <c:v>3.4946000000000002</c:v>
                </c:pt>
                <c:pt idx="1">
                  <c:v>4.5982000000000003</c:v>
                </c:pt>
                <c:pt idx="2">
                  <c:v>2.8041</c:v>
                </c:pt>
                <c:pt idx="3">
                  <c:v>1.1013999999999999</c:v>
                </c:pt>
              </c:numCache>
            </c:numRef>
          </c:yVal>
        </c:ser>
        <c:axId val="128807296"/>
        <c:axId val="128809216"/>
      </c:scatterChart>
      <c:valAx>
        <c:axId val="128807296"/>
        <c:scaling>
          <c:logBase val="10"/>
          <c:orientation val="minMax"/>
          <c:max val="10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28809216"/>
        <c:crossesAt val="0.1"/>
        <c:crossBetween val="midCat"/>
      </c:valAx>
      <c:valAx>
        <c:axId val="128809216"/>
        <c:scaling>
          <c:logBase val="10"/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 (W/m-K)</a:t>
                </a:r>
              </a:p>
            </c:rich>
          </c:tx>
          <c:layout/>
        </c:title>
        <c:numFmt formatCode="General" sourceLinked="1"/>
        <c:tickLblPos val="low"/>
        <c:crossAx val="1288072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8808471389223236"/>
          <c:y val="6.4910212057367939E-2"/>
          <c:w val="0.12858199287357985"/>
          <c:h val="0.33420564256616803"/>
        </c:manualLayout>
      </c:layout>
    </c:legend>
    <c:plotVisOnly val="1"/>
  </c:chart>
  <c:printSettings>
    <c:headerFooter/>
    <c:pageMargins b="0.75000000000000355" l="0.70000000000000062" r="0.70000000000000062" t="0.7500000000000035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394607</xdr:colOff>
      <xdr:row>12</xdr:row>
      <xdr:rowOff>176894</xdr:rowOff>
    </xdr:from>
    <xdr:to>
      <xdr:col>12</xdr:col>
      <xdr:colOff>367394</xdr:colOff>
      <xdr:row>27</xdr:row>
      <xdr:rowOff>68037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41"/>
  <sheetViews>
    <sheetView tabSelected="1" zoomScale="70" zoomScaleNormal="70" workbookViewId="0">
      <selection activeCell="F10" sqref="F10:F17"/>
    </sheetView>
  </sheetViews>
  <sheetFormatPr defaultRowHeight="15"/>
  <cols>
    <col min="5" max="5" width="9.28515625" bestFit="1" customWidth="1"/>
    <col min="6" max="6" width="9.28515625" customWidth="1"/>
    <col min="7" max="9" width="10.7109375" customWidth="1"/>
    <col min="10" max="10" width="12.5703125" bestFit="1" customWidth="1"/>
    <col min="12" max="12" width="14.7109375" bestFit="1" customWidth="1"/>
  </cols>
  <sheetData>
    <row r="1" spans="1:21">
      <c r="A1" t="s">
        <v>0</v>
      </c>
      <c r="B1" s="1">
        <v>6.6299999999999996E-26</v>
      </c>
      <c r="C1" t="s">
        <v>1</v>
      </c>
      <c r="E1" t="s">
        <v>2</v>
      </c>
      <c r="G1">
        <v>256</v>
      </c>
    </row>
    <row r="2" spans="1:21">
      <c r="A2" t="s">
        <v>3</v>
      </c>
      <c r="B2">
        <f>1.67E-21</f>
        <v>1.67E-21</v>
      </c>
      <c r="C2" t="s">
        <v>4</v>
      </c>
      <c r="E2" t="s">
        <v>5</v>
      </c>
      <c r="G2">
        <v>4.2850000000000001</v>
      </c>
      <c r="H2" t="s">
        <v>6</v>
      </c>
    </row>
    <row r="3" spans="1:21">
      <c r="A3" t="s">
        <v>8</v>
      </c>
      <c r="B3">
        <f>0.00000000034</f>
        <v>3.4000000000000001E-10</v>
      </c>
      <c r="C3" t="s">
        <v>9</v>
      </c>
      <c r="E3" t="s">
        <v>10</v>
      </c>
      <c r="G3">
        <f>SQRT((B1*(B3^2))/B2)</f>
        <v>2.1422859803389664E-12</v>
      </c>
      <c r="H3" t="s">
        <v>11</v>
      </c>
    </row>
    <row r="4" spans="1:21">
      <c r="A4" t="s">
        <v>12</v>
      </c>
      <c r="B4">
        <f>1.3806E-23</f>
        <v>1.3805999999999999E-23</v>
      </c>
      <c r="C4" t="s">
        <v>13</v>
      </c>
      <c r="E4" t="s">
        <v>7</v>
      </c>
      <c r="G4" s="2">
        <f>(G2*0.000000000000001)/G3</f>
        <v>2.0001998049401417E-3</v>
      </c>
    </row>
    <row r="6" spans="1:21" ht="23.25">
      <c r="E6" s="5"/>
      <c r="I6" s="5"/>
      <c r="M6" s="5"/>
      <c r="Q6" s="5"/>
      <c r="U6" s="5"/>
    </row>
    <row r="7" spans="1:21">
      <c r="A7" t="s">
        <v>14</v>
      </c>
    </row>
    <row r="9" spans="1:21">
      <c r="B9" t="s">
        <v>18</v>
      </c>
      <c r="C9" t="s">
        <v>19</v>
      </c>
      <c r="D9" t="s">
        <v>20</v>
      </c>
      <c r="E9" t="s">
        <v>21</v>
      </c>
      <c r="F9" t="s">
        <v>22</v>
      </c>
    </row>
    <row r="10" spans="1:21">
      <c r="A10">
        <v>1</v>
      </c>
      <c r="B10">
        <v>10</v>
      </c>
      <c r="C10" s="6">
        <f>B10*($B$4/$B$2)</f>
        <v>8.2670658682634721E-2</v>
      </c>
      <c r="D10" s="6">
        <v>5.29</v>
      </c>
      <c r="E10" s="7">
        <f>D10/($B$3*10000000000)</f>
        <v>1.5558823529411763</v>
      </c>
      <c r="F10">
        <v>0.98799999999999999</v>
      </c>
    </row>
    <row r="11" spans="1:21">
      <c r="A11">
        <f>A10+1</f>
        <v>2</v>
      </c>
      <c r="B11">
        <v>20</v>
      </c>
      <c r="C11" s="6">
        <f t="shared" ref="C11:C17" si="0">B11*($B$4/$B$2)</f>
        <v>0.16534131736526944</v>
      </c>
      <c r="D11" s="6">
        <v>5.3150000000000004</v>
      </c>
      <c r="E11" s="7">
        <f t="shared" ref="E11:E17" si="1">D11/($B$3*10000000000)</f>
        <v>1.5632352941176471</v>
      </c>
      <c r="F11">
        <v>0.97599999999999998</v>
      </c>
    </row>
    <row r="12" spans="1:21">
      <c r="A12">
        <f t="shared" ref="A12:A17" si="2">A11+1</f>
        <v>3</v>
      </c>
      <c r="B12">
        <v>30</v>
      </c>
      <c r="C12" s="6">
        <f t="shared" si="0"/>
        <v>0.24801197604790415</v>
      </c>
      <c r="D12" s="6">
        <v>5.3410000000000002</v>
      </c>
      <c r="E12" s="7">
        <f t="shared" si="1"/>
        <v>1.5708823529411764</v>
      </c>
      <c r="F12">
        <v>0.95899999999999996</v>
      </c>
    </row>
    <row r="13" spans="1:21">
      <c r="A13">
        <f t="shared" si="2"/>
        <v>4</v>
      </c>
      <c r="B13">
        <v>40</v>
      </c>
      <c r="C13" s="6">
        <f t="shared" si="0"/>
        <v>0.33068263473053888</v>
      </c>
      <c r="D13" s="6">
        <v>5.37</v>
      </c>
      <c r="E13" s="7">
        <f t="shared" si="1"/>
        <v>1.5794117647058823</v>
      </c>
      <c r="F13">
        <v>0.95299999999999996</v>
      </c>
    </row>
    <row r="14" spans="1:21">
      <c r="A14">
        <f t="shared" si="2"/>
        <v>5</v>
      </c>
      <c r="B14">
        <v>50</v>
      </c>
      <c r="C14" s="6">
        <f t="shared" si="0"/>
        <v>0.41335329341317362</v>
      </c>
      <c r="D14" s="6">
        <v>5.4009999999999998</v>
      </c>
      <c r="E14" s="7">
        <f t="shared" si="1"/>
        <v>1.5885294117647057</v>
      </c>
      <c r="F14">
        <v>0.94399999999999995</v>
      </c>
    </row>
    <row r="15" spans="1:21">
      <c r="A15">
        <f t="shared" si="2"/>
        <v>6</v>
      </c>
      <c r="B15">
        <v>60</v>
      </c>
      <c r="C15" s="6">
        <f t="shared" si="0"/>
        <v>0.4960239520958083</v>
      </c>
      <c r="D15" s="6">
        <v>5.4359999999999999</v>
      </c>
      <c r="E15" s="7">
        <f t="shared" si="1"/>
        <v>1.5988235294117645</v>
      </c>
      <c r="F15">
        <v>0.93700000000000006</v>
      </c>
    </row>
    <row r="16" spans="1:21">
      <c r="A16">
        <f t="shared" si="2"/>
        <v>7</v>
      </c>
      <c r="B16">
        <v>70</v>
      </c>
      <c r="C16" s="6">
        <f t="shared" si="0"/>
        <v>0.57869461077844309</v>
      </c>
      <c r="D16" s="6">
        <v>5.476</v>
      </c>
      <c r="E16" s="7">
        <f t="shared" si="1"/>
        <v>1.6105882352941174</v>
      </c>
      <c r="F16">
        <v>0.92200000000000004</v>
      </c>
      <c r="I16" s="1"/>
      <c r="K16" s="1"/>
      <c r="M16" s="1"/>
      <c r="O16" s="1"/>
    </row>
    <row r="17" spans="1:15">
      <c r="A17">
        <f t="shared" si="2"/>
        <v>8</v>
      </c>
      <c r="B17">
        <v>80</v>
      </c>
      <c r="C17" s="6">
        <f t="shared" si="0"/>
        <v>0.66136526946107776</v>
      </c>
      <c r="D17" s="6">
        <v>5.5270000000000001</v>
      </c>
      <c r="E17" s="7">
        <f t="shared" si="1"/>
        <v>1.6255882352941176</v>
      </c>
      <c r="F17">
        <v>0.91400000000000003</v>
      </c>
      <c r="I17" s="1"/>
      <c r="K17" s="1"/>
      <c r="M17" s="1"/>
      <c r="O17" s="1"/>
    </row>
    <row r="41" spans="4:27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41"/>
  <sheetViews>
    <sheetView zoomScale="70" zoomScaleNormal="70" workbookViewId="0">
      <selection activeCell="A12" sqref="A12:C12"/>
    </sheetView>
  </sheetViews>
  <sheetFormatPr defaultRowHeight="15"/>
  <cols>
    <col min="5" max="5" width="9.28515625" bestFit="1" customWidth="1"/>
    <col min="6" max="6" width="9.28515625" customWidth="1"/>
    <col min="7" max="9" width="10.7109375" customWidth="1"/>
    <col min="10" max="10" width="12.5703125" bestFit="1" customWidth="1"/>
    <col min="12" max="12" width="14.7109375" bestFit="1" customWidth="1"/>
  </cols>
  <sheetData>
    <row r="1" spans="1:21">
      <c r="A1" t="s">
        <v>0</v>
      </c>
      <c r="B1" s="1">
        <v>6.6299999999999996E-26</v>
      </c>
      <c r="C1" t="s">
        <v>1</v>
      </c>
      <c r="E1" t="s">
        <v>2</v>
      </c>
      <c r="I1">
        <v>256</v>
      </c>
    </row>
    <row r="2" spans="1:21">
      <c r="A2" t="s">
        <v>3</v>
      </c>
      <c r="B2">
        <f>1.67E-21</f>
        <v>1.67E-21</v>
      </c>
      <c r="C2" t="s">
        <v>4</v>
      </c>
      <c r="E2" t="s">
        <v>5</v>
      </c>
      <c r="I2">
        <v>4.2850000000000001</v>
      </c>
      <c r="J2" t="s">
        <v>6</v>
      </c>
      <c r="K2" t="s">
        <v>7</v>
      </c>
      <c r="L2" s="2">
        <f>(I2*0.000000000000001)/I3</f>
        <v>2.0001998049401417E-3</v>
      </c>
    </row>
    <row r="3" spans="1:21">
      <c r="A3" t="s">
        <v>8</v>
      </c>
      <c r="B3">
        <f>0.00000000034</f>
        <v>3.4000000000000001E-10</v>
      </c>
      <c r="C3" t="s">
        <v>9</v>
      </c>
      <c r="E3" t="s">
        <v>10</v>
      </c>
      <c r="I3">
        <f>SQRT((B1*(B3^2))/B2)</f>
        <v>2.1422859803389664E-12</v>
      </c>
      <c r="J3" t="s">
        <v>11</v>
      </c>
    </row>
    <row r="4" spans="1:21">
      <c r="A4" t="s">
        <v>12</v>
      </c>
      <c r="B4">
        <f>1.3806E-23</f>
        <v>1.3805999999999999E-23</v>
      </c>
      <c r="C4" t="s">
        <v>13</v>
      </c>
    </row>
    <row r="6" spans="1:21" ht="23.25">
      <c r="E6" s="4">
        <v>0.1</v>
      </c>
      <c r="I6" s="4">
        <v>0.5</v>
      </c>
      <c r="M6" s="4">
        <v>0.9</v>
      </c>
      <c r="Q6" s="4"/>
      <c r="U6" s="4"/>
    </row>
    <row r="7" spans="1:21">
      <c r="A7" t="s">
        <v>14</v>
      </c>
      <c r="C7" t="s">
        <v>15</v>
      </c>
    </row>
    <row r="8" spans="1:21">
      <c r="B8">
        <v>2.5</v>
      </c>
      <c r="C8">
        <f>100.69*B8^(-1.464)</f>
        <v>26.327048176354449</v>
      </c>
      <c r="E8">
        <v>2.5526</v>
      </c>
      <c r="F8">
        <v>2.3544</v>
      </c>
      <c r="G8">
        <v>0.12920000000000001</v>
      </c>
      <c r="H8">
        <f>F8*$E$24</f>
        <v>0.6299927390076645</v>
      </c>
      <c r="I8">
        <v>2.5526</v>
      </c>
      <c r="J8">
        <v>0.3705</v>
      </c>
      <c r="K8">
        <v>0.14779999999999999</v>
      </c>
      <c r="L8">
        <f>J8*$E$24</f>
        <v>9.9138765631302958E-2</v>
      </c>
      <c r="M8">
        <v>2.5526</v>
      </c>
      <c r="N8">
        <v>3.4946000000000002</v>
      </c>
      <c r="O8">
        <v>0.68520000000000003</v>
      </c>
      <c r="P8">
        <f>N8*$E$24</f>
        <v>0.93508861099905893</v>
      </c>
    </row>
    <row r="9" spans="1:21">
      <c r="B9">
        <v>7.5</v>
      </c>
      <c r="C9">
        <f>100.69*B9^(-1.464)</f>
        <v>5.2710441183522638</v>
      </c>
      <c r="E9">
        <v>7.6917</v>
      </c>
      <c r="F9">
        <v>2.3191999999999999</v>
      </c>
      <c r="G9">
        <v>8.6999999999999994E-2</v>
      </c>
      <c r="H9">
        <f t="shared" ref="H9:H11" si="0">F9*$E$24</f>
        <v>0.62057388732015606</v>
      </c>
      <c r="I9">
        <v>7.6917</v>
      </c>
      <c r="J9">
        <v>0.41620000000000001</v>
      </c>
      <c r="K9">
        <v>3.8300000000000001E-2</v>
      </c>
      <c r="L9">
        <f t="shared" ref="L9:L11" si="1">J9*$E$24</f>
        <v>0.11136721796423291</v>
      </c>
      <c r="M9">
        <v>7.6917</v>
      </c>
      <c r="N9">
        <v>4.5982000000000003</v>
      </c>
      <c r="O9">
        <v>0.4955</v>
      </c>
      <c r="P9">
        <f t="shared" ref="P9:P11" si="2">N9*$E$24</f>
        <v>1.2303910178835553</v>
      </c>
    </row>
    <row r="10" spans="1:21">
      <c r="A10">
        <v>1</v>
      </c>
      <c r="B10">
        <v>10</v>
      </c>
      <c r="C10">
        <v>3.403</v>
      </c>
      <c r="E10">
        <v>19.393799999999999</v>
      </c>
      <c r="F10">
        <v>1.2915000000000001</v>
      </c>
      <c r="G10">
        <v>0.14030000000000001</v>
      </c>
      <c r="H10">
        <f t="shared" si="0"/>
        <v>0.34558087938684962</v>
      </c>
      <c r="I10">
        <v>19.393799999999999</v>
      </c>
      <c r="J10">
        <v>0.60809999999999997</v>
      </c>
      <c r="K10">
        <v>3.3799999999999997E-2</v>
      </c>
      <c r="L10">
        <f t="shared" si="1"/>
        <v>0.16271601452198467</v>
      </c>
      <c r="M10">
        <v>19.393799999999999</v>
      </c>
      <c r="N10">
        <v>2.8041</v>
      </c>
      <c r="O10">
        <v>0.17349999999999999</v>
      </c>
      <c r="P10">
        <f t="shared" si="2"/>
        <v>0.75032392093586131</v>
      </c>
    </row>
    <row r="11" spans="1:21">
      <c r="A11">
        <f>A10+1</f>
        <v>2</v>
      </c>
      <c r="B11">
        <v>20</v>
      </c>
      <c r="C11">
        <v>1.228</v>
      </c>
      <c r="E11">
        <v>69.392899999999997</v>
      </c>
      <c r="F11">
        <v>0.63249999999999995</v>
      </c>
      <c r="G11">
        <v>3.44E-2</v>
      </c>
      <c r="H11">
        <f t="shared" si="0"/>
        <v>0.16924499125991663</v>
      </c>
      <c r="I11">
        <v>69.392899999999997</v>
      </c>
      <c r="J11">
        <v>0.48139999999999999</v>
      </c>
      <c r="K11">
        <v>2.35E-2</v>
      </c>
      <c r="L11">
        <f t="shared" si="1"/>
        <v>0.12881350006723141</v>
      </c>
      <c r="M11">
        <v>69.392899999999997</v>
      </c>
      <c r="N11">
        <v>1.1013999999999999</v>
      </c>
      <c r="O11">
        <v>0.1547</v>
      </c>
      <c r="P11">
        <f t="shared" si="2"/>
        <v>0.29471372865402717</v>
      </c>
    </row>
    <row r="12" spans="1:21">
      <c r="A12">
        <f>A15+1</f>
        <v>1</v>
      </c>
      <c r="B12">
        <v>70</v>
      </c>
      <c r="C12">
        <v>0.19900000000000001</v>
      </c>
      <c r="D12" s="1"/>
    </row>
    <row r="15" spans="1:21">
      <c r="D15" s="1"/>
    </row>
    <row r="16" spans="1:21">
      <c r="I16" s="1"/>
      <c r="K16" s="1"/>
      <c r="M16" s="1"/>
      <c r="O16" s="1"/>
    </row>
    <row r="17" spans="1:15">
      <c r="I17" s="1"/>
      <c r="K17" s="1"/>
      <c r="M17" s="1"/>
      <c r="O17" s="1"/>
    </row>
    <row r="19" spans="1:15">
      <c r="A19" t="s">
        <v>16</v>
      </c>
    </row>
    <row r="20" spans="1:15">
      <c r="E20" t="s">
        <v>17</v>
      </c>
    </row>
    <row r="21" spans="1:15">
      <c r="A21">
        <v>2.4681000000000002</v>
      </c>
      <c r="B21">
        <v>37.430399999999999</v>
      </c>
      <c r="C21">
        <v>0.80059999999999998</v>
      </c>
      <c r="D21">
        <f>B21</f>
        <v>37.430399999999999</v>
      </c>
    </row>
    <row r="22" spans="1:15">
      <c r="A22">
        <v>7.7934999999999999</v>
      </c>
      <c r="B22">
        <v>15.3767</v>
      </c>
      <c r="C22">
        <v>0.53320000000000001</v>
      </c>
      <c r="D22">
        <v>10</v>
      </c>
    </row>
    <row r="23" spans="1:15">
      <c r="A23">
        <v>19.4985</v>
      </c>
      <c r="B23">
        <v>3.7183999999999999</v>
      </c>
      <c r="C23">
        <v>0.17169999999999999</v>
      </c>
      <c r="D23">
        <f>B23</f>
        <v>3.7183999999999999</v>
      </c>
    </row>
    <row r="24" spans="1:15">
      <c r="A24">
        <v>67.063800000000001</v>
      </c>
      <c r="B24">
        <v>0.74370000000000003</v>
      </c>
      <c r="C24">
        <v>4.6100000000000002E-2</v>
      </c>
      <c r="D24">
        <f>B24</f>
        <v>0.74370000000000003</v>
      </c>
      <c r="E24">
        <f>C12/B24</f>
        <v>0.26758101384967059</v>
      </c>
    </row>
    <row r="27" spans="1:15">
      <c r="D27">
        <v>2.5</v>
      </c>
      <c r="E27">
        <f>D27*($B$4/$B$2)</f>
        <v>2.066766467065868E-2</v>
      </c>
    </row>
    <row r="28" spans="1:15">
      <c r="D28">
        <v>7.5</v>
      </c>
      <c r="E28">
        <f t="shared" ref="E28:E30" si="3">D28*($B$4/$B$2)</f>
        <v>6.2002994011976037E-2</v>
      </c>
    </row>
    <row r="29" spans="1:15">
      <c r="D29">
        <v>20</v>
      </c>
      <c r="E29">
        <f t="shared" si="3"/>
        <v>0.16534131736526944</v>
      </c>
    </row>
    <row r="30" spans="1:15">
      <c r="D30">
        <v>70</v>
      </c>
      <c r="E30">
        <f t="shared" si="3"/>
        <v>0.57869461077844309</v>
      </c>
    </row>
    <row r="41" spans="4:27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control_0.5</vt:lpstr>
      <vt:lpstr>control_0.1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2010-10-27T15:12:22Z</dcterms:created>
  <dcterms:modified xsi:type="dcterms:W3CDTF">2011-03-09T16:21:36Z</dcterms:modified>
</cp:coreProperties>
</file>