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onm\OneDrive - stevens.edu\Documents\SSW_345\Software Execution Models -- Homework\"/>
    </mc:Choice>
  </mc:AlternateContent>
  <xr:revisionPtr revIDLastSave="0" documentId="13_ncr:1_{1CADC512-7B85-49EF-B3A9-854B69A128EA}" xr6:coauthVersionLast="47" xr6:coauthVersionMax="47" xr10:uidLastSave="{00000000-0000-0000-0000-000000000000}"/>
  <bookViews>
    <workbookView xWindow="-110" yWindow="-110" windowWidth="19420" windowHeight="10300" xr2:uid="{83CA6914-C73B-4694-A8E3-83786B3E9BFF}"/>
  </bookViews>
  <sheets>
    <sheet name="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8" i="1" l="1"/>
  <c r="H31" i="1" a="1"/>
  <c r="H31" i="1" s="1"/>
  <c r="H30" i="1" a="1"/>
  <c r="H30" i="1" s="1"/>
  <c r="H38" i="1"/>
  <c r="K31" i="1" s="1"/>
  <c r="H37" i="1"/>
  <c r="K34" i="1" s="1"/>
  <c r="H36" i="1"/>
  <c r="K29" i="1" a="1"/>
  <c r="K29" i="1" s="1"/>
  <c r="H29" i="1" a="1"/>
  <c r="H29" i="1" s="1"/>
  <c r="L15" i="1"/>
  <c r="L14" i="1"/>
  <c r="L13" i="1"/>
  <c r="I16" i="1" s="1"/>
  <c r="G8" i="1"/>
  <c r="G7" i="1"/>
  <c r="G6" i="1"/>
  <c r="G5" i="1"/>
  <c r="G4" i="1"/>
  <c r="G3" i="1"/>
  <c r="G2" i="1"/>
  <c r="K35" i="1"/>
  <c r="K38" i="1"/>
  <c r="K37" i="1"/>
  <c r="K36" i="1"/>
  <c r="K33" i="1"/>
  <c r="K30" i="1" l="1"/>
  <c r="K32" i="1"/>
  <c r="N37" i="1"/>
  <c r="N36" i="1"/>
  <c r="I17" i="1"/>
  <c r="I20" i="1"/>
  <c r="I22" i="1" s="1"/>
  <c r="I18" i="1"/>
  <c r="I19" i="1"/>
  <c r="I21" i="1" s="1"/>
  <c r="I14" i="1"/>
  <c r="I13" i="1"/>
  <c r="J2" i="1"/>
  <c r="I15" i="1"/>
  <c r="J3" i="1"/>
  <c r="J4" i="1"/>
  <c r="P14" i="1" l="1"/>
  <c r="P15" i="1"/>
  <c r="P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<sst xmlns="http://schemas.openxmlformats.org/spreadsheetml/2006/main" count="116" uniqueCount="73">
  <si>
    <t>Table 5.1: Service Demands</t>
  </si>
  <si>
    <t>Processing Step</t>
  </si>
  <si>
    <t>2x CPU</t>
  </si>
  <si>
    <t>1x I/O</t>
  </si>
  <si>
    <t>1x Network</t>
  </si>
  <si>
    <t>OpenPage()</t>
  </si>
  <si>
    <t>getCriteria()</t>
  </si>
  <si>
    <t>keywordSearch()</t>
  </si>
  <si>
    <t>isbnSearch()</t>
  </si>
  <si>
    <t>authorNameSearch()</t>
  </si>
  <si>
    <t>getBooks()</t>
  </si>
  <si>
    <t>displayResults()</t>
  </si>
  <si>
    <t>Times (ms)</t>
  </si>
  <si>
    <t>Figure 5.7 Service Demands</t>
  </si>
  <si>
    <t>Device</t>
  </si>
  <si>
    <t>CPU</t>
  </si>
  <si>
    <t>Disk</t>
  </si>
  <si>
    <t>Delay</t>
  </si>
  <si>
    <t>Network</t>
  </si>
  <si>
    <t>Quantity</t>
  </si>
  <si>
    <t>Service Unit</t>
  </si>
  <si>
    <t>Messages</t>
  </si>
  <si>
    <t>Visits</t>
  </si>
  <si>
    <t>I/O Operations</t>
  </si>
  <si>
    <t>Kinstructions</t>
  </si>
  <si>
    <t>Work</t>
  </si>
  <si>
    <t>DB</t>
  </si>
  <si>
    <t>Msg</t>
  </si>
  <si>
    <t>Service Time(s)</t>
  </si>
  <si>
    <t>Hardware</t>
  </si>
  <si>
    <t>Software</t>
  </si>
  <si>
    <t>Service Time</t>
  </si>
  <si>
    <t>Figure 5.6 Service Demands</t>
  </si>
  <si>
    <t>openPage()</t>
  </si>
  <si>
    <t>search()</t>
  </si>
  <si>
    <t>closePage()</t>
  </si>
  <si>
    <t>displayItem()</t>
  </si>
  <si>
    <t>getItem()</t>
  </si>
  <si>
    <t>ServiceTime (s)</t>
  </si>
  <si>
    <t>1x CPU (Kinst)</t>
  </si>
  <si>
    <t>1x Disk (I/O)</t>
  </si>
  <si>
    <t>1x Net (Msg)</t>
  </si>
  <si>
    <t xml:space="preserve">Time </t>
  </si>
  <si>
    <t>P_0</t>
  </si>
  <si>
    <t>P_10</t>
  </si>
  <si>
    <t>P_2</t>
  </si>
  <si>
    <t>P_1</t>
  </si>
  <si>
    <t>P_3</t>
  </si>
  <si>
    <t>P_4</t>
  </si>
  <si>
    <t>P_5</t>
  </si>
  <si>
    <t>P_6</t>
  </si>
  <si>
    <t>P_7</t>
  </si>
  <si>
    <t>Demand for Each Node</t>
  </si>
  <si>
    <t>Calculation Times</t>
  </si>
  <si>
    <t>Worst</t>
  </si>
  <si>
    <t>Best</t>
  </si>
  <si>
    <t>Average</t>
  </si>
  <si>
    <t>initialize</t>
  </si>
  <si>
    <t>update</t>
  </si>
  <si>
    <t>query</t>
  </si>
  <si>
    <t>write</t>
  </si>
  <si>
    <t>updateMirrorNY</t>
  </si>
  <si>
    <t>updateMirrorLA</t>
  </si>
  <si>
    <t>queryMirrorNY</t>
  </si>
  <si>
    <t>queryMirrorLA</t>
  </si>
  <si>
    <t>writeMirrorNY</t>
  </si>
  <si>
    <t>writeMirrorLA</t>
  </si>
  <si>
    <t>Demand for Each Software Component</t>
  </si>
  <si>
    <t>Demand For Each Node</t>
  </si>
  <si>
    <t>P_11</t>
  </si>
  <si>
    <t>P_12</t>
  </si>
  <si>
    <t>P_13</t>
  </si>
  <si>
    <t>Total Hardware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</si>
</sst>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0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82BE-0B5C-49DB-A81B-D573AD879A0C}">
  <dimension ref="A1:P40"/>
  <sheetViews>
    <sheetView tabSelected="1" topLeftCell="A24" workbookViewId="0">
      <selection activeCell="N36" sqref="N36"/>
    </sheetView>
  </sheetViews>
  <sheetFormatPr defaultRowHeight="14.5" x14ac:dyDescent="0.35"/>
  <cols>
    <col min="1" max="1" width="18.1796875" customWidth="1"/>
    <col min="2" max="2" width="13.6328125" customWidth="1"/>
    <col min="3" max="3" width="13" customWidth="1"/>
    <col min="4" max="4" width="10.90625" customWidth="1"/>
    <col min="6" max="6" width="11.81640625" customWidth="1"/>
    <col min="8" max="8" width="18.81640625" customWidth="1"/>
  </cols>
  <sheetData>
    <row r="1" spans="1:16" x14ac:dyDescent="0.35">
      <c r="A1" t="s">
        <v>0</v>
      </c>
      <c r="F1" t="s">
        <v>52</v>
      </c>
      <c r="I1" t="s">
        <v>53</v>
      </c>
    </row>
    <row r="2" spans="1:16" x14ac:dyDescent="0.35">
      <c r="A2" s="3" t="s">
        <v>1</v>
      </c>
      <c r="B2" s="4" t="s">
        <v>2</v>
      </c>
      <c r="C2" s="4" t="s">
        <v>3</v>
      </c>
      <c r="D2" s="4" t="s">
        <v>4</v>
      </c>
      <c r="F2" s="4" t="s">
        <v>43</v>
      </c>
      <c r="G2" s="4">
        <f>B3*2*$B$10 +C3*1*$C$10 + D3*1*$D$10</f>
        <v>0.2</v>
      </c>
      <c r="I2" s="4" t="s">
        <v>54</v>
      </c>
      <c r="J2" s="4">
        <f>G2 + G3 + G4 + G7 +G8</f>
        <v>42.620000000000005</v>
      </c>
    </row>
    <row r="3" spans="1:16" x14ac:dyDescent="0.35">
      <c r="A3" t="s">
        <v>5</v>
      </c>
      <c r="B3" s="1">
        <v>30</v>
      </c>
      <c r="C3" s="1">
        <v>2</v>
      </c>
      <c r="D3" s="1">
        <v>1</v>
      </c>
      <c r="F3" s="4" t="s">
        <v>46</v>
      </c>
      <c r="G3" s="4">
        <f t="shared" ref="G3:G8" si="0">B4*2*$B$10 +C4*1*$C$10 + D4*1*$D$10</f>
        <v>2.2200000000000002</v>
      </c>
      <c r="I3" s="4" t="s">
        <v>55</v>
      </c>
      <c r="J3" s="4">
        <f>G2 + G3 + G5 + G7 +G8</f>
        <v>2.6200000000000006</v>
      </c>
    </row>
    <row r="4" spans="1:16" x14ac:dyDescent="0.35">
      <c r="A4" t="s">
        <v>6</v>
      </c>
      <c r="B4" s="2">
        <v>1030</v>
      </c>
      <c r="C4" s="2">
        <v>3</v>
      </c>
      <c r="D4" s="2">
        <v>1</v>
      </c>
      <c r="F4" s="4" t="s">
        <v>45</v>
      </c>
      <c r="G4" s="4">
        <f t="shared" si="0"/>
        <v>40</v>
      </c>
      <c r="I4" s="4" t="s">
        <v>56</v>
      </c>
      <c r="J4" s="4">
        <f>G2 + G3 + 0.6*G4 + 0.1*G5 + 0.3*G6 + G7 + G8</f>
        <v>26.62</v>
      </c>
    </row>
    <row r="5" spans="1:16" x14ac:dyDescent="0.35">
      <c r="A5" t="s">
        <v>7</v>
      </c>
      <c r="B5" s="2">
        <v>20000</v>
      </c>
      <c r="C5" s="2">
        <v>0</v>
      </c>
      <c r="D5" s="2">
        <v>0</v>
      </c>
      <c r="F5" s="4" t="s">
        <v>47</v>
      </c>
      <c r="G5" s="4">
        <f t="shared" si="0"/>
        <v>0</v>
      </c>
    </row>
    <row r="6" spans="1:16" x14ac:dyDescent="0.35">
      <c r="A6" t="s">
        <v>8</v>
      </c>
      <c r="B6" s="2">
        <v>0</v>
      </c>
      <c r="C6" s="2">
        <v>0</v>
      </c>
      <c r="D6" s="2">
        <v>0</v>
      </c>
      <c r="F6" s="4" t="s">
        <v>48</v>
      </c>
      <c r="G6" s="4">
        <f t="shared" si="0"/>
        <v>0</v>
      </c>
    </row>
    <row r="7" spans="1:16" x14ac:dyDescent="0.35">
      <c r="A7" t="s">
        <v>9</v>
      </c>
      <c r="B7" s="2">
        <v>0</v>
      </c>
      <c r="C7" s="2">
        <v>0</v>
      </c>
      <c r="D7" s="2">
        <v>0</v>
      </c>
      <c r="F7" s="4" t="s">
        <v>49</v>
      </c>
      <c r="G7" s="4">
        <f t="shared" si="0"/>
        <v>0</v>
      </c>
    </row>
    <row r="8" spans="1:16" x14ac:dyDescent="0.35">
      <c r="A8" t="s">
        <v>10</v>
      </c>
      <c r="B8" s="2">
        <v>0</v>
      </c>
      <c r="C8" s="2">
        <v>0</v>
      </c>
      <c r="D8" s="2">
        <v>0</v>
      </c>
      <c r="F8" s="4" t="s">
        <v>50</v>
      </c>
      <c r="G8" s="4">
        <f t="shared" si="0"/>
        <v>0.2</v>
      </c>
    </row>
    <row r="9" spans="1:16" x14ac:dyDescent="0.35">
      <c r="A9" t="s">
        <v>11</v>
      </c>
      <c r="B9" s="2">
        <v>30</v>
      </c>
      <c r="C9" s="2">
        <v>2</v>
      </c>
      <c r="D9" s="2">
        <v>1</v>
      </c>
      <c r="F9" s="6"/>
      <c r="G9" s="6"/>
    </row>
    <row r="10" spans="1:16" x14ac:dyDescent="0.35">
      <c r="A10" s="3" t="s">
        <v>12</v>
      </c>
      <c r="B10" s="4">
        <v>1E-3</v>
      </c>
      <c r="C10" s="4">
        <v>0.02</v>
      </c>
      <c r="D10" s="4">
        <v>0.1</v>
      </c>
    </row>
    <row r="12" spans="1:16" x14ac:dyDescent="0.35">
      <c r="A12" t="s">
        <v>13</v>
      </c>
      <c r="H12" t="s">
        <v>52</v>
      </c>
      <c r="K12" t="s">
        <v>67</v>
      </c>
      <c r="O12" t="s">
        <v>53</v>
      </c>
    </row>
    <row r="13" spans="1:16" x14ac:dyDescent="0.35">
      <c r="A13" s="4" t="s">
        <v>14</v>
      </c>
      <c r="B13" s="4" t="s">
        <v>15</v>
      </c>
      <c r="C13" s="4" t="s">
        <v>16</v>
      </c>
      <c r="D13" s="4" t="s">
        <v>17</v>
      </c>
      <c r="E13" s="4" t="s">
        <v>18</v>
      </c>
      <c r="H13" s="4" t="s">
        <v>57</v>
      </c>
      <c r="I13" s="4">
        <f>2*L13 + 1*L14 + 1*L15</f>
        <v>0.75250000000000006</v>
      </c>
      <c r="K13" s="4" t="s">
        <v>25</v>
      </c>
      <c r="L13" s="4">
        <f>(B17*B14*B21 + C17*C14*C21 + D17*D14*D21 + E17*E14*E21)</f>
        <v>7.5000000000000006E-3</v>
      </c>
      <c r="O13" s="4" t="s">
        <v>54</v>
      </c>
      <c r="P13" s="4">
        <f>2*(I13 + I17)</f>
        <v>4.53</v>
      </c>
    </row>
    <row r="14" spans="1:16" x14ac:dyDescent="0.35">
      <c r="A14" s="4" t="s">
        <v>19</v>
      </c>
      <c r="B14" s="4">
        <v>3</v>
      </c>
      <c r="C14" s="4">
        <v>2</v>
      </c>
      <c r="D14" s="4">
        <v>1</v>
      </c>
      <c r="E14" s="4">
        <v>1</v>
      </c>
      <c r="F14" t="s">
        <v>29</v>
      </c>
      <c r="H14" s="4" t="s">
        <v>58</v>
      </c>
      <c r="I14" s="4">
        <f>L13</f>
        <v>7.5000000000000006E-3</v>
      </c>
      <c r="K14" s="4" t="s">
        <v>26</v>
      </c>
      <c r="L14" s="4">
        <f>B18*B14*B21 + C18*C14*C21 + D18*D14*D21 + E18*E14*E21</f>
        <v>0.58000000000000007</v>
      </c>
      <c r="O14" s="4" t="s">
        <v>55</v>
      </c>
      <c r="P14" s="4">
        <f>2*(I13 + I19)</f>
        <v>3.34</v>
      </c>
    </row>
    <row r="15" spans="1:16" x14ac:dyDescent="0.35">
      <c r="A15" s="4" t="s">
        <v>20</v>
      </c>
      <c r="B15" s="4" t="s">
        <v>24</v>
      </c>
      <c r="C15" s="4" t="s">
        <v>23</v>
      </c>
      <c r="D15" s="4" t="s">
        <v>22</v>
      </c>
      <c r="E15" s="4" t="s">
        <v>21</v>
      </c>
      <c r="H15" s="4" t="s">
        <v>59</v>
      </c>
      <c r="I15" s="4">
        <f>L13</f>
        <v>7.5000000000000006E-3</v>
      </c>
      <c r="K15" s="4" t="s">
        <v>27</v>
      </c>
      <c r="L15" s="4">
        <f>B19*B14*B21 +C19*C14*C21 + D19*D14*D21 +E19*E14*E21</f>
        <v>0.1575</v>
      </c>
      <c r="O15" s="4" t="s">
        <v>56</v>
      </c>
      <c r="P15" s="4">
        <f>2*(I13 + 0.1*I22 + 0.4*(0.5*I19 + 0.5*I20) + 0.5*(0.7*I17 + 0.3*I18))</f>
        <v>3.9372500000000006</v>
      </c>
    </row>
    <row r="16" spans="1:16" x14ac:dyDescent="0.35">
      <c r="H16" s="4" t="s">
        <v>60</v>
      </c>
      <c r="I16" s="4">
        <f>L13</f>
        <v>7.5000000000000006E-3</v>
      </c>
    </row>
    <row r="17" spans="1:11" x14ac:dyDescent="0.35">
      <c r="A17" s="4" t="s">
        <v>25</v>
      </c>
      <c r="B17" s="4">
        <v>25</v>
      </c>
      <c r="C17" s="4">
        <v>0</v>
      </c>
      <c r="D17" s="4">
        <v>0</v>
      </c>
      <c r="E17" s="4">
        <v>0</v>
      </c>
      <c r="H17" s="4" t="s">
        <v>61</v>
      </c>
      <c r="I17" s="4">
        <f>5*L13 + 2*L14 + 2*L15</f>
        <v>1.5125000000000002</v>
      </c>
    </row>
    <row r="18" spans="1:11" x14ac:dyDescent="0.35">
      <c r="A18" s="4" t="s">
        <v>26</v>
      </c>
      <c r="B18" s="4">
        <v>400</v>
      </c>
      <c r="C18" s="4">
        <v>4</v>
      </c>
      <c r="D18" s="4">
        <v>2</v>
      </c>
      <c r="E18" s="4">
        <v>2</v>
      </c>
      <c r="F18" t="s">
        <v>30</v>
      </c>
      <c r="H18" s="4" t="s">
        <v>62</v>
      </c>
      <c r="I18" s="4">
        <f>4*L13 + 2*L14 + 2*L15</f>
        <v>1.5050000000000001</v>
      </c>
    </row>
    <row r="19" spans="1:11" x14ac:dyDescent="0.35">
      <c r="A19" s="4" t="s">
        <v>27</v>
      </c>
      <c r="B19" s="4">
        <v>25</v>
      </c>
      <c r="C19" s="4">
        <v>0</v>
      </c>
      <c r="D19" s="4">
        <v>1</v>
      </c>
      <c r="E19" s="4">
        <v>1</v>
      </c>
      <c r="H19" s="4" t="s">
        <v>63</v>
      </c>
      <c r="I19" s="4">
        <f>3*L13 + 1*L14+ 2*L15</f>
        <v>0.91749999999999998</v>
      </c>
    </row>
    <row r="20" spans="1:11" x14ac:dyDescent="0.35">
      <c r="H20" s="4" t="s">
        <v>64</v>
      </c>
      <c r="I20" s="4">
        <f>4*L13 +1*L14 + 2*L15</f>
        <v>0.92500000000000004</v>
      </c>
    </row>
    <row r="21" spans="1:11" x14ac:dyDescent="0.35">
      <c r="A21" s="4" t="s">
        <v>28</v>
      </c>
      <c r="B21" s="4">
        <v>1E-4</v>
      </c>
      <c r="C21" s="4">
        <v>0.02</v>
      </c>
      <c r="D21" s="4">
        <v>0.05</v>
      </c>
      <c r="E21" s="4">
        <v>0.1</v>
      </c>
      <c r="F21" t="s">
        <v>31</v>
      </c>
      <c r="H21" s="4" t="s">
        <v>65</v>
      </c>
      <c r="I21" s="4">
        <f>I19</f>
        <v>0.91749999999999998</v>
      </c>
    </row>
    <row r="22" spans="1:11" x14ac:dyDescent="0.35">
      <c r="H22" s="4" t="s">
        <v>66</v>
      </c>
      <c r="I22" s="4">
        <f>I20</f>
        <v>0.92500000000000004</v>
      </c>
    </row>
    <row r="23" spans="1:11" x14ac:dyDescent="0.35">
      <c r="A23" t="s">
        <v>32</v>
      </c>
    </row>
    <row r="24" spans="1:11" x14ac:dyDescent="0.35">
      <c r="A24" s="4" t="s">
        <v>1</v>
      </c>
      <c r="B24" s="4" t="s">
        <v>39</v>
      </c>
      <c r="C24" s="4" t="s">
        <v>40</v>
      </c>
      <c r="D24" s="4" t="s">
        <v>41</v>
      </c>
      <c r="E24" s="5" t="s">
        <v>29</v>
      </c>
      <c r="F24" s="6"/>
    </row>
    <row r="25" spans="1:11" x14ac:dyDescent="0.35">
      <c r="A25" s="4" t="s">
        <v>33</v>
      </c>
      <c r="B25" s="4">
        <v>100</v>
      </c>
      <c r="C25" s="4">
        <v>2</v>
      </c>
      <c r="D25" s="4">
        <v>100</v>
      </c>
    </row>
    <row r="26" spans="1:11" x14ac:dyDescent="0.35">
      <c r="A26" s="4" t="s">
        <v>6</v>
      </c>
      <c r="B26" s="4">
        <v>200</v>
      </c>
      <c r="C26" s="4">
        <v>0</v>
      </c>
      <c r="D26" s="4">
        <v>2</v>
      </c>
      <c r="F26" t="s">
        <v>43</v>
      </c>
    </row>
    <row r="27" spans="1:11" x14ac:dyDescent="0.35">
      <c r="A27" s="4" t="s">
        <v>34</v>
      </c>
      <c r="B27" s="4">
        <v>200</v>
      </c>
      <c r="C27" s="4">
        <v>10</v>
      </c>
      <c r="D27" s="4">
        <v>2</v>
      </c>
      <c r="E27" t="s">
        <v>30</v>
      </c>
    </row>
    <row r="28" spans="1:11" x14ac:dyDescent="0.35">
      <c r="A28" s="4" t="s">
        <v>35</v>
      </c>
      <c r="B28" s="4">
        <v>20</v>
      </c>
      <c r="C28" s="4">
        <v>2</v>
      </c>
      <c r="D28" s="4">
        <v>100</v>
      </c>
      <c r="G28" t="s">
        <v>72</v>
      </c>
      <c r="J28" t="s">
        <v>68</v>
      </c>
    </row>
    <row r="29" spans="1:11" x14ac:dyDescent="0.35">
      <c r="A29" s="4" t="s">
        <v>36</v>
      </c>
      <c r="B29" s="4">
        <v>35</v>
      </c>
      <c r="C29" s="4">
        <v>0</v>
      </c>
      <c r="D29" s="4">
        <v>30</v>
      </c>
      <c r="G29" s="4" t="s">
        <v>15</v>
      </c>
      <c r="H29" s="8" cm="1">
        <f t="array" ref="H29">SUM(B25:B30*1*B40 + 4*(B36*B33*B40) + 1*(B38*B33*B40) + B25:B30*1*B40 + 4*(1*(B38*B33*B40) +  0.2*B25:B30*1*B40 + 0.4*(8*(B36*B33*B40) + 3*(B37*B33*B40) + 1*(B38*B33*B40)) + 0.1*(1*(B36*B33*B40) + 2*(B37*B33*B40) + 3*(B38*B33*B40) + 1*(B38*B33*B40) + 1*(B37*B33*B40)) + 0.3*(4*(B36*B33*B40) + 1*(B38*B33*B40) + 13*(B36*B33*B40) + 3*(B37*B33*B40) + 6*(B38*B33*B40)) + B25:B30*1*B40))</f>
        <v>53.817799999999991</v>
      </c>
      <c r="I29" s="2"/>
      <c r="J29" s="9" t="s">
        <v>43</v>
      </c>
      <c r="K29" s="4" cm="1">
        <f t="array" ref="K29">SUM(B25:B30 * 1 * B40 + C25:C30 * 1 * C40 + D25:D30 * 1 *D40)</f>
        <v>2.7974999999999999</v>
      </c>
    </row>
    <row r="30" spans="1:11" x14ac:dyDescent="0.35">
      <c r="A30" s="4" t="s">
        <v>37</v>
      </c>
      <c r="B30" s="4">
        <v>220</v>
      </c>
      <c r="C30" s="4">
        <v>0</v>
      </c>
      <c r="D30" s="4">
        <v>10</v>
      </c>
      <c r="G30" s="4" t="s">
        <v>16</v>
      </c>
      <c r="H30" s="8" cm="1">
        <f t="array" ref="H30">SUM(C25:C30*1*C40 + 4*(C36*C33*C40) + 1*(C38*C33*C40) + C25:C30*1*C40 + 4*(1*(C38*C33*C40) +  0.2*C25:C30*1*C40 + 0.4*(8*(C36*C33*C40) + 3*(C37*C33*C40) + 1*(C38*C33*C40)) + 0.1*(1*(C36*C33*C40) + 2*(C37*C33*C40) + 3*(C38*C33*C40) + 1*(C38*C33*C40) + 1*(C37*C33*C40)) + 0.3*(4*(C36*C33*C40) + 1*(C38*C33*C40) + 13*(C36*C33*C40) + 3*(C37*C33*C40) + 6*(C38*C33*C40)) + C25:C30*1*C40))</f>
        <v>347.50400000000002</v>
      </c>
      <c r="I30" s="2"/>
      <c r="J30" s="9" t="s">
        <v>46</v>
      </c>
      <c r="K30" s="4">
        <f>4*H36 + 0*H37 +1*H38</f>
        <v>0.49300000000000005</v>
      </c>
    </row>
    <row r="31" spans="1:11" x14ac:dyDescent="0.35">
      <c r="G31" s="4" t="s">
        <v>18</v>
      </c>
      <c r="H31" s="4" cm="1">
        <f t="array" ref="H31">SUM(D25:D30*1*D40 + 4*(D36*D33*D40) + 1*(D38*D33*D40) + D25:D30*1*D40 + 4*(1*(D38*D33*D40) +  0.2*D25:D30*1*D40 + 0.4*(8*(D36*D33*D40) + 3*(D37*D33*D40) + 1*(D38*D33*D40)) + 0.1*(1*(D36*D33*D40) + 2*(D37*D33*D40) + 3*(D38*D33*D40) + 1*(D38*D33*D40) + 1*(D37*D33*D40)) + 0.3*(4*(D36*D33*D40) + 1*(D38*D33*D40) + 13*(D36*D33*D40) + 3*(D37*D33*D40) + 6*(D38*D33*D40)) + D25:D30*1*D40))</f>
        <v>18.739999999999998</v>
      </c>
      <c r="J31" s="4" t="s">
        <v>47</v>
      </c>
      <c r="K31" s="4">
        <f>1*H38</f>
        <v>1.3000000000000001E-2</v>
      </c>
    </row>
    <row r="32" spans="1:11" x14ac:dyDescent="0.35">
      <c r="A32" s="4" t="s">
        <v>14</v>
      </c>
      <c r="B32" s="4" t="s">
        <v>15</v>
      </c>
      <c r="C32" s="4" t="s">
        <v>16</v>
      </c>
      <c r="D32" s="4" t="s">
        <v>18</v>
      </c>
      <c r="J32" s="4" t="s">
        <v>49</v>
      </c>
      <c r="K32" s="4">
        <f>1*H36 +2*H37 + 3*H38</f>
        <v>13.098999999999998</v>
      </c>
    </row>
    <row r="33" spans="1:14" x14ac:dyDescent="0.35">
      <c r="A33" s="4" t="s">
        <v>19</v>
      </c>
      <c r="B33" s="4">
        <v>3</v>
      </c>
      <c r="C33" s="4">
        <v>2</v>
      </c>
      <c r="D33" s="4">
        <v>1</v>
      </c>
      <c r="E33" t="s">
        <v>29</v>
      </c>
      <c r="J33" s="4" t="s">
        <v>50</v>
      </c>
      <c r="K33" s="4">
        <f>1*H38</f>
        <v>1.3000000000000001E-2</v>
      </c>
    </row>
    <row r="34" spans="1:14" x14ac:dyDescent="0.35">
      <c r="A34" s="4" t="s">
        <v>20</v>
      </c>
      <c r="B34" s="4" t="s">
        <v>24</v>
      </c>
      <c r="C34" s="4" t="s">
        <v>23</v>
      </c>
      <c r="D34" s="4" t="s">
        <v>21</v>
      </c>
      <c r="J34" s="4" t="s">
        <v>51</v>
      </c>
      <c r="K34" s="4">
        <f>1*H37</f>
        <v>6.47</v>
      </c>
    </row>
    <row r="35" spans="1:14" x14ac:dyDescent="0.35">
      <c r="G35" t="s">
        <v>67</v>
      </c>
      <c r="J35" s="4" t="s">
        <v>44</v>
      </c>
      <c r="K35" s="4">
        <f>10*H36 + 1*H37 + 1*H38</f>
        <v>7.6829999999999998</v>
      </c>
      <c r="M35" t="s">
        <v>53</v>
      </c>
    </row>
    <row r="36" spans="1:14" x14ac:dyDescent="0.35">
      <c r="A36" s="4" t="s">
        <v>25</v>
      </c>
      <c r="B36" s="4">
        <v>400</v>
      </c>
      <c r="C36" s="4">
        <v>0</v>
      </c>
      <c r="D36" s="4">
        <v>0</v>
      </c>
      <c r="G36" s="4" t="s">
        <v>25</v>
      </c>
      <c r="H36" s="4">
        <f>B36*B33*B40 + C36*C33*C40 +D36*D33*D40</f>
        <v>0.12000000000000001</v>
      </c>
      <c r="J36" s="4" t="s">
        <v>69</v>
      </c>
      <c r="K36" s="4">
        <f>1*H38</f>
        <v>1.3000000000000001E-2</v>
      </c>
      <c r="M36" s="4" t="s">
        <v>54</v>
      </c>
      <c r="N36" s="4">
        <f>K29 + K30 + K29 + 4*(K31 + K38 + K28)</f>
        <v>87.672000000000011</v>
      </c>
    </row>
    <row r="37" spans="1:14" x14ac:dyDescent="0.35">
      <c r="A37" s="4" t="s">
        <v>26</v>
      </c>
      <c r="B37" s="4">
        <v>1500</v>
      </c>
      <c r="C37" s="4">
        <v>150</v>
      </c>
      <c r="D37" s="4">
        <v>2</v>
      </c>
      <c r="E37" t="s">
        <v>30</v>
      </c>
      <c r="G37" s="4" t="s">
        <v>26</v>
      </c>
      <c r="H37" s="4">
        <f>B37*B33*B40 + C37*C33*C40 + D37*D33*D40</f>
        <v>6.47</v>
      </c>
      <c r="J37" s="7" t="s">
        <v>70</v>
      </c>
      <c r="K37" s="4">
        <f>3*H36 + 2*H37 + 4*H38</f>
        <v>13.351999999999999</v>
      </c>
      <c r="M37" s="4" t="s">
        <v>55</v>
      </c>
      <c r="N37" s="4">
        <f>K29 + K30 +K29 + 4*(K31 + K30 + K36 + K29)</f>
        <v>19.353999999999999</v>
      </c>
    </row>
    <row r="38" spans="1:14" x14ac:dyDescent="0.35">
      <c r="A38" s="4" t="s">
        <v>27</v>
      </c>
      <c r="B38" s="4">
        <v>10</v>
      </c>
      <c r="C38" s="4">
        <v>0</v>
      </c>
      <c r="D38" s="4">
        <v>1</v>
      </c>
      <c r="G38" s="4" t="s">
        <v>27</v>
      </c>
      <c r="H38" s="4">
        <f>B38*B33*B40 + C38*C33*C40 +D38*D33*D40</f>
        <v>1.3000000000000001E-2</v>
      </c>
      <c r="J38" s="7" t="s">
        <v>71</v>
      </c>
      <c r="K38" s="4">
        <f>8*H36 + 3*H37 + 1*H38</f>
        <v>20.383000000000003</v>
      </c>
      <c r="M38" s="4" t="s">
        <v>56</v>
      </c>
      <c r="N38" s="4">
        <f>K29+K30+K29+4*(0.1*(K32+K34)+0.2*(K29)+0.4*(K38)+0.3*(K30+0.33*(K35+K36+K37)))</f>
        <v>57.693008000000013</v>
      </c>
    </row>
    <row r="40" spans="1:14" x14ac:dyDescent="0.35">
      <c r="A40" s="4" t="s">
        <v>38</v>
      </c>
      <c r="B40" s="4">
        <v>1E-4</v>
      </c>
      <c r="C40" s="4">
        <v>0.02</v>
      </c>
      <c r="D40" s="4">
        <v>0.01</v>
      </c>
      <c r="E40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McCauley</dc:creator>
  <cp:lastModifiedBy>Jason McCauley</cp:lastModifiedBy>
  <dcterms:created xsi:type="dcterms:W3CDTF">2024-10-10T18:21:40Z</dcterms:created>
  <dcterms:modified xsi:type="dcterms:W3CDTF">2024-10-10T21:39:14Z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2024-10-10T21:35:50Z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918c742e-6fd4-4281-979a-d64e74023153</vt:lpwstr>
  </property>
  <property fmtid="{D5CDD505-2E9C-101B-9397-08002B2CF9AE}" pid="8" name="MSIP_Label_a73fd474-4f3c-44ed-88fb-5cc4bd2471bf_ContentBits">
    <vt:lpwstr>0</vt:lpwstr>
  </property>
</Properties>
</file>