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 calculation" sheetId="1" r:id="rId3"/>
    <sheet state="visible" name="Minimum life calcs" sheetId="2" r:id="rId4"/>
    <sheet state="visible" name="Bearing choices" sheetId="3" r:id="rId5"/>
  </sheets>
  <definedNames>
    <definedName localSheetId="0" name="INNER_BEARING">'Final calculation'!$F$8</definedName>
    <definedName localSheetId="0" name="CORNERINGFORCE">'Final calculation'!$F$18</definedName>
    <definedName localSheetId="0" name="CORNERING_FORCE">'Final calculation'!$F$18</definedName>
    <definedName localSheetId="0" name="WHEEL_RADIUS">'Final calculation'!$G$6</definedName>
    <definedName localSheetId="0" name="WHEEL_SPACING">'Final calculation'!$G$6</definedName>
    <definedName localSheetId="0" name="WEIGHT">'Final calculation'!$G$17</definedName>
    <definedName localSheetId="0" name="BEARING_SPACING">'Final calculation'!$F$9</definedName>
    <definedName localSheetId="0" name="WHEELSPACING">'Final calculation'!$G$6</definedName>
    <definedName localSheetId="0" name="OUTER_BEARING">'Final calculation'!$F$7</definedName>
  </definedNames>
  <calcPr/>
</workbook>
</file>

<file path=xl/sharedStrings.xml><?xml version="1.0" encoding="utf-8"?>
<sst xmlns="http://schemas.openxmlformats.org/spreadsheetml/2006/main" count="248" uniqueCount="93">
  <si>
    <t>UPRIGHT ANALYSIS</t>
  </si>
  <si>
    <t>Load Type</t>
  </si>
  <si>
    <t>NSK PN</t>
  </si>
  <si>
    <t>Fraction of Time Under Load</t>
  </si>
  <si>
    <t>SKF PN</t>
  </si>
  <si>
    <t>RBC PN</t>
  </si>
  <si>
    <t>Bore</t>
  </si>
  <si>
    <t>OD</t>
  </si>
  <si>
    <t>Width</t>
  </si>
  <si>
    <t>Contact Angle</t>
  </si>
  <si>
    <t>Static Load Rating</t>
  </si>
  <si>
    <t>Dynamic Load Rating</t>
  </si>
  <si>
    <t>Millions of Revolutions</t>
  </si>
  <si>
    <t>Max Dist (km)</t>
  </si>
  <si>
    <t>DISTANCES IN METERS</t>
  </si>
  <si>
    <t>POSITIVE IS UP</t>
  </si>
  <si>
    <t>THRUST</t>
  </si>
  <si>
    <t>Cornering Force (N) Positive Inwards</t>
  </si>
  <si>
    <t>Weight (N) Positive Upwards</t>
  </si>
  <si>
    <t>Thrust (N)</t>
  </si>
  <si>
    <t>Outside Bearing Radial (N) Positive Upwards</t>
  </si>
  <si>
    <t>Inside Bearing Radial (N) Positive Up</t>
  </si>
  <si>
    <t>Inside Wheel</t>
  </si>
  <si>
    <t>NA</t>
  </si>
  <si>
    <t>RADIAL</t>
  </si>
  <si>
    <t>COORDINATE SYSTEM</t>
  </si>
  <si>
    <t>X</t>
  </si>
  <si>
    <t>Y</t>
  </si>
  <si>
    <t>FORCES</t>
  </si>
  <si>
    <t>ORIGIN</t>
  </si>
  <si>
    <t>CONTACT PATCH @ WHEEL CENTER</t>
  </si>
  <si>
    <t>WHEEL CENTER @ BEARING MIDPLANE</t>
  </si>
  <si>
    <t>OUTER BEARING</t>
  </si>
  <si>
    <t>Outside Wheel</t>
  </si>
  <si>
    <t>Straight</t>
  </si>
  <si>
    <t>Note: Loads are very sensitive to cornering force. This value needs to be very accurate</t>
  </si>
  <si>
    <t>Fractions</t>
  </si>
  <si>
    <t>INNER BEARING</t>
  </si>
  <si>
    <t>Constants</t>
  </si>
  <si>
    <t>Bearing Spacing</t>
  </si>
  <si>
    <t>mm</t>
  </si>
  <si>
    <t>Endurance Len</t>
  </si>
  <si>
    <t>km</t>
  </si>
  <si>
    <t>Speed</t>
  </si>
  <si>
    <t>mph</t>
  </si>
  <si>
    <t>Totals</t>
  </si>
  <si>
    <t>Bearing Offset</t>
  </si>
  <si>
    <t>Num of Endrnce.</t>
  </si>
  <si>
    <t>times/day</t>
  </si>
  <si>
    <t>m/s</t>
  </si>
  <si>
    <t>BEARING SPACING</t>
  </si>
  <si>
    <t>Wheel Radius</t>
  </si>
  <si>
    <t>VARIABLES</t>
  </si>
  <si>
    <t>1G</t>
  </si>
  <si>
    <t>g</t>
  </si>
  <si>
    <t>MASS</t>
  </si>
  <si>
    <t>Days of Test</t>
  </si>
  <si>
    <t>days</t>
  </si>
  <si>
    <t>Ang Vel</t>
  </si>
  <si>
    <t>Kg</t>
  </si>
  <si>
    <t>BEARING CHOICES</t>
  </si>
  <si>
    <t>WEIGHT</t>
  </si>
  <si>
    <t>r/s</t>
  </si>
  <si>
    <t>Count</t>
  </si>
  <si>
    <t>S-count</t>
  </si>
  <si>
    <t>r-sount</t>
  </si>
  <si>
    <t>N</t>
  </si>
  <si>
    <t>l-count</t>
  </si>
  <si>
    <t>Distance</t>
  </si>
  <si>
    <t>r/min</t>
  </si>
  <si>
    <t>s</t>
  </si>
  <si>
    <t>LB CAR</t>
  </si>
  <si>
    <t>W/ DRIVER</t>
  </si>
  <si>
    <t>RPM</t>
  </si>
  <si>
    <t>Min Dist</t>
  </si>
  <si>
    <t>Min Rotations</t>
  </si>
  <si>
    <t>BORE</t>
  </si>
  <si>
    <t>WIDTH</t>
  </si>
  <si>
    <t>PRICE</t>
  </si>
  <si>
    <t>r</t>
  </si>
  <si>
    <t>TURN MULTIPLYER</t>
  </si>
  <si>
    <t>NOTE: Because the thrust load is less than 20% of the radial load the bearings can be treated as radially loaded only.</t>
  </si>
  <si>
    <t>SCENARIO</t>
  </si>
  <si>
    <t>l</t>
  </si>
  <si>
    <t>ON EARTH</t>
  </si>
  <si>
    <t>G TURN</t>
  </si>
  <si>
    <t>CORNERING FORCE</t>
  </si>
  <si>
    <t>ONE SIDE OF CAR</t>
  </si>
  <si>
    <t>FULL BRAKE ON ONE WHEEL</t>
  </si>
  <si>
    <t>KAA10AG0</t>
  </si>
  <si>
    <t>KAA15AG0</t>
  </si>
  <si>
    <t>KA020AR0</t>
  </si>
  <si>
    <t>KA025AR0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</si>
</sst>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;[Red]\-&quot;$&quot;#,##0.00"/>
  </numFmts>
  <fonts count="4">
    <font>
      <sz val="11.0"/>
      <color rgb="FF000000"/>
      <name val="Calibri"/>
    </font>
    <font>
      <sz val="11.0"/>
      <name val="Calibri"/>
    </font>
    <font/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B6D7A8"/>
        <bgColor rgb="FFB6D7A8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15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shrinkToFit="0" wrapText="1"/>
    </xf>
    <xf borderId="1" fillId="2" fontId="0" numFmtId="0" xfId="0" applyBorder="1" applyFill="1" applyFont="1"/>
    <xf borderId="0" fillId="0" fontId="1" numFmtId="0" xfId="0" applyFont="1"/>
    <xf borderId="2" fillId="0" fontId="0" numFmtId="0" xfId="0" applyBorder="1" applyFont="1"/>
    <xf borderId="3" fillId="3" fontId="0" numFmtId="0" xfId="0" applyBorder="1" applyFill="1" applyFont="1"/>
    <xf borderId="4" fillId="3" fontId="0" numFmtId="0" xfId="0" applyBorder="1" applyFont="1"/>
    <xf borderId="5" fillId="0" fontId="0" numFmtId="0" xfId="0" applyBorder="1" applyFont="1"/>
    <xf borderId="0" fillId="0" fontId="0" numFmtId="0" xfId="0" applyAlignment="1" applyFont="1">
      <alignment horizontal="center"/>
    </xf>
    <xf borderId="6" fillId="3" fontId="0" numFmtId="0" xfId="0" applyBorder="1" applyFont="1"/>
    <xf borderId="7" fillId="3" fontId="0" numFmtId="0" xfId="0" applyBorder="1" applyFont="1"/>
    <xf borderId="0" fillId="4" fontId="2" numFmtId="0" xfId="0" applyFill="1" applyFont="1"/>
    <xf borderId="1" fillId="5" fontId="0" numFmtId="0" xfId="0" applyBorder="1" applyFill="1" applyFont="1"/>
    <xf borderId="8" fillId="6" fontId="0" numFmtId="0" xfId="0" applyBorder="1" applyFill="1" applyFont="1"/>
    <xf borderId="1" fillId="7" fontId="0" numFmtId="0" xfId="0" applyBorder="1" applyFill="1" applyFont="1"/>
    <xf borderId="0" fillId="0" fontId="2" numFmtId="0" xfId="0" applyAlignment="1" applyFont="1">
      <alignment readingOrder="0"/>
    </xf>
    <xf borderId="9" fillId="0" fontId="0" numFmtId="0" xfId="0" applyBorder="1" applyFont="1"/>
    <xf borderId="1" fillId="3" fontId="0" numFmtId="0" xfId="0" applyBorder="1" applyFont="1"/>
    <xf borderId="0" fillId="0" fontId="0" numFmtId="11" xfId="0" applyFont="1" applyNumberFormat="1"/>
    <xf borderId="10" fillId="0" fontId="0" numFmtId="0" xfId="0" applyBorder="1" applyFont="1"/>
    <xf borderId="11" fillId="0" fontId="0" numFmtId="0" xfId="0" applyBorder="1" applyFont="1"/>
    <xf borderId="0" fillId="0" fontId="3" numFmtId="0" xfId="0" applyAlignment="1" applyFont="1">
      <alignment horizontal="center" shrinkToFit="0" wrapText="1"/>
    </xf>
    <xf borderId="12" fillId="0" fontId="0" numFmtId="164" xfId="0" applyBorder="1" applyFont="1" applyNumberFormat="1"/>
    <xf borderId="13" fillId="0" fontId="0" numFmtId="0" xfId="0" applyBorder="1" applyFont="1"/>
    <xf borderId="14" fillId="0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7.71"/>
    <col customWidth="1" min="10" max="10" width="12.71"/>
    <col customWidth="1" min="11" max="16" width="7.71"/>
  </cols>
  <sheetData>
    <row r="1" ht="14.25" customHeight="1">
      <c r="A1" s="1" t="s">
        <v>0</v>
      </c>
      <c r="J1" s="1"/>
    </row>
    <row r="2" ht="14.25" customHeight="1">
      <c r="E2" s="1" t="s">
        <v>14</v>
      </c>
      <c r="J2" s="1"/>
    </row>
    <row r="3" ht="14.25" customHeight="1">
      <c r="E3" s="1" t="s">
        <v>15</v>
      </c>
      <c r="J3" s="1"/>
      <c r="K3" s="4" t="s">
        <v>16</v>
      </c>
      <c r="L3" s="4" t="s">
        <v>24</v>
      </c>
    </row>
    <row r="4" ht="14.25" customHeight="1">
      <c r="A4" s="1" t="s">
        <v>25</v>
      </c>
      <c r="F4" s="1" t="s">
        <v>26</v>
      </c>
      <c r="G4" s="1" t="s">
        <v>27</v>
      </c>
      <c r="J4" s="1" t="s">
        <v>28</v>
      </c>
      <c r="K4" s="1" t="s">
        <v>26</v>
      </c>
      <c r="L4" s="1" t="s">
        <v>27</v>
      </c>
    </row>
    <row r="5" ht="14.25" customHeight="1">
      <c r="A5" s="1" t="s">
        <v>29</v>
      </c>
      <c r="B5" s="1" t="s">
        <v>30</v>
      </c>
      <c r="F5" s="1">
        <v>0.0</v>
      </c>
      <c r="G5" s="1">
        <v>0.0</v>
      </c>
      <c r="J5" s="1"/>
    </row>
    <row r="6" ht="14.25" customHeight="1">
      <c r="B6" s="1" t="s">
        <v>31</v>
      </c>
      <c r="F6" s="1">
        <v>0.0</v>
      </c>
      <c r="G6" s="1">
        <v>0.2286</v>
      </c>
      <c r="J6" s="1"/>
    </row>
    <row r="7" ht="14.25" customHeight="1">
      <c r="B7" s="1" t="s">
        <v>32</v>
      </c>
      <c r="F7" s="1">
        <v>0.025</v>
      </c>
      <c r="G7" s="1">
        <v>0.2286</v>
      </c>
      <c r="J7" s="5" t="s">
        <v>32</v>
      </c>
      <c r="K7" s="6">
        <f>F18</f>
        <v>2892.335187</v>
      </c>
      <c r="L7" s="7">
        <f>('Final calculation'!CORNERINGFORCE*'Final calculation'!WHEEL_RADIUS-'Final calculation'!WEIGHT*'Final calculation'!OUTER_BEARING)/'Final calculation'!BEARING_SPACING-'Final calculation'!WEIGHT</f>
        <v>14179.67325</v>
      </c>
    </row>
    <row r="8" ht="14.25" customHeight="1">
      <c r="B8" s="1" t="s">
        <v>37</v>
      </c>
      <c r="F8" s="1">
        <v>0.065</v>
      </c>
      <c r="G8" s="1">
        <v>0.2286</v>
      </c>
      <c r="J8" s="8" t="s">
        <v>37</v>
      </c>
      <c r="K8" s="10">
        <v>0.0</v>
      </c>
      <c r="L8" s="11">
        <f>'Final calculation'!WEIGHT*'Final calculation'!OUTER_BEARING-'Final calculation'!CORNERING_FORCE*'Final calculation'!WHEEL_RADIUS/'Final calculation'!BEARING_SPACING</f>
        <v>-16493.5414</v>
      </c>
    </row>
    <row r="9" ht="14.25" customHeight="1">
      <c r="B9" s="1" t="s">
        <v>50</v>
      </c>
      <c r="F9" s="1">
        <f>'Final calculation'!INNER_BEARING-'Final calculation'!OUTER_BEARING</f>
        <v>0.04</v>
      </c>
      <c r="J9" s="1"/>
    </row>
    <row r="10" ht="14.25" customHeight="1">
      <c r="A10" s="1" t="s">
        <v>52</v>
      </c>
      <c r="J10" s="1"/>
    </row>
    <row r="11" ht="14.25" customHeight="1">
      <c r="B11" s="1" t="s">
        <v>53</v>
      </c>
      <c r="D11" s="1">
        <v>9.81</v>
      </c>
      <c r="E11" s="1" t="s">
        <v>54</v>
      </c>
      <c r="J11" s="1"/>
    </row>
    <row r="12" ht="14.25" customHeight="1">
      <c r="B12" s="1" t="s">
        <v>55</v>
      </c>
      <c r="D12" s="1">
        <f>F13/2.20462</f>
        <v>294.8353911</v>
      </c>
      <c r="E12" s="1" t="s">
        <v>59</v>
      </c>
      <c r="J12" s="1" t="s">
        <v>60</v>
      </c>
    </row>
    <row r="13" ht="14.25" customHeight="1">
      <c r="B13" s="1" t="s">
        <v>61</v>
      </c>
      <c r="D13" s="1">
        <f>D11*D12</f>
        <v>2892.335187</v>
      </c>
      <c r="E13" s="1" t="s">
        <v>66</v>
      </c>
      <c r="F13" s="14">
        <v>650.0</v>
      </c>
      <c r="G13" s="1" t="s">
        <v>71</v>
      </c>
      <c r="H13" s="16" t="s">
        <v>72</v>
      </c>
      <c r="J13" s="5" t="s">
        <v>2</v>
      </c>
      <c r="K13" s="17" t="s">
        <v>4</v>
      </c>
      <c r="L13" s="17" t="s">
        <v>76</v>
      </c>
      <c r="M13" s="17" t="s">
        <v>7</v>
      </c>
      <c r="N13" s="17" t="s">
        <v>77</v>
      </c>
      <c r="O13" s="20" t="s">
        <v>78</v>
      </c>
    </row>
    <row r="14" ht="14.25" customHeight="1">
      <c r="B14" s="1" t="s">
        <v>80</v>
      </c>
      <c r="D14" s="14">
        <v>2.0</v>
      </c>
      <c r="J14" s="21">
        <v>6812.0</v>
      </c>
      <c r="K14" s="1">
        <v>61812.0</v>
      </c>
      <c r="L14" s="1">
        <v>60.0</v>
      </c>
      <c r="M14" s="1">
        <v>78.0</v>
      </c>
      <c r="N14" s="1">
        <v>10.0</v>
      </c>
      <c r="O14" s="23">
        <v>31.37</v>
      </c>
    </row>
    <row r="15" ht="14.25" customHeight="1">
      <c r="J15" s="21">
        <v>6813.0</v>
      </c>
      <c r="K15" s="1">
        <v>61813.0</v>
      </c>
      <c r="L15" s="1">
        <v>65.0</v>
      </c>
      <c r="M15" s="1">
        <v>85.0</v>
      </c>
      <c r="N15" s="1">
        <v>10.0</v>
      </c>
      <c r="O15" s="23">
        <v>37.2</v>
      </c>
    </row>
    <row r="16" ht="14.25" customHeight="1">
      <c r="A16" s="1" t="s">
        <v>82</v>
      </c>
      <c r="F16" s="1" t="s">
        <v>26</v>
      </c>
      <c r="G16" s="1" t="s">
        <v>27</v>
      </c>
      <c r="J16" s="8">
        <v>6908.0</v>
      </c>
      <c r="K16" s="24">
        <v>61908.0</v>
      </c>
      <c r="L16" s="24">
        <v>40.0</v>
      </c>
      <c r="M16" s="24">
        <v>62.0</v>
      </c>
      <c r="N16" s="24">
        <v>12.0</v>
      </c>
      <c r="O16" s="25">
        <v>6.93</v>
      </c>
    </row>
    <row r="17" ht="14.25" customHeight="1">
      <c r="B17" s="1" t="s">
        <v>84</v>
      </c>
      <c r="F17" s="1">
        <v>0.0</v>
      </c>
      <c r="G17" s="1">
        <f>D11*D12/2</f>
        <v>1446.167594</v>
      </c>
      <c r="J17" s="1"/>
    </row>
    <row r="18" ht="14.25" customHeight="1">
      <c r="A18" s="1">
        <f>D14</f>
        <v>2</v>
      </c>
      <c r="B18" s="1" t="s">
        <v>85</v>
      </c>
      <c r="C18" s="1" t="s">
        <v>86</v>
      </c>
      <c r="F18" s="1">
        <f>(D14*D11)*D12/2</f>
        <v>2892.335187</v>
      </c>
      <c r="G18" s="1">
        <v>0.0</v>
      </c>
      <c r="J18" s="1"/>
    </row>
    <row r="19" ht="14.25" customHeight="1">
      <c r="J19" s="1"/>
    </row>
    <row r="20" ht="14.25" customHeight="1">
      <c r="B20" s="1" t="s">
        <v>87</v>
      </c>
      <c r="J20" s="1"/>
    </row>
    <row r="21" ht="14.25" customHeight="1">
      <c r="A21" s="1"/>
      <c r="B21" s="1" t="s">
        <v>88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ht="14.25" customHeight="1">
      <c r="B22" s="1"/>
      <c r="J22" s="1"/>
    </row>
    <row r="23" ht="14.25" customHeight="1">
      <c r="J23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.0"/>
    <col customWidth="1" min="3" max="5" width="8.71"/>
    <col customWidth="1" min="6" max="6" width="15.71"/>
    <col customWidth="1" min="7" max="7" width="11.29"/>
    <col customWidth="1" min="8" max="8" width="8.71"/>
    <col customWidth="1" min="9" max="9" width="16.29"/>
    <col customWidth="1" min="10" max="15" width="8.71"/>
  </cols>
  <sheetData>
    <row r="1" ht="74.25" customHeight="1">
      <c r="A1" t="s">
        <v>1</v>
      </c>
      <c r="B1" s="2" t="s">
        <v>3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ht="14.25" customHeight="1">
      <c r="A2" t="s">
        <v>22</v>
      </c>
      <c r="B2">
        <v>0.45</v>
      </c>
      <c r="C2" s="4">
        <v>-263.78</v>
      </c>
      <c r="D2" s="4">
        <v>141.9</v>
      </c>
      <c r="E2">
        <f>-C2</f>
        <v>263.78</v>
      </c>
      <c r="F2">
        <f>(C2*G10-D2*(G8+G9))/G8</f>
        <v>-1738.0902</v>
      </c>
      <c r="G2">
        <f>(D2*(G9+G8)-C2*G10)/G8-D2</f>
        <v>1596.1902</v>
      </c>
    </row>
    <row r="3" ht="14.25" customHeight="1">
      <c r="A3" t="s">
        <v>33</v>
      </c>
      <c r="B3">
        <v>0.45</v>
      </c>
      <c r="C3" s="4">
        <v>1963.8</v>
      </c>
      <c r="D3" s="4">
        <v>1157.4</v>
      </c>
      <c r="E3">
        <f t="shared" ref="E3:E4" si="1">C3</f>
        <v>1963.8</v>
      </c>
      <c r="F3">
        <f t="shared" ref="F3:F4" si="2">(C3*G$10-D3*G$9)/G$8-D3</f>
        <v>9342.342</v>
      </c>
      <c r="G3">
        <f t="shared" ref="G3:G4" si="3">(D3*G$9-C3*G$10)/G$8</f>
        <v>-10499.742</v>
      </c>
    </row>
    <row r="4" ht="14.25" customHeight="1">
      <c r="A4" t="s">
        <v>34</v>
      </c>
      <c r="B4">
        <v>0.55</v>
      </c>
      <c r="C4" s="4">
        <v>0.0</v>
      </c>
      <c r="D4" s="4">
        <v>711.0</v>
      </c>
      <c r="E4">
        <f t="shared" si="1"/>
        <v>0</v>
      </c>
      <c r="F4">
        <f t="shared" si="2"/>
        <v>-1155.375</v>
      </c>
      <c r="G4">
        <f t="shared" si="3"/>
        <v>444.375</v>
      </c>
    </row>
    <row r="5" ht="14.25" customHeight="1">
      <c r="A5" t="s">
        <v>35</v>
      </c>
    </row>
    <row r="6" ht="14.25" customHeight="1"/>
    <row r="7" ht="14.25" customHeight="1">
      <c r="A7" s="9" t="s">
        <v>36</v>
      </c>
      <c r="F7" t="s">
        <v>38</v>
      </c>
    </row>
    <row r="8" ht="14.25" customHeight="1">
      <c r="B8">
        <f>B10/A10</f>
        <v>0.5826771654</v>
      </c>
      <c r="C8">
        <f>C10/A10</f>
        <v>0.2204724409</v>
      </c>
      <c r="D8">
        <f>D10/A10</f>
        <v>0.1968503937</v>
      </c>
      <c r="F8" t="s">
        <v>39</v>
      </c>
      <c r="G8" s="4">
        <v>40.0</v>
      </c>
      <c r="H8" t="s">
        <v>40</v>
      </c>
      <c r="I8" t="s">
        <v>41</v>
      </c>
      <c r="J8">
        <v>22.0</v>
      </c>
      <c r="K8" t="s">
        <v>42</v>
      </c>
      <c r="L8" t="s">
        <v>43</v>
      </c>
      <c r="M8">
        <v>30.0</v>
      </c>
      <c r="N8" t="s">
        <v>44</v>
      </c>
    </row>
    <row r="9" ht="14.25" customHeight="1">
      <c r="A9" s="9" t="s">
        <v>45</v>
      </c>
      <c r="F9" t="s">
        <v>46</v>
      </c>
      <c r="G9" s="4">
        <v>25.0</v>
      </c>
      <c r="H9" t="s">
        <v>40</v>
      </c>
      <c r="I9" t="s">
        <v>47</v>
      </c>
      <c r="J9">
        <v>5.0</v>
      </c>
      <c r="K9" t="s">
        <v>48</v>
      </c>
      <c r="L9" t="s">
        <v>43</v>
      </c>
      <c r="M9">
        <f>M8*0.44704</f>
        <v>13.4112</v>
      </c>
      <c r="N9" t="s">
        <v>49</v>
      </c>
    </row>
    <row r="10" ht="14.25" customHeight="1">
      <c r="A10">
        <f>SUM(B10:D10)</f>
        <v>127</v>
      </c>
      <c r="B10">
        <f t="shared" ref="B10:D10" si="4">SUM(B12:B138)</f>
        <v>74</v>
      </c>
      <c r="C10">
        <f t="shared" si="4"/>
        <v>28</v>
      </c>
      <c r="D10">
        <f t="shared" si="4"/>
        <v>25</v>
      </c>
      <c r="F10" t="s">
        <v>51</v>
      </c>
      <c r="G10" s="4">
        <f>9*25.4</f>
        <v>228.6</v>
      </c>
      <c r="H10" t="s">
        <v>40</v>
      </c>
      <c r="I10" t="s">
        <v>56</v>
      </c>
      <c r="J10">
        <v>20.0</v>
      </c>
      <c r="K10" t="s">
        <v>57</v>
      </c>
      <c r="L10" t="s">
        <v>58</v>
      </c>
      <c r="M10">
        <f>M9*10^3/(2*PI()*G10)</f>
        <v>9.337089995</v>
      </c>
      <c r="N10" t="s">
        <v>62</v>
      </c>
    </row>
    <row r="11" ht="14.25" customHeight="1">
      <c r="A11" t="s">
        <v>63</v>
      </c>
      <c r="B11" t="s">
        <v>64</v>
      </c>
      <c r="C11" t="s">
        <v>65</v>
      </c>
      <c r="D11" t="s">
        <v>67</v>
      </c>
      <c r="I11" t="s">
        <v>68</v>
      </c>
      <c r="J11">
        <f>J8*J9*J10</f>
        <v>2200</v>
      </c>
      <c r="K11" t="s">
        <v>42</v>
      </c>
      <c r="L11" t="s">
        <v>58</v>
      </c>
      <c r="M11">
        <f>M10*60</f>
        <v>560.2253997</v>
      </c>
      <c r="N11" t="s">
        <v>69</v>
      </c>
    </row>
    <row r="12" ht="14.25" customHeight="1">
      <c r="A12" t="s">
        <v>70</v>
      </c>
      <c r="B12">
        <f t="shared" ref="B12:B138" si="5">IF(A12="s",1,0)</f>
        <v>1</v>
      </c>
      <c r="C12">
        <f t="shared" ref="C12:C138" si="6">IF(A12="r",1,0)</f>
        <v>0</v>
      </c>
      <c r="D12">
        <f t="shared" ref="D12:D138" si="7">IF(A12="l",1,0)</f>
        <v>0</v>
      </c>
      <c r="L12" t="s">
        <v>73</v>
      </c>
      <c r="M12">
        <f>M11/2/PI()</f>
        <v>89.16264161</v>
      </c>
    </row>
    <row r="13" ht="14.25" customHeight="1">
      <c r="A13" t="s">
        <v>70</v>
      </c>
      <c r="B13">
        <f t="shared" si="5"/>
        <v>1</v>
      </c>
      <c r="C13">
        <f t="shared" si="6"/>
        <v>0</v>
      </c>
      <c r="D13">
        <f t="shared" si="7"/>
        <v>0</v>
      </c>
      <c r="I13" t="s">
        <v>74</v>
      </c>
      <c r="J13">
        <v>3000.0</v>
      </c>
      <c r="K13" t="s">
        <v>42</v>
      </c>
    </row>
    <row r="14" ht="14.25" customHeight="1">
      <c r="A14" t="s">
        <v>70</v>
      </c>
      <c r="B14">
        <f t="shared" si="5"/>
        <v>1</v>
      </c>
      <c r="C14">
        <f t="shared" si="6"/>
        <v>0</v>
      </c>
      <c r="D14">
        <f t="shared" si="7"/>
        <v>0</v>
      </c>
      <c r="I14" t="s">
        <v>75</v>
      </c>
      <c r="J14" s="19">
        <f>J13*10^6/(2*PI()*G10)</f>
        <v>2088647.547</v>
      </c>
    </row>
    <row r="15" ht="14.25" customHeight="1">
      <c r="A15" t="s">
        <v>70</v>
      </c>
      <c r="B15">
        <f t="shared" si="5"/>
        <v>1</v>
      </c>
      <c r="C15">
        <f t="shared" si="6"/>
        <v>0</v>
      </c>
      <c r="D15">
        <f t="shared" si="7"/>
        <v>0</v>
      </c>
    </row>
    <row r="16" ht="14.25" customHeight="1">
      <c r="A16" t="s">
        <v>79</v>
      </c>
      <c r="B16">
        <f t="shared" si="5"/>
        <v>0</v>
      </c>
      <c r="C16">
        <f t="shared" si="6"/>
        <v>1</v>
      </c>
      <c r="D16">
        <f t="shared" si="7"/>
        <v>0</v>
      </c>
    </row>
    <row r="17" ht="14.25" customHeight="1">
      <c r="A17" t="s">
        <v>79</v>
      </c>
      <c r="B17">
        <f t="shared" si="5"/>
        <v>0</v>
      </c>
      <c r="C17">
        <f t="shared" si="6"/>
        <v>1</v>
      </c>
      <c r="D17">
        <f t="shared" si="7"/>
        <v>0</v>
      </c>
    </row>
    <row r="18" ht="14.25" customHeight="1">
      <c r="A18" t="s">
        <v>79</v>
      </c>
      <c r="B18">
        <f t="shared" si="5"/>
        <v>0</v>
      </c>
      <c r="C18">
        <f t="shared" si="6"/>
        <v>1</v>
      </c>
      <c r="D18">
        <f t="shared" si="7"/>
        <v>0</v>
      </c>
      <c r="F18" s="22" t="s">
        <v>81</v>
      </c>
    </row>
    <row r="19" ht="14.25" customHeight="1">
      <c r="A19" t="s">
        <v>79</v>
      </c>
      <c r="B19">
        <f t="shared" si="5"/>
        <v>0</v>
      </c>
      <c r="C19">
        <f t="shared" si="6"/>
        <v>1</v>
      </c>
      <c r="D19">
        <f t="shared" si="7"/>
        <v>0</v>
      </c>
    </row>
    <row r="20" ht="14.25" customHeight="1">
      <c r="A20" t="s">
        <v>79</v>
      </c>
      <c r="B20">
        <f t="shared" si="5"/>
        <v>0</v>
      </c>
      <c r="C20">
        <f t="shared" si="6"/>
        <v>1</v>
      </c>
      <c r="D20">
        <f t="shared" si="7"/>
        <v>0</v>
      </c>
    </row>
    <row r="21" ht="14.25" customHeight="1">
      <c r="A21" t="s">
        <v>79</v>
      </c>
      <c r="B21">
        <f t="shared" si="5"/>
        <v>0</v>
      </c>
      <c r="C21">
        <f t="shared" si="6"/>
        <v>1</v>
      </c>
      <c r="D21">
        <f t="shared" si="7"/>
        <v>0</v>
      </c>
    </row>
    <row r="22" ht="14.25" customHeight="1">
      <c r="A22" t="s">
        <v>79</v>
      </c>
      <c r="B22">
        <f t="shared" si="5"/>
        <v>0</v>
      </c>
      <c r="C22">
        <f t="shared" si="6"/>
        <v>1</v>
      </c>
      <c r="D22">
        <f t="shared" si="7"/>
        <v>0</v>
      </c>
    </row>
    <row r="23" ht="14.25" customHeight="1">
      <c r="A23" t="s">
        <v>70</v>
      </c>
      <c r="B23">
        <f t="shared" si="5"/>
        <v>1</v>
      </c>
      <c r="C23">
        <f t="shared" si="6"/>
        <v>0</v>
      </c>
      <c r="D23">
        <f t="shared" si="7"/>
        <v>0</v>
      </c>
    </row>
    <row r="24" ht="14.25" customHeight="1">
      <c r="A24" t="s">
        <v>70</v>
      </c>
      <c r="B24">
        <f t="shared" si="5"/>
        <v>1</v>
      </c>
      <c r="C24">
        <f t="shared" si="6"/>
        <v>0</v>
      </c>
      <c r="D24">
        <f t="shared" si="7"/>
        <v>0</v>
      </c>
    </row>
    <row r="25" ht="14.25" customHeight="1">
      <c r="A25" t="s">
        <v>70</v>
      </c>
      <c r="B25">
        <f t="shared" si="5"/>
        <v>1</v>
      </c>
      <c r="C25">
        <f t="shared" si="6"/>
        <v>0</v>
      </c>
      <c r="D25">
        <f t="shared" si="7"/>
        <v>0</v>
      </c>
    </row>
    <row r="26" ht="14.25" customHeight="1">
      <c r="A26" t="s">
        <v>70</v>
      </c>
      <c r="B26">
        <f t="shared" si="5"/>
        <v>1</v>
      </c>
      <c r="C26">
        <f t="shared" si="6"/>
        <v>0</v>
      </c>
      <c r="D26">
        <f t="shared" si="7"/>
        <v>0</v>
      </c>
    </row>
    <row r="27" ht="14.25" customHeight="1">
      <c r="A27" t="s">
        <v>83</v>
      </c>
      <c r="B27">
        <f t="shared" si="5"/>
        <v>0</v>
      </c>
      <c r="C27">
        <f t="shared" si="6"/>
        <v>0</v>
      </c>
      <c r="D27">
        <f t="shared" si="7"/>
        <v>1</v>
      </c>
    </row>
    <row r="28" ht="14.25" customHeight="1">
      <c r="A28" t="s">
        <v>83</v>
      </c>
      <c r="B28">
        <f t="shared" si="5"/>
        <v>0</v>
      </c>
      <c r="C28">
        <f t="shared" si="6"/>
        <v>0</v>
      </c>
      <c r="D28">
        <f t="shared" si="7"/>
        <v>1</v>
      </c>
    </row>
    <row r="29" ht="14.25" customHeight="1">
      <c r="A29" t="s">
        <v>83</v>
      </c>
      <c r="B29">
        <f t="shared" si="5"/>
        <v>0</v>
      </c>
      <c r="C29">
        <f t="shared" si="6"/>
        <v>0</v>
      </c>
      <c r="D29">
        <f t="shared" si="7"/>
        <v>1</v>
      </c>
    </row>
    <row r="30" ht="14.25" customHeight="1">
      <c r="A30" t="s">
        <v>70</v>
      </c>
      <c r="B30">
        <f t="shared" si="5"/>
        <v>1</v>
      </c>
      <c r="C30">
        <f t="shared" si="6"/>
        <v>0</v>
      </c>
      <c r="D30">
        <f t="shared" si="7"/>
        <v>0</v>
      </c>
    </row>
    <row r="31" ht="14.25" customHeight="1">
      <c r="A31" t="s">
        <v>70</v>
      </c>
      <c r="B31">
        <f t="shared" si="5"/>
        <v>1</v>
      </c>
      <c r="C31">
        <f t="shared" si="6"/>
        <v>0</v>
      </c>
      <c r="D31">
        <f t="shared" si="7"/>
        <v>0</v>
      </c>
    </row>
    <row r="32" ht="14.25" customHeight="1">
      <c r="A32" t="s">
        <v>70</v>
      </c>
      <c r="B32">
        <f t="shared" si="5"/>
        <v>1</v>
      </c>
      <c r="C32">
        <f t="shared" si="6"/>
        <v>0</v>
      </c>
      <c r="D32">
        <f t="shared" si="7"/>
        <v>0</v>
      </c>
    </row>
    <row r="33" ht="14.25" customHeight="1">
      <c r="A33" t="s">
        <v>70</v>
      </c>
      <c r="B33">
        <f t="shared" si="5"/>
        <v>1</v>
      </c>
      <c r="C33">
        <f t="shared" si="6"/>
        <v>0</v>
      </c>
      <c r="D33">
        <f t="shared" si="7"/>
        <v>0</v>
      </c>
    </row>
    <row r="34" ht="14.25" customHeight="1">
      <c r="A34" t="s">
        <v>79</v>
      </c>
      <c r="B34">
        <f t="shared" si="5"/>
        <v>0</v>
      </c>
      <c r="C34">
        <f t="shared" si="6"/>
        <v>1</v>
      </c>
      <c r="D34">
        <f t="shared" si="7"/>
        <v>0</v>
      </c>
    </row>
    <row r="35" ht="14.25" customHeight="1">
      <c r="A35" t="s">
        <v>79</v>
      </c>
      <c r="B35">
        <f t="shared" si="5"/>
        <v>0</v>
      </c>
      <c r="C35">
        <f t="shared" si="6"/>
        <v>1</v>
      </c>
      <c r="D35">
        <f t="shared" si="7"/>
        <v>0</v>
      </c>
    </row>
    <row r="36" ht="14.25" customHeight="1">
      <c r="A36" t="s">
        <v>79</v>
      </c>
      <c r="B36">
        <f t="shared" si="5"/>
        <v>0</v>
      </c>
      <c r="C36">
        <f t="shared" si="6"/>
        <v>1</v>
      </c>
      <c r="D36">
        <f t="shared" si="7"/>
        <v>0</v>
      </c>
    </row>
    <row r="37" ht="14.25" customHeight="1">
      <c r="A37" t="s">
        <v>70</v>
      </c>
      <c r="B37">
        <f t="shared" si="5"/>
        <v>1</v>
      </c>
      <c r="C37">
        <f t="shared" si="6"/>
        <v>0</v>
      </c>
      <c r="D37">
        <f t="shared" si="7"/>
        <v>0</v>
      </c>
    </row>
    <row r="38" ht="14.25" customHeight="1">
      <c r="A38" t="s">
        <v>70</v>
      </c>
      <c r="B38">
        <f t="shared" si="5"/>
        <v>1</v>
      </c>
      <c r="C38">
        <f t="shared" si="6"/>
        <v>0</v>
      </c>
      <c r="D38">
        <f t="shared" si="7"/>
        <v>0</v>
      </c>
    </row>
    <row r="39" ht="14.25" customHeight="1">
      <c r="A39" t="s">
        <v>70</v>
      </c>
      <c r="B39">
        <f t="shared" si="5"/>
        <v>1</v>
      </c>
      <c r="C39">
        <f t="shared" si="6"/>
        <v>0</v>
      </c>
      <c r="D39">
        <f t="shared" si="7"/>
        <v>0</v>
      </c>
    </row>
    <row r="40" ht="14.25" customHeight="1">
      <c r="A40" t="s">
        <v>83</v>
      </c>
      <c r="B40">
        <f t="shared" si="5"/>
        <v>0</v>
      </c>
      <c r="C40">
        <f t="shared" si="6"/>
        <v>0</v>
      </c>
      <c r="D40">
        <f t="shared" si="7"/>
        <v>1</v>
      </c>
    </row>
    <row r="41" ht="14.25" customHeight="1">
      <c r="A41" t="s">
        <v>83</v>
      </c>
      <c r="B41">
        <f t="shared" si="5"/>
        <v>0</v>
      </c>
      <c r="C41">
        <f t="shared" si="6"/>
        <v>0</v>
      </c>
      <c r="D41">
        <f t="shared" si="7"/>
        <v>1</v>
      </c>
    </row>
    <row r="42" ht="14.25" customHeight="1">
      <c r="A42" t="s">
        <v>83</v>
      </c>
      <c r="B42">
        <f t="shared" si="5"/>
        <v>0</v>
      </c>
      <c r="C42">
        <f t="shared" si="6"/>
        <v>0</v>
      </c>
      <c r="D42">
        <f t="shared" si="7"/>
        <v>1</v>
      </c>
    </row>
    <row r="43" ht="14.25" customHeight="1">
      <c r="A43" t="s">
        <v>83</v>
      </c>
      <c r="B43">
        <f t="shared" si="5"/>
        <v>0</v>
      </c>
      <c r="C43">
        <f t="shared" si="6"/>
        <v>0</v>
      </c>
      <c r="D43">
        <f t="shared" si="7"/>
        <v>1</v>
      </c>
    </row>
    <row r="44" ht="14.25" customHeight="1">
      <c r="A44" t="s">
        <v>79</v>
      </c>
      <c r="B44">
        <f t="shared" si="5"/>
        <v>0</v>
      </c>
      <c r="C44">
        <f t="shared" si="6"/>
        <v>1</v>
      </c>
      <c r="D44">
        <f t="shared" si="7"/>
        <v>0</v>
      </c>
    </row>
    <row r="45" ht="14.25" customHeight="1">
      <c r="A45" t="s">
        <v>79</v>
      </c>
      <c r="B45">
        <f t="shared" si="5"/>
        <v>0</v>
      </c>
      <c r="C45">
        <f t="shared" si="6"/>
        <v>1</v>
      </c>
      <c r="D45">
        <f t="shared" si="7"/>
        <v>0</v>
      </c>
    </row>
    <row r="46" ht="14.25" customHeight="1">
      <c r="A46" t="s">
        <v>83</v>
      </c>
      <c r="B46">
        <f t="shared" si="5"/>
        <v>0</v>
      </c>
      <c r="C46">
        <f t="shared" si="6"/>
        <v>0</v>
      </c>
      <c r="D46">
        <f t="shared" si="7"/>
        <v>1</v>
      </c>
    </row>
    <row r="47" ht="14.25" customHeight="1">
      <c r="A47" t="s">
        <v>70</v>
      </c>
      <c r="B47">
        <f t="shared" si="5"/>
        <v>1</v>
      </c>
      <c r="C47">
        <f t="shared" si="6"/>
        <v>0</v>
      </c>
      <c r="D47">
        <f t="shared" si="7"/>
        <v>0</v>
      </c>
    </row>
    <row r="48" ht="14.25" customHeight="1">
      <c r="A48" t="s">
        <v>70</v>
      </c>
      <c r="B48">
        <f t="shared" si="5"/>
        <v>1</v>
      </c>
      <c r="C48">
        <f t="shared" si="6"/>
        <v>0</v>
      </c>
      <c r="D48">
        <f t="shared" si="7"/>
        <v>0</v>
      </c>
    </row>
    <row r="49" ht="14.25" customHeight="1">
      <c r="A49" t="s">
        <v>70</v>
      </c>
      <c r="B49">
        <f t="shared" si="5"/>
        <v>1</v>
      </c>
      <c r="C49">
        <f t="shared" si="6"/>
        <v>0</v>
      </c>
      <c r="D49">
        <f t="shared" si="7"/>
        <v>0</v>
      </c>
    </row>
    <row r="50" ht="14.25" customHeight="1">
      <c r="A50" t="s">
        <v>70</v>
      </c>
      <c r="B50">
        <f t="shared" si="5"/>
        <v>1</v>
      </c>
      <c r="C50">
        <f t="shared" si="6"/>
        <v>0</v>
      </c>
      <c r="D50">
        <f t="shared" si="7"/>
        <v>0</v>
      </c>
    </row>
    <row r="51" ht="14.25" customHeight="1">
      <c r="A51" t="s">
        <v>70</v>
      </c>
      <c r="B51">
        <f t="shared" si="5"/>
        <v>1</v>
      </c>
      <c r="C51">
        <f t="shared" si="6"/>
        <v>0</v>
      </c>
      <c r="D51">
        <f t="shared" si="7"/>
        <v>0</v>
      </c>
    </row>
    <row r="52" ht="14.25" customHeight="1">
      <c r="A52" t="s">
        <v>70</v>
      </c>
      <c r="B52">
        <f t="shared" si="5"/>
        <v>1</v>
      </c>
      <c r="C52">
        <f t="shared" si="6"/>
        <v>0</v>
      </c>
      <c r="D52">
        <f t="shared" si="7"/>
        <v>0</v>
      </c>
    </row>
    <row r="53" ht="14.25" customHeight="1">
      <c r="A53" t="s">
        <v>70</v>
      </c>
      <c r="B53">
        <f t="shared" si="5"/>
        <v>1</v>
      </c>
      <c r="C53">
        <f t="shared" si="6"/>
        <v>0</v>
      </c>
      <c r="D53">
        <f t="shared" si="7"/>
        <v>0</v>
      </c>
    </row>
    <row r="54" ht="14.25" customHeight="1">
      <c r="A54" t="s">
        <v>70</v>
      </c>
      <c r="B54">
        <f t="shared" si="5"/>
        <v>1</v>
      </c>
      <c r="C54">
        <f t="shared" si="6"/>
        <v>0</v>
      </c>
      <c r="D54">
        <f t="shared" si="7"/>
        <v>0</v>
      </c>
    </row>
    <row r="55" ht="14.25" customHeight="1">
      <c r="A55" t="s">
        <v>70</v>
      </c>
      <c r="B55">
        <f t="shared" si="5"/>
        <v>1</v>
      </c>
      <c r="C55">
        <f t="shared" si="6"/>
        <v>0</v>
      </c>
      <c r="D55">
        <f t="shared" si="7"/>
        <v>0</v>
      </c>
    </row>
    <row r="56" ht="14.25" customHeight="1">
      <c r="A56" t="s">
        <v>70</v>
      </c>
      <c r="B56">
        <f t="shared" si="5"/>
        <v>1</v>
      </c>
      <c r="C56">
        <f t="shared" si="6"/>
        <v>0</v>
      </c>
      <c r="D56">
        <f t="shared" si="7"/>
        <v>0</v>
      </c>
    </row>
    <row r="57" ht="14.25" customHeight="1">
      <c r="A57" t="s">
        <v>70</v>
      </c>
      <c r="B57">
        <f t="shared" si="5"/>
        <v>1</v>
      </c>
      <c r="C57">
        <f t="shared" si="6"/>
        <v>0</v>
      </c>
      <c r="D57">
        <f t="shared" si="7"/>
        <v>0</v>
      </c>
    </row>
    <row r="58" ht="14.25" customHeight="1">
      <c r="A58" t="s">
        <v>70</v>
      </c>
      <c r="B58">
        <f t="shared" si="5"/>
        <v>1</v>
      </c>
      <c r="C58">
        <f t="shared" si="6"/>
        <v>0</v>
      </c>
      <c r="D58">
        <f t="shared" si="7"/>
        <v>0</v>
      </c>
    </row>
    <row r="59" ht="14.25" customHeight="1">
      <c r="A59" t="s">
        <v>70</v>
      </c>
      <c r="B59">
        <f t="shared" si="5"/>
        <v>1</v>
      </c>
      <c r="C59">
        <f t="shared" si="6"/>
        <v>0</v>
      </c>
      <c r="D59">
        <f t="shared" si="7"/>
        <v>0</v>
      </c>
    </row>
    <row r="60" ht="14.25" customHeight="1">
      <c r="A60" t="s">
        <v>70</v>
      </c>
      <c r="B60">
        <f t="shared" si="5"/>
        <v>1</v>
      </c>
      <c r="C60">
        <f t="shared" si="6"/>
        <v>0</v>
      </c>
      <c r="D60">
        <f t="shared" si="7"/>
        <v>0</v>
      </c>
    </row>
    <row r="61" ht="14.25" customHeight="1">
      <c r="A61" t="s">
        <v>70</v>
      </c>
      <c r="B61">
        <f t="shared" si="5"/>
        <v>1</v>
      </c>
      <c r="C61">
        <f t="shared" si="6"/>
        <v>0</v>
      </c>
      <c r="D61">
        <f t="shared" si="7"/>
        <v>0</v>
      </c>
    </row>
    <row r="62" ht="14.25" customHeight="1">
      <c r="A62" t="s">
        <v>70</v>
      </c>
      <c r="B62">
        <f t="shared" si="5"/>
        <v>1</v>
      </c>
      <c r="C62">
        <f t="shared" si="6"/>
        <v>0</v>
      </c>
      <c r="D62">
        <f t="shared" si="7"/>
        <v>0</v>
      </c>
    </row>
    <row r="63" ht="14.25" customHeight="1">
      <c r="A63" t="s">
        <v>70</v>
      </c>
      <c r="B63">
        <f t="shared" si="5"/>
        <v>1</v>
      </c>
      <c r="C63">
        <f t="shared" si="6"/>
        <v>0</v>
      </c>
      <c r="D63">
        <f t="shared" si="7"/>
        <v>0</v>
      </c>
    </row>
    <row r="64" ht="14.25" customHeight="1">
      <c r="A64" t="s">
        <v>70</v>
      </c>
      <c r="B64">
        <f t="shared" si="5"/>
        <v>1</v>
      </c>
      <c r="C64">
        <f t="shared" si="6"/>
        <v>0</v>
      </c>
      <c r="D64">
        <f t="shared" si="7"/>
        <v>0</v>
      </c>
    </row>
    <row r="65" ht="14.25" customHeight="1">
      <c r="A65" t="s">
        <v>70</v>
      </c>
      <c r="B65">
        <f t="shared" si="5"/>
        <v>1</v>
      </c>
      <c r="C65">
        <f t="shared" si="6"/>
        <v>0</v>
      </c>
      <c r="D65">
        <f t="shared" si="7"/>
        <v>0</v>
      </c>
    </row>
    <row r="66" ht="14.25" customHeight="1">
      <c r="A66" t="s">
        <v>70</v>
      </c>
      <c r="B66">
        <f t="shared" si="5"/>
        <v>1</v>
      </c>
      <c r="C66">
        <f t="shared" si="6"/>
        <v>0</v>
      </c>
      <c r="D66">
        <f t="shared" si="7"/>
        <v>0</v>
      </c>
    </row>
    <row r="67" ht="14.25" customHeight="1">
      <c r="A67" t="s">
        <v>70</v>
      </c>
      <c r="B67">
        <f t="shared" si="5"/>
        <v>1</v>
      </c>
      <c r="C67">
        <f t="shared" si="6"/>
        <v>0</v>
      </c>
      <c r="D67">
        <f t="shared" si="7"/>
        <v>0</v>
      </c>
    </row>
    <row r="68" ht="14.25" customHeight="1">
      <c r="A68" t="s">
        <v>70</v>
      </c>
      <c r="B68">
        <f t="shared" si="5"/>
        <v>1</v>
      </c>
      <c r="C68">
        <f t="shared" si="6"/>
        <v>0</v>
      </c>
      <c r="D68">
        <f t="shared" si="7"/>
        <v>0</v>
      </c>
    </row>
    <row r="69" ht="14.25" customHeight="1">
      <c r="A69" t="s">
        <v>70</v>
      </c>
      <c r="B69">
        <f t="shared" si="5"/>
        <v>1</v>
      </c>
      <c r="C69">
        <f t="shared" si="6"/>
        <v>0</v>
      </c>
      <c r="D69">
        <f t="shared" si="7"/>
        <v>0</v>
      </c>
    </row>
    <row r="70" ht="14.25" customHeight="1">
      <c r="A70" t="s">
        <v>70</v>
      </c>
      <c r="B70">
        <f t="shared" si="5"/>
        <v>1</v>
      </c>
      <c r="C70">
        <f t="shared" si="6"/>
        <v>0</v>
      </c>
      <c r="D70">
        <f t="shared" si="7"/>
        <v>0</v>
      </c>
    </row>
    <row r="71" ht="14.25" customHeight="1">
      <c r="A71" t="s">
        <v>70</v>
      </c>
      <c r="B71">
        <f t="shared" si="5"/>
        <v>1</v>
      </c>
      <c r="C71">
        <f t="shared" si="6"/>
        <v>0</v>
      </c>
      <c r="D71">
        <f t="shared" si="7"/>
        <v>0</v>
      </c>
    </row>
    <row r="72" ht="14.25" customHeight="1">
      <c r="A72" t="s">
        <v>70</v>
      </c>
      <c r="B72">
        <f t="shared" si="5"/>
        <v>1</v>
      </c>
      <c r="C72">
        <f t="shared" si="6"/>
        <v>0</v>
      </c>
      <c r="D72">
        <f t="shared" si="7"/>
        <v>0</v>
      </c>
    </row>
    <row r="73" ht="14.25" customHeight="1">
      <c r="A73" t="s">
        <v>83</v>
      </c>
      <c r="B73">
        <f t="shared" si="5"/>
        <v>0</v>
      </c>
      <c r="C73">
        <f t="shared" si="6"/>
        <v>0</v>
      </c>
      <c r="D73">
        <f t="shared" si="7"/>
        <v>1</v>
      </c>
    </row>
    <row r="74" ht="14.25" customHeight="1">
      <c r="A74" t="s">
        <v>79</v>
      </c>
      <c r="B74">
        <f t="shared" si="5"/>
        <v>0</v>
      </c>
      <c r="C74">
        <f t="shared" si="6"/>
        <v>1</v>
      </c>
      <c r="D74">
        <f t="shared" si="7"/>
        <v>0</v>
      </c>
    </row>
    <row r="75" ht="14.25" customHeight="1">
      <c r="A75" t="s">
        <v>79</v>
      </c>
      <c r="B75">
        <f t="shared" si="5"/>
        <v>0</v>
      </c>
      <c r="C75">
        <f t="shared" si="6"/>
        <v>1</v>
      </c>
      <c r="D75">
        <f t="shared" si="7"/>
        <v>0</v>
      </c>
    </row>
    <row r="76" ht="14.25" customHeight="1">
      <c r="A76" t="s">
        <v>70</v>
      </c>
      <c r="B76">
        <f t="shared" si="5"/>
        <v>1</v>
      </c>
      <c r="C76">
        <f t="shared" si="6"/>
        <v>0</v>
      </c>
      <c r="D76">
        <f t="shared" si="7"/>
        <v>0</v>
      </c>
    </row>
    <row r="77" ht="14.25" customHeight="1">
      <c r="A77" t="s">
        <v>70</v>
      </c>
      <c r="B77">
        <f t="shared" si="5"/>
        <v>1</v>
      </c>
      <c r="C77">
        <f t="shared" si="6"/>
        <v>0</v>
      </c>
      <c r="D77">
        <f t="shared" si="7"/>
        <v>0</v>
      </c>
    </row>
    <row r="78" ht="14.25" customHeight="1">
      <c r="A78" t="s">
        <v>83</v>
      </c>
      <c r="B78">
        <f t="shared" si="5"/>
        <v>0</v>
      </c>
      <c r="C78">
        <f t="shared" si="6"/>
        <v>0</v>
      </c>
      <c r="D78">
        <f t="shared" si="7"/>
        <v>1</v>
      </c>
    </row>
    <row r="79" ht="14.25" customHeight="1">
      <c r="A79" t="s">
        <v>83</v>
      </c>
      <c r="B79">
        <f t="shared" si="5"/>
        <v>0</v>
      </c>
      <c r="C79">
        <f t="shared" si="6"/>
        <v>0</v>
      </c>
      <c r="D79">
        <f t="shared" si="7"/>
        <v>1</v>
      </c>
    </row>
    <row r="80" ht="14.25" customHeight="1">
      <c r="A80" t="s">
        <v>83</v>
      </c>
      <c r="B80">
        <f t="shared" si="5"/>
        <v>0</v>
      </c>
      <c r="C80">
        <f t="shared" si="6"/>
        <v>0</v>
      </c>
      <c r="D80">
        <f t="shared" si="7"/>
        <v>1</v>
      </c>
    </row>
    <row r="81" ht="14.25" customHeight="1">
      <c r="A81" t="s">
        <v>70</v>
      </c>
      <c r="B81">
        <f t="shared" si="5"/>
        <v>1</v>
      </c>
      <c r="C81">
        <f t="shared" si="6"/>
        <v>0</v>
      </c>
      <c r="D81">
        <f t="shared" si="7"/>
        <v>0</v>
      </c>
    </row>
    <row r="82" ht="14.25" customHeight="1">
      <c r="A82" t="s">
        <v>70</v>
      </c>
      <c r="B82">
        <f t="shared" si="5"/>
        <v>1</v>
      </c>
      <c r="C82">
        <f t="shared" si="6"/>
        <v>0</v>
      </c>
      <c r="D82">
        <f t="shared" si="7"/>
        <v>0</v>
      </c>
    </row>
    <row r="83" ht="14.25" customHeight="1">
      <c r="A83" t="s">
        <v>70</v>
      </c>
      <c r="B83">
        <f t="shared" si="5"/>
        <v>1</v>
      </c>
      <c r="C83">
        <f t="shared" si="6"/>
        <v>0</v>
      </c>
      <c r="D83">
        <f t="shared" si="7"/>
        <v>0</v>
      </c>
    </row>
    <row r="84" ht="14.25" customHeight="1">
      <c r="A84" t="s">
        <v>70</v>
      </c>
      <c r="B84">
        <f t="shared" si="5"/>
        <v>1</v>
      </c>
      <c r="C84">
        <f t="shared" si="6"/>
        <v>0</v>
      </c>
      <c r="D84">
        <f t="shared" si="7"/>
        <v>0</v>
      </c>
    </row>
    <row r="85" ht="14.25" customHeight="1">
      <c r="A85" t="s">
        <v>70</v>
      </c>
      <c r="B85">
        <f t="shared" si="5"/>
        <v>1</v>
      </c>
      <c r="C85">
        <f t="shared" si="6"/>
        <v>0</v>
      </c>
      <c r="D85">
        <f t="shared" si="7"/>
        <v>0</v>
      </c>
    </row>
    <row r="86" ht="14.25" customHeight="1">
      <c r="A86" t="s">
        <v>70</v>
      </c>
      <c r="B86">
        <f t="shared" si="5"/>
        <v>1</v>
      </c>
      <c r="C86">
        <f t="shared" si="6"/>
        <v>0</v>
      </c>
      <c r="D86">
        <f t="shared" si="7"/>
        <v>0</v>
      </c>
    </row>
    <row r="87" ht="14.25" customHeight="1">
      <c r="A87" t="s">
        <v>79</v>
      </c>
      <c r="B87">
        <f t="shared" si="5"/>
        <v>0</v>
      </c>
      <c r="C87">
        <f t="shared" si="6"/>
        <v>1</v>
      </c>
      <c r="D87">
        <f t="shared" si="7"/>
        <v>0</v>
      </c>
    </row>
    <row r="88" ht="14.25" customHeight="1">
      <c r="A88" t="s">
        <v>79</v>
      </c>
      <c r="B88">
        <f t="shared" si="5"/>
        <v>0</v>
      </c>
      <c r="C88">
        <f t="shared" si="6"/>
        <v>1</v>
      </c>
      <c r="D88">
        <f t="shared" si="7"/>
        <v>0</v>
      </c>
    </row>
    <row r="89" ht="14.25" customHeight="1">
      <c r="A89" t="s">
        <v>70</v>
      </c>
      <c r="B89">
        <f t="shared" si="5"/>
        <v>1</v>
      </c>
      <c r="C89">
        <f t="shared" si="6"/>
        <v>0</v>
      </c>
      <c r="D89">
        <f t="shared" si="7"/>
        <v>0</v>
      </c>
    </row>
    <row r="90" ht="14.25" customHeight="1">
      <c r="A90" t="s">
        <v>70</v>
      </c>
      <c r="B90">
        <f t="shared" si="5"/>
        <v>1</v>
      </c>
      <c r="C90">
        <f t="shared" si="6"/>
        <v>0</v>
      </c>
      <c r="D90">
        <f t="shared" si="7"/>
        <v>0</v>
      </c>
    </row>
    <row r="91" ht="14.25" customHeight="1">
      <c r="A91" t="s">
        <v>79</v>
      </c>
      <c r="B91">
        <f t="shared" si="5"/>
        <v>0</v>
      </c>
      <c r="C91">
        <f t="shared" si="6"/>
        <v>1</v>
      </c>
      <c r="D91">
        <f t="shared" si="7"/>
        <v>0</v>
      </c>
    </row>
    <row r="92" ht="14.25" customHeight="1">
      <c r="A92" t="s">
        <v>79</v>
      </c>
      <c r="B92">
        <f t="shared" si="5"/>
        <v>0</v>
      </c>
      <c r="C92">
        <f t="shared" si="6"/>
        <v>1</v>
      </c>
      <c r="D92">
        <f t="shared" si="7"/>
        <v>0</v>
      </c>
    </row>
    <row r="93" ht="14.25" customHeight="1">
      <c r="A93" t="s">
        <v>70</v>
      </c>
      <c r="B93">
        <f t="shared" si="5"/>
        <v>1</v>
      </c>
      <c r="C93">
        <f t="shared" si="6"/>
        <v>0</v>
      </c>
      <c r="D93">
        <f t="shared" si="7"/>
        <v>0</v>
      </c>
    </row>
    <row r="94" ht="14.25" customHeight="1">
      <c r="A94" t="s">
        <v>70</v>
      </c>
      <c r="B94">
        <f t="shared" si="5"/>
        <v>1</v>
      </c>
      <c r="C94">
        <f t="shared" si="6"/>
        <v>0</v>
      </c>
      <c r="D94">
        <f t="shared" si="7"/>
        <v>0</v>
      </c>
    </row>
    <row r="95" ht="14.25" customHeight="1">
      <c r="A95" t="s">
        <v>70</v>
      </c>
      <c r="B95">
        <f t="shared" si="5"/>
        <v>1</v>
      </c>
      <c r="C95">
        <f t="shared" si="6"/>
        <v>0</v>
      </c>
      <c r="D95">
        <f t="shared" si="7"/>
        <v>0</v>
      </c>
    </row>
    <row r="96" ht="14.25" customHeight="1">
      <c r="A96" t="s">
        <v>83</v>
      </c>
      <c r="B96">
        <f t="shared" si="5"/>
        <v>0</v>
      </c>
      <c r="C96">
        <f t="shared" si="6"/>
        <v>0</v>
      </c>
      <c r="D96">
        <f t="shared" si="7"/>
        <v>1</v>
      </c>
    </row>
    <row r="97" ht="14.25" customHeight="1">
      <c r="A97" t="s">
        <v>83</v>
      </c>
      <c r="B97">
        <f t="shared" si="5"/>
        <v>0</v>
      </c>
      <c r="C97">
        <f t="shared" si="6"/>
        <v>0</v>
      </c>
      <c r="D97">
        <f t="shared" si="7"/>
        <v>1</v>
      </c>
    </row>
    <row r="98" ht="14.25" customHeight="1">
      <c r="A98" t="s">
        <v>83</v>
      </c>
      <c r="B98">
        <f t="shared" si="5"/>
        <v>0</v>
      </c>
      <c r="C98">
        <f t="shared" si="6"/>
        <v>0</v>
      </c>
      <c r="D98">
        <f t="shared" si="7"/>
        <v>1</v>
      </c>
    </row>
    <row r="99" ht="14.25" customHeight="1">
      <c r="A99" t="s">
        <v>70</v>
      </c>
      <c r="B99">
        <f t="shared" si="5"/>
        <v>1</v>
      </c>
      <c r="C99">
        <f t="shared" si="6"/>
        <v>0</v>
      </c>
      <c r="D99">
        <f t="shared" si="7"/>
        <v>0</v>
      </c>
    </row>
    <row r="100" ht="14.25" customHeight="1">
      <c r="A100" t="s">
        <v>70</v>
      </c>
      <c r="B100">
        <f t="shared" si="5"/>
        <v>1</v>
      </c>
      <c r="C100">
        <f t="shared" si="6"/>
        <v>0</v>
      </c>
      <c r="D100">
        <f t="shared" si="7"/>
        <v>0</v>
      </c>
    </row>
    <row r="101" ht="14.25" customHeight="1">
      <c r="A101" t="s">
        <v>79</v>
      </c>
      <c r="B101">
        <f t="shared" si="5"/>
        <v>0</v>
      </c>
      <c r="C101">
        <f t="shared" si="6"/>
        <v>1</v>
      </c>
      <c r="D101">
        <f t="shared" si="7"/>
        <v>0</v>
      </c>
    </row>
    <row r="102" ht="14.25" customHeight="1">
      <c r="A102" t="s">
        <v>79</v>
      </c>
      <c r="B102">
        <f t="shared" si="5"/>
        <v>0</v>
      </c>
      <c r="C102">
        <f t="shared" si="6"/>
        <v>1</v>
      </c>
      <c r="D102">
        <f t="shared" si="7"/>
        <v>0</v>
      </c>
    </row>
    <row r="103" ht="14.25" customHeight="1">
      <c r="A103" t="s">
        <v>79</v>
      </c>
      <c r="B103">
        <f t="shared" si="5"/>
        <v>0</v>
      </c>
      <c r="C103">
        <f t="shared" si="6"/>
        <v>1</v>
      </c>
      <c r="D103">
        <f t="shared" si="7"/>
        <v>0</v>
      </c>
    </row>
    <row r="104" ht="14.25" customHeight="1">
      <c r="A104" t="s">
        <v>70</v>
      </c>
      <c r="B104">
        <f t="shared" si="5"/>
        <v>1</v>
      </c>
      <c r="C104">
        <f t="shared" si="6"/>
        <v>0</v>
      </c>
      <c r="D104">
        <f t="shared" si="7"/>
        <v>0</v>
      </c>
    </row>
    <row r="105" ht="14.25" customHeight="1">
      <c r="A105" t="s">
        <v>70</v>
      </c>
      <c r="B105">
        <f t="shared" si="5"/>
        <v>1</v>
      </c>
      <c r="C105">
        <f t="shared" si="6"/>
        <v>0</v>
      </c>
      <c r="D105">
        <f t="shared" si="7"/>
        <v>0</v>
      </c>
    </row>
    <row r="106" ht="14.25" customHeight="1">
      <c r="A106" t="s">
        <v>70</v>
      </c>
      <c r="B106">
        <f t="shared" si="5"/>
        <v>1</v>
      </c>
      <c r="C106">
        <f t="shared" si="6"/>
        <v>0</v>
      </c>
      <c r="D106">
        <f t="shared" si="7"/>
        <v>0</v>
      </c>
    </row>
    <row r="107" ht="14.25" customHeight="1">
      <c r="A107" t="s">
        <v>83</v>
      </c>
      <c r="B107">
        <f t="shared" si="5"/>
        <v>0</v>
      </c>
      <c r="C107">
        <f t="shared" si="6"/>
        <v>0</v>
      </c>
      <c r="D107">
        <f t="shared" si="7"/>
        <v>1</v>
      </c>
    </row>
    <row r="108" ht="14.25" customHeight="1">
      <c r="A108" t="s">
        <v>83</v>
      </c>
      <c r="B108">
        <f t="shared" si="5"/>
        <v>0</v>
      </c>
      <c r="C108">
        <f t="shared" si="6"/>
        <v>0</v>
      </c>
      <c r="D108">
        <f t="shared" si="7"/>
        <v>1</v>
      </c>
    </row>
    <row r="109" ht="14.25" customHeight="1">
      <c r="A109" t="s">
        <v>83</v>
      </c>
      <c r="B109">
        <f t="shared" si="5"/>
        <v>0</v>
      </c>
      <c r="C109">
        <f t="shared" si="6"/>
        <v>0</v>
      </c>
      <c r="D109">
        <f t="shared" si="7"/>
        <v>1</v>
      </c>
    </row>
    <row r="110" ht="14.25" customHeight="1">
      <c r="A110" t="s">
        <v>70</v>
      </c>
      <c r="B110">
        <f t="shared" si="5"/>
        <v>1</v>
      </c>
      <c r="C110">
        <f t="shared" si="6"/>
        <v>0</v>
      </c>
      <c r="D110">
        <f t="shared" si="7"/>
        <v>0</v>
      </c>
    </row>
    <row r="111" ht="14.25" customHeight="1">
      <c r="A111" t="s">
        <v>70</v>
      </c>
      <c r="B111">
        <f t="shared" si="5"/>
        <v>1</v>
      </c>
      <c r="C111">
        <f t="shared" si="6"/>
        <v>0</v>
      </c>
      <c r="D111">
        <f t="shared" si="7"/>
        <v>0</v>
      </c>
    </row>
    <row r="112" ht="14.25" customHeight="1">
      <c r="A112" t="s">
        <v>70</v>
      </c>
      <c r="B112">
        <f t="shared" si="5"/>
        <v>1</v>
      </c>
      <c r="C112">
        <f t="shared" si="6"/>
        <v>0</v>
      </c>
      <c r="D112">
        <f t="shared" si="7"/>
        <v>0</v>
      </c>
    </row>
    <row r="113" ht="14.25" customHeight="1">
      <c r="A113" t="s">
        <v>79</v>
      </c>
      <c r="B113">
        <f t="shared" si="5"/>
        <v>0</v>
      </c>
      <c r="C113">
        <f t="shared" si="6"/>
        <v>1</v>
      </c>
      <c r="D113">
        <f t="shared" si="7"/>
        <v>0</v>
      </c>
    </row>
    <row r="114" ht="14.25" customHeight="1">
      <c r="A114" t="s">
        <v>79</v>
      </c>
      <c r="B114">
        <f t="shared" si="5"/>
        <v>0</v>
      </c>
      <c r="C114">
        <f t="shared" si="6"/>
        <v>1</v>
      </c>
      <c r="D114">
        <f t="shared" si="7"/>
        <v>0</v>
      </c>
    </row>
    <row r="115" ht="14.25" customHeight="1">
      <c r="A115" t="s">
        <v>79</v>
      </c>
      <c r="B115">
        <f t="shared" si="5"/>
        <v>0</v>
      </c>
      <c r="C115">
        <f t="shared" si="6"/>
        <v>1</v>
      </c>
      <c r="D115">
        <f t="shared" si="7"/>
        <v>0</v>
      </c>
    </row>
    <row r="116" ht="14.25" customHeight="1">
      <c r="A116" t="s">
        <v>70</v>
      </c>
      <c r="B116">
        <f t="shared" si="5"/>
        <v>1</v>
      </c>
      <c r="C116">
        <f t="shared" si="6"/>
        <v>0</v>
      </c>
      <c r="D116">
        <f t="shared" si="7"/>
        <v>0</v>
      </c>
    </row>
    <row r="117" ht="14.25" customHeight="1">
      <c r="A117" t="s">
        <v>70</v>
      </c>
      <c r="B117">
        <f t="shared" si="5"/>
        <v>1</v>
      </c>
      <c r="C117">
        <f t="shared" si="6"/>
        <v>0</v>
      </c>
      <c r="D117">
        <f t="shared" si="7"/>
        <v>0</v>
      </c>
    </row>
    <row r="118" ht="14.25" customHeight="1">
      <c r="A118" t="s">
        <v>70</v>
      </c>
      <c r="B118">
        <f t="shared" si="5"/>
        <v>1</v>
      </c>
      <c r="C118">
        <f t="shared" si="6"/>
        <v>0</v>
      </c>
      <c r="D118">
        <f t="shared" si="7"/>
        <v>0</v>
      </c>
    </row>
    <row r="119" ht="14.25" customHeight="1">
      <c r="A119" t="s">
        <v>70</v>
      </c>
      <c r="B119">
        <f t="shared" si="5"/>
        <v>1</v>
      </c>
      <c r="C119">
        <f t="shared" si="6"/>
        <v>0</v>
      </c>
      <c r="D119">
        <f t="shared" si="7"/>
        <v>0</v>
      </c>
    </row>
    <row r="120" ht="14.25" customHeight="1">
      <c r="A120" t="s">
        <v>70</v>
      </c>
      <c r="B120">
        <f t="shared" si="5"/>
        <v>1</v>
      </c>
      <c r="C120">
        <f t="shared" si="6"/>
        <v>0</v>
      </c>
      <c r="D120">
        <f t="shared" si="7"/>
        <v>0</v>
      </c>
    </row>
    <row r="121" ht="14.25" customHeight="1">
      <c r="A121" t="s">
        <v>70</v>
      </c>
      <c r="B121">
        <f t="shared" si="5"/>
        <v>1</v>
      </c>
      <c r="C121">
        <f t="shared" si="6"/>
        <v>0</v>
      </c>
      <c r="D121">
        <f t="shared" si="7"/>
        <v>0</v>
      </c>
    </row>
    <row r="122" ht="14.25" customHeight="1">
      <c r="A122" t="s">
        <v>70</v>
      </c>
      <c r="B122">
        <f t="shared" si="5"/>
        <v>1</v>
      </c>
      <c r="C122">
        <f t="shared" si="6"/>
        <v>0</v>
      </c>
      <c r="D122">
        <f t="shared" si="7"/>
        <v>0</v>
      </c>
    </row>
    <row r="123" ht="14.25" customHeight="1">
      <c r="A123" t="s">
        <v>70</v>
      </c>
      <c r="B123">
        <f t="shared" si="5"/>
        <v>1</v>
      </c>
      <c r="C123">
        <f t="shared" si="6"/>
        <v>0</v>
      </c>
      <c r="D123">
        <f t="shared" si="7"/>
        <v>0</v>
      </c>
    </row>
    <row r="124" ht="14.25" customHeight="1">
      <c r="A124" t="s">
        <v>83</v>
      </c>
      <c r="B124">
        <f t="shared" si="5"/>
        <v>0</v>
      </c>
      <c r="C124">
        <f t="shared" si="6"/>
        <v>0</v>
      </c>
      <c r="D124">
        <f t="shared" si="7"/>
        <v>1</v>
      </c>
    </row>
    <row r="125" ht="14.25" customHeight="1">
      <c r="A125" t="s">
        <v>83</v>
      </c>
      <c r="B125">
        <f t="shared" si="5"/>
        <v>0</v>
      </c>
      <c r="C125">
        <f t="shared" si="6"/>
        <v>0</v>
      </c>
      <c r="D125">
        <f t="shared" si="7"/>
        <v>1</v>
      </c>
    </row>
    <row r="126" ht="14.25" customHeight="1">
      <c r="A126" t="s">
        <v>83</v>
      </c>
      <c r="B126">
        <f t="shared" si="5"/>
        <v>0</v>
      </c>
      <c r="C126">
        <f t="shared" si="6"/>
        <v>0</v>
      </c>
      <c r="D126">
        <f t="shared" si="7"/>
        <v>1</v>
      </c>
    </row>
    <row r="127" ht="14.25" customHeight="1">
      <c r="A127" t="s">
        <v>70</v>
      </c>
      <c r="B127">
        <f t="shared" si="5"/>
        <v>1</v>
      </c>
      <c r="C127">
        <f t="shared" si="6"/>
        <v>0</v>
      </c>
      <c r="D127">
        <f t="shared" si="7"/>
        <v>0</v>
      </c>
    </row>
    <row r="128" ht="14.25" customHeight="1">
      <c r="A128" t="s">
        <v>70</v>
      </c>
      <c r="B128">
        <f t="shared" si="5"/>
        <v>1</v>
      </c>
      <c r="C128">
        <f t="shared" si="6"/>
        <v>0</v>
      </c>
      <c r="D128">
        <f t="shared" si="7"/>
        <v>0</v>
      </c>
    </row>
    <row r="129" ht="14.25" customHeight="1">
      <c r="A129" t="s">
        <v>79</v>
      </c>
      <c r="B129">
        <f t="shared" si="5"/>
        <v>0</v>
      </c>
      <c r="C129">
        <f t="shared" si="6"/>
        <v>1</v>
      </c>
      <c r="D129">
        <f t="shared" si="7"/>
        <v>0</v>
      </c>
    </row>
    <row r="130" ht="14.25" customHeight="1">
      <c r="A130" t="s">
        <v>79</v>
      </c>
      <c r="B130">
        <f t="shared" si="5"/>
        <v>0</v>
      </c>
      <c r="C130">
        <f t="shared" si="6"/>
        <v>1</v>
      </c>
      <c r="D130">
        <f t="shared" si="7"/>
        <v>0</v>
      </c>
    </row>
    <row r="131" ht="14.25" customHeight="1">
      <c r="A131" t="s">
        <v>79</v>
      </c>
      <c r="B131">
        <f t="shared" si="5"/>
        <v>0</v>
      </c>
      <c r="C131">
        <f t="shared" si="6"/>
        <v>1</v>
      </c>
      <c r="D131">
        <f t="shared" si="7"/>
        <v>0</v>
      </c>
    </row>
    <row r="132" ht="14.25" customHeight="1">
      <c r="A132" t="s">
        <v>79</v>
      </c>
      <c r="B132">
        <f t="shared" si="5"/>
        <v>0</v>
      </c>
      <c r="C132">
        <f t="shared" si="6"/>
        <v>1</v>
      </c>
      <c r="D132">
        <f t="shared" si="7"/>
        <v>0</v>
      </c>
    </row>
    <row r="133" ht="14.25" customHeight="1">
      <c r="A133" t="s">
        <v>70</v>
      </c>
      <c r="B133">
        <f t="shared" si="5"/>
        <v>1</v>
      </c>
      <c r="C133">
        <f t="shared" si="6"/>
        <v>0</v>
      </c>
      <c r="D133">
        <f t="shared" si="7"/>
        <v>0</v>
      </c>
    </row>
    <row r="134" ht="14.25" customHeight="1">
      <c r="A134" t="s">
        <v>70</v>
      </c>
      <c r="B134">
        <f t="shared" si="5"/>
        <v>1</v>
      </c>
      <c r="C134">
        <f t="shared" si="6"/>
        <v>0</v>
      </c>
      <c r="D134">
        <f t="shared" si="7"/>
        <v>0</v>
      </c>
    </row>
    <row r="135" ht="14.25" customHeight="1">
      <c r="A135" t="s">
        <v>83</v>
      </c>
      <c r="B135">
        <f t="shared" si="5"/>
        <v>0</v>
      </c>
      <c r="C135">
        <f t="shared" si="6"/>
        <v>0</v>
      </c>
      <c r="D135">
        <f t="shared" si="7"/>
        <v>1</v>
      </c>
    </row>
    <row r="136" ht="14.25" customHeight="1">
      <c r="A136" t="s">
        <v>83</v>
      </c>
      <c r="B136">
        <f t="shared" si="5"/>
        <v>0</v>
      </c>
      <c r="C136">
        <f t="shared" si="6"/>
        <v>0</v>
      </c>
      <c r="D136">
        <f t="shared" si="7"/>
        <v>1</v>
      </c>
    </row>
    <row r="137" ht="14.25" customHeight="1">
      <c r="A137" t="s">
        <v>83</v>
      </c>
      <c r="B137">
        <f t="shared" si="5"/>
        <v>0</v>
      </c>
      <c r="C137">
        <f t="shared" si="6"/>
        <v>0</v>
      </c>
      <c r="D137">
        <f t="shared" si="7"/>
        <v>1</v>
      </c>
    </row>
    <row r="138" ht="14.25" customHeight="1">
      <c r="A138" t="s">
        <v>83</v>
      </c>
      <c r="B138">
        <f t="shared" si="5"/>
        <v>0</v>
      </c>
      <c r="C138">
        <f t="shared" si="6"/>
        <v>0</v>
      </c>
      <c r="D138">
        <f t="shared" si="7"/>
        <v>1</v>
      </c>
    </row>
    <row r="139" ht="14.25" customHeight="1"/>
  </sheetData>
  <mergeCells count="3">
    <mergeCell ref="A9:D9"/>
    <mergeCell ref="A7:D7"/>
    <mergeCell ref="F18:H2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10.29"/>
    <col customWidth="1" min="4" max="6" width="8.71"/>
    <col customWidth="1" min="7" max="7" width="13.43"/>
    <col customWidth="1" min="8" max="8" width="16.57"/>
    <col customWidth="1" min="9" max="9" width="19.14"/>
    <col customWidth="1" min="10" max="10" width="22.0"/>
    <col customWidth="1" min="11" max="11" width="13.29"/>
    <col customWidth="1" min="12" max="12" width="8.71"/>
  </cols>
  <sheetData>
    <row r="1" ht="14.25" customHeight="1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ht="14.25" customHeight="1">
      <c r="A2">
        <v>6805.0</v>
      </c>
      <c r="B2" s="3">
        <v>61805.0</v>
      </c>
      <c r="C2" s="3"/>
      <c r="D2" s="3">
        <v>25.0</v>
      </c>
      <c r="E2" s="3">
        <v>37.0</v>
      </c>
      <c r="F2" s="3">
        <v>7.0</v>
      </c>
      <c r="G2" s="3" t="s">
        <v>23</v>
      </c>
      <c r="H2" s="3">
        <v>2.6</v>
      </c>
      <c r="I2" s="3">
        <v>4.36</v>
      </c>
      <c r="J2" s="3">
        <f>(I2/'Minimum life calcs'!$G$3*-1*1000)^3</f>
        <v>0.07160174139</v>
      </c>
      <c r="K2" s="3">
        <f>J2*2*PI()*'Minimum life calcs'!$G$10</f>
        <v>102.8441704</v>
      </c>
    </row>
    <row r="3" ht="14.25" customHeight="1">
      <c r="A3">
        <v>6806.0</v>
      </c>
      <c r="B3" s="3">
        <v>61806.0</v>
      </c>
      <c r="C3" s="3"/>
      <c r="D3" s="3">
        <v>30.0</v>
      </c>
      <c r="E3" s="3">
        <v>42.0</v>
      </c>
      <c r="F3" s="3">
        <v>7.0</v>
      </c>
      <c r="G3" s="3" t="s">
        <v>23</v>
      </c>
      <c r="H3" s="3">
        <v>2.9</v>
      </c>
      <c r="I3" s="3">
        <v>4.49</v>
      </c>
      <c r="J3" s="3">
        <f>(I3/'Minimum life calcs'!$G$3*-1*1000)^3</f>
        <v>0.07819934941</v>
      </c>
      <c r="K3" s="3">
        <f>J3*2*PI()*'Minimum life calcs'!$G$10</f>
        <v>112.3205533</v>
      </c>
    </row>
    <row r="4" ht="14.25" customHeight="1">
      <c r="A4">
        <v>6807.0</v>
      </c>
      <c r="B4" s="3">
        <v>61807.0</v>
      </c>
      <c r="C4" s="3"/>
      <c r="D4" s="3">
        <v>35.0</v>
      </c>
      <c r="E4" s="3">
        <v>47.0</v>
      </c>
      <c r="F4" s="3">
        <v>7.0</v>
      </c>
      <c r="G4" s="3" t="s">
        <v>23</v>
      </c>
      <c r="H4" s="3">
        <v>3.2</v>
      </c>
      <c r="I4" s="3">
        <v>4.75</v>
      </c>
      <c r="J4" s="3">
        <f>(I4/'Minimum life calcs'!$G$3*-1*1000)^3</f>
        <v>0.09258591987</v>
      </c>
      <c r="K4" s="3">
        <f>J4*2*PI()*'Minimum life calcs'!$G$10</f>
        <v>132.9845047</v>
      </c>
    </row>
    <row r="5" ht="14.25" customHeight="1">
      <c r="A5">
        <v>6808.0</v>
      </c>
      <c r="B5" s="3">
        <v>61808.0</v>
      </c>
      <c r="C5" s="3"/>
      <c r="D5" s="3">
        <v>40.0</v>
      </c>
      <c r="E5" s="3">
        <v>52.0</v>
      </c>
      <c r="F5" s="3">
        <v>7.0</v>
      </c>
      <c r="G5" s="3" t="s">
        <v>23</v>
      </c>
      <c r="H5" s="3">
        <v>3.45</v>
      </c>
      <c r="I5" s="3">
        <v>4.94</v>
      </c>
      <c r="J5" s="3">
        <f>(I5/'Minimum life calcs'!$G$3*-1*1000)^3</f>
        <v>0.1041465682</v>
      </c>
      <c r="K5" s="3">
        <f>J5*2*PI()*'Minimum life calcs'!$G$10</f>
        <v>149.5894819</v>
      </c>
    </row>
    <row r="6" ht="14.25" customHeight="1">
      <c r="A6">
        <v>6809.0</v>
      </c>
      <c r="B6" s="3">
        <v>61809.0</v>
      </c>
      <c r="C6" s="3"/>
      <c r="D6" s="3">
        <v>45.0</v>
      </c>
      <c r="E6" s="3">
        <v>58.0</v>
      </c>
      <c r="F6" s="3">
        <v>7.0</v>
      </c>
      <c r="G6" s="3" t="s">
        <v>23</v>
      </c>
      <c r="H6" s="3">
        <v>6.1</v>
      </c>
      <c r="I6" s="3">
        <v>6.63</v>
      </c>
      <c r="J6" s="3">
        <f>(I6/'Minimum life calcs'!$G$3*-1*1000)^3</f>
        <v>0.2517704187</v>
      </c>
      <c r="K6" s="3">
        <f>J6*2*PI()*'Minimum life calcs'!$G$10</f>
        <v>361.6269567</v>
      </c>
    </row>
    <row r="7" ht="14.25" customHeight="1">
      <c r="A7">
        <v>6810.0</v>
      </c>
      <c r="B7" s="3">
        <v>61810.0</v>
      </c>
      <c r="C7" s="3"/>
      <c r="D7" s="3">
        <v>50.0</v>
      </c>
      <c r="E7" s="3">
        <v>65.0</v>
      </c>
      <c r="F7" s="3">
        <v>7.0</v>
      </c>
      <c r="G7" s="3" t="s">
        <v>23</v>
      </c>
      <c r="H7" s="3">
        <v>6.8</v>
      </c>
      <c r="I7" s="3">
        <v>6.76</v>
      </c>
      <c r="J7" s="3">
        <f>(I7/'Minimum life calcs'!$G$3*-1*1000)^3</f>
        <v>0.2668727339</v>
      </c>
      <c r="K7" s="3">
        <f>J7*2*PI()*'Minimum life calcs'!$G$10</f>
        <v>383.3189582</v>
      </c>
    </row>
    <row r="8" ht="14.25" customHeight="1">
      <c r="A8">
        <v>6811.0</v>
      </c>
      <c r="B8" s="3">
        <v>61811.0</v>
      </c>
      <c r="C8" s="3"/>
      <c r="D8" s="3">
        <v>55.0</v>
      </c>
      <c r="E8" s="3">
        <v>72.0</v>
      </c>
      <c r="F8" s="3">
        <v>9.0</v>
      </c>
      <c r="G8" s="3" t="s">
        <v>23</v>
      </c>
      <c r="H8" s="3">
        <v>8.8</v>
      </c>
      <c r="I8" s="3">
        <v>9.04</v>
      </c>
      <c r="J8" s="3">
        <f>(I8/'Minimum life calcs'!$G$3*-1*1000)^3</f>
        <v>0.6382185285</v>
      </c>
      <c r="K8" s="3">
        <f>J8*2*PI()*'Minimum life calcs'!$G$10</f>
        <v>916.6963513</v>
      </c>
    </row>
    <row r="9" ht="14.25" customHeight="1">
      <c r="A9" s="12">
        <v>6812.0</v>
      </c>
      <c r="B9" s="13">
        <v>61812.0</v>
      </c>
      <c r="C9" s="13"/>
      <c r="D9" s="13">
        <v>60.0</v>
      </c>
      <c r="E9" s="13">
        <v>78.0</v>
      </c>
      <c r="F9" s="13">
        <v>10.0</v>
      </c>
      <c r="G9" s="13" t="s">
        <v>23</v>
      </c>
      <c r="H9" s="13">
        <v>11.4</v>
      </c>
      <c r="I9" s="13">
        <v>11.9</v>
      </c>
      <c r="J9" s="13">
        <f>(I9/'Minimum life calcs'!$G$3*-1*1000)^3</f>
        <v>1.455811015</v>
      </c>
      <c r="K9" s="13">
        <f>J9*2*PI()*'Minimum life calcs'!$G$10</f>
        <v>2091.034005</v>
      </c>
    </row>
    <row r="10" ht="14.25" customHeight="1">
      <c r="A10" s="12">
        <v>6813.0</v>
      </c>
      <c r="B10" s="15">
        <v>61813.0</v>
      </c>
      <c r="C10" s="15"/>
      <c r="D10" s="15">
        <v>65.0</v>
      </c>
      <c r="E10" s="15">
        <v>85.0</v>
      </c>
      <c r="F10" s="15">
        <v>10.0</v>
      </c>
      <c r="G10" s="15" t="s">
        <v>23</v>
      </c>
      <c r="H10" s="15">
        <v>12.7</v>
      </c>
      <c r="I10" s="15">
        <v>12.4</v>
      </c>
      <c r="J10" s="15">
        <f>(I10/'Minimum life calcs'!$G$3*-1*1000)^3</f>
        <v>1.647134912</v>
      </c>
      <c r="K10" s="15">
        <f>J10*2*PI()*'Minimum life calcs'!$G$10</f>
        <v>2365.839436</v>
      </c>
    </row>
    <row r="11" ht="14.25" customHeight="1">
      <c r="A11">
        <v>6814.0</v>
      </c>
      <c r="B11" s="18">
        <v>61814.0</v>
      </c>
      <c r="C11" s="18"/>
      <c r="D11" s="18">
        <v>70.0</v>
      </c>
      <c r="E11" s="18">
        <v>90.0</v>
      </c>
      <c r="F11" s="18">
        <v>10.0</v>
      </c>
      <c r="G11" s="18" t="s">
        <v>23</v>
      </c>
      <c r="H11" s="18">
        <v>13.2</v>
      </c>
      <c r="I11" s="18">
        <v>12.4</v>
      </c>
      <c r="J11" s="18">
        <f>(I11/'Minimum life calcs'!$G$3*-1*1000)^3</f>
        <v>1.647134912</v>
      </c>
      <c r="K11" s="18">
        <f>J11*2*PI()*'Minimum life calcs'!$G$10</f>
        <v>2365.839436</v>
      </c>
    </row>
    <row r="12" ht="14.25" customHeight="1">
      <c r="A12">
        <v>6815.0</v>
      </c>
      <c r="B12" s="18">
        <v>61815.0</v>
      </c>
      <c r="C12" s="18"/>
      <c r="D12" s="18">
        <v>75.0</v>
      </c>
      <c r="E12" s="18">
        <v>95.0</v>
      </c>
      <c r="F12" s="18">
        <v>10.0</v>
      </c>
      <c r="G12" s="18" t="s">
        <v>23</v>
      </c>
      <c r="H12" s="18">
        <v>14.3</v>
      </c>
      <c r="I12" s="18">
        <v>12.7</v>
      </c>
      <c r="J12" s="18">
        <f>(I12/'Minimum life calcs'!$G$3*-1*1000)^3</f>
        <v>1.769600693</v>
      </c>
      <c r="K12" s="18">
        <f>J12*2*PI()*'Minimum life calcs'!$G$10</f>
        <v>2541.741467</v>
      </c>
    </row>
    <row r="13" ht="14.25" customHeight="1">
      <c r="A13">
        <v>6906.0</v>
      </c>
      <c r="B13" s="3">
        <v>61906.0</v>
      </c>
      <c r="C13" s="3"/>
      <c r="D13" s="3">
        <v>30.0</v>
      </c>
      <c r="E13" s="3">
        <v>47.0</v>
      </c>
      <c r="F13" s="3">
        <v>9.0</v>
      </c>
      <c r="G13" s="3" t="s">
        <v>23</v>
      </c>
      <c r="H13" s="3">
        <v>4.55</v>
      </c>
      <c r="I13" s="3">
        <v>7.28</v>
      </c>
      <c r="J13" s="3">
        <f>(I13/'Minimum life calcs'!$G$3*-1*1000)^3</f>
        <v>0.3333176067</v>
      </c>
      <c r="K13" s="3">
        <f>J13*2*PI()*'Minimum life calcs'!$G$10</f>
        <v>478.7561317</v>
      </c>
    </row>
    <row r="14" ht="14.25" customHeight="1">
      <c r="A14">
        <v>6907.0</v>
      </c>
      <c r="B14" s="3">
        <v>61907.0</v>
      </c>
      <c r="C14" s="3"/>
      <c r="D14" s="3">
        <v>35.0</v>
      </c>
      <c r="E14" s="3">
        <v>55.0</v>
      </c>
      <c r="F14" s="3">
        <v>10.0</v>
      </c>
      <c r="G14" s="3" t="s">
        <v>23</v>
      </c>
      <c r="H14" s="3">
        <v>6.8</v>
      </c>
      <c r="I14" s="3">
        <v>9.56</v>
      </c>
      <c r="J14" s="3">
        <f>(I14/'Minimum life calcs'!$G$3*-1*1000)^3</f>
        <v>0.7548102581</v>
      </c>
      <c r="K14" s="3">
        <f>J14*2*PI()*'Minimum life calcs'!$G$10</f>
        <v>1084.161269</v>
      </c>
    </row>
    <row r="15" ht="14.25" customHeight="1">
      <c r="A15" s="12">
        <v>6908.0</v>
      </c>
      <c r="B15" s="13">
        <v>61908.0</v>
      </c>
      <c r="C15" s="13"/>
      <c r="D15" s="13">
        <v>40.0</v>
      </c>
      <c r="E15" s="13">
        <v>62.0</v>
      </c>
      <c r="F15" s="13">
        <v>12.0</v>
      </c>
      <c r="G15" s="13" t="s">
        <v>23</v>
      </c>
      <c r="H15" s="13">
        <v>10.0</v>
      </c>
      <c r="I15" s="13">
        <v>13.8</v>
      </c>
      <c r="J15" s="13">
        <f>(I15/'Minimum life calcs'!$G$3*-1*1000)^3</f>
        <v>2.270394762</v>
      </c>
      <c r="K15" s="13">
        <f>J15*2*PI()*'Minimum life calcs'!$G$10</f>
        <v>3261.050096</v>
      </c>
    </row>
    <row r="16" ht="14.25" customHeight="1">
      <c r="A16">
        <v>6909.0</v>
      </c>
      <c r="B16" s="18">
        <v>61909.0</v>
      </c>
      <c r="C16" s="18"/>
      <c r="D16" s="18">
        <v>45.0</v>
      </c>
      <c r="E16" s="18">
        <v>68.0</v>
      </c>
      <c r="F16" s="18">
        <v>12.0</v>
      </c>
      <c r="G16" s="18" t="s">
        <v>23</v>
      </c>
      <c r="H16" s="18">
        <v>10.8</v>
      </c>
      <c r="I16" s="18">
        <v>14.0</v>
      </c>
      <c r="J16" s="18">
        <f>(I16/'Minimum life calcs'!$G$3*-1*1000)^3</f>
        <v>2.370545109</v>
      </c>
      <c r="K16" s="18">
        <f>J16*2*PI()*'Minimum life calcs'!$G$10</f>
        <v>3404.899662</v>
      </c>
    </row>
    <row r="17" ht="14.25" customHeight="1">
      <c r="A17">
        <v>6910.0</v>
      </c>
      <c r="B17" s="18">
        <v>61910.0</v>
      </c>
      <c r="C17" s="18"/>
      <c r="D17" s="18">
        <v>50.0</v>
      </c>
      <c r="E17" s="18">
        <v>72.0</v>
      </c>
      <c r="F17" s="18">
        <v>12.0</v>
      </c>
      <c r="G17" s="18" t="s">
        <v>23</v>
      </c>
      <c r="H17" s="18">
        <v>11.8</v>
      </c>
      <c r="I17" s="18">
        <v>14.6</v>
      </c>
      <c r="J17" s="18">
        <f>(I17/'Minimum life calcs'!$G$3*-1*1000)^3</f>
        <v>2.68857827</v>
      </c>
      <c r="K17" s="18">
        <f>J17*2*PI()*'Minimum life calcs'!$G$10</f>
        <v>3861.702192</v>
      </c>
    </row>
    <row r="18" ht="14.25" customHeight="1">
      <c r="A18">
        <v>6911.0</v>
      </c>
      <c r="B18" s="18">
        <v>61911.0</v>
      </c>
      <c r="C18" s="18"/>
      <c r="D18" s="18">
        <v>55.0</v>
      </c>
      <c r="E18" s="18">
        <v>80.0</v>
      </c>
      <c r="F18" s="18">
        <v>13.0</v>
      </c>
      <c r="G18" s="18" t="s">
        <v>23</v>
      </c>
      <c r="H18" s="18">
        <v>14.0</v>
      </c>
      <c r="I18" s="18">
        <v>16.5</v>
      </c>
      <c r="J18" s="18">
        <f>(I18/'Minimum life calcs'!$G$3*-1*1000)^3</f>
        <v>3.880752532</v>
      </c>
      <c r="K18" s="18">
        <f>J18*2*PI()*'Minimum life calcs'!$G$10</f>
        <v>5574.065195</v>
      </c>
    </row>
    <row r="19" ht="14.25" customHeight="1">
      <c r="C19" t="s">
        <v>89</v>
      </c>
      <c r="D19">
        <v>25.4</v>
      </c>
      <c r="E19">
        <v>34.925</v>
      </c>
      <c r="F19">
        <v>4.763</v>
      </c>
    </row>
    <row r="20" ht="14.25" customHeight="1">
      <c r="C20" t="s">
        <v>90</v>
      </c>
      <c r="D20">
        <v>38.1</v>
      </c>
      <c r="E20">
        <v>47.625</v>
      </c>
      <c r="F20">
        <v>4.763</v>
      </c>
    </row>
    <row r="21" ht="14.25" customHeight="1">
      <c r="C21" t="s">
        <v>91</v>
      </c>
      <c r="D21">
        <v>50.8</v>
      </c>
      <c r="E21">
        <v>63.5</v>
      </c>
      <c r="F21">
        <v>6.35</v>
      </c>
    </row>
    <row r="22" ht="14.25" customHeight="1">
      <c r="C22" t="s">
        <v>92</v>
      </c>
      <c r="D22">
        <v>63.5</v>
      </c>
      <c r="E22">
        <v>76.2</v>
      </c>
      <c r="F22">
        <v>6.35</v>
      </c>
    </row>
    <row r="23" ht="14.25" customHeight="1">
      <c r="B23">
        <v>71806.0</v>
      </c>
      <c r="D23">
        <v>30.0</v>
      </c>
      <c r="E23">
        <v>42.0</v>
      </c>
      <c r="F23">
        <v>7.0</v>
      </c>
      <c r="G23">
        <v>40.0</v>
      </c>
      <c r="H23">
        <v>4.55</v>
      </c>
      <c r="I23">
        <v>5.6</v>
      </c>
    </row>
    <row r="24" ht="14.25" customHeight="1">
      <c r="B24">
        <v>71807.0</v>
      </c>
      <c r="D24">
        <v>35.0</v>
      </c>
      <c r="E24">
        <v>47.0</v>
      </c>
      <c r="F24">
        <v>7.0</v>
      </c>
      <c r="G24">
        <v>40.0</v>
      </c>
      <c r="H24">
        <v>5.3</v>
      </c>
      <c r="I24">
        <v>6.0</v>
      </c>
    </row>
    <row r="25" ht="14.25" customHeight="1">
      <c r="B25">
        <v>71808.0</v>
      </c>
      <c r="D25">
        <v>40.0</v>
      </c>
      <c r="E25">
        <v>52.0</v>
      </c>
      <c r="F25">
        <v>7.0</v>
      </c>
      <c r="G25">
        <v>40.0</v>
      </c>
      <c r="H25">
        <v>5.8</v>
      </c>
      <c r="I25">
        <v>6.3</v>
      </c>
    </row>
    <row r="26" ht="14.25" customHeight="1">
      <c r="B26">
        <v>71809.0</v>
      </c>
      <c r="D26">
        <v>45.0</v>
      </c>
      <c r="E26">
        <v>58.0</v>
      </c>
      <c r="F26">
        <v>7.0</v>
      </c>
      <c r="G26">
        <v>40.0</v>
      </c>
      <c r="H26">
        <v>6.5</v>
      </c>
      <c r="I26">
        <v>6.6</v>
      </c>
    </row>
    <row r="27" ht="14.25" customHeight="1">
      <c r="B27">
        <v>71810.0</v>
      </c>
      <c r="D27">
        <v>50.0</v>
      </c>
      <c r="E27">
        <v>65.0</v>
      </c>
      <c r="F27">
        <v>7.0</v>
      </c>
      <c r="G27">
        <v>40.0</v>
      </c>
      <c r="H27">
        <v>7.4</v>
      </c>
      <c r="I27">
        <v>7.0</v>
      </c>
    </row>
    <row r="28" ht="14.25" customHeight="1">
      <c r="B28">
        <v>71811.0</v>
      </c>
      <c r="D28">
        <v>55.0</v>
      </c>
      <c r="E28">
        <v>72.0</v>
      </c>
      <c r="F28">
        <v>9.0</v>
      </c>
      <c r="G28">
        <v>40.0</v>
      </c>
      <c r="H28">
        <v>11.8</v>
      </c>
      <c r="I28">
        <v>11.8</v>
      </c>
    </row>
    <row r="29" ht="14.25" customHeight="1">
      <c r="B29">
        <v>71812.0</v>
      </c>
      <c r="D29">
        <v>60.0</v>
      </c>
      <c r="E29">
        <v>78.0</v>
      </c>
      <c r="F29">
        <v>10.0</v>
      </c>
      <c r="G29">
        <v>40.0</v>
      </c>
      <c r="H29">
        <v>12.8</v>
      </c>
      <c r="I29">
        <v>12.3</v>
      </c>
    </row>
    <row r="30" ht="14.25" customHeight="1">
      <c r="B30">
        <v>71813.0</v>
      </c>
      <c r="D30">
        <v>65.0</v>
      </c>
      <c r="E30">
        <v>85.0</v>
      </c>
      <c r="F30">
        <v>10.0</v>
      </c>
      <c r="G30">
        <v>40.0</v>
      </c>
      <c r="H30">
        <v>15.8</v>
      </c>
      <c r="I30">
        <v>15.2</v>
      </c>
    </row>
    <row r="31" ht="14.25" customHeight="1">
      <c r="B31">
        <v>71814.0</v>
      </c>
      <c r="D31">
        <v>70.0</v>
      </c>
      <c r="E31">
        <v>90.0</v>
      </c>
      <c r="F31">
        <v>10.0</v>
      </c>
      <c r="G31">
        <v>40.0</v>
      </c>
      <c r="H31">
        <v>17.2</v>
      </c>
      <c r="I31">
        <v>15.8</v>
      </c>
    </row>
    <row r="32" ht="14.25" customHeight="1"/>
  </sheetData>
  <printOptions/>
  <pageMargins bottom="0.75" footer="0.0" header="0.0" left="0.7" right="0.7" top="0.75"/>
  <pageSetup orientation="portrait"/>
  <drawing r:id="rId1"/>
</worksheet>
</file>