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1.xml" ContentType="application/vnd.openxmlformats-officedocument.spreadsheetml.chart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codeName="ThisWorkbook" defaultThemeVersion="124226"/>
  <mc:AlternateContent xmlns:mc="http://schemas.openxmlformats.org/markup-compatibility/2006">
    <mc:Choice Requires="x15">
      <x15ac:absPath xmlns:x15ac="http://schemas.microsoft.com/office/spreadsheetml/2010/11/ac" url="https://007gc-my.sharepoint.com/personal/suzanne_chiu_ec_gc_ca/Documents/2025/"/>
    </mc:Choice>
  </mc:AlternateContent>
  <xr:revisionPtr revIDLastSave="0" documentId="8_{BF4EC26C-DE3A-4D0F-923A-B1983407717D}" xr6:coauthVersionLast="47" xr6:coauthVersionMax="47" xr10:uidLastSave="{00000000-0000-0000-0000-000000000000}"/>
  <bookViews>
    <workbookView xWindow="-110" yWindow="-110" windowWidth="19420" windowHeight="10300" firstSheet="5" activeTab="8" xr2:uid="{00000000-000D-0000-FFFF-FFFF00000000}"/>
  </bookViews>
  <sheets>
    <sheet name="Instructions" sheetId="2" r:id="rId1"/>
    <sheet name="Gene Table" sheetId="11" r:id="rId2"/>
    <sheet name="Array Layout" sheetId="17" r:id="rId3"/>
    <sheet name="Test Sample Data" sheetId="1" r:id="rId4"/>
    <sheet name="Control Sample Data" sheetId="7" r:id="rId5"/>
    <sheet name="Choose Housekeeping Genes" sheetId="9" r:id="rId6"/>
    <sheet name="Sheet1" sheetId="18" r:id="rId7"/>
    <sheet name="QC Report" sheetId="4" r:id="rId8"/>
    <sheet name="Results" sheetId="8" r:id="rId9"/>
    <sheet name="3D Profile" sheetId="14" r:id="rId10"/>
    <sheet name="Data for 3D Profile" sheetId="13" r:id="rId11"/>
    <sheet name="Scatter Plot" sheetId="15" r:id="rId12"/>
    <sheet name="Volcano Plot" sheetId="16" r:id="rId13"/>
    <sheet name="Calculations" sheetId="12" r:id="rId14"/>
  </sheets>
  <externalReferences>
    <externalReference r:id="rId15"/>
  </externalReferences>
  <definedNames>
    <definedName name="Control_Avg">'Control Sample Data'!$M$3:$M$98</definedName>
    <definedName name="new">[1]newLot!$E$5:$E$132</definedName>
    <definedName name="old">[1]oldLot!$E$5:$E$132</definedName>
    <definedName name="Test_Avg">'Test Sample Data'!$M$3:$M$98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 i="8" l="1"/>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50" i="7" l="1"/>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Q3" i="7" l="1"/>
  <c r="Q4" i="7" s="1"/>
  <c r="R3" i="7"/>
  <c r="R4" i="7" s="1"/>
  <c r="S3" i="7"/>
  <c r="S4" i="7" s="1"/>
  <c r="S5" i="7" s="1"/>
  <c r="T3" i="7"/>
  <c r="T4" i="7" s="1"/>
  <c r="U3" i="7"/>
  <c r="V3" i="7"/>
  <c r="W3" i="7"/>
  <c r="X3" i="7"/>
  <c r="X8" i="7" s="1"/>
  <c r="Y3" i="7"/>
  <c r="Z3" i="7"/>
  <c r="F1" i="11"/>
  <c r="A4" i="12"/>
  <c r="A5" i="12"/>
  <c r="BQ5" i="12" s="1"/>
  <c r="A6" i="12"/>
  <c r="AS6" i="12" s="1"/>
  <c r="A7" i="12"/>
  <c r="A8" i="12"/>
  <c r="AS8" i="12" s="1"/>
  <c r="A9" i="12"/>
  <c r="BQ9" i="12" s="1"/>
  <c r="A10" i="12"/>
  <c r="BQ10" i="12" s="1"/>
  <c r="A11" i="12"/>
  <c r="BQ11" i="12" s="1"/>
  <c r="A12" i="12"/>
  <c r="A13" i="12"/>
  <c r="BQ13" i="12" s="1"/>
  <c r="A14" i="12"/>
  <c r="AS14" i="12" s="1"/>
  <c r="A15" i="12"/>
  <c r="AS15" i="12" s="1"/>
  <c r="A16" i="12"/>
  <c r="BQ16" i="12" s="1"/>
  <c r="A17" i="12"/>
  <c r="AS17" i="12" s="1"/>
  <c r="A18" i="12"/>
  <c r="A19" i="12"/>
  <c r="AS19" i="12" s="1"/>
  <c r="A20" i="12"/>
  <c r="AS20" i="12" s="1"/>
  <c r="A21" i="12"/>
  <c r="A22" i="12"/>
  <c r="AS22" i="12" s="1"/>
  <c r="A23" i="12"/>
  <c r="BQ23" i="12" s="1"/>
  <c r="A24" i="12"/>
  <c r="AS24" i="12" s="1"/>
  <c r="A25" i="12"/>
  <c r="BQ25" i="12" s="1"/>
  <c r="A26" i="12"/>
  <c r="AS26" i="12" s="1"/>
  <c r="A27" i="12"/>
  <c r="BQ27" i="12" s="1"/>
  <c r="A28" i="12"/>
  <c r="BQ28" i="12" s="1"/>
  <c r="A29" i="12"/>
  <c r="AS29" i="12" s="1"/>
  <c r="A30" i="12"/>
  <c r="BQ30" i="12" s="1"/>
  <c r="A31" i="12"/>
  <c r="A32" i="12"/>
  <c r="BQ32" i="12" s="1"/>
  <c r="A33" i="12"/>
  <c r="AS33" i="12" s="1"/>
  <c r="A34" i="12"/>
  <c r="A35" i="12"/>
  <c r="AS35" i="12" s="1"/>
  <c r="A36" i="12"/>
  <c r="A37" i="12"/>
  <c r="AS37" i="12" s="1"/>
  <c r="A38" i="12"/>
  <c r="AS38" i="12" s="1"/>
  <c r="A39" i="12"/>
  <c r="BQ39" i="12" s="1"/>
  <c r="A40" i="12"/>
  <c r="BQ40" i="12" s="1"/>
  <c r="A41" i="12"/>
  <c r="BQ41" i="12" s="1"/>
  <c r="A42" i="12"/>
  <c r="A43" i="12"/>
  <c r="AS43" i="12" s="1"/>
  <c r="A44" i="12"/>
  <c r="AS44" i="12" s="1"/>
  <c r="A45" i="12"/>
  <c r="AS45" i="12" s="1"/>
  <c r="A46" i="12"/>
  <c r="A47" i="12"/>
  <c r="AS47" i="12" s="1"/>
  <c r="A48" i="12"/>
  <c r="BQ48" i="12" s="1"/>
  <c r="A49" i="12"/>
  <c r="A50" i="12"/>
  <c r="AS50" i="12" s="1"/>
  <c r="A51" i="12"/>
  <c r="AS51" i="12" s="1"/>
  <c r="A52" i="12"/>
  <c r="AS52" i="12" s="1"/>
  <c r="A53" i="12"/>
  <c r="BQ53" i="12" s="1"/>
  <c r="A54" i="12"/>
  <c r="BQ54" i="12" s="1"/>
  <c r="A55" i="12"/>
  <c r="BQ55" i="12" s="1"/>
  <c r="A56" i="12"/>
  <c r="A57" i="12"/>
  <c r="A58" i="12"/>
  <c r="BQ58" i="12" s="1"/>
  <c r="A59" i="12"/>
  <c r="A60" i="12"/>
  <c r="AS60" i="12" s="1"/>
  <c r="A61" i="12"/>
  <c r="BQ61" i="12" s="1"/>
  <c r="A62" i="12"/>
  <c r="A63" i="12"/>
  <c r="AS63" i="12" s="1"/>
  <c r="A64" i="12"/>
  <c r="AS64" i="12" s="1"/>
  <c r="A65" i="12"/>
  <c r="A66" i="12"/>
  <c r="BQ66" i="12" s="1"/>
  <c r="A67" i="12"/>
  <c r="BQ67" i="12" s="1"/>
  <c r="A68" i="12"/>
  <c r="BQ68" i="12" s="1"/>
  <c r="A69" i="12"/>
  <c r="A70" i="12"/>
  <c r="AS70" i="12" s="1"/>
  <c r="A71" i="12"/>
  <c r="AS71" i="12" s="1"/>
  <c r="A72" i="12"/>
  <c r="A73" i="12"/>
  <c r="AS73" i="12" s="1"/>
  <c r="A74" i="12"/>
  <c r="BQ74" i="12" s="1"/>
  <c r="A75" i="12"/>
  <c r="A76" i="12"/>
  <c r="AS76" i="12" s="1"/>
  <c r="A77" i="12"/>
  <c r="A78" i="12"/>
  <c r="A79" i="12"/>
  <c r="AS79" i="12" s="1"/>
  <c r="A80" i="12"/>
  <c r="AS80" i="12" s="1"/>
  <c r="A81" i="12"/>
  <c r="A82" i="12"/>
  <c r="BQ82" i="12" s="1"/>
  <c r="A83" i="12"/>
  <c r="BQ83" i="12" s="1"/>
  <c r="A84" i="12"/>
  <c r="AS84" i="12" s="1"/>
  <c r="A85" i="12"/>
  <c r="AS85" i="12" s="1"/>
  <c r="A86" i="12"/>
  <c r="BQ86" i="12" s="1"/>
  <c r="A87" i="12"/>
  <c r="A88" i="12"/>
  <c r="A89" i="12"/>
  <c r="BQ89" i="12" s="1"/>
  <c r="A90" i="12"/>
  <c r="BQ90" i="12" s="1"/>
  <c r="A91" i="12"/>
  <c r="A92" i="12"/>
  <c r="AS92" i="12"/>
  <c r="A93" i="12"/>
  <c r="AS93" i="12" s="1"/>
  <c r="A94" i="12"/>
  <c r="A95" i="12"/>
  <c r="BQ95" i="12" s="1"/>
  <c r="A96" i="12"/>
  <c r="AS96" i="12" s="1"/>
  <c r="A97" i="12"/>
  <c r="A98" i="12"/>
  <c r="A99" i="12"/>
  <c r="AS99" i="12" s="1"/>
  <c r="U89" i="12"/>
  <c r="V89" i="12"/>
  <c r="W89" i="12"/>
  <c r="X89" i="12"/>
  <c r="U90" i="12"/>
  <c r="V90" i="12"/>
  <c r="W90" i="12"/>
  <c r="X90" i="12"/>
  <c r="U91" i="12"/>
  <c r="V91" i="12"/>
  <c r="W91" i="12"/>
  <c r="X91" i="12"/>
  <c r="U92" i="12"/>
  <c r="V92" i="12"/>
  <c r="W92" i="12"/>
  <c r="X92" i="12"/>
  <c r="X88" i="12"/>
  <c r="W88" i="12"/>
  <c r="V88" i="12"/>
  <c r="U88" i="12"/>
  <c r="U9" i="12"/>
  <c r="V9" i="12"/>
  <c r="W9" i="12"/>
  <c r="X9" i="12"/>
  <c r="C9" i="12"/>
  <c r="C88" i="12"/>
  <c r="C89" i="12"/>
  <c r="C90" i="12"/>
  <c r="C91" i="12"/>
  <c r="C92" i="12"/>
  <c r="D9" i="12"/>
  <c r="D88" i="12"/>
  <c r="D89" i="12"/>
  <c r="D90" i="12"/>
  <c r="D91" i="12"/>
  <c r="D92" i="12"/>
  <c r="E9" i="12"/>
  <c r="E88" i="12"/>
  <c r="E89" i="12"/>
  <c r="E90" i="12"/>
  <c r="E91" i="12"/>
  <c r="E92" i="12"/>
  <c r="F9" i="12"/>
  <c r="F88" i="12"/>
  <c r="F89" i="12"/>
  <c r="F90" i="12"/>
  <c r="F91" i="12"/>
  <c r="F92" i="12"/>
  <c r="G9" i="12"/>
  <c r="G88" i="12"/>
  <c r="G89" i="12"/>
  <c r="G90" i="12"/>
  <c r="G91" i="12"/>
  <c r="G92" i="12"/>
  <c r="H9" i="12"/>
  <c r="H88" i="12"/>
  <c r="H89" i="12"/>
  <c r="H90" i="12"/>
  <c r="H91" i="12"/>
  <c r="H92" i="12"/>
  <c r="I9" i="12"/>
  <c r="I88" i="12"/>
  <c r="I89" i="12"/>
  <c r="I90" i="12"/>
  <c r="I91" i="12"/>
  <c r="I92" i="12"/>
  <c r="J9" i="12"/>
  <c r="J88" i="12"/>
  <c r="J89" i="12"/>
  <c r="J90" i="12"/>
  <c r="J91" i="12"/>
  <c r="J92" i="12"/>
  <c r="K9" i="12"/>
  <c r="K88" i="12"/>
  <c r="K89" i="12"/>
  <c r="K90" i="12"/>
  <c r="K91" i="12"/>
  <c r="K92" i="12"/>
  <c r="L9" i="12"/>
  <c r="L88" i="12"/>
  <c r="L89" i="12"/>
  <c r="L90" i="12"/>
  <c r="L91" i="12"/>
  <c r="L92" i="12"/>
  <c r="O9" i="12"/>
  <c r="O88" i="12"/>
  <c r="O89" i="12"/>
  <c r="O90" i="12"/>
  <c r="O91" i="12"/>
  <c r="O92" i="12"/>
  <c r="P9" i="12"/>
  <c r="P88" i="12"/>
  <c r="P89" i="12"/>
  <c r="P90" i="12"/>
  <c r="P91" i="12"/>
  <c r="P92" i="12"/>
  <c r="Q9" i="12"/>
  <c r="Q88" i="12"/>
  <c r="Q89" i="12"/>
  <c r="Q90" i="12"/>
  <c r="Q91" i="12"/>
  <c r="Q92" i="12"/>
  <c r="R9" i="12"/>
  <c r="R88" i="12"/>
  <c r="R89" i="12"/>
  <c r="R90" i="12"/>
  <c r="R91" i="12"/>
  <c r="R92" i="12"/>
  <c r="S9" i="12"/>
  <c r="S88" i="12"/>
  <c r="S89" i="12"/>
  <c r="S90" i="12"/>
  <c r="S91" i="12"/>
  <c r="S92" i="12"/>
  <c r="T9" i="12"/>
  <c r="T88" i="12"/>
  <c r="T89" i="12"/>
  <c r="T90" i="12"/>
  <c r="T91" i="12"/>
  <c r="T92" i="12"/>
  <c r="C10" i="12"/>
  <c r="D10" i="12"/>
  <c r="E10" i="12"/>
  <c r="F10" i="12"/>
  <c r="G10" i="12"/>
  <c r="H10" i="12"/>
  <c r="I10" i="12"/>
  <c r="J10" i="12"/>
  <c r="K10" i="12"/>
  <c r="L10" i="12"/>
  <c r="O10" i="12"/>
  <c r="P10" i="12"/>
  <c r="Q10" i="12"/>
  <c r="R10" i="12"/>
  <c r="S10" i="12"/>
  <c r="T10" i="12"/>
  <c r="U10" i="12"/>
  <c r="V10" i="12"/>
  <c r="W10" i="12"/>
  <c r="X10" i="12"/>
  <c r="U11" i="12"/>
  <c r="V11" i="12"/>
  <c r="W11" i="12"/>
  <c r="X11" i="12"/>
  <c r="C11" i="12"/>
  <c r="D11" i="12"/>
  <c r="E11" i="12"/>
  <c r="F11" i="12"/>
  <c r="G11" i="12"/>
  <c r="H11" i="12"/>
  <c r="I11" i="12"/>
  <c r="J11" i="12"/>
  <c r="K11" i="12"/>
  <c r="L11" i="12"/>
  <c r="O11" i="12"/>
  <c r="P11" i="12"/>
  <c r="Q11" i="12"/>
  <c r="R11" i="12"/>
  <c r="S11" i="12"/>
  <c r="T11" i="12"/>
  <c r="U12" i="12"/>
  <c r="V12" i="12"/>
  <c r="W12" i="12"/>
  <c r="X12" i="12"/>
  <c r="C12" i="12"/>
  <c r="D12" i="12"/>
  <c r="E12" i="12"/>
  <c r="F12" i="12"/>
  <c r="G12" i="12"/>
  <c r="H12" i="12"/>
  <c r="I12" i="12"/>
  <c r="J12" i="12"/>
  <c r="K12" i="12"/>
  <c r="L12" i="12"/>
  <c r="O12" i="12"/>
  <c r="P12" i="12"/>
  <c r="Q12" i="12"/>
  <c r="R12" i="12"/>
  <c r="S12" i="12"/>
  <c r="T12" i="12"/>
  <c r="U13" i="12"/>
  <c r="V13" i="12"/>
  <c r="W13" i="12"/>
  <c r="X13" i="12"/>
  <c r="C13" i="12"/>
  <c r="D13" i="12"/>
  <c r="E13" i="12"/>
  <c r="F13" i="12"/>
  <c r="G13" i="12"/>
  <c r="H13" i="12"/>
  <c r="I13" i="12"/>
  <c r="J13" i="12"/>
  <c r="K13" i="12"/>
  <c r="L13" i="12"/>
  <c r="O13" i="12"/>
  <c r="P13" i="12"/>
  <c r="Q13" i="12"/>
  <c r="R13" i="12"/>
  <c r="S13" i="12"/>
  <c r="T13" i="12"/>
  <c r="U14" i="12"/>
  <c r="V14" i="12"/>
  <c r="W14" i="12"/>
  <c r="X14" i="12"/>
  <c r="C14" i="12"/>
  <c r="D14" i="12"/>
  <c r="E14" i="12"/>
  <c r="F14" i="12"/>
  <c r="G14" i="12"/>
  <c r="H14" i="12"/>
  <c r="I14" i="12"/>
  <c r="J14" i="12"/>
  <c r="K14" i="12"/>
  <c r="L14" i="12"/>
  <c r="O14" i="12"/>
  <c r="P14" i="12"/>
  <c r="Q14" i="12"/>
  <c r="R14" i="12"/>
  <c r="S14" i="12"/>
  <c r="T14" i="12"/>
  <c r="U15" i="12"/>
  <c r="V15" i="12"/>
  <c r="W15" i="12"/>
  <c r="X15" i="12"/>
  <c r="C15" i="12"/>
  <c r="D15" i="12"/>
  <c r="E15" i="12"/>
  <c r="F15" i="12"/>
  <c r="G15" i="12"/>
  <c r="H15" i="12"/>
  <c r="I15" i="12"/>
  <c r="J15" i="12"/>
  <c r="K15" i="12"/>
  <c r="L15" i="12"/>
  <c r="O15" i="12"/>
  <c r="P15" i="12"/>
  <c r="Q15" i="12"/>
  <c r="R15" i="12"/>
  <c r="S15" i="12"/>
  <c r="T15" i="12"/>
  <c r="U16" i="12"/>
  <c r="V16" i="12"/>
  <c r="W16" i="12"/>
  <c r="X16" i="12"/>
  <c r="C16" i="12"/>
  <c r="D16" i="12"/>
  <c r="E16" i="12"/>
  <c r="F16" i="12"/>
  <c r="G16" i="12"/>
  <c r="H16" i="12"/>
  <c r="I16" i="12"/>
  <c r="J16" i="12"/>
  <c r="K16" i="12"/>
  <c r="L16" i="12"/>
  <c r="O16" i="12"/>
  <c r="P16" i="12"/>
  <c r="Q16" i="12"/>
  <c r="R16" i="12"/>
  <c r="S16" i="12"/>
  <c r="T16" i="12"/>
  <c r="U17" i="12"/>
  <c r="V17" i="12"/>
  <c r="W17" i="12"/>
  <c r="X17" i="12"/>
  <c r="C17" i="12"/>
  <c r="D17" i="12"/>
  <c r="E17" i="12"/>
  <c r="F17" i="12"/>
  <c r="G17" i="12"/>
  <c r="H17" i="12"/>
  <c r="I17" i="12"/>
  <c r="J17" i="12"/>
  <c r="K17" i="12"/>
  <c r="L17" i="12"/>
  <c r="O17" i="12"/>
  <c r="P17" i="12"/>
  <c r="Q17" i="12"/>
  <c r="R17" i="12"/>
  <c r="S17" i="12"/>
  <c r="T17" i="12"/>
  <c r="U18" i="12"/>
  <c r="V18" i="12"/>
  <c r="W18" i="12"/>
  <c r="X18" i="12"/>
  <c r="C18" i="12"/>
  <c r="D18" i="12"/>
  <c r="E18" i="12"/>
  <c r="F18" i="12"/>
  <c r="G18" i="12"/>
  <c r="H18" i="12"/>
  <c r="I18" i="12"/>
  <c r="J18" i="12"/>
  <c r="K18" i="12"/>
  <c r="L18" i="12"/>
  <c r="O18" i="12"/>
  <c r="P18" i="12"/>
  <c r="Q18" i="12"/>
  <c r="R18" i="12"/>
  <c r="S18" i="12"/>
  <c r="T18" i="12"/>
  <c r="C19" i="12"/>
  <c r="D19" i="12"/>
  <c r="E19" i="12"/>
  <c r="F19" i="12"/>
  <c r="G19" i="12"/>
  <c r="H19" i="12"/>
  <c r="I19" i="12"/>
  <c r="J19" i="12"/>
  <c r="K19" i="12"/>
  <c r="L19" i="12"/>
  <c r="O19" i="12"/>
  <c r="P19" i="12"/>
  <c r="Q19" i="12"/>
  <c r="R19" i="12"/>
  <c r="S19" i="12"/>
  <c r="T19" i="12"/>
  <c r="U19" i="12"/>
  <c r="V19" i="12"/>
  <c r="W19" i="12"/>
  <c r="X19" i="12"/>
  <c r="C20" i="12"/>
  <c r="D20" i="12"/>
  <c r="E20" i="12"/>
  <c r="F20" i="12"/>
  <c r="G20" i="12"/>
  <c r="H20" i="12"/>
  <c r="I20" i="12"/>
  <c r="J20" i="12"/>
  <c r="K20" i="12"/>
  <c r="L20" i="12"/>
  <c r="O20" i="12"/>
  <c r="P20" i="12"/>
  <c r="Q20" i="12"/>
  <c r="R20" i="12"/>
  <c r="S20" i="12"/>
  <c r="T20" i="12"/>
  <c r="U20" i="12"/>
  <c r="V20" i="12"/>
  <c r="W20" i="12"/>
  <c r="X20" i="12"/>
  <c r="C21" i="12"/>
  <c r="D21" i="12"/>
  <c r="E21" i="12"/>
  <c r="F21" i="12"/>
  <c r="G21" i="12"/>
  <c r="H21" i="12"/>
  <c r="I21" i="12"/>
  <c r="J21" i="12"/>
  <c r="K21" i="12"/>
  <c r="L21" i="12"/>
  <c r="O21" i="12"/>
  <c r="P21" i="12"/>
  <c r="Q21" i="12"/>
  <c r="R21" i="12"/>
  <c r="S21" i="12"/>
  <c r="T21" i="12"/>
  <c r="U21" i="12"/>
  <c r="V21" i="12"/>
  <c r="W21" i="12"/>
  <c r="X21" i="12"/>
  <c r="U22" i="12"/>
  <c r="V22" i="12"/>
  <c r="W22" i="12"/>
  <c r="X22" i="12"/>
  <c r="C22" i="12"/>
  <c r="D22" i="12"/>
  <c r="E22" i="12"/>
  <c r="F22" i="12"/>
  <c r="G22" i="12"/>
  <c r="H22" i="12"/>
  <c r="I22" i="12"/>
  <c r="J22" i="12"/>
  <c r="K22" i="12"/>
  <c r="L22" i="12"/>
  <c r="O22" i="12"/>
  <c r="P22" i="12"/>
  <c r="Q22" i="12"/>
  <c r="R22" i="12"/>
  <c r="S22" i="12"/>
  <c r="T22" i="12"/>
  <c r="U23" i="12"/>
  <c r="V23" i="12"/>
  <c r="W23" i="12"/>
  <c r="X23" i="12"/>
  <c r="C23" i="12"/>
  <c r="D23" i="12"/>
  <c r="E23" i="12"/>
  <c r="F23" i="12"/>
  <c r="G23" i="12"/>
  <c r="H23" i="12"/>
  <c r="I23" i="12"/>
  <c r="J23" i="12"/>
  <c r="K23" i="12"/>
  <c r="L23" i="12"/>
  <c r="O23" i="12"/>
  <c r="P23" i="12"/>
  <c r="Q23" i="12"/>
  <c r="R23" i="12"/>
  <c r="S23" i="12"/>
  <c r="T23" i="12"/>
  <c r="U24" i="12"/>
  <c r="V24" i="12"/>
  <c r="W24" i="12"/>
  <c r="X24" i="12"/>
  <c r="C24" i="12"/>
  <c r="D24" i="12"/>
  <c r="E24" i="12"/>
  <c r="F24" i="12"/>
  <c r="G24" i="12"/>
  <c r="H24" i="12"/>
  <c r="I24" i="12"/>
  <c r="J24" i="12"/>
  <c r="K24" i="12"/>
  <c r="L24" i="12"/>
  <c r="O24" i="12"/>
  <c r="P24" i="12"/>
  <c r="Q24" i="12"/>
  <c r="R24" i="12"/>
  <c r="S24" i="12"/>
  <c r="T24" i="12"/>
  <c r="U25" i="12"/>
  <c r="V25" i="12"/>
  <c r="W25" i="12"/>
  <c r="X25" i="12"/>
  <c r="C25" i="12"/>
  <c r="D25" i="12"/>
  <c r="E25" i="12"/>
  <c r="F25" i="12"/>
  <c r="G25" i="12"/>
  <c r="H25" i="12"/>
  <c r="I25" i="12"/>
  <c r="J25" i="12"/>
  <c r="K25" i="12"/>
  <c r="L25" i="12"/>
  <c r="O25" i="12"/>
  <c r="P25" i="12"/>
  <c r="Q25" i="12"/>
  <c r="R25" i="12"/>
  <c r="S25" i="12"/>
  <c r="T25" i="12"/>
  <c r="U26" i="12"/>
  <c r="V26" i="12"/>
  <c r="W26" i="12"/>
  <c r="X26" i="12"/>
  <c r="C26" i="12"/>
  <c r="D26" i="12"/>
  <c r="E26" i="12"/>
  <c r="F26" i="12"/>
  <c r="G26" i="12"/>
  <c r="H26" i="12"/>
  <c r="I26" i="12"/>
  <c r="J26" i="12"/>
  <c r="K26" i="12"/>
  <c r="L26" i="12"/>
  <c r="O26" i="12"/>
  <c r="P26" i="12"/>
  <c r="Q26" i="12"/>
  <c r="R26" i="12"/>
  <c r="S26" i="12"/>
  <c r="T26" i="12"/>
  <c r="U27" i="12"/>
  <c r="V27" i="12"/>
  <c r="W27" i="12"/>
  <c r="X27" i="12"/>
  <c r="C27" i="12"/>
  <c r="D27" i="12"/>
  <c r="E27" i="12"/>
  <c r="F27" i="12"/>
  <c r="G27" i="12"/>
  <c r="H27" i="12"/>
  <c r="I27" i="12"/>
  <c r="J27" i="12"/>
  <c r="K27" i="12"/>
  <c r="L27" i="12"/>
  <c r="O27" i="12"/>
  <c r="P27" i="12"/>
  <c r="Q27" i="12"/>
  <c r="R27" i="12"/>
  <c r="S27" i="12"/>
  <c r="T27" i="12"/>
  <c r="C28" i="12"/>
  <c r="D28" i="12"/>
  <c r="E28" i="12"/>
  <c r="F28" i="12"/>
  <c r="G28" i="12"/>
  <c r="H28" i="12"/>
  <c r="I28" i="12"/>
  <c r="J28" i="12"/>
  <c r="K28" i="12"/>
  <c r="L28" i="12"/>
  <c r="O28" i="12"/>
  <c r="P28" i="12"/>
  <c r="Q28" i="12"/>
  <c r="R28" i="12"/>
  <c r="S28" i="12"/>
  <c r="T28" i="12"/>
  <c r="U28" i="12"/>
  <c r="V28" i="12"/>
  <c r="W28" i="12"/>
  <c r="X28" i="12"/>
  <c r="U29" i="12"/>
  <c r="V29" i="12"/>
  <c r="W29" i="12"/>
  <c r="X29" i="12"/>
  <c r="C29" i="12"/>
  <c r="D29" i="12"/>
  <c r="E29" i="12"/>
  <c r="F29" i="12"/>
  <c r="G29" i="12"/>
  <c r="H29" i="12"/>
  <c r="I29" i="12"/>
  <c r="J29" i="12"/>
  <c r="K29" i="12"/>
  <c r="L29" i="12"/>
  <c r="O29" i="12"/>
  <c r="P29" i="12"/>
  <c r="Q29" i="12"/>
  <c r="R29" i="12"/>
  <c r="S29" i="12"/>
  <c r="T29" i="12"/>
  <c r="U30" i="12"/>
  <c r="V30" i="12"/>
  <c r="W30" i="12"/>
  <c r="X30" i="12"/>
  <c r="C30" i="12"/>
  <c r="D30" i="12"/>
  <c r="E30" i="12"/>
  <c r="F30" i="12"/>
  <c r="G30" i="12"/>
  <c r="H30" i="12"/>
  <c r="I30" i="12"/>
  <c r="J30" i="12"/>
  <c r="K30" i="12"/>
  <c r="L30" i="12"/>
  <c r="O30" i="12"/>
  <c r="P30" i="12"/>
  <c r="Q30" i="12"/>
  <c r="R30" i="12"/>
  <c r="S30" i="12"/>
  <c r="T30" i="12"/>
  <c r="U31" i="12"/>
  <c r="V31" i="12"/>
  <c r="W31" i="12"/>
  <c r="X31" i="12"/>
  <c r="C31" i="12"/>
  <c r="D31" i="12"/>
  <c r="E31" i="12"/>
  <c r="F31" i="12"/>
  <c r="G31" i="12"/>
  <c r="H31" i="12"/>
  <c r="I31" i="12"/>
  <c r="J31" i="12"/>
  <c r="K31" i="12"/>
  <c r="L31" i="12"/>
  <c r="O31" i="12"/>
  <c r="P31" i="12"/>
  <c r="Q31" i="12"/>
  <c r="R31" i="12"/>
  <c r="S31" i="12"/>
  <c r="T31" i="12"/>
  <c r="U32" i="12"/>
  <c r="V32" i="12"/>
  <c r="W32" i="12"/>
  <c r="X32" i="12"/>
  <c r="C32" i="12"/>
  <c r="D32" i="12"/>
  <c r="E32" i="12"/>
  <c r="F32" i="12"/>
  <c r="G32" i="12"/>
  <c r="H32" i="12"/>
  <c r="I32" i="12"/>
  <c r="J32" i="12"/>
  <c r="K32" i="12"/>
  <c r="L32" i="12"/>
  <c r="O32" i="12"/>
  <c r="P32" i="12"/>
  <c r="Q32" i="12"/>
  <c r="R32" i="12"/>
  <c r="S32" i="12"/>
  <c r="T32" i="12"/>
  <c r="U33" i="12"/>
  <c r="V33" i="12"/>
  <c r="W33" i="12"/>
  <c r="X33" i="12"/>
  <c r="C33" i="12"/>
  <c r="D33" i="12"/>
  <c r="E33" i="12"/>
  <c r="F33" i="12"/>
  <c r="G33" i="12"/>
  <c r="H33" i="12"/>
  <c r="I33" i="12"/>
  <c r="J33" i="12"/>
  <c r="K33" i="12"/>
  <c r="L33" i="12"/>
  <c r="O33" i="12"/>
  <c r="P33" i="12"/>
  <c r="Q33" i="12"/>
  <c r="R33" i="12"/>
  <c r="S33" i="12"/>
  <c r="T33" i="12"/>
  <c r="U34" i="12"/>
  <c r="V34" i="12"/>
  <c r="W34" i="12"/>
  <c r="X34" i="12"/>
  <c r="C34" i="12"/>
  <c r="D34" i="12"/>
  <c r="E34" i="12"/>
  <c r="F34" i="12"/>
  <c r="G34" i="12"/>
  <c r="H34" i="12"/>
  <c r="I34" i="12"/>
  <c r="J34" i="12"/>
  <c r="K34" i="12"/>
  <c r="L34" i="12"/>
  <c r="O34" i="12"/>
  <c r="P34" i="12"/>
  <c r="Q34" i="12"/>
  <c r="R34" i="12"/>
  <c r="S34" i="12"/>
  <c r="T34" i="12"/>
  <c r="U35" i="12"/>
  <c r="V35" i="12"/>
  <c r="W35" i="12"/>
  <c r="X35" i="12"/>
  <c r="C35" i="12"/>
  <c r="D35" i="12"/>
  <c r="E35" i="12"/>
  <c r="F35" i="12"/>
  <c r="G35" i="12"/>
  <c r="H35" i="12"/>
  <c r="I35" i="12"/>
  <c r="J35" i="12"/>
  <c r="K35" i="12"/>
  <c r="L35" i="12"/>
  <c r="O35" i="12"/>
  <c r="P35" i="12"/>
  <c r="Q35" i="12"/>
  <c r="R35" i="12"/>
  <c r="S35" i="12"/>
  <c r="T35" i="12"/>
  <c r="U36" i="12"/>
  <c r="V36" i="12"/>
  <c r="W36" i="12"/>
  <c r="X36" i="12"/>
  <c r="C36" i="12"/>
  <c r="D36" i="12"/>
  <c r="E36" i="12"/>
  <c r="F36" i="12"/>
  <c r="G36" i="12"/>
  <c r="H36" i="12"/>
  <c r="I36" i="12"/>
  <c r="J36" i="12"/>
  <c r="K36" i="12"/>
  <c r="L36" i="12"/>
  <c r="O36" i="12"/>
  <c r="P36" i="12"/>
  <c r="Q36" i="12"/>
  <c r="R36" i="12"/>
  <c r="S36" i="12"/>
  <c r="T36" i="12"/>
  <c r="U37" i="12"/>
  <c r="V37" i="12"/>
  <c r="W37" i="12"/>
  <c r="X37" i="12"/>
  <c r="C37" i="12"/>
  <c r="D37" i="12"/>
  <c r="E37" i="12"/>
  <c r="F37" i="12"/>
  <c r="G37" i="12"/>
  <c r="H37" i="12"/>
  <c r="I37" i="12"/>
  <c r="J37" i="12"/>
  <c r="K37" i="12"/>
  <c r="L37" i="12"/>
  <c r="O37" i="12"/>
  <c r="P37" i="12"/>
  <c r="Q37" i="12"/>
  <c r="R37" i="12"/>
  <c r="S37" i="12"/>
  <c r="T37" i="12"/>
  <c r="U38" i="12"/>
  <c r="V38" i="12"/>
  <c r="W38" i="12"/>
  <c r="X38" i="12"/>
  <c r="C38" i="12"/>
  <c r="D38" i="12"/>
  <c r="E38" i="12"/>
  <c r="F38" i="12"/>
  <c r="G38" i="12"/>
  <c r="H38" i="12"/>
  <c r="I38" i="12"/>
  <c r="J38" i="12"/>
  <c r="K38" i="12"/>
  <c r="L38" i="12"/>
  <c r="O38" i="12"/>
  <c r="P38" i="12"/>
  <c r="Q38" i="12"/>
  <c r="R38" i="12"/>
  <c r="S38" i="12"/>
  <c r="T38" i="12"/>
  <c r="U39" i="12"/>
  <c r="V39" i="12"/>
  <c r="W39" i="12"/>
  <c r="X39" i="12"/>
  <c r="C39" i="12"/>
  <c r="D39" i="12"/>
  <c r="E39" i="12"/>
  <c r="F39" i="12"/>
  <c r="G39" i="12"/>
  <c r="H39" i="12"/>
  <c r="I39" i="12"/>
  <c r="J39" i="12"/>
  <c r="K39" i="12"/>
  <c r="L39" i="12"/>
  <c r="O39" i="12"/>
  <c r="P39" i="12"/>
  <c r="Q39" i="12"/>
  <c r="R39" i="12"/>
  <c r="S39" i="12"/>
  <c r="T39" i="12"/>
  <c r="U40" i="12"/>
  <c r="V40" i="12"/>
  <c r="W40" i="12"/>
  <c r="X40" i="12"/>
  <c r="C40" i="12"/>
  <c r="D40" i="12"/>
  <c r="E40" i="12"/>
  <c r="F40" i="12"/>
  <c r="G40" i="12"/>
  <c r="H40" i="12"/>
  <c r="I40" i="12"/>
  <c r="J40" i="12"/>
  <c r="K40" i="12"/>
  <c r="L40" i="12"/>
  <c r="O40" i="12"/>
  <c r="P40" i="12"/>
  <c r="Q40" i="12"/>
  <c r="R40" i="12"/>
  <c r="S40" i="12"/>
  <c r="T40" i="12"/>
  <c r="C41" i="12"/>
  <c r="D41" i="12"/>
  <c r="E41" i="12"/>
  <c r="F41" i="12"/>
  <c r="G41" i="12"/>
  <c r="H41" i="12"/>
  <c r="I41" i="12"/>
  <c r="J41" i="12"/>
  <c r="K41" i="12"/>
  <c r="L41" i="12"/>
  <c r="O41" i="12"/>
  <c r="P41" i="12"/>
  <c r="Q41" i="12"/>
  <c r="R41" i="12"/>
  <c r="S41" i="12"/>
  <c r="T41" i="12"/>
  <c r="U41" i="12"/>
  <c r="V41" i="12"/>
  <c r="W41" i="12"/>
  <c r="X41" i="12"/>
  <c r="U42" i="12"/>
  <c r="V42" i="12"/>
  <c r="W42" i="12"/>
  <c r="X42" i="12"/>
  <c r="C42" i="12"/>
  <c r="D42" i="12"/>
  <c r="E42" i="12"/>
  <c r="F42" i="12"/>
  <c r="G42" i="12"/>
  <c r="H42" i="12"/>
  <c r="I42" i="12"/>
  <c r="J42" i="12"/>
  <c r="K42" i="12"/>
  <c r="L42" i="12"/>
  <c r="O42" i="12"/>
  <c r="P42" i="12"/>
  <c r="Q42" i="12"/>
  <c r="R42" i="12"/>
  <c r="S42" i="12"/>
  <c r="T42" i="12"/>
  <c r="C43" i="12"/>
  <c r="D43" i="12"/>
  <c r="E43" i="12"/>
  <c r="F43" i="12"/>
  <c r="G43" i="12"/>
  <c r="H43" i="12"/>
  <c r="I43" i="12"/>
  <c r="J43" i="12"/>
  <c r="K43" i="12"/>
  <c r="L43" i="12"/>
  <c r="O43" i="12"/>
  <c r="P43" i="12"/>
  <c r="Q43" i="12"/>
  <c r="R43" i="12"/>
  <c r="S43" i="12"/>
  <c r="T43" i="12"/>
  <c r="U43" i="12"/>
  <c r="V43" i="12"/>
  <c r="W43" i="12"/>
  <c r="X43" i="12"/>
  <c r="U44" i="12"/>
  <c r="V44" i="12"/>
  <c r="W44" i="12"/>
  <c r="X44" i="12"/>
  <c r="C44" i="12"/>
  <c r="D44" i="12"/>
  <c r="E44" i="12"/>
  <c r="F44" i="12"/>
  <c r="G44" i="12"/>
  <c r="H44" i="12"/>
  <c r="I44" i="12"/>
  <c r="J44" i="12"/>
  <c r="K44" i="12"/>
  <c r="L44" i="12"/>
  <c r="O44" i="12"/>
  <c r="P44" i="12"/>
  <c r="Q44" i="12"/>
  <c r="R44" i="12"/>
  <c r="S44" i="12"/>
  <c r="T44" i="12"/>
  <c r="U45" i="12"/>
  <c r="V45" i="12"/>
  <c r="W45" i="12"/>
  <c r="X45" i="12"/>
  <c r="C45" i="12"/>
  <c r="D45" i="12"/>
  <c r="E45" i="12"/>
  <c r="F45" i="12"/>
  <c r="G45" i="12"/>
  <c r="H45" i="12"/>
  <c r="I45" i="12"/>
  <c r="J45" i="12"/>
  <c r="K45" i="12"/>
  <c r="L45" i="12"/>
  <c r="O45" i="12"/>
  <c r="P45" i="12"/>
  <c r="Q45" i="12"/>
  <c r="R45" i="12"/>
  <c r="S45" i="12"/>
  <c r="T45" i="12"/>
  <c r="U46" i="12"/>
  <c r="V46" i="12"/>
  <c r="W46" i="12"/>
  <c r="X46" i="12"/>
  <c r="C46" i="12"/>
  <c r="D46" i="12"/>
  <c r="E46" i="12"/>
  <c r="F46" i="12"/>
  <c r="G46" i="12"/>
  <c r="H46" i="12"/>
  <c r="I46" i="12"/>
  <c r="J46" i="12"/>
  <c r="K46" i="12"/>
  <c r="L46" i="12"/>
  <c r="O46" i="12"/>
  <c r="P46" i="12"/>
  <c r="Q46" i="12"/>
  <c r="R46" i="12"/>
  <c r="S46" i="12"/>
  <c r="T46" i="12"/>
  <c r="U47" i="12"/>
  <c r="V47" i="12"/>
  <c r="W47" i="12"/>
  <c r="X47" i="12"/>
  <c r="C47" i="12"/>
  <c r="D47" i="12"/>
  <c r="E47" i="12"/>
  <c r="F47" i="12"/>
  <c r="G47" i="12"/>
  <c r="H47" i="12"/>
  <c r="I47" i="12"/>
  <c r="J47" i="12"/>
  <c r="K47" i="12"/>
  <c r="L47" i="12"/>
  <c r="O47" i="12"/>
  <c r="P47" i="12"/>
  <c r="Q47" i="12"/>
  <c r="R47" i="12"/>
  <c r="S47" i="12"/>
  <c r="T47" i="12"/>
  <c r="C48" i="12"/>
  <c r="D48" i="12"/>
  <c r="E48" i="12"/>
  <c r="F48" i="12"/>
  <c r="G48" i="12"/>
  <c r="H48" i="12"/>
  <c r="I48" i="12"/>
  <c r="J48" i="12"/>
  <c r="K48" i="12"/>
  <c r="L48" i="12"/>
  <c r="O48" i="12"/>
  <c r="P48" i="12"/>
  <c r="Q48" i="12"/>
  <c r="R48" i="12"/>
  <c r="S48" i="12"/>
  <c r="T48" i="12"/>
  <c r="U48" i="12"/>
  <c r="V48" i="12"/>
  <c r="W48" i="12"/>
  <c r="X48" i="12"/>
  <c r="U49" i="12"/>
  <c r="H37" i="4" s="1"/>
  <c r="V49" i="12"/>
  <c r="I37" i="4" s="1"/>
  <c r="W49" i="12"/>
  <c r="J37" i="4" s="1"/>
  <c r="X49" i="12"/>
  <c r="K37" i="4" s="1"/>
  <c r="C49" i="12"/>
  <c r="B33" i="4" s="1"/>
  <c r="D49" i="12"/>
  <c r="C33" i="4" s="1"/>
  <c r="E49" i="12"/>
  <c r="D33" i="4" s="1"/>
  <c r="F49" i="12"/>
  <c r="E33" i="4" s="1"/>
  <c r="E34" i="4" s="1"/>
  <c r="G49" i="12"/>
  <c r="F33" i="4" s="1"/>
  <c r="H49" i="12"/>
  <c r="G33" i="4" s="1"/>
  <c r="I49" i="12"/>
  <c r="H33" i="4" s="1"/>
  <c r="J49" i="12"/>
  <c r="I33" i="4" s="1"/>
  <c r="K49" i="12"/>
  <c r="J33" i="4" s="1"/>
  <c r="J34" i="4" s="1"/>
  <c r="L49" i="12"/>
  <c r="K33" i="4" s="1"/>
  <c r="O49" i="12"/>
  <c r="B37" i="4" s="1"/>
  <c r="P49" i="12"/>
  <c r="C37" i="4" s="1"/>
  <c r="Q49" i="12"/>
  <c r="D37" i="4" s="1"/>
  <c r="R49" i="12"/>
  <c r="E37" i="4" s="1"/>
  <c r="S49" i="12"/>
  <c r="F37" i="4" s="1"/>
  <c r="T49" i="12"/>
  <c r="G37" i="4" s="1"/>
  <c r="U50" i="12"/>
  <c r="H19" i="4" s="1"/>
  <c r="V50" i="12"/>
  <c r="I19" i="4" s="1"/>
  <c r="W50" i="12"/>
  <c r="J19" i="4" s="1"/>
  <c r="X50" i="12"/>
  <c r="K19" i="4" s="1"/>
  <c r="C50" i="12"/>
  <c r="B13" i="4" s="1"/>
  <c r="D50" i="12"/>
  <c r="E50" i="12"/>
  <c r="D13" i="4" s="1"/>
  <c r="F50" i="12"/>
  <c r="E13" i="4" s="1"/>
  <c r="G50" i="12"/>
  <c r="F13" i="4" s="1"/>
  <c r="H50" i="12"/>
  <c r="G13" i="4" s="1"/>
  <c r="G24" i="4" s="1"/>
  <c r="G25" i="4" s="1"/>
  <c r="I50" i="12"/>
  <c r="H13" i="4" s="1"/>
  <c r="J50" i="12"/>
  <c r="I13" i="4" s="1"/>
  <c r="K50" i="12"/>
  <c r="J13" i="4" s="1"/>
  <c r="L50" i="12"/>
  <c r="K13" i="4" s="1"/>
  <c r="O50" i="12"/>
  <c r="B19" i="4" s="1"/>
  <c r="P50" i="12"/>
  <c r="C19" i="4" s="1"/>
  <c r="Q50" i="12"/>
  <c r="D19" i="4" s="1"/>
  <c r="R50" i="12"/>
  <c r="E19" i="4" s="1"/>
  <c r="S50" i="12"/>
  <c r="F19" i="4" s="1"/>
  <c r="T50" i="12"/>
  <c r="G19" i="4" s="1"/>
  <c r="U51" i="12"/>
  <c r="H17" i="4" s="1"/>
  <c r="V51" i="12"/>
  <c r="I17" i="4" s="1"/>
  <c r="W51" i="12"/>
  <c r="J17" i="4" s="1"/>
  <c r="X51" i="12"/>
  <c r="K17" i="4" s="1"/>
  <c r="C51" i="12"/>
  <c r="B11" i="4" s="1"/>
  <c r="D51" i="12"/>
  <c r="C11" i="4" s="1"/>
  <c r="E51" i="12"/>
  <c r="D11" i="4" s="1"/>
  <c r="F51" i="12"/>
  <c r="E11" i="4" s="1"/>
  <c r="G51" i="12"/>
  <c r="F11" i="4" s="1"/>
  <c r="H51" i="12"/>
  <c r="G11" i="4" s="1"/>
  <c r="I51" i="12"/>
  <c r="H11" i="4" s="1"/>
  <c r="J51" i="12"/>
  <c r="I11" i="4" s="1"/>
  <c r="K51" i="12"/>
  <c r="J11" i="4" s="1"/>
  <c r="L51" i="12"/>
  <c r="K11" i="4" s="1"/>
  <c r="O51" i="12"/>
  <c r="B17" i="4" s="1"/>
  <c r="P51" i="12"/>
  <c r="C17" i="4" s="1"/>
  <c r="Q51" i="12"/>
  <c r="D17" i="4" s="1"/>
  <c r="R51" i="12"/>
  <c r="E17" i="4" s="1"/>
  <c r="S51" i="12"/>
  <c r="F17" i="4" s="1"/>
  <c r="T51" i="12"/>
  <c r="G17" i="4" s="1"/>
  <c r="G28" i="4" s="1"/>
  <c r="G29" i="4" s="1"/>
  <c r="U52" i="12"/>
  <c r="V52" i="12"/>
  <c r="W52" i="12"/>
  <c r="X52" i="12"/>
  <c r="C52" i="12"/>
  <c r="D52" i="12"/>
  <c r="E52" i="12"/>
  <c r="F52" i="12"/>
  <c r="G52" i="12"/>
  <c r="H52" i="12"/>
  <c r="I52" i="12"/>
  <c r="J52" i="12"/>
  <c r="K52" i="12"/>
  <c r="L52" i="12"/>
  <c r="O52" i="12"/>
  <c r="P52" i="12"/>
  <c r="Q52" i="12"/>
  <c r="R52" i="12"/>
  <c r="S52" i="12"/>
  <c r="T52" i="12"/>
  <c r="U53" i="12"/>
  <c r="V53" i="12"/>
  <c r="W53" i="12"/>
  <c r="X53" i="12"/>
  <c r="C53" i="12"/>
  <c r="D53" i="12"/>
  <c r="E53" i="12"/>
  <c r="F53" i="12"/>
  <c r="G53" i="12"/>
  <c r="H53" i="12"/>
  <c r="I53" i="12"/>
  <c r="J53" i="12"/>
  <c r="K53" i="12"/>
  <c r="L53" i="12"/>
  <c r="O53" i="12"/>
  <c r="P53" i="12"/>
  <c r="Q53" i="12"/>
  <c r="R53" i="12"/>
  <c r="S53" i="12"/>
  <c r="T53" i="12"/>
  <c r="U54" i="12"/>
  <c r="V54" i="12"/>
  <c r="W54" i="12"/>
  <c r="X54" i="12"/>
  <c r="C54" i="12"/>
  <c r="D54" i="12"/>
  <c r="E54" i="12"/>
  <c r="F54" i="12"/>
  <c r="G54" i="12"/>
  <c r="H54" i="12"/>
  <c r="I54" i="12"/>
  <c r="J54" i="12"/>
  <c r="K54" i="12"/>
  <c r="L54" i="12"/>
  <c r="O54" i="12"/>
  <c r="P54" i="12"/>
  <c r="Q54" i="12"/>
  <c r="R54" i="12"/>
  <c r="S54" i="12"/>
  <c r="T54" i="12"/>
  <c r="U55" i="12"/>
  <c r="V55" i="12"/>
  <c r="W55" i="12"/>
  <c r="X55" i="12"/>
  <c r="C55" i="12"/>
  <c r="D55" i="12"/>
  <c r="E55" i="12"/>
  <c r="F55" i="12"/>
  <c r="G55" i="12"/>
  <c r="H55" i="12"/>
  <c r="I55" i="12"/>
  <c r="J55" i="12"/>
  <c r="K55" i="12"/>
  <c r="L55" i="12"/>
  <c r="O55" i="12"/>
  <c r="P55" i="12"/>
  <c r="Q55" i="12"/>
  <c r="R55" i="12"/>
  <c r="S55" i="12"/>
  <c r="T55" i="12"/>
  <c r="U56" i="12"/>
  <c r="V56" i="12"/>
  <c r="W56" i="12"/>
  <c r="X56" i="12"/>
  <c r="C56" i="12"/>
  <c r="D56" i="12"/>
  <c r="E56" i="12"/>
  <c r="F56" i="12"/>
  <c r="G56" i="12"/>
  <c r="H56" i="12"/>
  <c r="I56" i="12"/>
  <c r="J56" i="12"/>
  <c r="K56" i="12"/>
  <c r="L56" i="12"/>
  <c r="O56" i="12"/>
  <c r="P56" i="12"/>
  <c r="Q56" i="12"/>
  <c r="R56" i="12"/>
  <c r="S56" i="12"/>
  <c r="T56" i="12"/>
  <c r="U57" i="12"/>
  <c r="V57" i="12"/>
  <c r="W57" i="12"/>
  <c r="X57" i="12"/>
  <c r="C57" i="12"/>
  <c r="D57" i="12"/>
  <c r="E57" i="12"/>
  <c r="F57" i="12"/>
  <c r="G57" i="12"/>
  <c r="H57" i="12"/>
  <c r="I57" i="12"/>
  <c r="J57" i="12"/>
  <c r="K57" i="12"/>
  <c r="L57" i="12"/>
  <c r="O57" i="12"/>
  <c r="P57" i="12"/>
  <c r="Q57" i="12"/>
  <c r="R57" i="12"/>
  <c r="S57" i="12"/>
  <c r="T57" i="12"/>
  <c r="U58" i="12"/>
  <c r="V58" i="12"/>
  <c r="W58" i="12"/>
  <c r="X58" i="12"/>
  <c r="C58" i="12"/>
  <c r="D58" i="12"/>
  <c r="E58" i="12"/>
  <c r="F58" i="12"/>
  <c r="G58" i="12"/>
  <c r="H58" i="12"/>
  <c r="I58" i="12"/>
  <c r="J58" i="12"/>
  <c r="K58" i="12"/>
  <c r="L58" i="12"/>
  <c r="O58" i="12"/>
  <c r="P58" i="12"/>
  <c r="Q58" i="12"/>
  <c r="R58" i="12"/>
  <c r="S58" i="12"/>
  <c r="T58" i="12"/>
  <c r="U59" i="12"/>
  <c r="V59" i="12"/>
  <c r="W59" i="12"/>
  <c r="X59" i="12"/>
  <c r="C59" i="12"/>
  <c r="D59" i="12"/>
  <c r="E59" i="12"/>
  <c r="F59" i="12"/>
  <c r="G59" i="12"/>
  <c r="H59" i="12"/>
  <c r="I59" i="12"/>
  <c r="J59" i="12"/>
  <c r="K59" i="12"/>
  <c r="L59" i="12"/>
  <c r="O59" i="12"/>
  <c r="P59" i="12"/>
  <c r="Q59" i="12"/>
  <c r="R59" i="12"/>
  <c r="S59" i="12"/>
  <c r="T59" i="12"/>
  <c r="U60" i="12"/>
  <c r="V60" i="12"/>
  <c r="W60" i="12"/>
  <c r="X60" i="12"/>
  <c r="C60" i="12"/>
  <c r="D60" i="12"/>
  <c r="E60" i="12"/>
  <c r="F60" i="12"/>
  <c r="G60" i="12"/>
  <c r="H60" i="12"/>
  <c r="I60" i="12"/>
  <c r="J60" i="12"/>
  <c r="K60" i="12"/>
  <c r="L60" i="12"/>
  <c r="O60" i="12"/>
  <c r="P60" i="12"/>
  <c r="Q60" i="12"/>
  <c r="R60" i="12"/>
  <c r="S60" i="12"/>
  <c r="T60" i="12"/>
  <c r="U61" i="12"/>
  <c r="V61" i="12"/>
  <c r="W61" i="12"/>
  <c r="X61" i="12"/>
  <c r="C61" i="12"/>
  <c r="D61" i="12"/>
  <c r="E61" i="12"/>
  <c r="F61" i="12"/>
  <c r="G61" i="12"/>
  <c r="H61" i="12"/>
  <c r="I61" i="12"/>
  <c r="J61" i="12"/>
  <c r="K61" i="12"/>
  <c r="L61" i="12"/>
  <c r="O61" i="12"/>
  <c r="P61" i="12"/>
  <c r="Q61" i="12"/>
  <c r="R61" i="12"/>
  <c r="S61" i="12"/>
  <c r="T61" i="12"/>
  <c r="U62" i="12"/>
  <c r="V62" i="12"/>
  <c r="W62" i="12"/>
  <c r="X62" i="12"/>
  <c r="C62" i="12"/>
  <c r="D62" i="12"/>
  <c r="E62" i="12"/>
  <c r="F62" i="12"/>
  <c r="G62" i="12"/>
  <c r="H62" i="12"/>
  <c r="I62" i="12"/>
  <c r="J62" i="12"/>
  <c r="K62" i="12"/>
  <c r="L62" i="12"/>
  <c r="O62" i="12"/>
  <c r="P62" i="12"/>
  <c r="Q62" i="12"/>
  <c r="R62" i="12"/>
  <c r="S62" i="12"/>
  <c r="T62" i="12"/>
  <c r="U63" i="12"/>
  <c r="V63" i="12"/>
  <c r="W63" i="12"/>
  <c r="X63" i="12"/>
  <c r="C63" i="12"/>
  <c r="D63" i="12"/>
  <c r="E63" i="12"/>
  <c r="F63" i="12"/>
  <c r="G63" i="12"/>
  <c r="H63" i="12"/>
  <c r="I63" i="12"/>
  <c r="J63" i="12"/>
  <c r="K63" i="12"/>
  <c r="L63" i="12"/>
  <c r="O63" i="12"/>
  <c r="P63" i="12"/>
  <c r="Q63" i="12"/>
  <c r="R63" i="12"/>
  <c r="S63" i="12"/>
  <c r="T63" i="12"/>
  <c r="U64" i="12"/>
  <c r="V64" i="12"/>
  <c r="W64" i="12"/>
  <c r="X64" i="12"/>
  <c r="C64" i="12"/>
  <c r="D64" i="12"/>
  <c r="E64" i="12"/>
  <c r="F64" i="12"/>
  <c r="G64" i="12"/>
  <c r="H64" i="12"/>
  <c r="I64" i="12"/>
  <c r="J64" i="12"/>
  <c r="K64" i="12"/>
  <c r="L64" i="12"/>
  <c r="O64" i="12"/>
  <c r="P64" i="12"/>
  <c r="Q64" i="12"/>
  <c r="R64" i="12"/>
  <c r="S64" i="12"/>
  <c r="T64" i="12"/>
  <c r="U65" i="12"/>
  <c r="V65" i="12"/>
  <c r="W65" i="12"/>
  <c r="X65" i="12"/>
  <c r="C65" i="12"/>
  <c r="D65" i="12"/>
  <c r="E65" i="12"/>
  <c r="F65" i="12"/>
  <c r="G65" i="12"/>
  <c r="H65" i="12"/>
  <c r="I65" i="12"/>
  <c r="J65" i="12"/>
  <c r="K65" i="12"/>
  <c r="L65" i="12"/>
  <c r="O65" i="12"/>
  <c r="P65" i="12"/>
  <c r="Q65" i="12"/>
  <c r="R65" i="12"/>
  <c r="S65" i="12"/>
  <c r="T65" i="12"/>
  <c r="C66" i="12"/>
  <c r="D66" i="12"/>
  <c r="E66" i="12"/>
  <c r="F66" i="12"/>
  <c r="G66" i="12"/>
  <c r="H66" i="12"/>
  <c r="I66" i="12"/>
  <c r="J66" i="12"/>
  <c r="K66" i="12"/>
  <c r="L66" i="12"/>
  <c r="O66" i="12"/>
  <c r="P66" i="12"/>
  <c r="Q66" i="12"/>
  <c r="R66" i="12"/>
  <c r="S66" i="12"/>
  <c r="T66" i="12"/>
  <c r="U66" i="12"/>
  <c r="V66" i="12"/>
  <c r="W66" i="12"/>
  <c r="X66" i="12"/>
  <c r="U67" i="12"/>
  <c r="V67" i="12"/>
  <c r="W67" i="12"/>
  <c r="X67" i="12"/>
  <c r="C67" i="12"/>
  <c r="D67" i="12"/>
  <c r="E67" i="12"/>
  <c r="F67" i="12"/>
  <c r="G67" i="12"/>
  <c r="H67" i="12"/>
  <c r="I67" i="12"/>
  <c r="J67" i="12"/>
  <c r="K67" i="12"/>
  <c r="L67" i="12"/>
  <c r="O67" i="12"/>
  <c r="P67" i="12"/>
  <c r="Q67" i="12"/>
  <c r="R67" i="12"/>
  <c r="S67" i="12"/>
  <c r="T67" i="12"/>
  <c r="C68" i="12"/>
  <c r="D68" i="12"/>
  <c r="E68" i="12"/>
  <c r="F68" i="12"/>
  <c r="G68" i="12"/>
  <c r="H68" i="12"/>
  <c r="I68" i="12"/>
  <c r="J68" i="12"/>
  <c r="K68" i="12"/>
  <c r="L68" i="12"/>
  <c r="O68" i="12"/>
  <c r="P68" i="12"/>
  <c r="Q68" i="12"/>
  <c r="R68" i="12"/>
  <c r="S68" i="12"/>
  <c r="T68" i="12"/>
  <c r="U68" i="12"/>
  <c r="V68" i="12"/>
  <c r="W68" i="12"/>
  <c r="X68" i="12"/>
  <c r="U69" i="12"/>
  <c r="V69" i="12"/>
  <c r="W69" i="12"/>
  <c r="X69" i="12"/>
  <c r="C69" i="12"/>
  <c r="D69" i="12"/>
  <c r="E69" i="12"/>
  <c r="F69" i="12"/>
  <c r="G69" i="12"/>
  <c r="H69" i="12"/>
  <c r="I69" i="12"/>
  <c r="J69" i="12"/>
  <c r="K69" i="12"/>
  <c r="L69" i="12"/>
  <c r="O69" i="12"/>
  <c r="P69" i="12"/>
  <c r="Q69" i="12"/>
  <c r="R69" i="12"/>
  <c r="S69" i="12"/>
  <c r="T69" i="12"/>
  <c r="U70" i="12"/>
  <c r="V70" i="12"/>
  <c r="W70" i="12"/>
  <c r="X70" i="12"/>
  <c r="C70" i="12"/>
  <c r="D70" i="12"/>
  <c r="E70" i="12"/>
  <c r="F70" i="12"/>
  <c r="G70" i="12"/>
  <c r="H70" i="12"/>
  <c r="I70" i="12"/>
  <c r="J70" i="12"/>
  <c r="K70" i="12"/>
  <c r="L70" i="12"/>
  <c r="O70" i="12"/>
  <c r="P70" i="12"/>
  <c r="Q70" i="12"/>
  <c r="R70" i="12"/>
  <c r="S70" i="12"/>
  <c r="T70" i="12"/>
  <c r="C71" i="12"/>
  <c r="D71" i="12"/>
  <c r="E71" i="12"/>
  <c r="F71" i="12"/>
  <c r="G71" i="12"/>
  <c r="H71" i="12"/>
  <c r="I71" i="12"/>
  <c r="J71" i="12"/>
  <c r="K71" i="12"/>
  <c r="L71" i="12"/>
  <c r="O71" i="12"/>
  <c r="P71" i="12"/>
  <c r="Q71" i="12"/>
  <c r="R71" i="12"/>
  <c r="S71" i="12"/>
  <c r="T71" i="12"/>
  <c r="U71" i="12"/>
  <c r="V71" i="12"/>
  <c r="W71" i="12"/>
  <c r="X71" i="12"/>
  <c r="U72" i="12"/>
  <c r="V72" i="12"/>
  <c r="W72" i="12"/>
  <c r="X72" i="12"/>
  <c r="C72" i="12"/>
  <c r="D72" i="12"/>
  <c r="E72" i="12"/>
  <c r="F72" i="12"/>
  <c r="G72" i="12"/>
  <c r="H72" i="12"/>
  <c r="I72" i="12"/>
  <c r="J72" i="12"/>
  <c r="K72" i="12"/>
  <c r="L72" i="12"/>
  <c r="O72" i="12"/>
  <c r="P72" i="12"/>
  <c r="Q72" i="12"/>
  <c r="R72" i="12"/>
  <c r="S72" i="12"/>
  <c r="T72" i="12"/>
  <c r="U73" i="12"/>
  <c r="V73" i="12"/>
  <c r="W73" i="12"/>
  <c r="X73" i="12"/>
  <c r="C73" i="12"/>
  <c r="D73" i="12"/>
  <c r="E73" i="12"/>
  <c r="F73" i="12"/>
  <c r="G73" i="12"/>
  <c r="H73" i="12"/>
  <c r="I73" i="12"/>
  <c r="J73" i="12"/>
  <c r="K73" i="12"/>
  <c r="L73" i="12"/>
  <c r="O73" i="12"/>
  <c r="P73" i="12"/>
  <c r="Q73" i="12"/>
  <c r="R73" i="12"/>
  <c r="S73" i="12"/>
  <c r="T73" i="12"/>
  <c r="U74" i="12"/>
  <c r="V74" i="12"/>
  <c r="W74" i="12"/>
  <c r="X74" i="12"/>
  <c r="C74" i="12"/>
  <c r="D74" i="12"/>
  <c r="E74" i="12"/>
  <c r="F74" i="12"/>
  <c r="G74" i="12"/>
  <c r="H74" i="12"/>
  <c r="I74" i="12"/>
  <c r="J74" i="12"/>
  <c r="K74" i="12"/>
  <c r="L74" i="12"/>
  <c r="O74" i="12"/>
  <c r="P74" i="12"/>
  <c r="Q74" i="12"/>
  <c r="R74" i="12"/>
  <c r="S74" i="12"/>
  <c r="T74" i="12"/>
  <c r="U75" i="12"/>
  <c r="V75" i="12"/>
  <c r="W75" i="12"/>
  <c r="X75" i="12"/>
  <c r="C75" i="12"/>
  <c r="D75" i="12"/>
  <c r="E75" i="12"/>
  <c r="F75" i="12"/>
  <c r="G75" i="12"/>
  <c r="H75" i="12"/>
  <c r="I75" i="12"/>
  <c r="J75" i="12"/>
  <c r="K75" i="12"/>
  <c r="L75" i="12"/>
  <c r="O75" i="12"/>
  <c r="P75" i="12"/>
  <c r="Q75" i="12"/>
  <c r="R75" i="12"/>
  <c r="S75" i="12"/>
  <c r="T75" i="12"/>
  <c r="U76" i="12"/>
  <c r="V76" i="12"/>
  <c r="W76" i="12"/>
  <c r="X76" i="12"/>
  <c r="C76" i="12"/>
  <c r="D76" i="12"/>
  <c r="E76" i="12"/>
  <c r="F76" i="12"/>
  <c r="G76" i="12"/>
  <c r="H76" i="12"/>
  <c r="I76" i="12"/>
  <c r="J76" i="12"/>
  <c r="K76" i="12"/>
  <c r="L76" i="12"/>
  <c r="O76" i="12"/>
  <c r="P76" i="12"/>
  <c r="Q76" i="12"/>
  <c r="R76" i="12"/>
  <c r="S76" i="12"/>
  <c r="T76" i="12"/>
  <c r="U77" i="12"/>
  <c r="V77" i="12"/>
  <c r="W77" i="12"/>
  <c r="X77" i="12"/>
  <c r="C77" i="12"/>
  <c r="D77" i="12"/>
  <c r="E77" i="12"/>
  <c r="F77" i="12"/>
  <c r="G77" i="12"/>
  <c r="H77" i="12"/>
  <c r="I77" i="12"/>
  <c r="J77" i="12"/>
  <c r="K77" i="12"/>
  <c r="L77" i="12"/>
  <c r="O77" i="12"/>
  <c r="P77" i="12"/>
  <c r="Q77" i="12"/>
  <c r="R77" i="12"/>
  <c r="S77" i="12"/>
  <c r="T77" i="12"/>
  <c r="U78" i="12"/>
  <c r="V78" i="12"/>
  <c r="W78" i="12"/>
  <c r="X78" i="12"/>
  <c r="C78" i="12"/>
  <c r="D78" i="12"/>
  <c r="E78" i="12"/>
  <c r="F78" i="12"/>
  <c r="G78" i="12"/>
  <c r="H78" i="12"/>
  <c r="I78" i="12"/>
  <c r="J78" i="12"/>
  <c r="K78" i="12"/>
  <c r="L78" i="12"/>
  <c r="O78" i="12"/>
  <c r="P78" i="12"/>
  <c r="Q78" i="12"/>
  <c r="R78" i="12"/>
  <c r="S78" i="12"/>
  <c r="T78" i="12"/>
  <c r="U79" i="12"/>
  <c r="V79" i="12"/>
  <c r="W79" i="12"/>
  <c r="X79" i="12"/>
  <c r="C79" i="12"/>
  <c r="D79" i="12"/>
  <c r="E79" i="12"/>
  <c r="F79" i="12"/>
  <c r="G79" i="12"/>
  <c r="H79" i="12"/>
  <c r="I79" i="12"/>
  <c r="J79" i="12"/>
  <c r="K79" i="12"/>
  <c r="L79" i="12"/>
  <c r="O79" i="12"/>
  <c r="P79" i="12"/>
  <c r="Q79" i="12"/>
  <c r="R79" i="12"/>
  <c r="S79" i="12"/>
  <c r="T79" i="12"/>
  <c r="U80" i="12"/>
  <c r="V80" i="12"/>
  <c r="W80" i="12"/>
  <c r="X80" i="12"/>
  <c r="C80" i="12"/>
  <c r="D80" i="12"/>
  <c r="E80" i="12"/>
  <c r="F80" i="12"/>
  <c r="G80" i="12"/>
  <c r="H80" i="12"/>
  <c r="I80" i="12"/>
  <c r="J80" i="12"/>
  <c r="K80" i="12"/>
  <c r="L80" i="12"/>
  <c r="O80" i="12"/>
  <c r="P80" i="12"/>
  <c r="Q80" i="12"/>
  <c r="R80" i="12"/>
  <c r="S80" i="12"/>
  <c r="T80" i="12"/>
  <c r="U81" i="12"/>
  <c r="V81" i="12"/>
  <c r="W81" i="12"/>
  <c r="X81" i="12"/>
  <c r="C81" i="12"/>
  <c r="D81" i="12"/>
  <c r="E81" i="12"/>
  <c r="F81" i="12"/>
  <c r="G81" i="12"/>
  <c r="H81" i="12"/>
  <c r="I81" i="12"/>
  <c r="J81" i="12"/>
  <c r="K81" i="12"/>
  <c r="L81" i="12"/>
  <c r="O81" i="12"/>
  <c r="P81" i="12"/>
  <c r="Q81" i="12"/>
  <c r="R81" i="12"/>
  <c r="S81" i="12"/>
  <c r="T81" i="12"/>
  <c r="U82" i="12"/>
  <c r="V82" i="12"/>
  <c r="W82" i="12"/>
  <c r="X82" i="12"/>
  <c r="C82" i="12"/>
  <c r="D82" i="12"/>
  <c r="E82" i="12"/>
  <c r="F82" i="12"/>
  <c r="G82" i="12"/>
  <c r="H82" i="12"/>
  <c r="I82" i="12"/>
  <c r="J82" i="12"/>
  <c r="K82" i="12"/>
  <c r="L82" i="12"/>
  <c r="O82" i="12"/>
  <c r="P82" i="12"/>
  <c r="Q82" i="12"/>
  <c r="R82" i="12"/>
  <c r="S82" i="12"/>
  <c r="T82" i="12"/>
  <c r="U83" i="12"/>
  <c r="V83" i="12"/>
  <c r="W83" i="12"/>
  <c r="X83" i="12"/>
  <c r="C83" i="12"/>
  <c r="D83" i="12"/>
  <c r="E83" i="12"/>
  <c r="F83" i="12"/>
  <c r="G83" i="12"/>
  <c r="H83" i="12"/>
  <c r="I83" i="12"/>
  <c r="J83" i="12"/>
  <c r="K83" i="12"/>
  <c r="L83" i="12"/>
  <c r="O83" i="12"/>
  <c r="P83" i="12"/>
  <c r="Q83" i="12"/>
  <c r="R83" i="12"/>
  <c r="S83" i="12"/>
  <c r="T83" i="12"/>
  <c r="U84" i="12"/>
  <c r="V84" i="12"/>
  <c r="W84" i="12"/>
  <c r="X84" i="12"/>
  <c r="C84" i="12"/>
  <c r="D84" i="12"/>
  <c r="E84" i="12"/>
  <c r="F84" i="12"/>
  <c r="G84" i="12"/>
  <c r="H84" i="12"/>
  <c r="I84" i="12"/>
  <c r="J84" i="12"/>
  <c r="K84" i="12"/>
  <c r="L84" i="12"/>
  <c r="O84" i="12"/>
  <c r="P84" i="12"/>
  <c r="Q84" i="12"/>
  <c r="R84" i="12"/>
  <c r="S84" i="12"/>
  <c r="T84" i="12"/>
  <c r="U85" i="12"/>
  <c r="V85" i="12"/>
  <c r="W85" i="12"/>
  <c r="X85" i="12"/>
  <c r="C85" i="12"/>
  <c r="D85" i="12"/>
  <c r="E85" i="12"/>
  <c r="F85" i="12"/>
  <c r="G85" i="12"/>
  <c r="H85" i="12"/>
  <c r="I85" i="12"/>
  <c r="J85" i="12"/>
  <c r="K85" i="12"/>
  <c r="L85" i="12"/>
  <c r="O85" i="12"/>
  <c r="P85" i="12"/>
  <c r="Q85" i="12"/>
  <c r="R85" i="12"/>
  <c r="S85" i="12"/>
  <c r="T85" i="12"/>
  <c r="U86" i="12"/>
  <c r="V86" i="12"/>
  <c r="W86" i="12"/>
  <c r="X86" i="12"/>
  <c r="C86" i="12"/>
  <c r="D86" i="12"/>
  <c r="E86" i="12"/>
  <c r="F86" i="12"/>
  <c r="G86" i="12"/>
  <c r="H86" i="12"/>
  <c r="I86" i="12"/>
  <c r="J86" i="12"/>
  <c r="K86" i="12"/>
  <c r="L86" i="12"/>
  <c r="O86" i="12"/>
  <c r="P86" i="12"/>
  <c r="Q86" i="12"/>
  <c r="R86" i="12"/>
  <c r="S86" i="12"/>
  <c r="T86" i="12"/>
  <c r="U87" i="12"/>
  <c r="V87" i="12"/>
  <c r="W87" i="12"/>
  <c r="X87" i="12"/>
  <c r="C87" i="12"/>
  <c r="D87" i="12"/>
  <c r="E87" i="12"/>
  <c r="F87" i="12"/>
  <c r="G87" i="12"/>
  <c r="H87" i="12"/>
  <c r="I87" i="12"/>
  <c r="J87" i="12"/>
  <c r="K87" i="12"/>
  <c r="L87" i="12"/>
  <c r="O87" i="12"/>
  <c r="P87" i="12"/>
  <c r="Q87" i="12"/>
  <c r="R87" i="12"/>
  <c r="S87" i="12"/>
  <c r="T87" i="12"/>
  <c r="U5" i="12"/>
  <c r="V5" i="12"/>
  <c r="W5" i="12"/>
  <c r="X5" i="12"/>
  <c r="C5" i="12"/>
  <c r="D5" i="12"/>
  <c r="E5" i="12"/>
  <c r="F5" i="12"/>
  <c r="G5" i="12"/>
  <c r="H5" i="12"/>
  <c r="I5" i="12"/>
  <c r="J5" i="12"/>
  <c r="K5" i="12"/>
  <c r="L5" i="12"/>
  <c r="O5" i="12"/>
  <c r="P5" i="12"/>
  <c r="Q5" i="12"/>
  <c r="R5" i="12"/>
  <c r="S5" i="12"/>
  <c r="T5" i="12"/>
  <c r="U6" i="12"/>
  <c r="V6" i="12"/>
  <c r="W6" i="12"/>
  <c r="X6" i="12"/>
  <c r="C6" i="12"/>
  <c r="D6" i="12"/>
  <c r="E6" i="12"/>
  <c r="F6" i="12"/>
  <c r="G6" i="12"/>
  <c r="H6" i="12"/>
  <c r="I6" i="12"/>
  <c r="J6" i="12"/>
  <c r="K6" i="12"/>
  <c r="L6" i="12"/>
  <c r="O6" i="12"/>
  <c r="P6" i="12"/>
  <c r="Q6" i="12"/>
  <c r="R6" i="12"/>
  <c r="S6" i="12"/>
  <c r="T6" i="12"/>
  <c r="U7" i="12"/>
  <c r="V7" i="12"/>
  <c r="W7" i="12"/>
  <c r="X7" i="12"/>
  <c r="C7" i="12"/>
  <c r="D7" i="12"/>
  <c r="E7" i="12"/>
  <c r="F7" i="12"/>
  <c r="G7" i="12"/>
  <c r="H7" i="12"/>
  <c r="I7" i="12"/>
  <c r="J7" i="12"/>
  <c r="K7" i="12"/>
  <c r="L7" i="12"/>
  <c r="O7" i="12"/>
  <c r="P7" i="12"/>
  <c r="Q7" i="12"/>
  <c r="R7" i="12"/>
  <c r="S7" i="12"/>
  <c r="T7" i="12"/>
  <c r="C8" i="12"/>
  <c r="D8" i="12"/>
  <c r="E8" i="12"/>
  <c r="F8" i="12"/>
  <c r="G8" i="12"/>
  <c r="H8" i="12"/>
  <c r="I8" i="12"/>
  <c r="J8" i="12"/>
  <c r="K8" i="12"/>
  <c r="L8" i="12"/>
  <c r="O8" i="12"/>
  <c r="P8" i="12"/>
  <c r="Q8" i="12"/>
  <c r="R8" i="12"/>
  <c r="S8" i="12"/>
  <c r="T8" i="12"/>
  <c r="U8" i="12"/>
  <c r="V8" i="12"/>
  <c r="W8" i="12"/>
  <c r="X8" i="12"/>
  <c r="U4" i="12"/>
  <c r="V4" i="12"/>
  <c r="W4" i="12"/>
  <c r="X4" i="12"/>
  <c r="C4" i="12"/>
  <c r="D4" i="12"/>
  <c r="E4" i="12"/>
  <c r="F4" i="12"/>
  <c r="G4" i="12"/>
  <c r="H4" i="12"/>
  <c r="I4" i="12"/>
  <c r="J4" i="12"/>
  <c r="K4" i="12"/>
  <c r="L4" i="12"/>
  <c r="O4" i="12"/>
  <c r="P4" i="12"/>
  <c r="Q4" i="12"/>
  <c r="R4" i="12"/>
  <c r="S4" i="12"/>
  <c r="T4" i="12"/>
  <c r="P93" i="12"/>
  <c r="Q93" i="12"/>
  <c r="R93" i="12"/>
  <c r="S93" i="12"/>
  <c r="T93" i="12"/>
  <c r="U93" i="12"/>
  <c r="V93" i="12"/>
  <c r="W93" i="12"/>
  <c r="J38" i="4"/>
  <c r="X93" i="12"/>
  <c r="K38" i="4" s="1"/>
  <c r="O93" i="12"/>
  <c r="B38" i="4" s="1"/>
  <c r="E93" i="12"/>
  <c r="D93" i="12"/>
  <c r="F93" i="12"/>
  <c r="G93" i="12"/>
  <c r="H93" i="12"/>
  <c r="G34" i="4"/>
  <c r="I93" i="12"/>
  <c r="H34" i="4"/>
  <c r="J93" i="12"/>
  <c r="I34" i="4" s="1"/>
  <c r="K93" i="12"/>
  <c r="L93" i="12"/>
  <c r="C93" i="12"/>
  <c r="P94" i="12"/>
  <c r="P95" i="12"/>
  <c r="P96" i="12"/>
  <c r="P97" i="12"/>
  <c r="P98" i="12"/>
  <c r="P99" i="12"/>
  <c r="Q94" i="12"/>
  <c r="Q95" i="12"/>
  <c r="Q96" i="12"/>
  <c r="Q97" i="12"/>
  <c r="Q98" i="12"/>
  <c r="Q99" i="12"/>
  <c r="R94" i="12"/>
  <c r="R95" i="12"/>
  <c r="R96" i="12"/>
  <c r="R97" i="12"/>
  <c r="R98" i="12"/>
  <c r="R99" i="12"/>
  <c r="S94" i="12"/>
  <c r="S95" i="12"/>
  <c r="S96" i="12"/>
  <c r="S97" i="12"/>
  <c r="S98" i="12"/>
  <c r="S99" i="12"/>
  <c r="T94" i="12"/>
  <c r="T95" i="12"/>
  <c r="T96" i="12"/>
  <c r="T97" i="12"/>
  <c r="T98" i="12"/>
  <c r="T99" i="12"/>
  <c r="U94" i="12"/>
  <c r="U95" i="12"/>
  <c r="U96" i="12"/>
  <c r="U97" i="12"/>
  <c r="U98" i="12"/>
  <c r="U99" i="12"/>
  <c r="V94" i="12"/>
  <c r="V95" i="12"/>
  <c r="V96" i="12"/>
  <c r="V97" i="12"/>
  <c r="V98" i="12"/>
  <c r="V99" i="12"/>
  <c r="W94" i="12"/>
  <c r="W95" i="12"/>
  <c r="W96" i="12"/>
  <c r="W97" i="12"/>
  <c r="W98" i="12"/>
  <c r="W99" i="12"/>
  <c r="X94" i="12"/>
  <c r="X95" i="12"/>
  <c r="X96" i="12"/>
  <c r="X97" i="12"/>
  <c r="X98" i="12"/>
  <c r="X99" i="12"/>
  <c r="O94" i="12"/>
  <c r="O95" i="12"/>
  <c r="O96" i="12"/>
  <c r="O97" i="12"/>
  <c r="O98" i="12"/>
  <c r="O99" i="12"/>
  <c r="D94" i="12"/>
  <c r="D95" i="12"/>
  <c r="D96" i="12"/>
  <c r="D97" i="12"/>
  <c r="D98" i="12"/>
  <c r="D99" i="12"/>
  <c r="E94" i="12"/>
  <c r="E95" i="12"/>
  <c r="E96" i="12"/>
  <c r="E97" i="12"/>
  <c r="E98" i="12"/>
  <c r="E99" i="12"/>
  <c r="F94" i="12"/>
  <c r="F95" i="12"/>
  <c r="F96" i="12"/>
  <c r="F97" i="12"/>
  <c r="F98" i="12"/>
  <c r="F99" i="12"/>
  <c r="G94" i="12"/>
  <c r="G95" i="12"/>
  <c r="G96" i="12"/>
  <c r="G97" i="12"/>
  <c r="G98" i="12"/>
  <c r="G99" i="12"/>
  <c r="H94" i="12"/>
  <c r="G14" i="4" s="1"/>
  <c r="H95" i="12"/>
  <c r="H96" i="12"/>
  <c r="H97" i="12"/>
  <c r="H98" i="12"/>
  <c r="H99" i="12"/>
  <c r="I94" i="12"/>
  <c r="I95" i="12"/>
  <c r="I96" i="12"/>
  <c r="I97" i="12"/>
  <c r="I98" i="12"/>
  <c r="I99" i="12"/>
  <c r="J94" i="12"/>
  <c r="I14" i="4" s="1"/>
  <c r="J95" i="12"/>
  <c r="J96" i="12"/>
  <c r="J97" i="12"/>
  <c r="J98" i="12"/>
  <c r="J99" i="12"/>
  <c r="K94" i="12"/>
  <c r="K95" i="12"/>
  <c r="K96" i="12"/>
  <c r="K97" i="12"/>
  <c r="K98" i="12"/>
  <c r="K99" i="12"/>
  <c r="L94" i="12"/>
  <c r="K14" i="4" s="1"/>
  <c r="L95" i="12"/>
  <c r="L96" i="12"/>
  <c r="L97" i="12"/>
  <c r="L98" i="12"/>
  <c r="L99" i="12"/>
  <c r="C94" i="12"/>
  <c r="C95" i="12"/>
  <c r="C96" i="12"/>
  <c r="C97" i="12"/>
  <c r="C98" i="12"/>
  <c r="C99" i="12"/>
  <c r="D2" i="8"/>
  <c r="BP2" i="12" s="1"/>
  <c r="C2" i="8"/>
  <c r="BO2" i="12"/>
  <c r="BQ57" i="12"/>
  <c r="BQ63" i="12"/>
  <c r="BQ69" i="12"/>
  <c r="BQ70" i="12"/>
  <c r="BQ71" i="12"/>
  <c r="BQ77" i="12"/>
  <c r="BQ87" i="12"/>
  <c r="BQ98" i="12"/>
  <c r="BQ99" i="12"/>
  <c r="Q6" i="7"/>
  <c r="Z3" i="1"/>
  <c r="U6" i="1"/>
  <c r="IS78" i="16"/>
  <c r="IT78" i="16"/>
  <c r="IS79" i="16"/>
  <c r="IT79" i="16"/>
  <c r="IS80" i="16"/>
  <c r="IT80" i="16"/>
  <c r="IS81" i="16"/>
  <c r="IT81" i="16"/>
  <c r="IS82" i="16"/>
  <c r="IT82" i="16"/>
  <c r="IS83" i="16"/>
  <c r="IT83" i="16"/>
  <c r="IS84" i="16"/>
  <c r="IT84" i="16"/>
  <c r="IS85" i="16"/>
  <c r="IT85" i="16"/>
  <c r="IS86" i="16"/>
  <c r="IT86" i="16"/>
  <c r="IS87" i="16"/>
  <c r="IT87" i="16"/>
  <c r="IS88" i="16"/>
  <c r="IT88" i="16"/>
  <c r="IS89" i="16"/>
  <c r="IT89" i="16"/>
  <c r="IS90" i="16"/>
  <c r="IT90" i="16"/>
  <c r="IS65" i="16"/>
  <c r="IT65" i="16"/>
  <c r="IS66" i="16"/>
  <c r="IT66" i="16"/>
  <c r="IS67" i="16"/>
  <c r="IT67" i="16"/>
  <c r="IS68" i="16"/>
  <c r="IT68" i="16"/>
  <c r="IS69" i="16"/>
  <c r="IT69" i="16"/>
  <c r="IS70" i="16"/>
  <c r="IT70" i="16"/>
  <c r="IS71" i="16"/>
  <c r="IT71" i="16"/>
  <c r="IS72" i="16"/>
  <c r="IT72" i="16"/>
  <c r="IS73" i="16"/>
  <c r="IT73" i="16"/>
  <c r="IS74" i="16"/>
  <c r="IT74" i="16"/>
  <c r="IS75" i="16"/>
  <c r="IT75" i="16"/>
  <c r="IS76" i="16"/>
  <c r="IT76" i="16"/>
  <c r="IS77" i="16"/>
  <c r="IT77" i="16"/>
  <c r="IS50" i="16"/>
  <c r="IT50" i="16"/>
  <c r="IS51" i="16"/>
  <c r="IT51" i="16"/>
  <c r="IS52" i="16"/>
  <c r="IT52" i="16"/>
  <c r="IS53" i="16"/>
  <c r="IT53" i="16"/>
  <c r="IS54" i="16"/>
  <c r="IT54" i="16"/>
  <c r="IS55" i="16"/>
  <c r="IT55" i="16"/>
  <c r="IS56" i="16"/>
  <c r="IT56" i="16"/>
  <c r="IS57" i="16"/>
  <c r="IT57" i="16"/>
  <c r="IS58" i="16"/>
  <c r="IT58" i="16"/>
  <c r="IS59" i="16"/>
  <c r="IT59" i="16"/>
  <c r="IS60" i="16"/>
  <c r="IT60" i="16"/>
  <c r="IS61" i="16"/>
  <c r="IT61" i="16"/>
  <c r="IS62" i="16"/>
  <c r="IT62" i="16"/>
  <c r="IS63" i="16"/>
  <c r="IT63" i="16"/>
  <c r="IS64" i="16"/>
  <c r="IT64" i="16"/>
  <c r="IS38" i="16"/>
  <c r="IT38" i="16"/>
  <c r="IS39" i="16"/>
  <c r="IT39" i="16"/>
  <c r="IS40" i="16"/>
  <c r="IT40" i="16"/>
  <c r="IS41" i="16"/>
  <c r="IT41" i="16"/>
  <c r="IS42" i="16"/>
  <c r="IT42" i="16"/>
  <c r="IS43" i="16"/>
  <c r="IT43" i="16"/>
  <c r="IS44" i="16"/>
  <c r="IT44" i="16"/>
  <c r="IS45" i="16"/>
  <c r="IT45" i="16"/>
  <c r="IS46" i="16"/>
  <c r="IT46" i="16"/>
  <c r="IS47" i="16"/>
  <c r="IT47" i="16"/>
  <c r="IS48" i="16"/>
  <c r="IT48" i="16"/>
  <c r="IS49" i="16"/>
  <c r="IT49" i="16"/>
  <c r="IS25" i="16"/>
  <c r="IT25" i="16"/>
  <c r="IS26" i="16"/>
  <c r="IT26" i="16"/>
  <c r="IS27" i="16"/>
  <c r="IT27" i="16"/>
  <c r="IS28" i="16"/>
  <c r="IT28" i="16"/>
  <c r="IS29" i="16"/>
  <c r="IT29" i="16"/>
  <c r="IS30" i="16"/>
  <c r="IT30" i="16"/>
  <c r="IS31" i="16"/>
  <c r="IT31" i="16"/>
  <c r="IS32" i="16"/>
  <c r="IT32" i="16"/>
  <c r="IS33" i="16"/>
  <c r="IT33" i="16"/>
  <c r="IS34" i="16"/>
  <c r="IT34" i="16"/>
  <c r="IS35" i="16"/>
  <c r="IT35" i="16"/>
  <c r="IS36" i="16"/>
  <c r="IT36" i="16"/>
  <c r="IS37" i="16"/>
  <c r="IT37" i="16"/>
  <c r="IS8" i="16"/>
  <c r="IT8" i="16"/>
  <c r="IS9" i="16"/>
  <c r="IT9" i="16"/>
  <c r="IS10" i="16"/>
  <c r="IT10" i="16"/>
  <c r="IS11" i="16"/>
  <c r="IT11" i="16"/>
  <c r="IS12" i="16"/>
  <c r="IT12" i="16"/>
  <c r="IS13" i="16"/>
  <c r="IT13" i="16"/>
  <c r="IS14" i="16"/>
  <c r="IT14" i="16"/>
  <c r="IS15" i="16"/>
  <c r="IT15" i="16"/>
  <c r="IS16" i="16"/>
  <c r="IT16" i="16"/>
  <c r="IS17" i="16"/>
  <c r="IT17" i="16"/>
  <c r="IS18" i="16"/>
  <c r="IT18" i="16"/>
  <c r="IS19" i="16"/>
  <c r="IT19" i="16"/>
  <c r="IS20" i="16"/>
  <c r="IT20" i="16"/>
  <c r="IS21" i="16"/>
  <c r="IT21" i="16"/>
  <c r="IS22" i="16"/>
  <c r="IT22" i="16"/>
  <c r="IS23" i="16"/>
  <c r="IT23" i="16"/>
  <c r="IS24" i="16"/>
  <c r="IT24" i="16"/>
  <c r="IT7" i="16"/>
  <c r="IS7" i="16"/>
  <c r="IS17" i="15"/>
  <c r="IT17" i="15"/>
  <c r="IS18" i="15"/>
  <c r="IT18" i="15"/>
  <c r="IS19" i="15"/>
  <c r="IT19" i="15"/>
  <c r="IS20" i="15"/>
  <c r="IT20" i="15"/>
  <c r="IS21" i="15"/>
  <c r="IT21" i="15"/>
  <c r="IS22" i="15"/>
  <c r="IT22" i="15"/>
  <c r="IS23" i="15"/>
  <c r="IT23" i="15"/>
  <c r="IS24" i="15"/>
  <c r="IT24" i="15"/>
  <c r="IS25" i="15"/>
  <c r="IT25" i="15"/>
  <c r="IS26" i="15"/>
  <c r="IT26" i="15"/>
  <c r="IS27" i="15"/>
  <c r="IT27" i="15"/>
  <c r="IS28" i="15"/>
  <c r="IT28" i="15"/>
  <c r="IS29" i="15"/>
  <c r="IT29" i="15"/>
  <c r="IS30" i="15"/>
  <c r="IT30" i="15"/>
  <c r="IS31" i="15"/>
  <c r="IT31" i="15"/>
  <c r="IS32" i="15"/>
  <c r="IT32" i="15"/>
  <c r="IS33" i="15"/>
  <c r="IT33" i="15"/>
  <c r="IS34" i="15"/>
  <c r="IT34" i="15"/>
  <c r="IS35" i="15"/>
  <c r="IT35" i="15"/>
  <c r="IS36" i="15"/>
  <c r="IT36" i="15"/>
  <c r="IS37" i="15"/>
  <c r="IT37" i="15"/>
  <c r="IS38" i="15"/>
  <c r="IT38" i="15"/>
  <c r="IS39" i="15"/>
  <c r="IT39" i="15"/>
  <c r="IS40" i="15"/>
  <c r="IT40" i="15"/>
  <c r="IS41" i="15"/>
  <c r="IT41" i="15"/>
  <c r="IS42" i="15"/>
  <c r="IT42" i="15"/>
  <c r="IS43" i="15"/>
  <c r="IT43" i="15"/>
  <c r="IS44" i="15"/>
  <c r="IT44" i="15"/>
  <c r="IS45" i="15"/>
  <c r="IT45" i="15"/>
  <c r="IS46" i="15"/>
  <c r="IT46" i="15"/>
  <c r="IS47" i="15"/>
  <c r="IT47" i="15"/>
  <c r="IS48" i="15"/>
  <c r="IT48" i="15"/>
  <c r="IS49" i="15"/>
  <c r="IT49" i="15"/>
  <c r="IS50" i="15"/>
  <c r="IT50" i="15"/>
  <c r="IS51" i="15"/>
  <c r="IT51" i="15"/>
  <c r="IS52" i="15"/>
  <c r="IT52" i="15"/>
  <c r="IS53" i="15"/>
  <c r="IT53" i="15"/>
  <c r="IS54" i="15"/>
  <c r="IT54" i="15"/>
  <c r="IS55" i="15"/>
  <c r="IT55" i="15"/>
  <c r="IS56" i="15"/>
  <c r="IT56" i="15"/>
  <c r="IS57" i="15"/>
  <c r="IT57" i="15"/>
  <c r="IS58" i="15"/>
  <c r="IT58" i="15"/>
  <c r="IS59" i="15"/>
  <c r="IT59" i="15"/>
  <c r="IS60" i="15"/>
  <c r="IT60" i="15"/>
  <c r="IS61" i="15"/>
  <c r="IT61" i="15"/>
  <c r="IS62" i="15"/>
  <c r="IT62" i="15"/>
  <c r="IS63" i="15"/>
  <c r="IT63" i="15"/>
  <c r="IS64" i="15"/>
  <c r="IT64" i="15"/>
  <c r="IS65" i="15"/>
  <c r="IT65" i="15"/>
  <c r="IS66" i="15"/>
  <c r="IT66" i="15"/>
  <c r="IS67" i="15"/>
  <c r="IT67" i="15"/>
  <c r="IS68" i="15"/>
  <c r="IT68" i="15"/>
  <c r="IS69" i="15"/>
  <c r="IT69" i="15"/>
  <c r="IS70" i="15"/>
  <c r="IT70" i="15"/>
  <c r="IS71" i="15"/>
  <c r="IT71" i="15"/>
  <c r="IS72" i="15"/>
  <c r="IT72" i="15"/>
  <c r="IS73" i="15"/>
  <c r="IT73" i="15"/>
  <c r="IS74" i="15"/>
  <c r="IT74" i="15"/>
  <c r="IS75" i="15"/>
  <c r="IT75" i="15"/>
  <c r="IS76" i="15"/>
  <c r="IT76" i="15"/>
  <c r="IS77" i="15"/>
  <c r="IT77" i="15"/>
  <c r="IS78" i="15"/>
  <c r="IT78" i="15"/>
  <c r="IS79" i="15"/>
  <c r="IT79" i="15"/>
  <c r="IS80" i="15"/>
  <c r="IT80" i="15"/>
  <c r="IS81" i="15"/>
  <c r="IT81" i="15"/>
  <c r="IS82" i="15"/>
  <c r="IT82" i="15"/>
  <c r="IS83" i="15"/>
  <c r="IT83" i="15"/>
  <c r="IS84" i="15"/>
  <c r="IT84" i="15"/>
  <c r="IS85" i="15"/>
  <c r="IT85" i="15"/>
  <c r="IS86" i="15"/>
  <c r="IT86" i="15"/>
  <c r="IS87" i="15"/>
  <c r="IT87" i="15"/>
  <c r="IS88" i="15"/>
  <c r="IT88" i="15"/>
  <c r="IS89" i="15"/>
  <c r="IT89" i="15"/>
  <c r="IS90" i="15"/>
  <c r="IT90" i="15"/>
  <c r="IS91" i="15"/>
  <c r="IT91" i="15"/>
  <c r="IS92" i="15"/>
  <c r="IT92" i="15"/>
  <c r="IS93" i="15"/>
  <c r="IT93" i="15"/>
  <c r="IS94" i="15"/>
  <c r="IT94" i="15"/>
  <c r="IS95" i="15"/>
  <c r="IT95" i="15"/>
  <c r="IS8" i="15"/>
  <c r="IT8" i="15"/>
  <c r="IS9" i="15"/>
  <c r="IT9" i="15"/>
  <c r="IS10" i="15"/>
  <c r="IT10" i="15"/>
  <c r="IS11" i="15"/>
  <c r="IT11" i="15"/>
  <c r="IS12" i="15"/>
  <c r="IT12" i="15"/>
  <c r="IS13" i="15"/>
  <c r="IT13" i="15"/>
  <c r="IS14" i="15"/>
  <c r="IT14" i="15"/>
  <c r="IS15" i="15"/>
  <c r="IT15" i="15"/>
  <c r="IS16" i="15"/>
  <c r="IT16" i="15"/>
  <c r="IT7" i="15"/>
  <c r="IS7" i="15"/>
  <c r="IU6" i="15"/>
  <c r="U4" i="7"/>
  <c r="V4" i="7"/>
  <c r="W4" i="7"/>
  <c r="W9" i="7" s="1"/>
  <c r="X4" i="7"/>
  <c r="X9" i="7" s="1"/>
  <c r="Y4" i="7"/>
  <c r="Z4" i="7"/>
  <c r="Z9" i="7" s="1"/>
  <c r="W5" i="7"/>
  <c r="X5" i="7"/>
  <c r="X10" i="7"/>
  <c r="Y5" i="7"/>
  <c r="Y10" i="7" s="1"/>
  <c r="Z5" i="7"/>
  <c r="Z10" i="7" s="1"/>
  <c r="R6" i="7"/>
  <c r="S6" i="7"/>
  <c r="T6" i="7"/>
  <c r="U6" i="7"/>
  <c r="V6" i="7"/>
  <c r="W6" i="7"/>
  <c r="W11" i="7" s="1"/>
  <c r="X6" i="7"/>
  <c r="Y6" i="7"/>
  <c r="Y11" i="7"/>
  <c r="Z6" i="7"/>
  <c r="Z11" i="7" s="1"/>
  <c r="R3" i="1"/>
  <c r="R4" i="1" s="1"/>
  <c r="R5" i="1" s="1"/>
  <c r="S3" i="1"/>
  <c r="T3" i="1"/>
  <c r="U3" i="1"/>
  <c r="V3" i="1"/>
  <c r="W3" i="1"/>
  <c r="W8" i="1" s="1"/>
  <c r="X3" i="1"/>
  <c r="X8" i="1" s="1"/>
  <c r="Y3" i="1"/>
  <c r="Y8" i="1"/>
  <c r="U4" i="1"/>
  <c r="U9" i="1" s="1"/>
  <c r="V4" i="1"/>
  <c r="W4" i="1"/>
  <c r="W9" i="1" s="1"/>
  <c r="X4" i="1"/>
  <c r="X9" i="1" s="1"/>
  <c r="Y4" i="1"/>
  <c r="Y9" i="1" s="1"/>
  <c r="Z4" i="1"/>
  <c r="Z9" i="1" s="1"/>
  <c r="U5" i="1"/>
  <c r="U10" i="1" s="1"/>
  <c r="V5" i="1"/>
  <c r="W5" i="1"/>
  <c r="W10" i="1"/>
  <c r="X5" i="1"/>
  <c r="X10" i="1" s="1"/>
  <c r="Y5" i="1"/>
  <c r="Z5" i="1"/>
  <c r="Z10" i="1" s="1"/>
  <c r="R6" i="1"/>
  <c r="S6" i="1"/>
  <c r="T6" i="1"/>
  <c r="V6" i="1"/>
  <c r="V11" i="1"/>
  <c r="W6" i="1"/>
  <c r="X6" i="1"/>
  <c r="X11" i="1" s="1"/>
  <c r="Y6" i="1"/>
  <c r="Z6" i="1"/>
  <c r="Q3" i="1"/>
  <c r="Q4" i="1" s="1"/>
  <c r="Q6" i="1"/>
  <c r="L2" i="4"/>
  <c r="C2" i="4"/>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AS53" i="12"/>
  <c r="M54" i="12"/>
  <c r="M55" i="12"/>
  <c r="AS55" i="12"/>
  <c r="M56" i="12"/>
  <c r="M57" i="12"/>
  <c r="AS57" i="12"/>
  <c r="M58" i="12"/>
  <c r="M59" i="12"/>
  <c r="M60" i="12"/>
  <c r="M61" i="12"/>
  <c r="M62" i="12"/>
  <c r="M63" i="12"/>
  <c r="M64" i="12"/>
  <c r="M65" i="12"/>
  <c r="M66" i="12"/>
  <c r="M67" i="12"/>
  <c r="AS67" i="12"/>
  <c r="M68" i="12"/>
  <c r="M69" i="12"/>
  <c r="AS69" i="12"/>
  <c r="M70" i="12"/>
  <c r="M71" i="12"/>
  <c r="M72" i="12"/>
  <c r="M73" i="12"/>
  <c r="M74" i="12"/>
  <c r="M75" i="12"/>
  <c r="M76" i="12"/>
  <c r="M77" i="12"/>
  <c r="AS77" i="12"/>
  <c r="M78" i="12"/>
  <c r="M79" i="12"/>
  <c r="M80" i="12"/>
  <c r="M81" i="12"/>
  <c r="M82" i="12"/>
  <c r="M83" i="12"/>
  <c r="M84" i="12"/>
  <c r="M85" i="12"/>
  <c r="M86" i="12"/>
  <c r="M87" i="12"/>
  <c r="AS87" i="12"/>
  <c r="M88" i="12"/>
  <c r="M89" i="12"/>
  <c r="M90" i="12"/>
  <c r="M91" i="12"/>
  <c r="M92" i="12"/>
  <c r="M93" i="12"/>
  <c r="M94" i="12"/>
  <c r="M95" i="12"/>
  <c r="AS95" i="12"/>
  <c r="M96" i="12"/>
  <c r="M97" i="12"/>
  <c r="M98" i="12"/>
  <c r="AS98" i="12"/>
  <c r="M99" i="12"/>
  <c r="K7" i="16"/>
  <c r="L7" i="16"/>
  <c r="K8" i="16"/>
  <c r="L8" i="16"/>
  <c r="C9" i="16"/>
  <c r="C10" i="16" s="1"/>
  <c r="K9" i="16"/>
  <c r="L9" i="16"/>
  <c r="K10" i="16"/>
  <c r="L10" i="16"/>
  <c r="K11" i="16"/>
  <c r="L11" i="16"/>
  <c r="C12" i="16"/>
  <c r="D12" i="16" s="1"/>
  <c r="K12" i="16"/>
  <c r="L12" i="16"/>
  <c r="C13" i="16"/>
  <c r="D13" i="16" s="1"/>
  <c r="K13" i="16"/>
  <c r="L13" i="16"/>
  <c r="K14" i="16"/>
  <c r="L14" i="16"/>
  <c r="K15" i="16"/>
  <c r="L15" i="16"/>
  <c r="K16" i="16"/>
  <c r="L16" i="16"/>
  <c r="K17" i="16"/>
  <c r="L17" i="16"/>
  <c r="K18" i="16"/>
  <c r="L18" i="16"/>
  <c r="K19" i="16"/>
  <c r="L19" i="16"/>
  <c r="K20" i="16"/>
  <c r="L20" i="16"/>
  <c r="K21" i="16"/>
  <c r="L21" i="16"/>
  <c r="K22" i="16"/>
  <c r="L22" i="16"/>
  <c r="K23" i="16"/>
  <c r="L23" i="16"/>
  <c r="K24" i="16"/>
  <c r="L24" i="16"/>
  <c r="K25" i="16"/>
  <c r="L25" i="16"/>
  <c r="K26" i="16"/>
  <c r="L26" i="16"/>
  <c r="K27" i="16"/>
  <c r="L27" i="16"/>
  <c r="K28" i="16"/>
  <c r="L28" i="16"/>
  <c r="K29" i="16"/>
  <c r="L29" i="16"/>
  <c r="K30" i="16"/>
  <c r="L30" i="16"/>
  <c r="K31" i="16"/>
  <c r="L31" i="16"/>
  <c r="K32" i="16"/>
  <c r="L32" i="16"/>
  <c r="K33" i="16"/>
  <c r="L33" i="16"/>
  <c r="K34" i="16"/>
  <c r="L34" i="16"/>
  <c r="K35" i="16"/>
  <c r="L35" i="16"/>
  <c r="K36" i="16"/>
  <c r="L36" i="16"/>
  <c r="K37" i="16"/>
  <c r="L37" i="16"/>
  <c r="K38" i="16"/>
  <c r="L38" i="16"/>
  <c r="K39" i="16"/>
  <c r="L39" i="16"/>
  <c r="K40" i="16"/>
  <c r="L40" i="16"/>
  <c r="K41" i="16"/>
  <c r="L41" i="16"/>
  <c r="K42" i="16"/>
  <c r="L42" i="16"/>
  <c r="K43" i="16"/>
  <c r="L43" i="16"/>
  <c r="K44" i="16"/>
  <c r="L44" i="16"/>
  <c r="K45" i="16"/>
  <c r="L45" i="16"/>
  <c r="K46" i="16"/>
  <c r="L46" i="16"/>
  <c r="K47" i="16"/>
  <c r="L47" i="16"/>
  <c r="K48" i="16"/>
  <c r="L48" i="16"/>
  <c r="K49" i="16"/>
  <c r="L49" i="16"/>
  <c r="K50" i="16"/>
  <c r="L50" i="16"/>
  <c r="K51" i="16"/>
  <c r="L51" i="16"/>
  <c r="K52" i="16"/>
  <c r="L52" i="16"/>
  <c r="K53" i="16"/>
  <c r="L53" i="16"/>
  <c r="K54" i="16"/>
  <c r="L54" i="16"/>
  <c r="K55" i="16"/>
  <c r="L55" i="16"/>
  <c r="K56" i="16"/>
  <c r="L56" i="16"/>
  <c r="K57" i="16"/>
  <c r="L57" i="16"/>
  <c r="K58" i="16"/>
  <c r="L58" i="16"/>
  <c r="K59" i="16"/>
  <c r="L59" i="16"/>
  <c r="K60" i="16"/>
  <c r="L60" i="16"/>
  <c r="K61" i="16"/>
  <c r="L61" i="16"/>
  <c r="K62" i="16"/>
  <c r="L62" i="16"/>
  <c r="K63" i="16"/>
  <c r="L63" i="16"/>
  <c r="K64" i="16"/>
  <c r="L64" i="16"/>
  <c r="K65" i="16"/>
  <c r="L65" i="16"/>
  <c r="K66" i="16"/>
  <c r="L66" i="16"/>
  <c r="K67" i="16"/>
  <c r="L67" i="16"/>
  <c r="K68" i="16"/>
  <c r="L68" i="16"/>
  <c r="K69" i="16"/>
  <c r="L69" i="16"/>
  <c r="K70" i="16"/>
  <c r="L70" i="16"/>
  <c r="K71" i="16"/>
  <c r="L71" i="16"/>
  <c r="K72" i="16"/>
  <c r="L72" i="16"/>
  <c r="K73" i="16"/>
  <c r="L73" i="16"/>
  <c r="K74" i="16"/>
  <c r="L74" i="16"/>
  <c r="K75" i="16"/>
  <c r="L75" i="16"/>
  <c r="K76" i="16"/>
  <c r="L76" i="16"/>
  <c r="K77" i="16"/>
  <c r="L77" i="16"/>
  <c r="K78" i="16"/>
  <c r="L78" i="16"/>
  <c r="K79" i="16"/>
  <c r="L79" i="16"/>
  <c r="K80" i="16"/>
  <c r="L80" i="16"/>
  <c r="K81" i="16"/>
  <c r="L81" i="16"/>
  <c r="K82" i="16"/>
  <c r="L82" i="16"/>
  <c r="K83" i="16"/>
  <c r="L83" i="16"/>
  <c r="K84" i="16"/>
  <c r="L84" i="16"/>
  <c r="K85" i="16"/>
  <c r="L85" i="16"/>
  <c r="K86" i="16"/>
  <c r="L86" i="16"/>
  <c r="K87" i="16"/>
  <c r="L87" i="16"/>
  <c r="K88" i="16"/>
  <c r="L88" i="16"/>
  <c r="K89" i="16"/>
  <c r="L89" i="16"/>
  <c r="K90" i="16"/>
  <c r="L90" i="16"/>
  <c r="L6" i="15"/>
  <c r="J7" i="15"/>
  <c r="K7" i="15"/>
  <c r="J8" i="15"/>
  <c r="K8" i="15"/>
  <c r="J9" i="15"/>
  <c r="K9" i="15"/>
  <c r="J10" i="15"/>
  <c r="K10" i="15"/>
  <c r="J11" i="15"/>
  <c r="K11" i="15"/>
  <c r="J12" i="15"/>
  <c r="K12" i="15"/>
  <c r="J13" i="15"/>
  <c r="K13" i="15"/>
  <c r="J14" i="15"/>
  <c r="K14" i="15"/>
  <c r="J15" i="15"/>
  <c r="K15" i="15"/>
  <c r="J16" i="15"/>
  <c r="K16" i="15"/>
  <c r="J17" i="15"/>
  <c r="K17" i="15"/>
  <c r="J18" i="15"/>
  <c r="K18" i="15"/>
  <c r="J19" i="15"/>
  <c r="K19" i="15"/>
  <c r="J20" i="15"/>
  <c r="K20" i="15"/>
  <c r="J21" i="15"/>
  <c r="K21" i="15"/>
  <c r="J22" i="15"/>
  <c r="K22" i="15"/>
  <c r="J23" i="15"/>
  <c r="K23" i="15"/>
  <c r="J24" i="15"/>
  <c r="K24" i="15"/>
  <c r="J25" i="15"/>
  <c r="K25" i="15"/>
  <c r="J26" i="15"/>
  <c r="K26" i="15"/>
  <c r="J27" i="15"/>
  <c r="K27" i="15"/>
  <c r="J28" i="15"/>
  <c r="K28" i="15"/>
  <c r="J29" i="15"/>
  <c r="K29" i="15"/>
  <c r="J30" i="15"/>
  <c r="K30" i="15"/>
  <c r="J31" i="15"/>
  <c r="K31" i="15"/>
  <c r="J32" i="15"/>
  <c r="K32" i="15"/>
  <c r="J33" i="15"/>
  <c r="K33" i="15"/>
  <c r="J34" i="15"/>
  <c r="K34" i="15"/>
  <c r="J35" i="15"/>
  <c r="K35" i="15"/>
  <c r="J36" i="15"/>
  <c r="K36" i="15"/>
  <c r="J37" i="15"/>
  <c r="K37" i="15"/>
  <c r="J38" i="15"/>
  <c r="K38" i="15"/>
  <c r="J39" i="15"/>
  <c r="K39" i="15"/>
  <c r="J40" i="15"/>
  <c r="K40" i="15"/>
  <c r="J41" i="15"/>
  <c r="K41" i="15"/>
  <c r="J42" i="15"/>
  <c r="K42" i="15"/>
  <c r="J43" i="15"/>
  <c r="K43" i="15"/>
  <c r="J44" i="15"/>
  <c r="K44" i="15"/>
  <c r="J45" i="15"/>
  <c r="K45" i="15"/>
  <c r="J46" i="15"/>
  <c r="K46" i="15"/>
  <c r="J47" i="15"/>
  <c r="K47" i="15"/>
  <c r="J48" i="15"/>
  <c r="K48" i="15"/>
  <c r="J49" i="15"/>
  <c r="K49" i="15"/>
  <c r="J50" i="15"/>
  <c r="K50" i="15"/>
  <c r="J51" i="15"/>
  <c r="K51" i="15"/>
  <c r="J52" i="15"/>
  <c r="K52" i="15"/>
  <c r="J53" i="15"/>
  <c r="K53" i="15"/>
  <c r="J54" i="15"/>
  <c r="K54" i="15"/>
  <c r="J55" i="15"/>
  <c r="K55" i="15"/>
  <c r="J56" i="15"/>
  <c r="K56" i="15"/>
  <c r="J57" i="15"/>
  <c r="K57" i="15"/>
  <c r="J58" i="15"/>
  <c r="K58" i="15"/>
  <c r="J59" i="15"/>
  <c r="K59" i="15"/>
  <c r="J60" i="15"/>
  <c r="K60" i="15"/>
  <c r="J61" i="15"/>
  <c r="K61" i="15"/>
  <c r="J62" i="15"/>
  <c r="K62" i="15"/>
  <c r="J63" i="15"/>
  <c r="K63" i="15"/>
  <c r="J64" i="15"/>
  <c r="K64" i="15"/>
  <c r="J65" i="15"/>
  <c r="K65" i="15"/>
  <c r="J66" i="15"/>
  <c r="K66" i="15"/>
  <c r="J67" i="15"/>
  <c r="K67" i="15"/>
  <c r="J68" i="15"/>
  <c r="K68" i="15"/>
  <c r="J69" i="15"/>
  <c r="K69" i="15"/>
  <c r="J70" i="15"/>
  <c r="K70" i="15"/>
  <c r="J71" i="15"/>
  <c r="K71" i="15"/>
  <c r="J72" i="15"/>
  <c r="K72" i="15"/>
  <c r="J73" i="15"/>
  <c r="K73" i="15"/>
  <c r="J74" i="15"/>
  <c r="K74" i="15"/>
  <c r="J75" i="15"/>
  <c r="K75" i="15"/>
  <c r="J76" i="15"/>
  <c r="K76" i="15"/>
  <c r="J77" i="15"/>
  <c r="K77" i="15"/>
  <c r="J78" i="15"/>
  <c r="K78" i="15"/>
  <c r="J79" i="15"/>
  <c r="K79" i="15"/>
  <c r="J80" i="15"/>
  <c r="K80" i="15"/>
  <c r="J81" i="15"/>
  <c r="K81" i="15"/>
  <c r="J82" i="15"/>
  <c r="K82" i="15"/>
  <c r="J83" i="15"/>
  <c r="K83" i="15"/>
  <c r="J84" i="15"/>
  <c r="K84" i="15"/>
  <c r="J85" i="15"/>
  <c r="K85" i="15"/>
  <c r="J86" i="15"/>
  <c r="K86" i="15"/>
  <c r="J87" i="15"/>
  <c r="K87" i="15"/>
  <c r="J88" i="15"/>
  <c r="K88" i="15"/>
  <c r="J89" i="15"/>
  <c r="K89" i="15"/>
  <c r="J90" i="15"/>
  <c r="K90" i="15"/>
  <c r="J91" i="15"/>
  <c r="K91" i="15"/>
  <c r="J92" i="15"/>
  <c r="K92" i="15"/>
  <c r="J93" i="15"/>
  <c r="K93" i="15"/>
  <c r="J94" i="15"/>
  <c r="K94" i="15"/>
  <c r="J95" i="15"/>
  <c r="K95" i="15"/>
  <c r="L1" i="4"/>
  <c r="A9" i="4" s="1"/>
  <c r="A22" i="4"/>
  <c r="D1" i="9"/>
  <c r="D3" i="9"/>
  <c r="D4" i="9"/>
  <c r="C3" i="9"/>
  <c r="Q3" i="9" s="1"/>
  <c r="G3" i="9"/>
  <c r="K3" i="9"/>
  <c r="O3" i="9"/>
  <c r="U3" i="9"/>
  <c r="AA7" i="9"/>
  <c r="T3" i="9"/>
  <c r="X3" i="9"/>
  <c r="F4" i="9"/>
  <c r="J4" i="9"/>
  <c r="O4" i="9"/>
  <c r="S4" i="9"/>
  <c r="W4" i="9"/>
  <c r="AA4" i="9"/>
  <c r="E5" i="9"/>
  <c r="I5" i="9"/>
  <c r="M5" i="9"/>
  <c r="O5" i="9"/>
  <c r="R5" i="9"/>
  <c r="V5" i="9"/>
  <c r="Z5" i="9"/>
  <c r="D6" i="9"/>
  <c r="H6" i="9"/>
  <c r="L6" i="9"/>
  <c r="O6" i="9"/>
  <c r="U6" i="9"/>
  <c r="Y6" i="9"/>
  <c r="C7" i="9"/>
  <c r="Q7" i="9" s="1"/>
  <c r="G7" i="9"/>
  <c r="K7" i="9"/>
  <c r="O7" i="9"/>
  <c r="T7" i="9"/>
  <c r="X7" i="9"/>
  <c r="C8" i="9"/>
  <c r="Q8" i="9" s="1"/>
  <c r="D8" i="9"/>
  <c r="E8" i="9"/>
  <c r="F8" i="9"/>
  <c r="G8" i="9"/>
  <c r="H8" i="9"/>
  <c r="I8" i="9"/>
  <c r="J8" i="9"/>
  <c r="K8" i="9"/>
  <c r="L8" i="9"/>
  <c r="M8" i="9"/>
  <c r="O8" i="9"/>
  <c r="R8" i="9"/>
  <c r="S8" i="9"/>
  <c r="T8" i="9"/>
  <c r="U8" i="9"/>
  <c r="V8" i="9"/>
  <c r="W8" i="9"/>
  <c r="X8" i="9"/>
  <c r="Y8" i="9"/>
  <c r="Z8" i="9"/>
  <c r="AA8" i="9"/>
  <c r="C9" i="9"/>
  <c r="Q9" i="9" s="1"/>
  <c r="D9" i="9"/>
  <c r="E9" i="9"/>
  <c r="F9" i="9"/>
  <c r="G9" i="9"/>
  <c r="H9" i="9"/>
  <c r="I9" i="9"/>
  <c r="J9" i="9"/>
  <c r="K9" i="9"/>
  <c r="L9" i="9"/>
  <c r="M9" i="9"/>
  <c r="O9" i="9"/>
  <c r="R9" i="9"/>
  <c r="S9" i="9"/>
  <c r="T9" i="9"/>
  <c r="U9" i="9"/>
  <c r="V9" i="9"/>
  <c r="W9" i="9"/>
  <c r="X9" i="9"/>
  <c r="Y9" i="9"/>
  <c r="Z9" i="9"/>
  <c r="AA9" i="9"/>
  <c r="C10" i="9"/>
  <c r="Q10" i="9" s="1"/>
  <c r="D10" i="9"/>
  <c r="E10" i="9"/>
  <c r="F10" i="9"/>
  <c r="G10" i="9"/>
  <c r="H10" i="9"/>
  <c r="I10" i="9"/>
  <c r="J10" i="9"/>
  <c r="K10" i="9"/>
  <c r="L10" i="9"/>
  <c r="M10" i="9"/>
  <c r="O10" i="9"/>
  <c r="R10" i="9"/>
  <c r="S10" i="9"/>
  <c r="T10" i="9"/>
  <c r="U10" i="9"/>
  <c r="V10" i="9"/>
  <c r="W10" i="9"/>
  <c r="X10" i="9"/>
  <c r="Y10" i="9"/>
  <c r="Z10" i="9"/>
  <c r="AA10" i="9"/>
  <c r="C11" i="9"/>
  <c r="Q11" i="9" s="1"/>
  <c r="D11" i="9"/>
  <c r="E11" i="9"/>
  <c r="F11" i="9"/>
  <c r="G11" i="9"/>
  <c r="H11" i="9"/>
  <c r="I11" i="9"/>
  <c r="J11" i="9"/>
  <c r="K11" i="9"/>
  <c r="L11" i="9"/>
  <c r="M11" i="9"/>
  <c r="O11" i="9"/>
  <c r="R11" i="9"/>
  <c r="S11" i="9"/>
  <c r="T11" i="9"/>
  <c r="U11" i="9"/>
  <c r="V11" i="9"/>
  <c r="W11" i="9"/>
  <c r="X11" i="9"/>
  <c r="Y11" i="9"/>
  <c r="Z11" i="9"/>
  <c r="AA11" i="9"/>
  <c r="C12" i="9"/>
  <c r="Q12" i="9" s="1"/>
  <c r="D12" i="9"/>
  <c r="E12" i="9"/>
  <c r="F12" i="9"/>
  <c r="G12" i="9"/>
  <c r="H12" i="9"/>
  <c r="I12" i="9"/>
  <c r="J12" i="9"/>
  <c r="K12" i="9"/>
  <c r="L12" i="9"/>
  <c r="M12" i="9"/>
  <c r="O12" i="9"/>
  <c r="R12" i="9"/>
  <c r="S12" i="9"/>
  <c r="T12" i="9"/>
  <c r="U12" i="9"/>
  <c r="V12" i="9"/>
  <c r="W12" i="9"/>
  <c r="X12" i="9"/>
  <c r="Y12" i="9"/>
  <c r="Z12" i="9"/>
  <c r="AA12" i="9"/>
  <c r="C13" i="9"/>
  <c r="Q13" i="9" s="1"/>
  <c r="D13" i="9"/>
  <c r="E13" i="9"/>
  <c r="F13" i="9"/>
  <c r="G13" i="9"/>
  <c r="H13" i="9"/>
  <c r="I13" i="9"/>
  <c r="J13" i="9"/>
  <c r="K13" i="9"/>
  <c r="L13" i="9"/>
  <c r="M13" i="9"/>
  <c r="O13" i="9"/>
  <c r="R13" i="9"/>
  <c r="S13" i="9"/>
  <c r="T13" i="9"/>
  <c r="U13" i="9"/>
  <c r="V13" i="9"/>
  <c r="W13" i="9"/>
  <c r="X13" i="9"/>
  <c r="Y13" i="9"/>
  <c r="Z13" i="9"/>
  <c r="AA13" i="9"/>
  <c r="C14" i="9"/>
  <c r="Q14" i="9" s="1"/>
  <c r="D14" i="9"/>
  <c r="E14" i="9"/>
  <c r="F14" i="9"/>
  <c r="G14" i="9"/>
  <c r="H14" i="9"/>
  <c r="I14" i="9"/>
  <c r="J14" i="9"/>
  <c r="K14" i="9"/>
  <c r="L14" i="9"/>
  <c r="M14" i="9"/>
  <c r="O14" i="9"/>
  <c r="R14" i="9"/>
  <c r="S14" i="9"/>
  <c r="T14" i="9"/>
  <c r="U14" i="9"/>
  <c r="V14" i="9"/>
  <c r="W14" i="9"/>
  <c r="X14" i="9"/>
  <c r="Y14" i="9"/>
  <c r="Z14" i="9"/>
  <c r="AA14" i="9"/>
  <c r="C15" i="9"/>
  <c r="D15" i="9"/>
  <c r="E15" i="9"/>
  <c r="F15" i="9"/>
  <c r="G15" i="9"/>
  <c r="H15" i="9"/>
  <c r="I15" i="9"/>
  <c r="J15" i="9"/>
  <c r="K15" i="9"/>
  <c r="L15" i="9"/>
  <c r="M15" i="9"/>
  <c r="O15" i="9"/>
  <c r="Q15" i="9"/>
  <c r="R15" i="9"/>
  <c r="S15" i="9"/>
  <c r="T15" i="9"/>
  <c r="U15" i="9"/>
  <c r="V15" i="9"/>
  <c r="W15" i="9"/>
  <c r="X15" i="9"/>
  <c r="Y15" i="9"/>
  <c r="Z15" i="9"/>
  <c r="AA15" i="9"/>
  <c r="C16" i="9"/>
  <c r="D16" i="9"/>
  <c r="E16" i="9"/>
  <c r="F16" i="9"/>
  <c r="G16" i="9"/>
  <c r="H16" i="9"/>
  <c r="I16" i="9"/>
  <c r="J16" i="9"/>
  <c r="K16" i="9"/>
  <c r="L16" i="9"/>
  <c r="M16" i="9"/>
  <c r="O16" i="9"/>
  <c r="Q16" i="9"/>
  <c r="R16" i="9"/>
  <c r="S16" i="9"/>
  <c r="T16" i="9"/>
  <c r="U16" i="9"/>
  <c r="V16" i="9"/>
  <c r="W16" i="9"/>
  <c r="X16" i="9"/>
  <c r="Y16" i="9"/>
  <c r="Z16" i="9"/>
  <c r="AA16" i="9"/>
  <c r="C17" i="9"/>
  <c r="Q17" i="9" s="1"/>
  <c r="D17" i="9"/>
  <c r="E17" i="9"/>
  <c r="F17" i="9"/>
  <c r="G17" i="9"/>
  <c r="H17" i="9"/>
  <c r="I17" i="9"/>
  <c r="J17" i="9"/>
  <c r="K17" i="9"/>
  <c r="L17" i="9"/>
  <c r="M17" i="9"/>
  <c r="O17" i="9"/>
  <c r="R17" i="9"/>
  <c r="S17" i="9"/>
  <c r="T17" i="9"/>
  <c r="U17" i="9"/>
  <c r="V17" i="9"/>
  <c r="W17" i="9"/>
  <c r="X17" i="9"/>
  <c r="Y17" i="9"/>
  <c r="Z17" i="9"/>
  <c r="AA17" i="9"/>
  <c r="C18" i="9"/>
  <c r="Q18" i="9" s="1"/>
  <c r="D18" i="9"/>
  <c r="E18" i="9"/>
  <c r="F18" i="9"/>
  <c r="G18" i="9"/>
  <c r="H18" i="9"/>
  <c r="I18" i="9"/>
  <c r="J18" i="9"/>
  <c r="K18" i="9"/>
  <c r="L18" i="9"/>
  <c r="M18" i="9"/>
  <c r="O18" i="9"/>
  <c r="R18" i="9"/>
  <c r="S18" i="9"/>
  <c r="T18" i="9"/>
  <c r="U18" i="9"/>
  <c r="V18" i="9"/>
  <c r="W18" i="9"/>
  <c r="X18" i="9"/>
  <c r="Y18" i="9"/>
  <c r="Z18" i="9"/>
  <c r="AA18" i="9"/>
  <c r="C19" i="9"/>
  <c r="Q19" i="9" s="1"/>
  <c r="D19" i="9"/>
  <c r="E19" i="9"/>
  <c r="F19" i="9"/>
  <c r="G19" i="9"/>
  <c r="H19" i="9"/>
  <c r="I19" i="9"/>
  <c r="J19" i="9"/>
  <c r="K19" i="9"/>
  <c r="L19" i="9"/>
  <c r="M19" i="9"/>
  <c r="O19" i="9"/>
  <c r="R19" i="9"/>
  <c r="S19" i="9"/>
  <c r="T19" i="9"/>
  <c r="U19" i="9"/>
  <c r="V19" i="9"/>
  <c r="W19" i="9"/>
  <c r="X19" i="9"/>
  <c r="Y19" i="9"/>
  <c r="Z19" i="9"/>
  <c r="AA19" i="9"/>
  <c r="C20" i="9"/>
  <c r="D20" i="9"/>
  <c r="E20" i="9"/>
  <c r="F20" i="9"/>
  <c r="G20" i="9"/>
  <c r="H20" i="9"/>
  <c r="I20" i="9"/>
  <c r="J20" i="9"/>
  <c r="K20" i="9"/>
  <c r="L20" i="9"/>
  <c r="M20" i="9"/>
  <c r="O20" i="9"/>
  <c r="Q20" i="9"/>
  <c r="R20" i="9"/>
  <c r="S20" i="9"/>
  <c r="T20" i="9"/>
  <c r="U20" i="9"/>
  <c r="V20" i="9"/>
  <c r="W20" i="9"/>
  <c r="X20" i="9"/>
  <c r="Y20" i="9"/>
  <c r="Z20" i="9"/>
  <c r="AA20" i="9"/>
  <c r="C21" i="9"/>
  <c r="Q21" i="9" s="1"/>
  <c r="D21" i="9"/>
  <c r="E21" i="9"/>
  <c r="F21" i="9"/>
  <c r="G21" i="9"/>
  <c r="H21" i="9"/>
  <c r="I21" i="9"/>
  <c r="J21" i="9"/>
  <c r="K21" i="9"/>
  <c r="L21" i="9"/>
  <c r="M21" i="9"/>
  <c r="O21" i="9"/>
  <c r="R21" i="9"/>
  <c r="S21" i="9"/>
  <c r="T21" i="9"/>
  <c r="U21" i="9"/>
  <c r="V21" i="9"/>
  <c r="W21" i="9"/>
  <c r="X21" i="9"/>
  <c r="Y21" i="9"/>
  <c r="Z21" i="9"/>
  <c r="AA21" i="9"/>
  <c r="C22" i="9"/>
  <c r="Q22" i="9" s="1"/>
  <c r="D22" i="9"/>
  <c r="E22" i="9"/>
  <c r="F22" i="9"/>
  <c r="G22" i="9"/>
  <c r="H22" i="9"/>
  <c r="I22" i="9"/>
  <c r="J22" i="9"/>
  <c r="K22" i="9"/>
  <c r="L22" i="9"/>
  <c r="M22" i="9"/>
  <c r="O22" i="9"/>
  <c r="R22" i="9"/>
  <c r="S22" i="9"/>
  <c r="T22" i="9"/>
  <c r="U22" i="9"/>
  <c r="V22" i="9"/>
  <c r="W22" i="9"/>
  <c r="X22" i="9"/>
  <c r="Y22" i="9"/>
  <c r="Z22" i="9"/>
  <c r="AA22" i="9"/>
  <c r="W8" i="7"/>
  <c r="Y8" i="7"/>
  <c r="Z8" i="7"/>
  <c r="Y9" i="7"/>
  <c r="W10" i="7"/>
  <c r="X11" i="7"/>
  <c r="C1" i="1"/>
  <c r="V8" i="1"/>
  <c r="Z8" i="1"/>
  <c r="V9" i="1"/>
  <c r="V10" i="1"/>
  <c r="Y10" i="1"/>
  <c r="U11" i="1"/>
  <c r="W11" i="1"/>
  <c r="Y11" i="1"/>
  <c r="Z11" i="1"/>
  <c r="S7" i="9"/>
  <c r="J7" i="9"/>
  <c r="F7" i="9"/>
  <c r="X6" i="9"/>
  <c r="T6" i="9"/>
  <c r="K6" i="9"/>
  <c r="G6" i="9"/>
  <c r="C6" i="9"/>
  <c r="Q6" i="9" s="1"/>
  <c r="Y5" i="9"/>
  <c r="U5" i="9"/>
  <c r="L5" i="9"/>
  <c r="H5" i="9"/>
  <c r="D5" i="9"/>
  <c r="Z4" i="9"/>
  <c r="V4" i="9"/>
  <c r="R4" i="9"/>
  <c r="M4" i="9"/>
  <c r="I4" i="9"/>
  <c r="E4" i="9"/>
  <c r="AA3" i="9"/>
  <c r="W3" i="9"/>
  <c r="S3" i="9"/>
  <c r="J3" i="9"/>
  <c r="F3" i="9"/>
  <c r="W7" i="9"/>
  <c r="Z7" i="9"/>
  <c r="R7" i="9"/>
  <c r="E7" i="9"/>
  <c r="S6" i="9"/>
  <c r="J6" i="9"/>
  <c r="X5" i="9"/>
  <c r="G5" i="9"/>
  <c r="U4" i="9"/>
  <c r="H4" i="9"/>
  <c r="R3" i="9"/>
  <c r="E3" i="9"/>
  <c r="R1" i="9"/>
  <c r="F34" i="4"/>
  <c r="U8" i="1"/>
  <c r="V7" i="9"/>
  <c r="M7" i="9"/>
  <c r="I7" i="9"/>
  <c r="AA6" i="9"/>
  <c r="W6" i="9"/>
  <c r="F6" i="9"/>
  <c r="T5" i="9"/>
  <c r="K5" i="9"/>
  <c r="C5" i="9"/>
  <c r="Q5" i="9" s="1"/>
  <c r="Y4" i="9"/>
  <c r="L4" i="9"/>
  <c r="Z3" i="9"/>
  <c r="V3" i="9"/>
  <c r="M3" i="9"/>
  <c r="I3" i="9"/>
  <c r="Y7" i="9"/>
  <c r="U7" i="9"/>
  <c r="L7" i="9"/>
  <c r="H7" i="9"/>
  <c r="D7" i="9"/>
  <c r="Z6" i="9"/>
  <c r="V6" i="9"/>
  <c r="R6" i="9"/>
  <c r="M6" i="9"/>
  <c r="I6" i="9"/>
  <c r="E6" i="9"/>
  <c r="AA5" i="9"/>
  <c r="W5" i="9"/>
  <c r="S5" i="9"/>
  <c r="J5" i="9"/>
  <c r="F5" i="9"/>
  <c r="X4" i="9"/>
  <c r="T4" i="9"/>
  <c r="K4" i="9"/>
  <c r="G4" i="9"/>
  <c r="C4" i="9"/>
  <c r="Q4" i="9" s="1"/>
  <c r="Y3" i="9"/>
  <c r="L3" i="9"/>
  <c r="H3" i="9"/>
  <c r="J24" i="4"/>
  <c r="J25" i="4" s="1"/>
  <c r="H24" i="4"/>
  <c r="H25" i="4" s="1"/>
  <c r="H28" i="4"/>
  <c r="H29" i="4" s="1"/>
  <c r="F24" i="4"/>
  <c r="F25" i="4" s="1"/>
  <c r="E24" i="4"/>
  <c r="E25" i="4" s="1"/>
  <c r="F38" i="4"/>
  <c r="F28" i="4"/>
  <c r="F29" i="4" s="1"/>
  <c r="H38" i="4"/>
  <c r="J28" i="4"/>
  <c r="J29" i="4" s="1"/>
  <c r="BQ92" i="12"/>
  <c r="BQ84" i="12"/>
  <c r="BQ64" i="12"/>
  <c r="M88" i="15"/>
  <c r="IV88" i="15" s="1"/>
  <c r="M73" i="15"/>
  <c r="IV73" i="15"/>
  <c r="M79" i="15"/>
  <c r="IV79" i="15" s="1"/>
  <c r="M67" i="15"/>
  <c r="IV67" i="15"/>
  <c r="M75" i="15"/>
  <c r="IV75" i="15" s="1"/>
  <c r="M80" i="15"/>
  <c r="IV80" i="15"/>
  <c r="M69" i="15"/>
  <c r="IV69" i="15" s="1"/>
  <c r="M77" i="15"/>
  <c r="IV77" i="15"/>
  <c r="M60" i="15"/>
  <c r="IV60" i="15" s="1"/>
  <c r="M78" i="15"/>
  <c r="IV78" i="15"/>
  <c r="M82" i="15"/>
  <c r="IV82" i="15" s="1"/>
  <c r="M68" i="15"/>
  <c r="IV68" i="15"/>
  <c r="M62" i="15"/>
  <c r="IV62" i="15" s="1"/>
  <c r="M74" i="15"/>
  <c r="IV74" i="15"/>
  <c r="M81" i="15"/>
  <c r="IV81" i="15" s="1"/>
  <c r="M90" i="15"/>
  <c r="IV90" i="15"/>
  <c r="M76" i="15"/>
  <c r="IV76" i="15" s="1"/>
  <c r="M93" i="15"/>
  <c r="IV93" i="15"/>
  <c r="M91" i="15"/>
  <c r="IV91" i="15" s="1"/>
  <c r="M65" i="15"/>
  <c r="IV65" i="15"/>
  <c r="M87" i="15"/>
  <c r="IV87" i="15" s="1"/>
  <c r="M71" i="15"/>
  <c r="IV71" i="15"/>
  <c r="M89" i="15"/>
  <c r="IV89" i="15" s="1"/>
  <c r="M85" i="15"/>
  <c r="IV85" i="15"/>
  <c r="N86" i="16"/>
  <c r="IV86" i="16" s="1"/>
  <c r="M84" i="15"/>
  <c r="IV84" i="15"/>
  <c r="N55" i="16"/>
  <c r="IV55" i="16" s="1"/>
  <c r="M55" i="15"/>
  <c r="IV55" i="15"/>
  <c r="M56" i="15"/>
  <c r="IV56" i="15" s="1"/>
  <c r="M66" i="15"/>
  <c r="IV66" i="15"/>
  <c r="M83" i="15"/>
  <c r="IV83" i="15" s="1"/>
  <c r="M58" i="15"/>
  <c r="IV58" i="15"/>
  <c r="M92" i="15"/>
  <c r="IV92" i="15" s="1"/>
  <c r="M63" i="15"/>
  <c r="IV63" i="15"/>
  <c r="N56" i="16"/>
  <c r="IV56" i="16" s="1"/>
  <c r="M57" i="15"/>
  <c r="IV57" i="15"/>
  <c r="M59" i="15"/>
  <c r="IV59" i="15" s="1"/>
  <c r="M64" i="15"/>
  <c r="IV64" i="15"/>
  <c r="M94" i="15"/>
  <c r="IV94" i="15" s="1"/>
  <c r="M61" i="15"/>
  <c r="IV61" i="15"/>
  <c r="M72" i="15"/>
  <c r="IV72" i="15" s="1"/>
  <c r="M70" i="15"/>
  <c r="IV70" i="15"/>
  <c r="M95" i="15"/>
  <c r="IV95" i="15" s="1"/>
  <c r="M86" i="15"/>
  <c r="IV86" i="15"/>
  <c r="N64" i="16"/>
  <c r="IV64" i="16" s="1"/>
  <c r="O64" i="16"/>
  <c r="O89" i="16"/>
  <c r="N89" i="16"/>
  <c r="IV89" i="16" s="1"/>
  <c r="L79" i="15"/>
  <c r="IU79" i="15"/>
  <c r="N60" i="16"/>
  <c r="IV60" i="16" s="1"/>
  <c r="O60" i="16"/>
  <c r="L92" i="15"/>
  <c r="IU92" i="15" s="1"/>
  <c r="L76" i="15"/>
  <c r="IU76" i="15" s="1"/>
  <c r="L80" i="15"/>
  <c r="IU80" i="15" s="1"/>
  <c r="L90" i="15"/>
  <c r="IU90" i="15" s="1"/>
  <c r="O56" i="16"/>
  <c r="N57" i="16"/>
  <c r="IV57" i="16" s="1"/>
  <c r="O57" i="16"/>
  <c r="L75" i="15"/>
  <c r="IU75" i="15" s="1"/>
  <c r="L74" i="15"/>
  <c r="IU74" i="15" s="1"/>
  <c r="L67" i="15"/>
  <c r="IU67" i="15" s="1"/>
  <c r="L71" i="15"/>
  <c r="IU71" i="15" s="1"/>
  <c r="L73" i="15"/>
  <c r="IU73" i="15" s="1"/>
  <c r="L77" i="15"/>
  <c r="IU77" i="15" s="1"/>
  <c r="L55" i="15"/>
  <c r="IU55" i="15" s="1"/>
  <c r="L82" i="15"/>
  <c r="IU82" i="15" s="1"/>
  <c r="L72" i="15"/>
  <c r="IU72" i="15" s="1"/>
  <c r="L88" i="15"/>
  <c r="IU88" i="15" s="1"/>
  <c r="O80" i="16"/>
  <c r="N80" i="16"/>
  <c r="IV80" i="16"/>
  <c r="L94" i="15"/>
  <c r="IU94" i="15" s="1"/>
  <c r="L85" i="15"/>
  <c r="IU85" i="15"/>
  <c r="L95" i="15"/>
  <c r="IU95" i="15" s="1"/>
  <c r="L61" i="15"/>
  <c r="IU61" i="15"/>
  <c r="O67" i="16"/>
  <c r="N67" i="16"/>
  <c r="IV67" i="16" s="1"/>
  <c r="O68" i="16"/>
  <c r="N68" i="16"/>
  <c r="IV68" i="16"/>
  <c r="O86" i="16"/>
  <c r="N70" i="16"/>
  <c r="IV70" i="16" s="1"/>
  <c r="O70" i="16"/>
  <c r="O73" i="16"/>
  <c r="N73" i="16"/>
  <c r="IV73" i="16" s="1"/>
  <c r="N77" i="16"/>
  <c r="IV77" i="16" s="1"/>
  <c r="O77" i="16"/>
  <c r="O55" i="16"/>
  <c r="L91" i="15"/>
  <c r="IU91" i="15" s="1"/>
  <c r="L81" i="15"/>
  <c r="IU81" i="15" s="1"/>
  <c r="L69" i="15"/>
  <c r="IU69" i="15" s="1"/>
  <c r="L59" i="15"/>
  <c r="IU59" i="15" s="1"/>
  <c r="L66" i="15"/>
  <c r="IU66" i="15"/>
  <c r="N82" i="16"/>
  <c r="IV82" i="16" s="1"/>
  <c r="O82" i="16"/>
  <c r="N88" i="16"/>
  <c r="IV88" i="16"/>
  <c r="O88" i="16"/>
  <c r="L65" i="15"/>
  <c r="IU65" i="15" s="1"/>
  <c r="L62" i="15"/>
  <c r="IU62" i="15" s="1"/>
  <c r="L84" i="15"/>
  <c r="IU84" i="15"/>
  <c r="L78" i="15"/>
  <c r="IU78" i="15" s="1"/>
  <c r="L63" i="15"/>
  <c r="IU63" i="15"/>
  <c r="L58" i="15"/>
  <c r="IU58" i="15" s="1"/>
  <c r="L68" i="15"/>
  <c r="IU68" i="15"/>
  <c r="L64" i="15"/>
  <c r="IU64" i="15" s="1"/>
  <c r="L93" i="15"/>
  <c r="IU93" i="15" s="1"/>
  <c r="L86" i="15"/>
  <c r="IU86" i="15" s="1"/>
  <c r="L89" i="15"/>
  <c r="IU89" i="15"/>
  <c r="L70" i="15"/>
  <c r="IU70" i="15" s="1"/>
  <c r="N69" i="16"/>
  <c r="IV69" i="16"/>
  <c r="O69" i="16"/>
  <c r="N66" i="16"/>
  <c r="IV66" i="16"/>
  <c r="O66" i="16"/>
  <c r="L87" i="15"/>
  <c r="IU87" i="15" s="1"/>
  <c r="L60" i="15"/>
  <c r="IU60" i="15"/>
  <c r="L56" i="15"/>
  <c r="IU56" i="15" s="1"/>
  <c r="L57" i="15"/>
  <c r="IU57" i="15" s="1"/>
  <c r="L83" i="15"/>
  <c r="IU83" i="15" s="1"/>
  <c r="N81" i="16"/>
  <c r="IV81" i="16"/>
  <c r="O81" i="16"/>
  <c r="I4" i="13"/>
  <c r="M64" i="16"/>
  <c r="IU64" i="16"/>
  <c r="F11" i="13"/>
  <c r="F5" i="13"/>
  <c r="M58" i="16"/>
  <c r="IU58" i="16"/>
  <c r="N61" i="16"/>
  <c r="IV61" i="16" s="1"/>
  <c r="O61" i="16"/>
  <c r="F13" i="13"/>
  <c r="M66" i="16"/>
  <c r="IU66" i="16" s="1"/>
  <c r="F6" i="13"/>
  <c r="M59" i="16"/>
  <c r="IU59" i="16"/>
  <c r="M61" i="16"/>
  <c r="IU61" i="16" s="1"/>
  <c r="F8" i="13"/>
  <c r="H8" i="13"/>
  <c r="M85" i="16"/>
  <c r="IU85" i="16" s="1"/>
  <c r="N90" i="16"/>
  <c r="IV90" i="16"/>
  <c r="O90" i="16"/>
  <c r="N79" i="16"/>
  <c r="IV79" i="16"/>
  <c r="O79" i="16"/>
  <c r="G8" i="13"/>
  <c r="M73" i="16"/>
  <c r="IU73" i="16"/>
  <c r="M67" i="16"/>
  <c r="IU67" i="16" s="1"/>
  <c r="G2" i="13"/>
  <c r="G10" i="13"/>
  <c r="M75" i="16"/>
  <c r="IU75" i="16" s="1"/>
  <c r="H3" i="13"/>
  <c r="M80" i="16"/>
  <c r="IU80" i="16" s="1"/>
  <c r="M56" i="16"/>
  <c r="IU56" i="16"/>
  <c r="O78" i="16"/>
  <c r="N78" i="16"/>
  <c r="IV78" i="16" s="1"/>
  <c r="N59" i="16"/>
  <c r="IV59" i="16"/>
  <c r="O59" i="16"/>
  <c r="M89" i="16"/>
  <c r="IU89" i="16" s="1"/>
  <c r="H12" i="13"/>
  <c r="N85" i="16"/>
  <c r="IV85" i="16" s="1"/>
  <c r="O85" i="16"/>
  <c r="G13" i="13"/>
  <c r="M78" i="16"/>
  <c r="IU78" i="16" s="1"/>
  <c r="H4" i="13"/>
  <c r="M81" i="16"/>
  <c r="IU81" i="16" s="1"/>
  <c r="O71" i="16"/>
  <c r="N71" i="16"/>
  <c r="IV71" i="16"/>
  <c r="O74" i="16"/>
  <c r="N74" i="16"/>
  <c r="IV74" i="16"/>
  <c r="M72" i="16"/>
  <c r="IU72" i="16" s="1"/>
  <c r="G7" i="13"/>
  <c r="F2" i="13"/>
  <c r="M55" i="16"/>
  <c r="IU55" i="16" s="1"/>
  <c r="G6" i="13"/>
  <c r="M71" i="16"/>
  <c r="IU71" i="16"/>
  <c r="G9" i="13"/>
  <c r="M74" i="16"/>
  <c r="IU74" i="16"/>
  <c r="H2" i="13"/>
  <c r="M79" i="16"/>
  <c r="IU79" i="16" s="1"/>
  <c r="O58" i="16"/>
  <c r="N58" i="16"/>
  <c r="IV58" i="16" s="1"/>
  <c r="M83" i="16"/>
  <c r="IU83" i="16" s="1"/>
  <c r="H6" i="13"/>
  <c r="F4" i="13"/>
  <c r="M57" i="16"/>
  <c r="IU57" i="16" s="1"/>
  <c r="N84" i="16"/>
  <c r="IV84" i="16" s="1"/>
  <c r="O84" i="16"/>
  <c r="H10" i="13"/>
  <c r="M87" i="16"/>
  <c r="IU87" i="16" s="1"/>
  <c r="G5" i="13"/>
  <c r="M70" i="16"/>
  <c r="IU70" i="16"/>
  <c r="H9" i="13"/>
  <c r="M86" i="16"/>
  <c r="IU86" i="16"/>
  <c r="G3" i="13"/>
  <c r="M68" i="16"/>
  <c r="IU68" i="16" s="1"/>
  <c r="M63" i="16"/>
  <c r="IU63" i="16"/>
  <c r="F10" i="13"/>
  <c r="M62" i="16"/>
  <c r="IU62" i="16"/>
  <c r="F9" i="13"/>
  <c r="O75" i="16"/>
  <c r="N75" i="16"/>
  <c r="IV75" i="16"/>
  <c r="I5" i="13"/>
  <c r="H5" i="13"/>
  <c r="M82" i="16"/>
  <c r="IU82" i="16"/>
  <c r="H13" i="13"/>
  <c r="M90" i="16"/>
  <c r="IU90" i="16" s="1"/>
  <c r="M76" i="16"/>
  <c r="IU76" i="16"/>
  <c r="G11" i="13"/>
  <c r="I3" i="13"/>
  <c r="O87" i="16"/>
  <c r="N87" i="16"/>
  <c r="IV87" i="16" s="1"/>
  <c r="N63" i="16"/>
  <c r="IV63" i="16"/>
  <c r="O63" i="16"/>
  <c r="O62" i="16"/>
  <c r="N62" i="16"/>
  <c r="IV62" i="16"/>
  <c r="O65" i="16"/>
  <c r="N65" i="16"/>
  <c r="IV65" i="16" s="1"/>
  <c r="F7" i="13"/>
  <c r="M60" i="16"/>
  <c r="IU60" i="16" s="1"/>
  <c r="H7" i="13"/>
  <c r="M84" i="16"/>
  <c r="IU84" i="16"/>
  <c r="M65" i="16"/>
  <c r="IU65" i="16" s="1"/>
  <c r="F12" i="13"/>
  <c r="N72" i="16"/>
  <c r="IV72" i="16" s="1"/>
  <c r="O72" i="16"/>
  <c r="M69" i="16"/>
  <c r="IU69" i="16"/>
  <c r="G4" i="13"/>
  <c r="I2" i="13"/>
  <c r="I6" i="13"/>
  <c r="O76" i="16"/>
  <c r="N76" i="16"/>
  <c r="IV76" i="16" s="1"/>
  <c r="H11" i="13"/>
  <c r="M88" i="16"/>
  <c r="IU88" i="16"/>
  <c r="G12" i="13"/>
  <c r="M77" i="16"/>
  <c r="IU77" i="16" s="1"/>
  <c r="O83" i="16"/>
  <c r="N83" i="16"/>
  <c r="IV83" i="16"/>
  <c r="F3" i="13"/>
  <c r="Q5" i="1" l="1"/>
  <c r="Q8" i="1" s="1"/>
  <c r="C14" i="4"/>
  <c r="B34" i="4"/>
  <c r="B28" i="4"/>
  <c r="G38" i="4"/>
  <c r="V5" i="7"/>
  <c r="V10" i="7" s="1"/>
  <c r="U5" i="7"/>
  <c r="U10" i="7" s="1"/>
  <c r="T5" i="7"/>
  <c r="T10" i="7" s="1"/>
  <c r="E28" i="4"/>
  <c r="E29" i="4" s="1"/>
  <c r="D38" i="4"/>
  <c r="T4" i="1"/>
  <c r="N46" i="1"/>
  <c r="N43" i="1"/>
  <c r="M41" i="1"/>
  <c r="M39" i="1"/>
  <c r="N37" i="1"/>
  <c r="N26" i="1"/>
  <c r="M25" i="1"/>
  <c r="N23" i="1"/>
  <c r="M22" i="1"/>
  <c r="N20" i="1"/>
  <c r="N18" i="1"/>
  <c r="M17" i="1"/>
  <c r="M15" i="1"/>
  <c r="N13" i="1"/>
  <c r="N11" i="1"/>
  <c r="M9" i="1"/>
  <c r="T5" i="1"/>
  <c r="T10" i="1" s="1"/>
  <c r="E14" i="4"/>
  <c r="N40" i="1"/>
  <c r="N38" i="1"/>
  <c r="M21" i="1"/>
  <c r="M16" i="1"/>
  <c r="IV6" i="15"/>
  <c r="M6" i="15"/>
  <c r="AS86" i="12"/>
  <c r="BQ79" i="12"/>
  <c r="J14" i="4"/>
  <c r="H14" i="4"/>
  <c r="F14" i="4"/>
  <c r="K34" i="4"/>
  <c r="M45" i="1"/>
  <c r="N44" i="1"/>
  <c r="M42" i="1"/>
  <c r="C1" i="7"/>
  <c r="BQ52" i="12"/>
  <c r="G2" i="8"/>
  <c r="I2" i="8"/>
  <c r="BQ93" i="12"/>
  <c r="I38" i="4"/>
  <c r="E38" i="4"/>
  <c r="AS68" i="12"/>
  <c r="R11" i="1"/>
  <c r="N8" i="1"/>
  <c r="D14" i="4"/>
  <c r="D34" i="4"/>
  <c r="C34" i="4"/>
  <c r="M11" i="4"/>
  <c r="M43" i="1"/>
  <c r="N41" i="1"/>
  <c r="N32" i="1"/>
  <c r="M49" i="1"/>
  <c r="C13" i="4"/>
  <c r="L13" i="4" s="1"/>
  <c r="M38" i="1"/>
  <c r="AB6" i="1"/>
  <c r="R8" i="1"/>
  <c r="M13" i="4"/>
  <c r="B24" i="4"/>
  <c r="B14" i="4"/>
  <c r="S10" i="7"/>
  <c r="M3" i="7"/>
  <c r="L19" i="4"/>
  <c r="M35" i="7"/>
  <c r="N34" i="7"/>
  <c r="N18" i="7"/>
  <c r="M16" i="7"/>
  <c r="C38" i="4"/>
  <c r="Q5" i="7"/>
  <c r="Q11" i="7" s="1"/>
  <c r="N8" i="7"/>
  <c r="N25" i="1"/>
  <c r="N42" i="1"/>
  <c r="R10" i="1"/>
  <c r="M19" i="4"/>
  <c r="AA6" i="7"/>
  <c r="N7" i="7"/>
  <c r="M6" i="7"/>
  <c r="N4" i="7"/>
  <c r="M50" i="7"/>
  <c r="M48" i="7"/>
  <c r="N45" i="7"/>
  <c r="N41" i="7"/>
  <c r="N40" i="7"/>
  <c r="M36" i="7"/>
  <c r="N35" i="7"/>
  <c r="M31" i="7"/>
  <c r="N29" i="7"/>
  <c r="N27" i="7"/>
  <c r="N25" i="7"/>
  <c r="M24" i="7"/>
  <c r="M22" i="7"/>
  <c r="M21" i="7"/>
  <c r="N19" i="7"/>
  <c r="M18" i="7"/>
  <c r="N17" i="7"/>
  <c r="N16" i="7"/>
  <c r="N15" i="7"/>
  <c r="M14" i="7"/>
  <c r="M13" i="7"/>
  <c r="N12" i="7"/>
  <c r="N11" i="7"/>
  <c r="M9" i="7"/>
  <c r="N50" i="7"/>
  <c r="AB3" i="7"/>
  <c r="N3" i="7"/>
  <c r="N6" i="7"/>
  <c r="N5" i="7"/>
  <c r="M49" i="7"/>
  <c r="N47" i="7"/>
  <c r="N26" i="7"/>
  <c r="N23" i="7"/>
  <c r="N20" i="7"/>
  <c r="M17" i="7"/>
  <c r="M15" i="7"/>
  <c r="N14" i="7"/>
  <c r="M12" i="7"/>
  <c r="N10" i="7"/>
  <c r="N9" i="7"/>
  <c r="M8" i="7"/>
  <c r="N31" i="7"/>
  <c r="C28" i="4"/>
  <c r="C29" i="4" s="1"/>
  <c r="M46" i="7"/>
  <c r="M44" i="7"/>
  <c r="N43" i="7"/>
  <c r="M42" i="7"/>
  <c r="M41" i="7"/>
  <c r="M39" i="7"/>
  <c r="M38" i="7"/>
  <c r="M37" i="7"/>
  <c r="N36" i="7"/>
  <c r="M33" i="7"/>
  <c r="N32" i="7"/>
  <c r="N30" i="7"/>
  <c r="M28" i="7"/>
  <c r="M27" i="7"/>
  <c r="M26" i="7"/>
  <c r="M37" i="1"/>
  <c r="M36" i="1"/>
  <c r="M34" i="1"/>
  <c r="M33" i="1"/>
  <c r="M32" i="1"/>
  <c r="M29" i="1"/>
  <c r="N28" i="1"/>
  <c r="N27" i="1"/>
  <c r="M8" i="1"/>
  <c r="AA6" i="1"/>
  <c r="N3" i="1"/>
  <c r="M6" i="1"/>
  <c r="M5" i="1"/>
  <c r="N4" i="1"/>
  <c r="M48" i="1"/>
  <c r="N45" i="1"/>
  <c r="M44" i="1"/>
  <c r="M40" i="1"/>
  <c r="R24" i="9"/>
  <c r="S24" i="9"/>
  <c r="AA24" i="9"/>
  <c r="Y4" i="12"/>
  <c r="N39" i="7"/>
  <c r="M47" i="7"/>
  <c r="N44" i="7"/>
  <c r="N37" i="7"/>
  <c r="N33" i="7"/>
  <c r="M30" i="7"/>
  <c r="D28" i="4"/>
  <c r="D29" i="4" s="1"/>
  <c r="AA4" i="7"/>
  <c r="M7" i="7"/>
  <c r="N49" i="7"/>
  <c r="N46" i="7"/>
  <c r="AB6" i="7"/>
  <c r="Y24" i="9"/>
  <c r="N22" i="7"/>
  <c r="N24" i="7"/>
  <c r="Z24" i="9"/>
  <c r="N42" i="7"/>
  <c r="M34" i="7"/>
  <c r="M25" i="7"/>
  <c r="M20" i="7"/>
  <c r="M19" i="7"/>
  <c r="N31" i="1"/>
  <c r="M31" i="1"/>
  <c r="M12" i="1"/>
  <c r="N12" i="1"/>
  <c r="N35" i="1"/>
  <c r="M35" i="1"/>
  <c r="N30" i="1"/>
  <c r="M30" i="1"/>
  <c r="M13" i="1"/>
  <c r="M3" i="1"/>
  <c r="S4" i="1"/>
  <c r="AB3" i="1"/>
  <c r="N7" i="1"/>
  <c r="N6" i="1"/>
  <c r="M4" i="1"/>
  <c r="M50" i="1"/>
  <c r="N49" i="1"/>
  <c r="N48" i="1"/>
  <c r="N47" i="1"/>
  <c r="M26" i="1"/>
  <c r="M24" i="1"/>
  <c r="M23" i="1"/>
  <c r="N22" i="1"/>
  <c r="N21" i="1"/>
  <c r="N19" i="1"/>
  <c r="M18" i="1"/>
  <c r="N17" i="1"/>
  <c r="N16" i="1"/>
  <c r="N15" i="1"/>
  <c r="N14" i="1"/>
  <c r="M11" i="1"/>
  <c r="M10" i="1"/>
  <c r="N34" i="1"/>
  <c r="N33" i="1"/>
  <c r="M28" i="1"/>
  <c r="N5" i="1"/>
  <c r="M47" i="1"/>
  <c r="N29" i="1"/>
  <c r="N36" i="1"/>
  <c r="M20" i="1"/>
  <c r="M27" i="1"/>
  <c r="R9" i="1"/>
  <c r="M14" i="1"/>
  <c r="N10" i="1"/>
  <c r="M19" i="1"/>
  <c r="N24" i="1"/>
  <c r="M7" i="1"/>
  <c r="N50" i="1"/>
  <c r="AA3" i="1"/>
  <c r="X24" i="9"/>
  <c r="V24" i="9"/>
  <c r="T24" i="9"/>
  <c r="W24" i="9"/>
  <c r="U24" i="9"/>
  <c r="K24" i="9"/>
  <c r="I24" i="9"/>
  <c r="G24" i="9"/>
  <c r="H24" i="9"/>
  <c r="J24" i="9"/>
  <c r="L24" i="9"/>
  <c r="M24" i="9"/>
  <c r="E24" i="9"/>
  <c r="F24" i="9"/>
  <c r="D24" i="9"/>
  <c r="BQ60" i="12"/>
  <c r="AS74" i="12"/>
  <c r="AS16" i="12"/>
  <c r="AS32" i="12"/>
  <c r="AS66" i="12"/>
  <c r="BQ85" i="12"/>
  <c r="BQ73" i="12"/>
  <c r="BQ80" i="12"/>
  <c r="AS90" i="12"/>
  <c r="BQ76" i="12"/>
  <c r="BQ96" i="12"/>
  <c r="AS89" i="12"/>
  <c r="AS82" i="12"/>
  <c r="AS61" i="12"/>
  <c r="AS58" i="12"/>
  <c r="BQ15" i="12"/>
  <c r="AS83" i="12"/>
  <c r="AS54" i="12"/>
  <c r="AS41" i="12"/>
  <c r="AS10" i="12"/>
  <c r="BQ6" i="12"/>
  <c r="BQ14" i="12"/>
  <c r="AS25" i="12"/>
  <c r="AS13" i="12"/>
  <c r="AL10" i="12"/>
  <c r="AS5" i="12"/>
  <c r="BQ51" i="12"/>
  <c r="AI15" i="12"/>
  <c r="AS48" i="12"/>
  <c r="AS9" i="12"/>
  <c r="AS28" i="12"/>
  <c r="BQ24" i="12"/>
  <c r="AB23" i="12"/>
  <c r="BQ44" i="12"/>
  <c r="AJ21" i="12"/>
  <c r="AF5" i="12"/>
  <c r="AR5" i="12"/>
  <c r="BQ38" i="12"/>
  <c r="AK20" i="12"/>
  <c r="BQ37" i="12"/>
  <c r="AG5" i="12"/>
  <c r="AE4" i="12"/>
  <c r="BQ50" i="12"/>
  <c r="BQ29" i="12"/>
  <c r="BQ22" i="12"/>
  <c r="AI14" i="12"/>
  <c r="BQ17" i="12"/>
  <c r="AD8" i="12"/>
  <c r="AQ20" i="12"/>
  <c r="AG7" i="12"/>
  <c r="BQ45" i="12"/>
  <c r="BQ19" i="12"/>
  <c r="AS23" i="12"/>
  <c r="Z11" i="12"/>
  <c r="AA23" i="12"/>
  <c r="Y16" i="12"/>
  <c r="AP13" i="12"/>
  <c r="AN23" i="12"/>
  <c r="AQ17" i="12"/>
  <c r="AL6" i="12"/>
  <c r="AP21" i="12"/>
  <c r="BQ47" i="12"/>
  <c r="BQ35" i="12"/>
  <c r="Z7" i="12"/>
  <c r="Z8" i="12"/>
  <c r="Y23" i="12"/>
  <c r="AA5" i="12"/>
  <c r="AJ17" i="12"/>
  <c r="AI22" i="12"/>
  <c r="AF6" i="12"/>
  <c r="AL15" i="12"/>
  <c r="AQ16" i="12"/>
  <c r="AO23" i="12"/>
  <c r="AD14" i="12"/>
  <c r="AH19" i="12"/>
  <c r="AL8" i="12"/>
  <c r="BQ43" i="12"/>
  <c r="AS39" i="12"/>
  <c r="AA19" i="12"/>
  <c r="AD20" i="12"/>
  <c r="Z6" i="12"/>
  <c r="AA18" i="12"/>
  <c r="AK18" i="12"/>
  <c r="AK15" i="12"/>
  <c r="AA11" i="12"/>
  <c r="Y17" i="12"/>
  <c r="AJ13" i="12"/>
  <c r="AC14" i="12"/>
  <c r="AO9" i="12"/>
  <c r="AN7" i="12"/>
  <c r="AB18" i="12"/>
  <c r="AE19" i="12"/>
  <c r="AS31" i="12"/>
  <c r="BQ31" i="12"/>
  <c r="AS18" i="12"/>
  <c r="BQ18" i="12"/>
  <c r="AS4" i="12"/>
  <c r="AH18" i="12"/>
  <c r="AG4" i="12"/>
  <c r="AG10" i="12"/>
  <c r="AJ9" i="12"/>
  <c r="AF20" i="12"/>
  <c r="AQ7" i="12"/>
  <c r="AQ6" i="12"/>
  <c r="AF14" i="12"/>
  <c r="AB10" i="12"/>
  <c r="AO12" i="12"/>
  <c r="AP9" i="12"/>
  <c r="AP22" i="12"/>
  <c r="AO13" i="12"/>
  <c r="AD19" i="12"/>
  <c r="AC16" i="12"/>
  <c r="AQ22" i="12"/>
  <c r="AC8" i="12"/>
  <c r="AM9" i="12"/>
  <c r="AN13" i="12"/>
  <c r="AQ12" i="12"/>
  <c r="AG14" i="12"/>
  <c r="AF21" i="12"/>
  <c r="AL7" i="12"/>
  <c r="AN12" i="12"/>
  <c r="AC7" i="12"/>
  <c r="AQ21" i="12"/>
  <c r="AE8" i="12"/>
  <c r="AM18" i="12"/>
  <c r="AH21" i="12"/>
  <c r="AF19" i="12"/>
  <c r="AJ20" i="12"/>
  <c r="AG15" i="12"/>
  <c r="AN6" i="12"/>
  <c r="AJ19" i="12"/>
  <c r="AG6" i="12"/>
  <c r="AQ11" i="12"/>
  <c r="AI8" i="12"/>
  <c r="AI10" i="12"/>
  <c r="AJ14" i="12"/>
  <c r="AI7" i="12"/>
  <c r="AI18" i="12"/>
  <c r="AJ16" i="12"/>
  <c r="AJ10" i="12"/>
  <c r="Y9" i="12"/>
  <c r="Y6" i="12"/>
  <c r="Y21" i="12"/>
  <c r="Y8" i="12"/>
  <c r="AA7" i="12"/>
  <c r="AK19" i="12"/>
  <c r="AK8" i="12"/>
  <c r="AK12" i="12"/>
  <c r="AA10" i="12"/>
  <c r="AA12" i="12"/>
  <c r="AA6" i="12"/>
  <c r="AA22" i="12"/>
  <c r="Z23" i="12"/>
  <c r="Z20" i="12"/>
  <c r="Z18" i="12"/>
  <c r="BQ4" i="12"/>
  <c r="AR12" i="12"/>
  <c r="AG20" i="12"/>
  <c r="AO15" i="12"/>
  <c r="AN11" i="12"/>
  <c r="AP8" i="12"/>
  <c r="Z14" i="12"/>
  <c r="Z9" i="12"/>
  <c r="Z13" i="12"/>
  <c r="AA15" i="12"/>
  <c r="AA17" i="12"/>
  <c r="AA21" i="12"/>
  <c r="AK16" i="12"/>
  <c r="AK10" i="12"/>
  <c r="AK13" i="12"/>
  <c r="Y15" i="12"/>
  <c r="Y10" i="12"/>
  <c r="AJ8" i="12"/>
  <c r="AJ6" i="12"/>
  <c r="AI19" i="12"/>
  <c r="AJ5" i="12"/>
  <c r="AI17" i="12"/>
  <c r="AI13" i="12"/>
  <c r="AS27" i="12"/>
  <c r="AL13" i="12"/>
  <c r="AD9" i="12"/>
  <c r="AE12" i="12"/>
  <c r="AO6" i="12"/>
  <c r="AR4" i="12"/>
  <c r="AD12" i="12"/>
  <c r="AR14" i="12"/>
  <c r="AP16" i="12"/>
  <c r="AR11" i="12"/>
  <c r="AO5" i="12"/>
  <c r="AN10" i="12"/>
  <c r="AL5" i="12"/>
  <c r="AB15" i="12"/>
  <c r="AO10" i="12"/>
  <c r="AH5" i="12"/>
  <c r="AD15" i="12"/>
  <c r="AP7" i="12"/>
  <c r="AQ14" i="12"/>
  <c r="AQ19" i="12"/>
  <c r="AO16" i="12"/>
  <c r="AC20" i="12"/>
  <c r="AH4" i="12"/>
  <c r="AD4" i="12"/>
  <c r="AC18" i="12"/>
  <c r="AD21" i="12"/>
  <c r="AP12" i="12"/>
  <c r="AC13" i="12"/>
  <c r="BQ42" i="12"/>
  <c r="AS42" i="12"/>
  <c r="AS34" i="12"/>
  <c r="BQ34" i="12"/>
  <c r="BQ7" i="12"/>
  <c r="AS7" i="12"/>
  <c r="Z17" i="12"/>
  <c r="Z12" i="12"/>
  <c r="Z16" i="12"/>
  <c r="Z21" i="12"/>
  <c r="AA13" i="12"/>
  <c r="AA14" i="12"/>
  <c r="AK9" i="12"/>
  <c r="AK21" i="12"/>
  <c r="Y18" i="12"/>
  <c r="Y13" i="12"/>
  <c r="Y11" i="12"/>
  <c r="Y19" i="12"/>
  <c r="AI5" i="12"/>
  <c r="AJ23" i="12"/>
  <c r="AI20" i="12"/>
  <c r="AI23" i="12"/>
  <c r="AK7" i="12"/>
  <c r="AI12" i="12"/>
  <c r="BQ20" i="12"/>
  <c r="AS30" i="12"/>
  <c r="AJ11" i="12"/>
  <c r="AC23" i="12"/>
  <c r="AM11" i="12"/>
  <c r="AM20" i="12"/>
  <c r="AC17" i="12"/>
  <c r="AH20" i="12"/>
  <c r="AG23" i="12"/>
  <c r="AC21" i="12"/>
  <c r="AL17" i="12"/>
  <c r="AB6" i="12"/>
  <c r="AD10" i="12"/>
  <c r="AQ23" i="12"/>
  <c r="AH12" i="12"/>
  <c r="AF12" i="12"/>
  <c r="AN15" i="12"/>
  <c r="AF11" i="12"/>
  <c r="AC11" i="12"/>
  <c r="AO7" i="12"/>
  <c r="AL16" i="12"/>
  <c r="AN14" i="12"/>
  <c r="AE16" i="12"/>
  <c r="AE14" i="12"/>
  <c r="AO22" i="12"/>
  <c r="AQ5" i="12"/>
  <c r="AR10" i="12"/>
  <c r="AB7" i="12"/>
  <c r="BQ26" i="12"/>
  <c r="Z19" i="12"/>
  <c r="Z10" i="12"/>
  <c r="Z22" i="12"/>
  <c r="AA20" i="12"/>
  <c r="AA8" i="12"/>
  <c r="AK17" i="12"/>
  <c r="AK22" i="12"/>
  <c r="AA9" i="12"/>
  <c r="Y7" i="12"/>
  <c r="Y20" i="12"/>
  <c r="Y14" i="12"/>
  <c r="Y12" i="12"/>
  <c r="AJ7" i="12"/>
  <c r="AJ18" i="12"/>
  <c r="AI4" i="12"/>
  <c r="AI6" i="12"/>
  <c r="BQ33" i="12"/>
  <c r="AR19" i="12"/>
  <c r="AL11" i="12"/>
  <c r="AJ12" i="12"/>
  <c r="AQ4" i="12"/>
  <c r="AO20" i="12"/>
  <c r="AL21" i="12"/>
  <c r="AB16" i="12"/>
  <c r="AP17" i="12"/>
  <c r="AK23" i="12"/>
  <c r="AL9" i="12"/>
  <c r="AR6" i="12"/>
  <c r="AH9" i="12"/>
  <c r="AC10" i="12"/>
  <c r="AB21" i="12"/>
  <c r="AH22" i="12"/>
  <c r="AM12" i="12"/>
  <c r="AN19" i="12"/>
  <c r="AO11" i="12"/>
  <c r="AL18" i="12"/>
  <c r="AB4" i="12"/>
  <c r="AB12" i="12"/>
  <c r="AN18" i="12"/>
  <c r="AR16" i="12"/>
  <c r="AM22" i="12"/>
  <c r="AD6" i="12"/>
  <c r="AO18" i="12"/>
  <c r="AS11" i="12"/>
  <c r="AS40" i="12"/>
  <c r="S8" i="7"/>
  <c r="S11" i="7"/>
  <c r="N9" i="1"/>
  <c r="AS78" i="12"/>
  <c r="BQ78" i="12"/>
  <c r="BQ75" i="12"/>
  <c r="AS75" i="12"/>
  <c r="BQ49" i="12"/>
  <c r="AS49" i="12"/>
  <c r="BQ46" i="12"/>
  <c r="AS46" i="12"/>
  <c r="BQ21" i="12"/>
  <c r="AS21" i="12"/>
  <c r="BQ12" i="12"/>
  <c r="AS12" i="12"/>
  <c r="Z15" i="12"/>
  <c r="AF7" i="12"/>
  <c r="AG13" i="12"/>
  <c r="AE10" i="12"/>
  <c r="AE15" i="12"/>
  <c r="AM21" i="12"/>
  <c r="AR9" i="12"/>
  <c r="AD16" i="12"/>
  <c r="AE5" i="12"/>
  <c r="AB8" i="12"/>
  <c r="AC22" i="12"/>
  <c r="AC6" i="12"/>
  <c r="AN9" i="12"/>
  <c r="AM23" i="12"/>
  <c r="AB17" i="12"/>
  <c r="AB22" i="12"/>
  <c r="AB19" i="12"/>
  <c r="AH10" i="12"/>
  <c r="AR23" i="12"/>
  <c r="AL19" i="12"/>
  <c r="AR18" i="12"/>
  <c r="AK11" i="12"/>
  <c r="AM5" i="12"/>
  <c r="AB9" i="12"/>
  <c r="AM8" i="12"/>
  <c r="AP5" i="12"/>
  <c r="AP23" i="12"/>
  <c r="AH13" i="12"/>
  <c r="AR21" i="12"/>
  <c r="AL14" i="12"/>
  <c r="AE9" i="12"/>
  <c r="AG16" i="12"/>
  <c r="AQ13" i="12"/>
  <c r="AH15" i="12"/>
  <c r="AQ10" i="12"/>
  <c r="AH8" i="12"/>
  <c r="AC15" i="12"/>
  <c r="AD22" i="12"/>
  <c r="AC12" i="12"/>
  <c r="AM19" i="12"/>
  <c r="AF17" i="12"/>
  <c r="AE23" i="12"/>
  <c r="AM14" i="12"/>
  <c r="AL22" i="12"/>
  <c r="AE17" i="12"/>
  <c r="AQ15" i="12"/>
  <c r="AO17" i="12"/>
  <c r="AM4" i="12"/>
  <c r="AL20" i="12"/>
  <c r="AR17" i="12"/>
  <c r="AG12" i="12"/>
  <c r="AH7" i="12"/>
  <c r="AM13" i="12"/>
  <c r="AB20" i="12"/>
  <c r="AO4" i="12"/>
  <c r="AP11" i="12"/>
  <c r="AQ9" i="12"/>
  <c r="AC9" i="12"/>
  <c r="AB5" i="12"/>
  <c r="AP10" i="12"/>
  <c r="AH16" i="12"/>
  <c r="AG8" i="12"/>
  <c r="AL12" i="12"/>
  <c r="AF10" i="12"/>
  <c r="AR15" i="12"/>
  <c r="AB11" i="12"/>
  <c r="AE6" i="12"/>
  <c r="AM17" i="12"/>
  <c r="AH11" i="12"/>
  <c r="AP6" i="12"/>
  <c r="AM7" i="12"/>
  <c r="AE13" i="12"/>
  <c r="BQ8" i="12"/>
  <c r="AI16" i="12"/>
  <c r="AK14" i="12"/>
  <c r="AI11" i="12"/>
  <c r="AI9" i="12"/>
  <c r="AK4" i="12"/>
  <c r="AO8" i="12"/>
  <c r="AN22" i="12"/>
  <c r="AG22" i="12"/>
  <c r="AP14" i="12"/>
  <c r="AJ22" i="12"/>
  <c r="AD23" i="12"/>
  <c r="AH17" i="12"/>
  <c r="AB14" i="12"/>
  <c r="AL23" i="12"/>
  <c r="AR22" i="12"/>
  <c r="AN5" i="12"/>
  <c r="AQ18" i="12"/>
  <c r="AF18" i="12"/>
  <c r="AF4" i="12"/>
  <c r="AF13" i="12"/>
  <c r="AE21" i="12"/>
  <c r="AR13" i="12"/>
  <c r="AO19" i="12"/>
  <c r="AN21" i="12"/>
  <c r="AF8" i="12"/>
  <c r="AM16" i="12"/>
  <c r="AN17" i="12"/>
  <c r="AH6" i="12"/>
  <c r="AG17" i="12"/>
  <c r="AG11" i="12"/>
  <c r="AD7" i="12"/>
  <c r="AF23" i="12"/>
  <c r="AN8" i="12"/>
  <c r="AF16" i="12"/>
  <c r="AM15" i="12"/>
  <c r="AP18" i="12"/>
  <c r="AE18" i="12"/>
  <c r="AP20" i="12"/>
  <c r="AE7" i="12"/>
  <c r="AE22" i="12"/>
  <c r="AG9" i="12"/>
  <c r="AQ8" i="12"/>
  <c r="AR20" i="12"/>
  <c r="AE20" i="12"/>
  <c r="AP19" i="12"/>
  <c r="AF15" i="12"/>
  <c r="AM6" i="12"/>
  <c r="AM10" i="12"/>
  <c r="AD17" i="12"/>
  <c r="AG18" i="12"/>
  <c r="AD18" i="12"/>
  <c r="AH23" i="12"/>
  <c r="AO21" i="12"/>
  <c r="AC19" i="12"/>
  <c r="AR7" i="12"/>
  <c r="AD11" i="12"/>
  <c r="AL4" i="12"/>
  <c r="AN4" i="12"/>
  <c r="AF9" i="12"/>
  <c r="AO14" i="12"/>
  <c r="AG19" i="12"/>
  <c r="AD5" i="12"/>
  <c r="AD13" i="12"/>
  <c r="AE11" i="12"/>
  <c r="AC5" i="12"/>
  <c r="AF22" i="12"/>
  <c r="AP4" i="12"/>
  <c r="AN16" i="12"/>
  <c r="AC4" i="12"/>
  <c r="AB13" i="12"/>
  <c r="AR8" i="12"/>
  <c r="AG21" i="12"/>
  <c r="AN20" i="12"/>
  <c r="AH14" i="12"/>
  <c r="AP15" i="12"/>
  <c r="S9" i="7"/>
  <c r="R5" i="7"/>
  <c r="AB4" i="7"/>
  <c r="A35" i="4"/>
  <c r="A26" i="4"/>
  <c r="A15" i="4"/>
  <c r="Y2" i="12"/>
  <c r="C2" i="12"/>
  <c r="K24" i="4"/>
  <c r="K25" i="4" s="1"/>
  <c r="I24" i="4"/>
  <c r="I25" i="4" s="1"/>
  <c r="M45" i="7"/>
  <c r="M43" i="7"/>
  <c r="N21" i="7"/>
  <c r="BQ88" i="12"/>
  <c r="AS88" i="12"/>
  <c r="AS81" i="12"/>
  <c r="BQ81" i="12"/>
  <c r="BQ56" i="12"/>
  <c r="AS56" i="12"/>
  <c r="M5" i="7"/>
  <c r="M4" i="7"/>
  <c r="M40" i="7"/>
  <c r="N39" i="1"/>
  <c r="N38" i="7"/>
  <c r="M29" i="7"/>
  <c r="N13" i="7"/>
  <c r="M11" i="7"/>
  <c r="M10" i="7"/>
  <c r="AS94" i="12"/>
  <c r="BQ94" i="12"/>
  <c r="BQ91" i="12"/>
  <c r="AS91" i="12"/>
  <c r="AS62" i="12"/>
  <c r="BQ62" i="12"/>
  <c r="BQ59" i="12"/>
  <c r="AS59" i="12"/>
  <c r="BQ36" i="12"/>
  <c r="AS36" i="12"/>
  <c r="AA3" i="7"/>
  <c r="O2" i="12"/>
  <c r="AI2" i="12"/>
  <c r="K28" i="4"/>
  <c r="K29" i="4" s="1"/>
  <c r="N48" i="7"/>
  <c r="M46" i="1"/>
  <c r="M32" i="7"/>
  <c r="N28" i="7"/>
  <c r="M23" i="7"/>
  <c r="AS97" i="12"/>
  <c r="BQ97" i="12"/>
  <c r="BQ72" i="12"/>
  <c r="AS72" i="12"/>
  <c r="AS65" i="12"/>
  <c r="BQ65" i="12"/>
  <c r="AJ4" i="12"/>
  <c r="Y22" i="12"/>
  <c r="AA16" i="12"/>
  <c r="AA4" i="12"/>
  <c r="Z5" i="12"/>
  <c r="AK5" i="12"/>
  <c r="AI21" i="12"/>
  <c r="AK6" i="12"/>
  <c r="Z4" i="12"/>
  <c r="Y5" i="12"/>
  <c r="AJ15" i="12"/>
  <c r="A31" i="4"/>
  <c r="Q11" i="1" l="1"/>
  <c r="Q9" i="1"/>
  <c r="Q10" i="1"/>
  <c r="V8" i="7"/>
  <c r="V9" i="7"/>
  <c r="V11" i="7"/>
  <c r="U8" i="7"/>
  <c r="U9" i="7"/>
  <c r="U11" i="7"/>
  <c r="T8" i="7"/>
  <c r="T9" i="7"/>
  <c r="T11" i="7"/>
  <c r="T9" i="1"/>
  <c r="T11" i="1"/>
  <c r="T8" i="1"/>
  <c r="Q10" i="7"/>
  <c r="Q9" i="7"/>
  <c r="Q8" i="7"/>
  <c r="AB5" i="7"/>
  <c r="D24" i="4"/>
  <c r="D25" i="4" s="1"/>
  <c r="C24" i="4"/>
  <c r="C25" i="4" s="1"/>
  <c r="B29" i="4"/>
  <c r="S5" i="1"/>
  <c r="AB4" i="1"/>
  <c r="AA4" i="1"/>
  <c r="B25" i="4"/>
  <c r="L11" i="4"/>
  <c r="AA26" i="12"/>
  <c r="AW29" i="12" s="1"/>
  <c r="BU29" i="12" s="1"/>
  <c r="Y26" i="12"/>
  <c r="AU58" i="12" s="1"/>
  <c r="AD26" i="12"/>
  <c r="AZ21" i="12" s="1"/>
  <c r="BX21" i="12" s="1"/>
  <c r="AN26" i="12"/>
  <c r="BJ45" i="12" s="1"/>
  <c r="CH45" i="12" s="1"/>
  <c r="AQ26" i="12"/>
  <c r="BM13" i="12" s="1"/>
  <c r="CK13" i="12" s="1"/>
  <c r="Z26" i="12"/>
  <c r="AV86" i="12" s="1"/>
  <c r="BT86" i="12" s="1"/>
  <c r="AO26" i="12"/>
  <c r="CC2" i="12"/>
  <c r="BE2" i="12"/>
  <c r="AH26" i="12"/>
  <c r="AI26" i="12"/>
  <c r="AE26" i="12"/>
  <c r="BS2" i="12"/>
  <c r="AU2" i="12"/>
  <c r="AJ26" i="12"/>
  <c r="I28" i="4"/>
  <c r="I29" i="4" s="1"/>
  <c r="L17" i="4"/>
  <c r="M17" i="4"/>
  <c r="R10" i="7"/>
  <c r="AA5" i="7"/>
  <c r="AA10" i="7" s="1"/>
  <c r="R8" i="7"/>
  <c r="R9" i="7"/>
  <c r="AP26" i="12"/>
  <c r="AR26" i="12"/>
  <c r="AF26" i="12"/>
  <c r="AM26" i="12"/>
  <c r="AB26" i="12"/>
  <c r="R11" i="7"/>
  <c r="AC26" i="12"/>
  <c r="AL26" i="12"/>
  <c r="AK26" i="12"/>
  <c r="AG26" i="12"/>
  <c r="AB9" i="7" l="1"/>
  <c r="AB8" i="7"/>
  <c r="AB11" i="7"/>
  <c r="AA9" i="7"/>
  <c r="AB10" i="7"/>
  <c r="AZ87" i="12"/>
  <c r="BX87" i="12" s="1"/>
  <c r="AA11" i="7"/>
  <c r="S10" i="1"/>
  <c r="AA5" i="1"/>
  <c r="AB5" i="1"/>
  <c r="S11" i="1"/>
  <c r="S8" i="1"/>
  <c r="S9" i="1"/>
  <c r="AV46" i="12"/>
  <c r="BT46" i="12" s="1"/>
  <c r="AZ63" i="12"/>
  <c r="BX63" i="12" s="1"/>
  <c r="AV30" i="12"/>
  <c r="BT30" i="12" s="1"/>
  <c r="AV40" i="12"/>
  <c r="BT40" i="12" s="1"/>
  <c r="AV20" i="12"/>
  <c r="BT20" i="12" s="1"/>
  <c r="AV79" i="12"/>
  <c r="BT79" i="12" s="1"/>
  <c r="AW27" i="12"/>
  <c r="BU27" i="12" s="1"/>
  <c r="AW55" i="12"/>
  <c r="BU55" i="12" s="1"/>
  <c r="AW33" i="12"/>
  <c r="BU33" i="12" s="1"/>
  <c r="AW25" i="12"/>
  <c r="BU25" i="12" s="1"/>
  <c r="AW63" i="12"/>
  <c r="BU63" i="12" s="1"/>
  <c r="AW62" i="12"/>
  <c r="BU62" i="12" s="1"/>
  <c r="AW38" i="12"/>
  <c r="BU38" i="12" s="1"/>
  <c r="AW12" i="12"/>
  <c r="BU12" i="12" s="1"/>
  <c r="AZ6" i="12"/>
  <c r="BX6" i="12" s="1"/>
  <c r="AU30" i="12"/>
  <c r="BS30" i="12" s="1"/>
  <c r="AU20" i="12"/>
  <c r="BS20" i="12" s="1"/>
  <c r="BM79" i="12"/>
  <c r="CK79" i="12" s="1"/>
  <c r="AW61" i="12"/>
  <c r="BU61" i="12" s="1"/>
  <c r="AW26" i="12"/>
  <c r="BU26" i="12" s="1"/>
  <c r="AW42" i="12"/>
  <c r="BU42" i="12" s="1"/>
  <c r="AW47" i="12"/>
  <c r="BU47" i="12" s="1"/>
  <c r="AV6" i="12"/>
  <c r="BT6" i="12" s="1"/>
  <c r="AV14" i="12"/>
  <c r="BT14" i="12" s="1"/>
  <c r="AU6" i="12"/>
  <c r="BS6" i="12" s="1"/>
  <c r="BM97" i="12"/>
  <c r="CK97" i="12" s="1"/>
  <c r="AW10" i="12"/>
  <c r="BU10" i="12" s="1"/>
  <c r="AW13" i="12"/>
  <c r="BU13" i="12" s="1"/>
  <c r="AW19" i="12"/>
  <c r="BU19" i="12" s="1"/>
  <c r="AV88" i="12"/>
  <c r="BT88" i="12" s="1"/>
  <c r="BM16" i="12"/>
  <c r="CK16" i="12" s="1"/>
  <c r="AZ43" i="12"/>
  <c r="BX43" i="12" s="1"/>
  <c r="AZ20" i="12"/>
  <c r="BX20" i="12" s="1"/>
  <c r="BM57" i="12"/>
  <c r="CK57" i="12" s="1"/>
  <c r="AZ80" i="12"/>
  <c r="BX80" i="12" s="1"/>
  <c r="AZ50" i="12"/>
  <c r="BX50" i="12" s="1"/>
  <c r="BM48" i="12"/>
  <c r="CK48" i="12" s="1"/>
  <c r="BM30" i="12"/>
  <c r="CK30" i="12" s="1"/>
  <c r="AW16" i="12"/>
  <c r="BU16" i="12" s="1"/>
  <c r="AW87" i="12"/>
  <c r="BU87" i="12" s="1"/>
  <c r="AW45" i="12"/>
  <c r="BU45" i="12" s="1"/>
  <c r="AW50" i="12"/>
  <c r="BU50" i="12" s="1"/>
  <c r="AW74" i="12"/>
  <c r="BU74" i="12" s="1"/>
  <c r="AW98" i="12"/>
  <c r="BU98" i="12" s="1"/>
  <c r="AZ58" i="12"/>
  <c r="BX58" i="12" s="1"/>
  <c r="AZ49" i="12"/>
  <c r="BX49" i="12" s="1"/>
  <c r="BM9" i="12"/>
  <c r="CK9" i="12" s="1"/>
  <c r="AZ57" i="12"/>
  <c r="BX57" i="12" s="1"/>
  <c r="AZ82" i="12"/>
  <c r="BX82" i="12" s="1"/>
  <c r="AZ15" i="12"/>
  <c r="BX15" i="12" s="1"/>
  <c r="BM82" i="12"/>
  <c r="CK82" i="12" s="1"/>
  <c r="BM98" i="12"/>
  <c r="CK98" i="12" s="1"/>
  <c r="AW82" i="12"/>
  <c r="BU82" i="12" s="1"/>
  <c r="AW79" i="12"/>
  <c r="BU79" i="12" s="1"/>
  <c r="AW85" i="12"/>
  <c r="BU85" i="12" s="1"/>
  <c r="AW30" i="12"/>
  <c r="BU30" i="12" s="1"/>
  <c r="AW17" i="12"/>
  <c r="BU17" i="12" s="1"/>
  <c r="AW68" i="12"/>
  <c r="BU68" i="12" s="1"/>
  <c r="AW36" i="12"/>
  <c r="BU36" i="12" s="1"/>
  <c r="AW44" i="12"/>
  <c r="BU44" i="12" s="1"/>
  <c r="AW56" i="12"/>
  <c r="BU56" i="12" s="1"/>
  <c r="AW65" i="12"/>
  <c r="BU65" i="12" s="1"/>
  <c r="AZ93" i="12"/>
  <c r="BX93" i="12" s="1"/>
  <c r="AZ62" i="12"/>
  <c r="BX62" i="12" s="1"/>
  <c r="AZ85" i="12"/>
  <c r="BX85" i="12" s="1"/>
  <c r="AZ88" i="12"/>
  <c r="BX88" i="12" s="1"/>
  <c r="AZ74" i="12"/>
  <c r="BX74" i="12" s="1"/>
  <c r="AZ53" i="12"/>
  <c r="BX53" i="12" s="1"/>
  <c r="BM8" i="12"/>
  <c r="CK8" i="12" s="1"/>
  <c r="BM47" i="12"/>
  <c r="CK47" i="12" s="1"/>
  <c r="BM95" i="12"/>
  <c r="CK95" i="12" s="1"/>
  <c r="BM62" i="12"/>
  <c r="CK62" i="12" s="1"/>
  <c r="BM18" i="12"/>
  <c r="CK18" i="12" s="1"/>
  <c r="BM99" i="12"/>
  <c r="CK99" i="12" s="1"/>
  <c r="BM61" i="12"/>
  <c r="CK61" i="12" s="1"/>
  <c r="BM26" i="12"/>
  <c r="CK26" i="12" s="1"/>
  <c r="BM94" i="12"/>
  <c r="CK94" i="12" s="1"/>
  <c r="BM56" i="12"/>
  <c r="CK56" i="12" s="1"/>
  <c r="BM7" i="12"/>
  <c r="CK7" i="12" s="1"/>
  <c r="BM65" i="12"/>
  <c r="CK65" i="12" s="1"/>
  <c r="BM80" i="12"/>
  <c r="CK80" i="12" s="1"/>
  <c r="BM77" i="12"/>
  <c r="CK77" i="12" s="1"/>
  <c r="BM52" i="12"/>
  <c r="CK52" i="12" s="1"/>
  <c r="BM24" i="12"/>
  <c r="CK24" i="12" s="1"/>
  <c r="BM37" i="12"/>
  <c r="CK37" i="12" s="1"/>
  <c r="BM74" i="12"/>
  <c r="CK74" i="12" s="1"/>
  <c r="AW58" i="12"/>
  <c r="BU58" i="12" s="1"/>
  <c r="AW54" i="12"/>
  <c r="BU54" i="12" s="1"/>
  <c r="AW72" i="12"/>
  <c r="BU72" i="12" s="1"/>
  <c r="AW53" i="12"/>
  <c r="BU53" i="12" s="1"/>
  <c r="AW32" i="12"/>
  <c r="BU32" i="12" s="1"/>
  <c r="AW73" i="12"/>
  <c r="BU73" i="12" s="1"/>
  <c r="AW90" i="12"/>
  <c r="BU90" i="12" s="1"/>
  <c r="AW6" i="12"/>
  <c r="BU6" i="12" s="1"/>
  <c r="AW84" i="12"/>
  <c r="BU84" i="12" s="1"/>
  <c r="AW96" i="12"/>
  <c r="BU96" i="12" s="1"/>
  <c r="AZ27" i="12"/>
  <c r="BX27" i="12" s="1"/>
  <c r="AZ26" i="12"/>
  <c r="BX26" i="12" s="1"/>
  <c r="AZ18" i="12"/>
  <c r="BX18" i="12" s="1"/>
  <c r="AZ44" i="12"/>
  <c r="BX44" i="12" s="1"/>
  <c r="AZ68" i="12"/>
  <c r="BX68" i="12" s="1"/>
  <c r="AZ65" i="12"/>
  <c r="BX65" i="12" s="1"/>
  <c r="BM20" i="12"/>
  <c r="CK20" i="12" s="1"/>
  <c r="BM93" i="12"/>
  <c r="CK93" i="12" s="1"/>
  <c r="BM67" i="12"/>
  <c r="CK67" i="12" s="1"/>
  <c r="BM63" i="12"/>
  <c r="CK63" i="12" s="1"/>
  <c r="BM42" i="12"/>
  <c r="CK42" i="12" s="1"/>
  <c r="BM55" i="12"/>
  <c r="CK55" i="12" s="1"/>
  <c r="BM54" i="12"/>
  <c r="CK54" i="12" s="1"/>
  <c r="BM21" i="12"/>
  <c r="CK21" i="12" s="1"/>
  <c r="AV15" i="12"/>
  <c r="BT15" i="12" s="1"/>
  <c r="AV9" i="12"/>
  <c r="BT9" i="12" s="1"/>
  <c r="AV91" i="12"/>
  <c r="BT91" i="12" s="1"/>
  <c r="AV95" i="12"/>
  <c r="BT95" i="12" s="1"/>
  <c r="AV55" i="12"/>
  <c r="BT55" i="12" s="1"/>
  <c r="AV50" i="12"/>
  <c r="BT50" i="12" s="1"/>
  <c r="AV66" i="12"/>
  <c r="BT66" i="12" s="1"/>
  <c r="AV78" i="12"/>
  <c r="BT78" i="12" s="1"/>
  <c r="AV29" i="12"/>
  <c r="BT29" i="12" s="1"/>
  <c r="AV74" i="12"/>
  <c r="BT74" i="12" s="1"/>
  <c r="AV32" i="12"/>
  <c r="BT32" i="12" s="1"/>
  <c r="AV63" i="12"/>
  <c r="BT63" i="12" s="1"/>
  <c r="AV8" i="12"/>
  <c r="BT8" i="12" s="1"/>
  <c r="AV7" i="12"/>
  <c r="BT7" i="12" s="1"/>
  <c r="AV67" i="12"/>
  <c r="BT67" i="12" s="1"/>
  <c r="AV5" i="12"/>
  <c r="BT5" i="12" s="1"/>
  <c r="AV90" i="12"/>
  <c r="BT90" i="12" s="1"/>
  <c r="AV28" i="12"/>
  <c r="BT28" i="12" s="1"/>
  <c r="AV69" i="12"/>
  <c r="BT69" i="12" s="1"/>
  <c r="AV56" i="12"/>
  <c r="BT56" i="12" s="1"/>
  <c r="AV37" i="12"/>
  <c r="BT37" i="12" s="1"/>
  <c r="AV39" i="12"/>
  <c r="BT39" i="12" s="1"/>
  <c r="AV34" i="12"/>
  <c r="BT34" i="12" s="1"/>
  <c r="AV84" i="12"/>
  <c r="BT84" i="12" s="1"/>
  <c r="AV77" i="12"/>
  <c r="BT77" i="12" s="1"/>
  <c r="AV85" i="12"/>
  <c r="BT85" i="12" s="1"/>
  <c r="AV58" i="12"/>
  <c r="BT58" i="12" s="1"/>
  <c r="AV70" i="12"/>
  <c r="BT70" i="12" s="1"/>
  <c r="AV64" i="12"/>
  <c r="BT64" i="12" s="1"/>
  <c r="AV81" i="12"/>
  <c r="BT81" i="12" s="1"/>
  <c r="AV48" i="12"/>
  <c r="BT48" i="12" s="1"/>
  <c r="AV87" i="12"/>
  <c r="BT87" i="12" s="1"/>
  <c r="AV23" i="12"/>
  <c r="BT23" i="12" s="1"/>
  <c r="AV12" i="12"/>
  <c r="BT12" i="12" s="1"/>
  <c r="AV72" i="12"/>
  <c r="BT72" i="12" s="1"/>
  <c r="AV42" i="12"/>
  <c r="BT42" i="12" s="1"/>
  <c r="AV22" i="12"/>
  <c r="BT22" i="12" s="1"/>
  <c r="AV68" i="12"/>
  <c r="BT68" i="12" s="1"/>
  <c r="AV53" i="12"/>
  <c r="BT53" i="12" s="1"/>
  <c r="AV54" i="12"/>
  <c r="BT54" i="12" s="1"/>
  <c r="AV76" i="12"/>
  <c r="BT76" i="12" s="1"/>
  <c r="AV27" i="12"/>
  <c r="BT27" i="12" s="1"/>
  <c r="AV41" i="12"/>
  <c r="BT41" i="12" s="1"/>
  <c r="AV83" i="12"/>
  <c r="BT83" i="12" s="1"/>
  <c r="AV62" i="12"/>
  <c r="BT62" i="12" s="1"/>
  <c r="AV38" i="12"/>
  <c r="BT38" i="12" s="1"/>
  <c r="AV19" i="12"/>
  <c r="BT19" i="12" s="1"/>
  <c r="AV89" i="12"/>
  <c r="BT89" i="12" s="1"/>
  <c r="AV82" i="12"/>
  <c r="BT82" i="12" s="1"/>
  <c r="AV51" i="12"/>
  <c r="BT51" i="12" s="1"/>
  <c r="AV13" i="12"/>
  <c r="BT13" i="12" s="1"/>
  <c r="AV57" i="12"/>
  <c r="BT57" i="12" s="1"/>
  <c r="AV21" i="12"/>
  <c r="BT21" i="12" s="1"/>
  <c r="AV73" i="12"/>
  <c r="BT73" i="12" s="1"/>
  <c r="AV35" i="12"/>
  <c r="BT35" i="12" s="1"/>
  <c r="AV98" i="12"/>
  <c r="BT98" i="12" s="1"/>
  <c r="AV47" i="12"/>
  <c r="BT47" i="12" s="1"/>
  <c r="AV33" i="12"/>
  <c r="BT33" i="12" s="1"/>
  <c r="AV16" i="12"/>
  <c r="BT16" i="12" s="1"/>
  <c r="AV17" i="12"/>
  <c r="BT17" i="12" s="1"/>
  <c r="AV65" i="12"/>
  <c r="BT65" i="12" s="1"/>
  <c r="AV25" i="12"/>
  <c r="BT25" i="12" s="1"/>
  <c r="AV94" i="12"/>
  <c r="BT94" i="12" s="1"/>
  <c r="AU34" i="12"/>
  <c r="BS34" i="12" s="1"/>
  <c r="AU62" i="12"/>
  <c r="BS62" i="12" s="1"/>
  <c r="AU81" i="12"/>
  <c r="BS81" i="12" s="1"/>
  <c r="AU72" i="12"/>
  <c r="BS72" i="12" s="1"/>
  <c r="AU40" i="12"/>
  <c r="BS40" i="12" s="1"/>
  <c r="AU21" i="12"/>
  <c r="BS21" i="12" s="1"/>
  <c r="AU87" i="12"/>
  <c r="BS87" i="12" s="1"/>
  <c r="AU44" i="12"/>
  <c r="BS44" i="12" s="1"/>
  <c r="AU85" i="12"/>
  <c r="BS85" i="12" s="1"/>
  <c r="AU65" i="12"/>
  <c r="BS65" i="12" s="1"/>
  <c r="AU26" i="12"/>
  <c r="BS26" i="12" s="1"/>
  <c r="AU56" i="12"/>
  <c r="BS56" i="12" s="1"/>
  <c r="AU97" i="12"/>
  <c r="BS97" i="12" s="1"/>
  <c r="AU61" i="12"/>
  <c r="BS61" i="12" s="1"/>
  <c r="AU51" i="12"/>
  <c r="BS51" i="12" s="1"/>
  <c r="AU77" i="12"/>
  <c r="BS77" i="12" s="1"/>
  <c r="AU57" i="12"/>
  <c r="BS57" i="12" s="1"/>
  <c r="AU7" i="12"/>
  <c r="BS7" i="12" s="1"/>
  <c r="AU64" i="12"/>
  <c r="BS64" i="12" s="1"/>
  <c r="AU14" i="12"/>
  <c r="BS14" i="12" s="1"/>
  <c r="AU60" i="12"/>
  <c r="BS60" i="12" s="1"/>
  <c r="AU9" i="12"/>
  <c r="BS9" i="12" s="1"/>
  <c r="AU79" i="12"/>
  <c r="BS79" i="12" s="1"/>
  <c r="AU88" i="12"/>
  <c r="BS88" i="12" s="1"/>
  <c r="AU29" i="12"/>
  <c r="BS29" i="12" s="1"/>
  <c r="AU10" i="12"/>
  <c r="BS10" i="12" s="1"/>
  <c r="AU22" i="12"/>
  <c r="BS22" i="12" s="1"/>
  <c r="AU94" i="12"/>
  <c r="BS94" i="12" s="1"/>
  <c r="AU63" i="12"/>
  <c r="BS63" i="12" s="1"/>
  <c r="AU42" i="12"/>
  <c r="BS42" i="12" s="1"/>
  <c r="AU36" i="12"/>
  <c r="BS36" i="12" s="1"/>
  <c r="AU52" i="12"/>
  <c r="BS52" i="12" s="1"/>
  <c r="AU46" i="12"/>
  <c r="BS46" i="12" s="1"/>
  <c r="AU68" i="12"/>
  <c r="BS68" i="12" s="1"/>
  <c r="AU18" i="12"/>
  <c r="BS18" i="12" s="1"/>
  <c r="AU96" i="12"/>
  <c r="BS96" i="12" s="1"/>
  <c r="AU71" i="12"/>
  <c r="BS71" i="12" s="1"/>
  <c r="AU16" i="12"/>
  <c r="BS16" i="12" s="1"/>
  <c r="AU32" i="12"/>
  <c r="BS32" i="12" s="1"/>
  <c r="AU35" i="12"/>
  <c r="BS35" i="12" s="1"/>
  <c r="AU8" i="12"/>
  <c r="BS8" i="12" s="1"/>
  <c r="AU76" i="12"/>
  <c r="BS76" i="12" s="1"/>
  <c r="AU53" i="12"/>
  <c r="BS53" i="12" s="1"/>
  <c r="AU67" i="12"/>
  <c r="BS67" i="12" s="1"/>
  <c r="AU69" i="12"/>
  <c r="BS69" i="12" s="1"/>
  <c r="AU54" i="12"/>
  <c r="BS54" i="12" s="1"/>
  <c r="AU59" i="12"/>
  <c r="BS59" i="12" s="1"/>
  <c r="AU83" i="12"/>
  <c r="BS83" i="12" s="1"/>
  <c r="AU78" i="12"/>
  <c r="BS78" i="12" s="1"/>
  <c r="AU49" i="12"/>
  <c r="BS49" i="12" s="1"/>
  <c r="AU98" i="12"/>
  <c r="BS98" i="12" s="1"/>
  <c r="AU4" i="12"/>
  <c r="BS4" i="12" s="1"/>
  <c r="AU41" i="12"/>
  <c r="BS41" i="12" s="1"/>
  <c r="AU28" i="12"/>
  <c r="BS28" i="12" s="1"/>
  <c r="AU37" i="12"/>
  <c r="BS37" i="12" s="1"/>
  <c r="AU38" i="12"/>
  <c r="BS38" i="12" s="1"/>
  <c r="AU24" i="12"/>
  <c r="BS24" i="12" s="1"/>
  <c r="AU25" i="12"/>
  <c r="BS25" i="12" s="1"/>
  <c r="AU91" i="12"/>
  <c r="BS91" i="12" s="1"/>
  <c r="AU99" i="12"/>
  <c r="BS99" i="12" s="1"/>
  <c r="AU13" i="12"/>
  <c r="BS13" i="12" s="1"/>
  <c r="AU15" i="12"/>
  <c r="BS15" i="12" s="1"/>
  <c r="AU23" i="12"/>
  <c r="BS23" i="12" s="1"/>
  <c r="AU12" i="12"/>
  <c r="BS12" i="12" s="1"/>
  <c r="AU75" i="12"/>
  <c r="BS75" i="12" s="1"/>
  <c r="AU95" i="12"/>
  <c r="BS95" i="12" s="1"/>
  <c r="AU90" i="12"/>
  <c r="BS90" i="12" s="1"/>
  <c r="AU33" i="12"/>
  <c r="BS33" i="12" s="1"/>
  <c r="AU48" i="12"/>
  <c r="BS48" i="12" s="1"/>
  <c r="AU17" i="12"/>
  <c r="BS17" i="12" s="1"/>
  <c r="AU89" i="12"/>
  <c r="BS89" i="12" s="1"/>
  <c r="AU39" i="12"/>
  <c r="BS39" i="12" s="1"/>
  <c r="AU92" i="12"/>
  <c r="BS92" i="12" s="1"/>
  <c r="AU74" i="12"/>
  <c r="BS74" i="12" s="1"/>
  <c r="AU31" i="12"/>
  <c r="BS31" i="12" s="1"/>
  <c r="AU93" i="12"/>
  <c r="BS93" i="12" s="1"/>
  <c r="AU82" i="12"/>
  <c r="BS82" i="12" s="1"/>
  <c r="AU70" i="12"/>
  <c r="BS70" i="12" s="1"/>
  <c r="AV71" i="12"/>
  <c r="BT71" i="12" s="1"/>
  <c r="AV11" i="12"/>
  <c r="BT11" i="12" s="1"/>
  <c r="AV24" i="12"/>
  <c r="BT24" i="12" s="1"/>
  <c r="AV96" i="12"/>
  <c r="BT96" i="12" s="1"/>
  <c r="AV52" i="12"/>
  <c r="BT52" i="12" s="1"/>
  <c r="AV49" i="12"/>
  <c r="BT49" i="12" s="1"/>
  <c r="AV36" i="12"/>
  <c r="BT36" i="12" s="1"/>
  <c r="AV97" i="12"/>
  <c r="BT97" i="12" s="1"/>
  <c r="AU47" i="12"/>
  <c r="BS47" i="12" s="1"/>
  <c r="AU66" i="12"/>
  <c r="BS66" i="12" s="1"/>
  <c r="AU19" i="12"/>
  <c r="BS19" i="12" s="1"/>
  <c r="AU80" i="12"/>
  <c r="BS80" i="12" s="1"/>
  <c r="AU43" i="12"/>
  <c r="BS43" i="12" s="1"/>
  <c r="AV26" i="12"/>
  <c r="BT26" i="12" s="1"/>
  <c r="AV61" i="12"/>
  <c r="BT61" i="12" s="1"/>
  <c r="AV80" i="12"/>
  <c r="BT80" i="12" s="1"/>
  <c r="AV92" i="12"/>
  <c r="BT92" i="12" s="1"/>
  <c r="AV43" i="12"/>
  <c r="BT43" i="12" s="1"/>
  <c r="AV18" i="12"/>
  <c r="BT18" i="12" s="1"/>
  <c r="AV99" i="12"/>
  <c r="BT99" i="12" s="1"/>
  <c r="AV10" i="12"/>
  <c r="BT10" i="12" s="1"/>
  <c r="AU55" i="12"/>
  <c r="BS55" i="12" s="1"/>
  <c r="AU5" i="12"/>
  <c r="BS5" i="12" s="1"/>
  <c r="AU84" i="12"/>
  <c r="BS84" i="12" s="1"/>
  <c r="AU86" i="12"/>
  <c r="BS86" i="12" s="1"/>
  <c r="AU11" i="12"/>
  <c r="BS11" i="12" s="1"/>
  <c r="AV44" i="12"/>
  <c r="BT44" i="12" s="1"/>
  <c r="AV45" i="12"/>
  <c r="BT45" i="12" s="1"/>
  <c r="AV59" i="12"/>
  <c r="BT59" i="12" s="1"/>
  <c r="AV31" i="12"/>
  <c r="BT31" i="12" s="1"/>
  <c r="AV60" i="12"/>
  <c r="BT60" i="12" s="1"/>
  <c r="AV4" i="12"/>
  <c r="BT4" i="12" s="1"/>
  <c r="AV93" i="12"/>
  <c r="BT93" i="12" s="1"/>
  <c r="AV75" i="12"/>
  <c r="BT75" i="12" s="1"/>
  <c r="AU27" i="12"/>
  <c r="BS27" i="12" s="1"/>
  <c r="AU45" i="12"/>
  <c r="BS45" i="12" s="1"/>
  <c r="AU50" i="12"/>
  <c r="BS50" i="12" s="1"/>
  <c r="AU73" i="12"/>
  <c r="BS73" i="12" s="1"/>
  <c r="BM12" i="12"/>
  <c r="CK12" i="12" s="1"/>
  <c r="BM4" i="12"/>
  <c r="CK4" i="12" s="1"/>
  <c r="BM96" i="12"/>
  <c r="CK96" i="12" s="1"/>
  <c r="BM33" i="12"/>
  <c r="CK33" i="12" s="1"/>
  <c r="BM5" i="12"/>
  <c r="CK5" i="12" s="1"/>
  <c r="BM69" i="12"/>
  <c r="CK69" i="12" s="1"/>
  <c r="BM36" i="12"/>
  <c r="CK36" i="12" s="1"/>
  <c r="BM84" i="12"/>
  <c r="CK84" i="12" s="1"/>
  <c r="BM31" i="12"/>
  <c r="CK31" i="12" s="1"/>
  <c r="BM32" i="12"/>
  <c r="CK32" i="12" s="1"/>
  <c r="BM81" i="12"/>
  <c r="CK81" i="12" s="1"/>
  <c r="BM14" i="12"/>
  <c r="CK14" i="12" s="1"/>
  <c r="BM85" i="12"/>
  <c r="CK85" i="12" s="1"/>
  <c r="BM28" i="12"/>
  <c r="CK28" i="12" s="1"/>
  <c r="BM23" i="12"/>
  <c r="CK23" i="12" s="1"/>
  <c r="BM51" i="12"/>
  <c r="CK51" i="12" s="1"/>
  <c r="BM10" i="12"/>
  <c r="CK10" i="12" s="1"/>
  <c r="BM50" i="12"/>
  <c r="CK50" i="12" s="1"/>
  <c r="BM76" i="12"/>
  <c r="CK76" i="12" s="1"/>
  <c r="BM70" i="12"/>
  <c r="CK70" i="12" s="1"/>
  <c r="BM91" i="12"/>
  <c r="CK91" i="12" s="1"/>
  <c r="BM58" i="12"/>
  <c r="CK58" i="12" s="1"/>
  <c r="BM40" i="12"/>
  <c r="CK40" i="12" s="1"/>
  <c r="BM78" i="12"/>
  <c r="CK78" i="12" s="1"/>
  <c r="AW23" i="12"/>
  <c r="BU23" i="12" s="1"/>
  <c r="AW93" i="12"/>
  <c r="BU93" i="12" s="1"/>
  <c r="AW66" i="12"/>
  <c r="BU66" i="12" s="1"/>
  <c r="AW83" i="12"/>
  <c r="BU83" i="12" s="1"/>
  <c r="AW95" i="12"/>
  <c r="BU95" i="12" s="1"/>
  <c r="AW21" i="12"/>
  <c r="BU21" i="12" s="1"/>
  <c r="AW35" i="12"/>
  <c r="BU35" i="12" s="1"/>
  <c r="AW39" i="12"/>
  <c r="BU39" i="12" s="1"/>
  <c r="AW59" i="12"/>
  <c r="BU59" i="12" s="1"/>
  <c r="AW14" i="12"/>
  <c r="BU14" i="12" s="1"/>
  <c r="AW48" i="12"/>
  <c r="BU48" i="12" s="1"/>
  <c r="AW70" i="12"/>
  <c r="BU70" i="12" s="1"/>
  <c r="AW88" i="12"/>
  <c r="BU88" i="12" s="1"/>
  <c r="AW64" i="12"/>
  <c r="BU64" i="12" s="1"/>
  <c r="AW9" i="12"/>
  <c r="BU9" i="12" s="1"/>
  <c r="AW34" i="12"/>
  <c r="BU34" i="12" s="1"/>
  <c r="AW31" i="12"/>
  <c r="BU31" i="12" s="1"/>
  <c r="AW69" i="12"/>
  <c r="BU69" i="12" s="1"/>
  <c r="AW89" i="12"/>
  <c r="BU89" i="12" s="1"/>
  <c r="AW20" i="12"/>
  <c r="BU20" i="12" s="1"/>
  <c r="AW28" i="12"/>
  <c r="BU28" i="12" s="1"/>
  <c r="AW76" i="12"/>
  <c r="BU76" i="12" s="1"/>
  <c r="AW86" i="12"/>
  <c r="BU86" i="12" s="1"/>
  <c r="AW52" i="12"/>
  <c r="BU52" i="12" s="1"/>
  <c r="AW97" i="12"/>
  <c r="BU97" i="12" s="1"/>
  <c r="AW80" i="12"/>
  <c r="BU80" i="12" s="1"/>
  <c r="AW43" i="12"/>
  <c r="BU43" i="12" s="1"/>
  <c r="AW71" i="12"/>
  <c r="BU71" i="12" s="1"/>
  <c r="AW37" i="12"/>
  <c r="BU37" i="12" s="1"/>
  <c r="AW91" i="12"/>
  <c r="BU91" i="12" s="1"/>
  <c r="AW94" i="12"/>
  <c r="BU94" i="12" s="1"/>
  <c r="AW18" i="12"/>
  <c r="BU18" i="12" s="1"/>
  <c r="AW75" i="12"/>
  <c r="BU75" i="12" s="1"/>
  <c r="BM49" i="12"/>
  <c r="CK49" i="12" s="1"/>
  <c r="BM15" i="12"/>
  <c r="CK15" i="12" s="1"/>
  <c r="BM90" i="12"/>
  <c r="CK90" i="12" s="1"/>
  <c r="BM27" i="12"/>
  <c r="CK27" i="12" s="1"/>
  <c r="BM44" i="12"/>
  <c r="CK44" i="12" s="1"/>
  <c r="BM66" i="12"/>
  <c r="CK66" i="12" s="1"/>
  <c r="BM19" i="12"/>
  <c r="CK19" i="12" s="1"/>
  <c r="BM6" i="12"/>
  <c r="CK6" i="12" s="1"/>
  <c r="BM60" i="12"/>
  <c r="CK60" i="12" s="1"/>
  <c r="BM11" i="12"/>
  <c r="CK11" i="12" s="1"/>
  <c r="BM25" i="12"/>
  <c r="CK25" i="12" s="1"/>
  <c r="BM86" i="12"/>
  <c r="CK86" i="12" s="1"/>
  <c r="BM71" i="12"/>
  <c r="CK71" i="12" s="1"/>
  <c r="BM46" i="12"/>
  <c r="CK46" i="12" s="1"/>
  <c r="BM29" i="12"/>
  <c r="CK29" i="12" s="1"/>
  <c r="BM34" i="12"/>
  <c r="CK34" i="12" s="1"/>
  <c r="BM68" i="12"/>
  <c r="CK68" i="12" s="1"/>
  <c r="BM83" i="12"/>
  <c r="CK83" i="12" s="1"/>
  <c r="AW92" i="12"/>
  <c r="BU92" i="12" s="1"/>
  <c r="AW67" i="12"/>
  <c r="BU67" i="12" s="1"/>
  <c r="AW8" i="12"/>
  <c r="BU8" i="12" s="1"/>
  <c r="AW22" i="12"/>
  <c r="BU22" i="12" s="1"/>
  <c r="AW81" i="12"/>
  <c r="BU81" i="12" s="1"/>
  <c r="AW4" i="12"/>
  <c r="BU4" i="12" s="1"/>
  <c r="AW99" i="12"/>
  <c r="BU99" i="12" s="1"/>
  <c r="AW41" i="12"/>
  <c r="BU41" i="12" s="1"/>
  <c r="AW7" i="12"/>
  <c r="BU7" i="12" s="1"/>
  <c r="AW49" i="12"/>
  <c r="BU49" i="12" s="1"/>
  <c r="AW51" i="12"/>
  <c r="BU51" i="12" s="1"/>
  <c r="AW46" i="12"/>
  <c r="BU46" i="12" s="1"/>
  <c r="AW77" i="12"/>
  <c r="BU77" i="12" s="1"/>
  <c r="AW57" i="12"/>
  <c r="BU57" i="12" s="1"/>
  <c r="AW24" i="12"/>
  <c r="BU24" i="12" s="1"/>
  <c r="AW40" i="12"/>
  <c r="BU40" i="12" s="1"/>
  <c r="AW5" i="12"/>
  <c r="BU5" i="12" s="1"/>
  <c r="AW11" i="12"/>
  <c r="BU11" i="12" s="1"/>
  <c r="AW60" i="12"/>
  <c r="BU60" i="12" s="1"/>
  <c r="AW15" i="12"/>
  <c r="BU15" i="12" s="1"/>
  <c r="AW78" i="12"/>
  <c r="BU78" i="12" s="1"/>
  <c r="BM72" i="12"/>
  <c r="CK72" i="12" s="1"/>
  <c r="BM35" i="12"/>
  <c r="CK35" i="12" s="1"/>
  <c r="BM39" i="12"/>
  <c r="CK39" i="12" s="1"/>
  <c r="BM45" i="12"/>
  <c r="CK45" i="12" s="1"/>
  <c r="BM59" i="12"/>
  <c r="CK59" i="12" s="1"/>
  <c r="BM43" i="12"/>
  <c r="CK43" i="12" s="1"/>
  <c r="BM92" i="12"/>
  <c r="CK92" i="12" s="1"/>
  <c r="BM89" i="12"/>
  <c r="CK89" i="12" s="1"/>
  <c r="BM88" i="12"/>
  <c r="CK88" i="12" s="1"/>
  <c r="BM64" i="12"/>
  <c r="CK64" i="12" s="1"/>
  <c r="BM75" i="12"/>
  <c r="CK75" i="12" s="1"/>
  <c r="BM87" i="12"/>
  <c r="CK87" i="12" s="1"/>
  <c r="BM17" i="12"/>
  <c r="CK17" i="12" s="1"/>
  <c r="BM53" i="12"/>
  <c r="CK53" i="12" s="1"/>
  <c r="BM41" i="12"/>
  <c r="CK41" i="12" s="1"/>
  <c r="BM22" i="12"/>
  <c r="CK22" i="12" s="1"/>
  <c r="BM38" i="12"/>
  <c r="CK38" i="12" s="1"/>
  <c r="BM73" i="12"/>
  <c r="CK73" i="12" s="1"/>
  <c r="BJ65" i="12"/>
  <c r="CH65" i="12" s="1"/>
  <c r="BJ50" i="12"/>
  <c r="CH50" i="12" s="1"/>
  <c r="BJ85" i="12"/>
  <c r="CH85" i="12" s="1"/>
  <c r="BJ98" i="12"/>
  <c r="CH98" i="12" s="1"/>
  <c r="BJ46" i="12"/>
  <c r="CH46" i="12" s="1"/>
  <c r="BJ78" i="12"/>
  <c r="CH78" i="12" s="1"/>
  <c r="BJ89" i="12"/>
  <c r="CH89" i="12" s="1"/>
  <c r="BJ32" i="12"/>
  <c r="CH32" i="12" s="1"/>
  <c r="BJ70" i="12"/>
  <c r="CH70" i="12" s="1"/>
  <c r="BJ76" i="12"/>
  <c r="CH76" i="12" s="1"/>
  <c r="BJ38" i="12"/>
  <c r="CH38" i="12" s="1"/>
  <c r="BJ53" i="12"/>
  <c r="CH53" i="12" s="1"/>
  <c r="AZ67" i="12"/>
  <c r="BX67" i="12" s="1"/>
  <c r="AZ75" i="12"/>
  <c r="BX75" i="12" s="1"/>
  <c r="AZ42" i="12"/>
  <c r="BX42" i="12" s="1"/>
  <c r="AZ19" i="12"/>
  <c r="BX19" i="12" s="1"/>
  <c r="AZ66" i="12"/>
  <c r="BX66" i="12" s="1"/>
  <c r="AZ32" i="12"/>
  <c r="BX32" i="12" s="1"/>
  <c r="AZ51" i="12"/>
  <c r="BX51" i="12" s="1"/>
  <c r="AZ91" i="12"/>
  <c r="BX91" i="12" s="1"/>
  <c r="AZ79" i="12"/>
  <c r="BX79" i="12" s="1"/>
  <c r="AZ61" i="12"/>
  <c r="BX61" i="12" s="1"/>
  <c r="AZ35" i="12"/>
  <c r="BX35" i="12" s="1"/>
  <c r="AZ76" i="12"/>
  <c r="BX76" i="12" s="1"/>
  <c r="BJ24" i="12"/>
  <c r="CH24" i="12" s="1"/>
  <c r="BJ73" i="12"/>
  <c r="CH73" i="12" s="1"/>
  <c r="BJ52" i="12"/>
  <c r="CH52" i="12" s="1"/>
  <c r="BJ84" i="12"/>
  <c r="CH84" i="12" s="1"/>
  <c r="BJ79" i="12"/>
  <c r="CH79" i="12" s="1"/>
  <c r="BJ94" i="12"/>
  <c r="CH94" i="12" s="1"/>
  <c r="AZ23" i="12"/>
  <c r="BX23" i="12" s="1"/>
  <c r="AZ54" i="12"/>
  <c r="BX54" i="12" s="1"/>
  <c r="AZ33" i="12"/>
  <c r="BX33" i="12" s="1"/>
  <c r="AZ94" i="12"/>
  <c r="BX94" i="12" s="1"/>
  <c r="AZ69" i="12"/>
  <c r="BX69" i="12" s="1"/>
  <c r="AZ71" i="12"/>
  <c r="BX71" i="12" s="1"/>
  <c r="AZ55" i="12"/>
  <c r="BX55" i="12" s="1"/>
  <c r="AZ14" i="12"/>
  <c r="BX14" i="12" s="1"/>
  <c r="AZ16" i="12"/>
  <c r="BX16" i="12" s="1"/>
  <c r="AZ81" i="12"/>
  <c r="BX81" i="12" s="1"/>
  <c r="AZ97" i="12"/>
  <c r="BX97" i="12" s="1"/>
  <c r="AZ52" i="12"/>
  <c r="BX52" i="12" s="1"/>
  <c r="BJ49" i="12"/>
  <c r="CH49" i="12" s="1"/>
  <c r="BJ15" i="12"/>
  <c r="CH15" i="12" s="1"/>
  <c r="BJ71" i="12"/>
  <c r="CH71" i="12" s="1"/>
  <c r="BJ30" i="12"/>
  <c r="CH30" i="12" s="1"/>
  <c r="BJ54" i="12"/>
  <c r="CH54" i="12" s="1"/>
  <c r="BJ68" i="12"/>
  <c r="CH68" i="12" s="1"/>
  <c r="BJ58" i="12"/>
  <c r="CH58" i="12" s="1"/>
  <c r="BJ21" i="12"/>
  <c r="CH21" i="12" s="1"/>
  <c r="BJ55" i="12"/>
  <c r="CH55" i="12" s="1"/>
  <c r="BJ92" i="12"/>
  <c r="CH92" i="12" s="1"/>
  <c r="BJ90" i="12"/>
  <c r="CH90" i="12" s="1"/>
  <c r="BJ63" i="12"/>
  <c r="CH63" i="12" s="1"/>
  <c r="BJ66" i="12"/>
  <c r="CH66" i="12" s="1"/>
  <c r="BJ97" i="12"/>
  <c r="CH97" i="12" s="1"/>
  <c r="BJ61" i="12"/>
  <c r="CH61" i="12" s="1"/>
  <c r="BJ62" i="12"/>
  <c r="CH62" i="12" s="1"/>
  <c r="BJ5" i="12"/>
  <c r="CH5" i="12" s="1"/>
  <c r="BJ64" i="12"/>
  <c r="CH64" i="12" s="1"/>
  <c r="BJ14" i="12"/>
  <c r="CH14" i="12" s="1"/>
  <c r="BJ51" i="12"/>
  <c r="CH51" i="12" s="1"/>
  <c r="BJ28" i="12"/>
  <c r="CH28" i="12" s="1"/>
  <c r="BJ96" i="12"/>
  <c r="CH96" i="12" s="1"/>
  <c r="BJ6" i="12"/>
  <c r="CH6" i="12" s="1"/>
  <c r="BJ20" i="12"/>
  <c r="CH20" i="12" s="1"/>
  <c r="BJ37" i="12"/>
  <c r="CH37" i="12" s="1"/>
  <c r="BJ42" i="12"/>
  <c r="CH42" i="12" s="1"/>
  <c r="BJ72" i="12"/>
  <c r="CH72" i="12" s="1"/>
  <c r="BJ48" i="12"/>
  <c r="CH48" i="12" s="1"/>
  <c r="BJ82" i="12"/>
  <c r="CH82" i="12" s="1"/>
  <c r="BJ12" i="12"/>
  <c r="CH12" i="12" s="1"/>
  <c r="AZ73" i="12"/>
  <c r="BX73" i="12" s="1"/>
  <c r="AZ90" i="12"/>
  <c r="BX90" i="12" s="1"/>
  <c r="AZ41" i="12"/>
  <c r="BX41" i="12" s="1"/>
  <c r="AZ31" i="12"/>
  <c r="BX31" i="12" s="1"/>
  <c r="AZ12" i="12"/>
  <c r="BX12" i="12" s="1"/>
  <c r="AZ59" i="12"/>
  <c r="BX59" i="12" s="1"/>
  <c r="AZ48" i="12"/>
  <c r="BX48" i="12" s="1"/>
  <c r="AZ64" i="12"/>
  <c r="BX64" i="12" s="1"/>
  <c r="AZ10" i="12"/>
  <c r="BX10" i="12" s="1"/>
  <c r="AZ13" i="12"/>
  <c r="BX13" i="12" s="1"/>
  <c r="AZ84" i="12"/>
  <c r="BX84" i="12" s="1"/>
  <c r="AZ45" i="12"/>
  <c r="BX45" i="12" s="1"/>
  <c r="AZ83" i="12"/>
  <c r="BX83" i="12" s="1"/>
  <c r="AZ36" i="12"/>
  <c r="BX36" i="12" s="1"/>
  <c r="AZ92" i="12"/>
  <c r="BX92" i="12" s="1"/>
  <c r="AZ38" i="12"/>
  <c r="BX38" i="12" s="1"/>
  <c r="AZ99" i="12"/>
  <c r="BX99" i="12" s="1"/>
  <c r="AZ28" i="12"/>
  <c r="BX28" i="12" s="1"/>
  <c r="AZ77" i="12"/>
  <c r="BX77" i="12" s="1"/>
  <c r="AZ8" i="12"/>
  <c r="BX8" i="12" s="1"/>
  <c r="AZ70" i="12"/>
  <c r="BX70" i="12" s="1"/>
  <c r="AZ9" i="12"/>
  <c r="BX9" i="12" s="1"/>
  <c r="AZ37" i="12"/>
  <c r="BX37" i="12" s="1"/>
  <c r="AZ24" i="12"/>
  <c r="BX24" i="12" s="1"/>
  <c r="BJ80" i="12"/>
  <c r="CH80" i="12" s="1"/>
  <c r="BJ27" i="12"/>
  <c r="CH27" i="12" s="1"/>
  <c r="BJ86" i="12"/>
  <c r="CH86" i="12" s="1"/>
  <c r="BJ34" i="12"/>
  <c r="CH34" i="12" s="1"/>
  <c r="BJ9" i="12"/>
  <c r="CH9" i="12" s="1"/>
  <c r="BJ59" i="12"/>
  <c r="CH59" i="12" s="1"/>
  <c r="BJ31" i="12"/>
  <c r="CH31" i="12" s="1"/>
  <c r="BJ95" i="12"/>
  <c r="CH95" i="12" s="1"/>
  <c r="BJ16" i="12"/>
  <c r="CH16" i="12" s="1"/>
  <c r="BJ75" i="12"/>
  <c r="CH75" i="12" s="1"/>
  <c r="BJ39" i="12"/>
  <c r="CH39" i="12" s="1"/>
  <c r="BJ83" i="12"/>
  <c r="CH83" i="12" s="1"/>
  <c r="BJ87" i="12"/>
  <c r="CH87" i="12" s="1"/>
  <c r="BJ26" i="12"/>
  <c r="CH26" i="12" s="1"/>
  <c r="BJ13" i="12"/>
  <c r="CH13" i="12" s="1"/>
  <c r="BJ93" i="12"/>
  <c r="CH93" i="12" s="1"/>
  <c r="BJ44" i="12"/>
  <c r="CH44" i="12" s="1"/>
  <c r="BJ8" i="12"/>
  <c r="CH8" i="12" s="1"/>
  <c r="BJ74" i="12"/>
  <c r="CH74" i="12" s="1"/>
  <c r="BJ69" i="12"/>
  <c r="CH69" i="12" s="1"/>
  <c r="BJ10" i="12"/>
  <c r="CH10" i="12" s="1"/>
  <c r="BJ19" i="12"/>
  <c r="CH19" i="12" s="1"/>
  <c r="BJ67" i="12"/>
  <c r="CH67" i="12" s="1"/>
  <c r="BJ60" i="12"/>
  <c r="CH60" i="12" s="1"/>
  <c r="AZ47" i="12"/>
  <c r="BX47" i="12" s="1"/>
  <c r="AZ60" i="12"/>
  <c r="BX60" i="12" s="1"/>
  <c r="AZ34" i="12"/>
  <c r="BX34" i="12" s="1"/>
  <c r="AZ30" i="12"/>
  <c r="BX30" i="12" s="1"/>
  <c r="AZ78" i="12"/>
  <c r="BX78" i="12" s="1"/>
  <c r="AZ29" i="12"/>
  <c r="BX29" i="12" s="1"/>
  <c r="AZ4" i="12"/>
  <c r="BX4" i="12" s="1"/>
  <c r="AZ22" i="12"/>
  <c r="BX22" i="12" s="1"/>
  <c r="AZ17" i="12"/>
  <c r="BX17" i="12" s="1"/>
  <c r="AZ86" i="12"/>
  <c r="BX86" i="12" s="1"/>
  <c r="AZ46" i="12"/>
  <c r="BX46" i="12" s="1"/>
  <c r="AZ11" i="12"/>
  <c r="BX11" i="12" s="1"/>
  <c r="AZ96" i="12"/>
  <c r="BX96" i="12" s="1"/>
  <c r="AZ25" i="12"/>
  <c r="BX25" i="12" s="1"/>
  <c r="AZ89" i="12"/>
  <c r="BX89" i="12" s="1"/>
  <c r="AZ56" i="12"/>
  <c r="BX56" i="12" s="1"/>
  <c r="AZ40" i="12"/>
  <c r="BX40" i="12" s="1"/>
  <c r="AZ98" i="12"/>
  <c r="BX98" i="12" s="1"/>
  <c r="AZ7" i="12"/>
  <c r="BX7" i="12" s="1"/>
  <c r="AZ72" i="12"/>
  <c r="BX72" i="12" s="1"/>
  <c r="AZ95" i="12"/>
  <c r="BX95" i="12" s="1"/>
  <c r="AZ5" i="12"/>
  <c r="BX5" i="12" s="1"/>
  <c r="AZ39" i="12"/>
  <c r="BX39" i="12" s="1"/>
  <c r="BJ43" i="12"/>
  <c r="CH43" i="12" s="1"/>
  <c r="BJ18" i="12"/>
  <c r="CH18" i="12" s="1"/>
  <c r="BJ47" i="12"/>
  <c r="CH47" i="12" s="1"/>
  <c r="BJ25" i="12"/>
  <c r="CH25" i="12" s="1"/>
  <c r="BJ11" i="12"/>
  <c r="CH11" i="12" s="1"/>
  <c r="BJ81" i="12"/>
  <c r="CH81" i="12" s="1"/>
  <c r="BJ88" i="12"/>
  <c r="CH88" i="12" s="1"/>
  <c r="BJ57" i="12"/>
  <c r="CH57" i="12" s="1"/>
  <c r="BJ29" i="12"/>
  <c r="CH29" i="12" s="1"/>
  <c r="BJ4" i="12"/>
  <c r="CH4" i="12" s="1"/>
  <c r="BJ23" i="12"/>
  <c r="CH23" i="12" s="1"/>
  <c r="BJ40" i="12"/>
  <c r="CH40" i="12" s="1"/>
  <c r="BJ77" i="12"/>
  <c r="CH77" i="12" s="1"/>
  <c r="BJ33" i="12"/>
  <c r="CH33" i="12" s="1"/>
  <c r="BJ17" i="12"/>
  <c r="CH17" i="12" s="1"/>
  <c r="BJ7" i="12"/>
  <c r="CH7" i="12" s="1"/>
  <c r="BJ99" i="12"/>
  <c r="CH99" i="12" s="1"/>
  <c r="BJ35" i="12"/>
  <c r="CH35" i="12" s="1"/>
  <c r="BJ22" i="12"/>
  <c r="CH22" i="12" s="1"/>
  <c r="BJ91" i="12"/>
  <c r="CH91" i="12" s="1"/>
  <c r="BJ56" i="12"/>
  <c r="CH56" i="12" s="1"/>
  <c r="BJ36" i="12"/>
  <c r="CH36" i="12" s="1"/>
  <c r="BJ41" i="12"/>
  <c r="CH41" i="12" s="1"/>
  <c r="BG87" i="12"/>
  <c r="CE87" i="12" s="1"/>
  <c r="BG7" i="12"/>
  <c r="CE7" i="12" s="1"/>
  <c r="BG37" i="12"/>
  <c r="CE37" i="12" s="1"/>
  <c r="BG46" i="12"/>
  <c r="CE46" i="12" s="1"/>
  <c r="BG19" i="12"/>
  <c r="CE19" i="12" s="1"/>
  <c r="BG62" i="12"/>
  <c r="CE62" i="12" s="1"/>
  <c r="BG54" i="12"/>
  <c r="CE54" i="12" s="1"/>
  <c r="BG44" i="12"/>
  <c r="CE44" i="12" s="1"/>
  <c r="BG70" i="12"/>
  <c r="CE70" i="12" s="1"/>
  <c r="BG8" i="12"/>
  <c r="CE8" i="12" s="1"/>
  <c r="BG49" i="12"/>
  <c r="CE49" i="12" s="1"/>
  <c r="BG55" i="12"/>
  <c r="CE55" i="12" s="1"/>
  <c r="BG25" i="12"/>
  <c r="CE25" i="12" s="1"/>
  <c r="BG16" i="12"/>
  <c r="CE16" i="12" s="1"/>
  <c r="BG12" i="12"/>
  <c r="CE12" i="12" s="1"/>
  <c r="BG14" i="12"/>
  <c r="CE14" i="12" s="1"/>
  <c r="BG96" i="12"/>
  <c r="CE96" i="12" s="1"/>
  <c r="BG58" i="12"/>
  <c r="CE58" i="12" s="1"/>
  <c r="BG9" i="12"/>
  <c r="CE9" i="12" s="1"/>
  <c r="BG88" i="12"/>
  <c r="CE88" i="12" s="1"/>
  <c r="BG74" i="12"/>
  <c r="CE74" i="12" s="1"/>
  <c r="BG68" i="12"/>
  <c r="CE68" i="12" s="1"/>
  <c r="BG31" i="12"/>
  <c r="CE31" i="12" s="1"/>
  <c r="BG32" i="12"/>
  <c r="CE32" i="12" s="1"/>
  <c r="BG29" i="12"/>
  <c r="CE29" i="12" s="1"/>
  <c r="BG51" i="12"/>
  <c r="CE51" i="12" s="1"/>
  <c r="BG73" i="12"/>
  <c r="CE73" i="12" s="1"/>
  <c r="BG36" i="12"/>
  <c r="CE36" i="12" s="1"/>
  <c r="BG45" i="12"/>
  <c r="CE45" i="12" s="1"/>
  <c r="BG92" i="12"/>
  <c r="CE92" i="12" s="1"/>
  <c r="BG95" i="12"/>
  <c r="CE95" i="12" s="1"/>
  <c r="BG69" i="12"/>
  <c r="CE69" i="12" s="1"/>
  <c r="BG72" i="12"/>
  <c r="CE72" i="12" s="1"/>
  <c r="BG6" i="12"/>
  <c r="CE6" i="12" s="1"/>
  <c r="BG60" i="12"/>
  <c r="CE60" i="12" s="1"/>
  <c r="BG42" i="12"/>
  <c r="CE42" i="12" s="1"/>
  <c r="BG21" i="12"/>
  <c r="CE21" i="12" s="1"/>
  <c r="BG63" i="12"/>
  <c r="CE63" i="12" s="1"/>
  <c r="BG11" i="12"/>
  <c r="CE11" i="12" s="1"/>
  <c r="BG27" i="12"/>
  <c r="CE27" i="12" s="1"/>
  <c r="BG90" i="12"/>
  <c r="CE90" i="12" s="1"/>
  <c r="BG39" i="12"/>
  <c r="CE39" i="12" s="1"/>
  <c r="BG26" i="12"/>
  <c r="CE26" i="12" s="1"/>
  <c r="BG71" i="12"/>
  <c r="CE71" i="12" s="1"/>
  <c r="BG56" i="12"/>
  <c r="CE56" i="12" s="1"/>
  <c r="BG15" i="12"/>
  <c r="CE15" i="12" s="1"/>
  <c r="BG89" i="12"/>
  <c r="CE89" i="12" s="1"/>
  <c r="BG34" i="12"/>
  <c r="CE34" i="12" s="1"/>
  <c r="BG50" i="12"/>
  <c r="CE50" i="12" s="1"/>
  <c r="BG57" i="12"/>
  <c r="CE57" i="12" s="1"/>
  <c r="BG86" i="12"/>
  <c r="CE86" i="12" s="1"/>
  <c r="BG97" i="12"/>
  <c r="CE97" i="12" s="1"/>
  <c r="BG28" i="12"/>
  <c r="CE28" i="12" s="1"/>
  <c r="BG20" i="12"/>
  <c r="CE20" i="12" s="1"/>
  <c r="BG33" i="12"/>
  <c r="CE33" i="12" s="1"/>
  <c r="BG52" i="12"/>
  <c r="CE52" i="12" s="1"/>
  <c r="BG82" i="12"/>
  <c r="CE82" i="12" s="1"/>
  <c r="BG53" i="12"/>
  <c r="CE53" i="12" s="1"/>
  <c r="BG23" i="12"/>
  <c r="CE23" i="12" s="1"/>
  <c r="BG84" i="12"/>
  <c r="CE84" i="12" s="1"/>
  <c r="BG17" i="12"/>
  <c r="CE17" i="12" s="1"/>
  <c r="BG91" i="12"/>
  <c r="CE91" i="12" s="1"/>
  <c r="BG38" i="12"/>
  <c r="CE38" i="12" s="1"/>
  <c r="BG61" i="12"/>
  <c r="CE61" i="12" s="1"/>
  <c r="BG83" i="12"/>
  <c r="CE83" i="12" s="1"/>
  <c r="BG77" i="12"/>
  <c r="CE77" i="12" s="1"/>
  <c r="BG5" i="12"/>
  <c r="CE5" i="12" s="1"/>
  <c r="BG10" i="12"/>
  <c r="CE10" i="12" s="1"/>
  <c r="BG40" i="12"/>
  <c r="CE40" i="12" s="1"/>
  <c r="BG22" i="12"/>
  <c r="CE22" i="12" s="1"/>
  <c r="BG65" i="12"/>
  <c r="CE65" i="12" s="1"/>
  <c r="BG66" i="12"/>
  <c r="CE66" i="12" s="1"/>
  <c r="BG85" i="12"/>
  <c r="CE85" i="12" s="1"/>
  <c r="BG78" i="12"/>
  <c r="CE78" i="12" s="1"/>
  <c r="BG30" i="12"/>
  <c r="CE30" i="12" s="1"/>
  <c r="BG24" i="12"/>
  <c r="CE24" i="12" s="1"/>
  <c r="BG75" i="12"/>
  <c r="CE75" i="12" s="1"/>
  <c r="BG4" i="12"/>
  <c r="CE4" i="12" s="1"/>
  <c r="BG48" i="12"/>
  <c r="CE48" i="12" s="1"/>
  <c r="BG35" i="12"/>
  <c r="CE35" i="12" s="1"/>
  <c r="BG64" i="12"/>
  <c r="CE64" i="12" s="1"/>
  <c r="BG79" i="12"/>
  <c r="CE79" i="12" s="1"/>
  <c r="BG18" i="12"/>
  <c r="CE18" i="12" s="1"/>
  <c r="BG98" i="12"/>
  <c r="CE98" i="12" s="1"/>
  <c r="BG41" i="12"/>
  <c r="CE41" i="12" s="1"/>
  <c r="BG43" i="12"/>
  <c r="CE43" i="12" s="1"/>
  <c r="BG80" i="12"/>
  <c r="CE80" i="12" s="1"/>
  <c r="BG81" i="12"/>
  <c r="CE81" i="12" s="1"/>
  <c r="BG94" i="12"/>
  <c r="CE94" i="12" s="1"/>
  <c r="BG67" i="12"/>
  <c r="CE67" i="12" s="1"/>
  <c r="BG13" i="12"/>
  <c r="CE13" i="12" s="1"/>
  <c r="BG47" i="12"/>
  <c r="CE47" i="12" s="1"/>
  <c r="BG59" i="12"/>
  <c r="CE59" i="12" s="1"/>
  <c r="BG93" i="12"/>
  <c r="CE93" i="12" s="1"/>
  <c r="BG76" i="12"/>
  <c r="CE76" i="12" s="1"/>
  <c r="BG99" i="12"/>
  <c r="CE99" i="12" s="1"/>
  <c r="AX11" i="12"/>
  <c r="BV11" i="12" s="1"/>
  <c r="AX7" i="12"/>
  <c r="BV7" i="12" s="1"/>
  <c r="AX54" i="12"/>
  <c r="BV54" i="12" s="1"/>
  <c r="AX66" i="12"/>
  <c r="BV66" i="12" s="1"/>
  <c r="AX63" i="12"/>
  <c r="BV63" i="12" s="1"/>
  <c r="AX6" i="12"/>
  <c r="BV6" i="12" s="1"/>
  <c r="AX86" i="12"/>
  <c r="BV86" i="12" s="1"/>
  <c r="AX29" i="12"/>
  <c r="BV29" i="12" s="1"/>
  <c r="AX18" i="12"/>
  <c r="BV18" i="12" s="1"/>
  <c r="AX4" i="12"/>
  <c r="BV4" i="12" s="1"/>
  <c r="AX34" i="12"/>
  <c r="BV34" i="12" s="1"/>
  <c r="AX67" i="12"/>
  <c r="BV67" i="12" s="1"/>
  <c r="AX45" i="12"/>
  <c r="BV45" i="12" s="1"/>
  <c r="AX20" i="12"/>
  <c r="BV20" i="12" s="1"/>
  <c r="AX12" i="12"/>
  <c r="BV12" i="12" s="1"/>
  <c r="AX52" i="12"/>
  <c r="BV52" i="12" s="1"/>
  <c r="AX26" i="12"/>
  <c r="BV26" i="12" s="1"/>
  <c r="AX80" i="12"/>
  <c r="BV80" i="12" s="1"/>
  <c r="AX38" i="12"/>
  <c r="BV38" i="12" s="1"/>
  <c r="AX98" i="12"/>
  <c r="BV98" i="12" s="1"/>
  <c r="AX92" i="12"/>
  <c r="BV92" i="12" s="1"/>
  <c r="AX16" i="12"/>
  <c r="BV16" i="12" s="1"/>
  <c r="AX44" i="12"/>
  <c r="BV44" i="12" s="1"/>
  <c r="AX25" i="12"/>
  <c r="BV25" i="12" s="1"/>
  <c r="AX81" i="12"/>
  <c r="BV81" i="12" s="1"/>
  <c r="AX39" i="12"/>
  <c r="BV39" i="12" s="1"/>
  <c r="AX17" i="12"/>
  <c r="BV17" i="12" s="1"/>
  <c r="AX95" i="12"/>
  <c r="BV95" i="12" s="1"/>
  <c r="AX37" i="12"/>
  <c r="BV37" i="12" s="1"/>
  <c r="AX31" i="12"/>
  <c r="BV31" i="12" s="1"/>
  <c r="AX42" i="12"/>
  <c r="BV42" i="12" s="1"/>
  <c r="AX88" i="12"/>
  <c r="BV88" i="12" s="1"/>
  <c r="AX8" i="12"/>
  <c r="BV8" i="12" s="1"/>
  <c r="AX15" i="12"/>
  <c r="BV15" i="12" s="1"/>
  <c r="AX75" i="12"/>
  <c r="BV75" i="12" s="1"/>
  <c r="AX41" i="12"/>
  <c r="BV41" i="12" s="1"/>
  <c r="AX97" i="12"/>
  <c r="BV97" i="12" s="1"/>
  <c r="AX28" i="12"/>
  <c r="BV28" i="12" s="1"/>
  <c r="AX27" i="12"/>
  <c r="BV27" i="12" s="1"/>
  <c r="AX9" i="12"/>
  <c r="BV9" i="12" s="1"/>
  <c r="AX36" i="12"/>
  <c r="BV36" i="12" s="1"/>
  <c r="AX65" i="12"/>
  <c r="BV65" i="12" s="1"/>
  <c r="AX61" i="12"/>
  <c r="BV61" i="12" s="1"/>
  <c r="AX85" i="12"/>
  <c r="BV85" i="12" s="1"/>
  <c r="AX55" i="12"/>
  <c r="BV55" i="12" s="1"/>
  <c r="AX47" i="12"/>
  <c r="BV47" i="12" s="1"/>
  <c r="AX83" i="12"/>
  <c r="BV83" i="12" s="1"/>
  <c r="AX94" i="12"/>
  <c r="BV94" i="12" s="1"/>
  <c r="AX59" i="12"/>
  <c r="BV59" i="12" s="1"/>
  <c r="AX30" i="12"/>
  <c r="BV30" i="12" s="1"/>
  <c r="AX84" i="12"/>
  <c r="BV84" i="12" s="1"/>
  <c r="AX93" i="12"/>
  <c r="BV93" i="12" s="1"/>
  <c r="AX50" i="12"/>
  <c r="BV50" i="12" s="1"/>
  <c r="AX64" i="12"/>
  <c r="BV64" i="12" s="1"/>
  <c r="AX21" i="12"/>
  <c r="BV21" i="12" s="1"/>
  <c r="AX24" i="12"/>
  <c r="BV24" i="12" s="1"/>
  <c r="AX10" i="12"/>
  <c r="BV10" i="12" s="1"/>
  <c r="AX69" i="12"/>
  <c r="BV69" i="12" s="1"/>
  <c r="AX13" i="12"/>
  <c r="BV13" i="12" s="1"/>
  <c r="AX40" i="12"/>
  <c r="BV40" i="12" s="1"/>
  <c r="AX90" i="12"/>
  <c r="BV90" i="12" s="1"/>
  <c r="AX78" i="12"/>
  <c r="BV78" i="12" s="1"/>
  <c r="AX60" i="12"/>
  <c r="BV60" i="12" s="1"/>
  <c r="AX91" i="12"/>
  <c r="BV91" i="12" s="1"/>
  <c r="AX73" i="12"/>
  <c r="BV73" i="12" s="1"/>
  <c r="AX82" i="12"/>
  <c r="BV82" i="12" s="1"/>
  <c r="AX58" i="12"/>
  <c r="BV58" i="12" s="1"/>
  <c r="AX32" i="12"/>
  <c r="BV32" i="12" s="1"/>
  <c r="AX48" i="12"/>
  <c r="BV48" i="12" s="1"/>
  <c r="AX96" i="12"/>
  <c r="BV96" i="12" s="1"/>
  <c r="AX62" i="12"/>
  <c r="BV62" i="12" s="1"/>
  <c r="AX87" i="12"/>
  <c r="BV87" i="12" s="1"/>
  <c r="AX57" i="12"/>
  <c r="BV57" i="12" s="1"/>
  <c r="AX43" i="12"/>
  <c r="BV43" i="12" s="1"/>
  <c r="AX5" i="12"/>
  <c r="BV5" i="12" s="1"/>
  <c r="AX56" i="12"/>
  <c r="BV56" i="12" s="1"/>
  <c r="AX35" i="12"/>
  <c r="BV35" i="12" s="1"/>
  <c r="AX77" i="12"/>
  <c r="BV77" i="12" s="1"/>
  <c r="AX89" i="12"/>
  <c r="BV89" i="12" s="1"/>
  <c r="AX23" i="12"/>
  <c r="BV23" i="12" s="1"/>
  <c r="AX70" i="12"/>
  <c r="BV70" i="12" s="1"/>
  <c r="AX79" i="12"/>
  <c r="BV79" i="12" s="1"/>
  <c r="AX33" i="12"/>
  <c r="BV33" i="12" s="1"/>
  <c r="AX46" i="12"/>
  <c r="BV46" i="12" s="1"/>
  <c r="AX74" i="12"/>
  <c r="BV74" i="12" s="1"/>
  <c r="AX22" i="12"/>
  <c r="BV22" i="12" s="1"/>
  <c r="AX51" i="12"/>
  <c r="BV51" i="12" s="1"/>
  <c r="AX68" i="12"/>
  <c r="BV68" i="12" s="1"/>
  <c r="AX19" i="12"/>
  <c r="BV19" i="12" s="1"/>
  <c r="AX14" i="12"/>
  <c r="BV14" i="12" s="1"/>
  <c r="AX76" i="12"/>
  <c r="BV76" i="12" s="1"/>
  <c r="AX99" i="12"/>
  <c r="BV99" i="12" s="1"/>
  <c r="AX71" i="12"/>
  <c r="BV71" i="12" s="1"/>
  <c r="AX53" i="12"/>
  <c r="BV53" i="12" s="1"/>
  <c r="AX49" i="12"/>
  <c r="BV49" i="12" s="1"/>
  <c r="AX72" i="12"/>
  <c r="BV72" i="12" s="1"/>
  <c r="BH78" i="12"/>
  <c r="CF78" i="12" s="1"/>
  <c r="BH45" i="12"/>
  <c r="CF45" i="12" s="1"/>
  <c r="BH39" i="12"/>
  <c r="CF39" i="12" s="1"/>
  <c r="BH50" i="12"/>
  <c r="CF50" i="12" s="1"/>
  <c r="BH6" i="12"/>
  <c r="CF6" i="12" s="1"/>
  <c r="BH22" i="12"/>
  <c r="CF22" i="12" s="1"/>
  <c r="BH30" i="12"/>
  <c r="CF30" i="12" s="1"/>
  <c r="BH10" i="12"/>
  <c r="CF10" i="12" s="1"/>
  <c r="BH93" i="12"/>
  <c r="CF93" i="12" s="1"/>
  <c r="BH70" i="12"/>
  <c r="CF70" i="12" s="1"/>
  <c r="BH43" i="12"/>
  <c r="CF43" i="12" s="1"/>
  <c r="BH34" i="12"/>
  <c r="CF34" i="12" s="1"/>
  <c r="BH9" i="12"/>
  <c r="CF9" i="12" s="1"/>
  <c r="BH63" i="12"/>
  <c r="CF63" i="12" s="1"/>
  <c r="BH13" i="12"/>
  <c r="CF13" i="12" s="1"/>
  <c r="BH60" i="12"/>
  <c r="CF60" i="12" s="1"/>
  <c r="BH99" i="12"/>
  <c r="CF99" i="12" s="1"/>
  <c r="BH28" i="12"/>
  <c r="CF28" i="12" s="1"/>
  <c r="BH69" i="12"/>
  <c r="CF69" i="12" s="1"/>
  <c r="BH66" i="12"/>
  <c r="CF66" i="12" s="1"/>
  <c r="BH5" i="12"/>
  <c r="CF5" i="12" s="1"/>
  <c r="BH46" i="12"/>
  <c r="CF46" i="12" s="1"/>
  <c r="BH83" i="12"/>
  <c r="CF83" i="12" s="1"/>
  <c r="BH29" i="12"/>
  <c r="CF29" i="12" s="1"/>
  <c r="BH81" i="12"/>
  <c r="CF81" i="12" s="1"/>
  <c r="BH71" i="12"/>
  <c r="CF71" i="12" s="1"/>
  <c r="BH27" i="12"/>
  <c r="CF27" i="12" s="1"/>
  <c r="BH59" i="12"/>
  <c r="CF59" i="12" s="1"/>
  <c r="BH82" i="12"/>
  <c r="CF82" i="12" s="1"/>
  <c r="BH12" i="12"/>
  <c r="CF12" i="12" s="1"/>
  <c r="BH55" i="12"/>
  <c r="CF55" i="12" s="1"/>
  <c r="BH32" i="12"/>
  <c r="CF32" i="12" s="1"/>
  <c r="BH37" i="12"/>
  <c r="CF37" i="12" s="1"/>
  <c r="BH42" i="12"/>
  <c r="CF42" i="12" s="1"/>
  <c r="BH79" i="12"/>
  <c r="CF79" i="12" s="1"/>
  <c r="BH44" i="12"/>
  <c r="CF44" i="12" s="1"/>
  <c r="BH36" i="12"/>
  <c r="CF36" i="12" s="1"/>
  <c r="BH8" i="12"/>
  <c r="CF8" i="12" s="1"/>
  <c r="BH24" i="12"/>
  <c r="CF24" i="12" s="1"/>
  <c r="BH57" i="12"/>
  <c r="CF57" i="12" s="1"/>
  <c r="BH25" i="12"/>
  <c r="CF25" i="12" s="1"/>
  <c r="BH96" i="12"/>
  <c r="CF96" i="12" s="1"/>
  <c r="BH89" i="12"/>
  <c r="CF89" i="12" s="1"/>
  <c r="BH68" i="12"/>
  <c r="CF68" i="12" s="1"/>
  <c r="BH56" i="12"/>
  <c r="CF56" i="12" s="1"/>
  <c r="BH7" i="12"/>
  <c r="CF7" i="12" s="1"/>
  <c r="BH31" i="12"/>
  <c r="CF31" i="12" s="1"/>
  <c r="BH67" i="12"/>
  <c r="CF67" i="12" s="1"/>
  <c r="BH86" i="12"/>
  <c r="CF86" i="12" s="1"/>
  <c r="BH92" i="12"/>
  <c r="CF92" i="12" s="1"/>
  <c r="BH47" i="12"/>
  <c r="CF47" i="12" s="1"/>
  <c r="BH94" i="12"/>
  <c r="CF94" i="12" s="1"/>
  <c r="BH21" i="12"/>
  <c r="CF21" i="12" s="1"/>
  <c r="BH18" i="12"/>
  <c r="CF18" i="12" s="1"/>
  <c r="BH51" i="12"/>
  <c r="CF51" i="12" s="1"/>
  <c r="BH61" i="12"/>
  <c r="CF61" i="12" s="1"/>
  <c r="BH84" i="12"/>
  <c r="CF84" i="12" s="1"/>
  <c r="BH97" i="12"/>
  <c r="CF97" i="12" s="1"/>
  <c r="BH87" i="12"/>
  <c r="CF87" i="12" s="1"/>
  <c r="BH80" i="12"/>
  <c r="CF80" i="12" s="1"/>
  <c r="BH53" i="12"/>
  <c r="CF53" i="12" s="1"/>
  <c r="BH65" i="12"/>
  <c r="CF65" i="12" s="1"/>
  <c r="BH16" i="12"/>
  <c r="CF16" i="12" s="1"/>
  <c r="BH14" i="12"/>
  <c r="CF14" i="12" s="1"/>
  <c r="BH88" i="12"/>
  <c r="CF88" i="12" s="1"/>
  <c r="BH58" i="12"/>
  <c r="CF58" i="12" s="1"/>
  <c r="BH74" i="12"/>
  <c r="CF74" i="12" s="1"/>
  <c r="BH52" i="12"/>
  <c r="CF52" i="12" s="1"/>
  <c r="BH11" i="12"/>
  <c r="CF11" i="12" s="1"/>
  <c r="BH77" i="12"/>
  <c r="CF77" i="12" s="1"/>
  <c r="BH33" i="12"/>
  <c r="CF33" i="12" s="1"/>
  <c r="BH35" i="12"/>
  <c r="CF35" i="12" s="1"/>
  <c r="BH73" i="12"/>
  <c r="CF73" i="12" s="1"/>
  <c r="BH17" i="12"/>
  <c r="CF17" i="12" s="1"/>
  <c r="BH15" i="12"/>
  <c r="CF15" i="12" s="1"/>
  <c r="BH38" i="12"/>
  <c r="CF38" i="12" s="1"/>
  <c r="BH26" i="12"/>
  <c r="CF26" i="12" s="1"/>
  <c r="BH19" i="12"/>
  <c r="CF19" i="12" s="1"/>
  <c r="BH72" i="12"/>
  <c r="CF72" i="12" s="1"/>
  <c r="BH98" i="12"/>
  <c r="CF98" i="12" s="1"/>
  <c r="BH49" i="12"/>
  <c r="CF49" i="12" s="1"/>
  <c r="BH48" i="12"/>
  <c r="CF48" i="12" s="1"/>
  <c r="BH91" i="12"/>
  <c r="CF91" i="12" s="1"/>
  <c r="BH20" i="12"/>
  <c r="CF20" i="12" s="1"/>
  <c r="BH76" i="12"/>
  <c r="CF76" i="12" s="1"/>
  <c r="BH95" i="12"/>
  <c r="CF95" i="12" s="1"/>
  <c r="BH4" i="12"/>
  <c r="CF4" i="12" s="1"/>
  <c r="BH23" i="12"/>
  <c r="CF23" i="12" s="1"/>
  <c r="BH40" i="12"/>
  <c r="CF40" i="12" s="1"/>
  <c r="BH64" i="12"/>
  <c r="CF64" i="12" s="1"/>
  <c r="BH62" i="12"/>
  <c r="CF62" i="12" s="1"/>
  <c r="BH41" i="12"/>
  <c r="CF41" i="12" s="1"/>
  <c r="BH54" i="12"/>
  <c r="CF54" i="12" s="1"/>
  <c r="BH85" i="12"/>
  <c r="CF85" i="12" s="1"/>
  <c r="BH90" i="12"/>
  <c r="CF90" i="12" s="1"/>
  <c r="BH75" i="12"/>
  <c r="CF75" i="12" s="1"/>
  <c r="BI46" i="12"/>
  <c r="CG46" i="12" s="1"/>
  <c r="BI19" i="12"/>
  <c r="CG19" i="12" s="1"/>
  <c r="BI75" i="12"/>
  <c r="CG75" i="12" s="1"/>
  <c r="BI67" i="12"/>
  <c r="CG67" i="12" s="1"/>
  <c r="BI94" i="12"/>
  <c r="CG94" i="12" s="1"/>
  <c r="BI98" i="12"/>
  <c r="CG98" i="12" s="1"/>
  <c r="BI87" i="12"/>
  <c r="CG87" i="12" s="1"/>
  <c r="BI26" i="12"/>
  <c r="CG26" i="12" s="1"/>
  <c r="BI16" i="12"/>
  <c r="CG16" i="12" s="1"/>
  <c r="BI43" i="12"/>
  <c r="CG43" i="12" s="1"/>
  <c r="BI60" i="12"/>
  <c r="CG60" i="12" s="1"/>
  <c r="BI66" i="12"/>
  <c r="CG66" i="12" s="1"/>
  <c r="BI6" i="12"/>
  <c r="CG6" i="12" s="1"/>
  <c r="BI81" i="12"/>
  <c r="CG81" i="12" s="1"/>
  <c r="BI99" i="12"/>
  <c r="CG99" i="12" s="1"/>
  <c r="BI82" i="12"/>
  <c r="CG82" i="12" s="1"/>
  <c r="BI56" i="12"/>
  <c r="CG56" i="12" s="1"/>
  <c r="BI86" i="12"/>
  <c r="CG86" i="12" s="1"/>
  <c r="BI72" i="12"/>
  <c r="CG72" i="12" s="1"/>
  <c r="BI11" i="12"/>
  <c r="CG11" i="12" s="1"/>
  <c r="BI14" i="12"/>
  <c r="CG14" i="12" s="1"/>
  <c r="BI25" i="12"/>
  <c r="CG25" i="12" s="1"/>
  <c r="BI10" i="12"/>
  <c r="CG10" i="12" s="1"/>
  <c r="BI70" i="12"/>
  <c r="CG70" i="12" s="1"/>
  <c r="BI35" i="12"/>
  <c r="CG35" i="12" s="1"/>
  <c r="BI4" i="12"/>
  <c r="CG4" i="12" s="1"/>
  <c r="BI39" i="12"/>
  <c r="CG39" i="12" s="1"/>
  <c r="BI73" i="12"/>
  <c r="CG73" i="12" s="1"/>
  <c r="BI28" i="12"/>
  <c r="CG28" i="12" s="1"/>
  <c r="BI42" i="12"/>
  <c r="CG42" i="12" s="1"/>
  <c r="BI69" i="12"/>
  <c r="CG69" i="12" s="1"/>
  <c r="BI49" i="12"/>
  <c r="CG49" i="12" s="1"/>
  <c r="BI88" i="12"/>
  <c r="CG88" i="12" s="1"/>
  <c r="BI68" i="12"/>
  <c r="CG68" i="12" s="1"/>
  <c r="BI21" i="12"/>
  <c r="CG21" i="12" s="1"/>
  <c r="BI47" i="12"/>
  <c r="CG47" i="12" s="1"/>
  <c r="BI31" i="12"/>
  <c r="CG31" i="12" s="1"/>
  <c r="BI33" i="12"/>
  <c r="CG33" i="12" s="1"/>
  <c r="BI85" i="12"/>
  <c r="CG85" i="12" s="1"/>
  <c r="BI36" i="12"/>
  <c r="CG36" i="12" s="1"/>
  <c r="BI63" i="12"/>
  <c r="CG63" i="12" s="1"/>
  <c r="BI61" i="12"/>
  <c r="CG61" i="12" s="1"/>
  <c r="BI8" i="12"/>
  <c r="CG8" i="12" s="1"/>
  <c r="BI52" i="12"/>
  <c r="CG52" i="12" s="1"/>
  <c r="BI97" i="12"/>
  <c r="CG97" i="12" s="1"/>
  <c r="BI45" i="12"/>
  <c r="CG45" i="12" s="1"/>
  <c r="BI76" i="12"/>
  <c r="CG76" i="12" s="1"/>
  <c r="BI18" i="12"/>
  <c r="CG18" i="12" s="1"/>
  <c r="BI17" i="12"/>
  <c r="CG17" i="12" s="1"/>
  <c r="BI54" i="12"/>
  <c r="CG54" i="12" s="1"/>
  <c r="BI64" i="12"/>
  <c r="CG64" i="12" s="1"/>
  <c r="BI29" i="12"/>
  <c r="CG29" i="12" s="1"/>
  <c r="BI20" i="12"/>
  <c r="CG20" i="12" s="1"/>
  <c r="BI30" i="12"/>
  <c r="CG30" i="12" s="1"/>
  <c r="BI15" i="12"/>
  <c r="CG15" i="12" s="1"/>
  <c r="BI53" i="12"/>
  <c r="CG53" i="12" s="1"/>
  <c r="BI32" i="12"/>
  <c r="CG32" i="12" s="1"/>
  <c r="BI51" i="12"/>
  <c r="CG51" i="12" s="1"/>
  <c r="BI83" i="12"/>
  <c r="CG83" i="12" s="1"/>
  <c r="BI78" i="12"/>
  <c r="CG78" i="12" s="1"/>
  <c r="BI50" i="12"/>
  <c r="CG50" i="12" s="1"/>
  <c r="BI22" i="12"/>
  <c r="CG22" i="12" s="1"/>
  <c r="BI37" i="12"/>
  <c r="CG37" i="12" s="1"/>
  <c r="BI89" i="12"/>
  <c r="CG89" i="12" s="1"/>
  <c r="BI57" i="12"/>
  <c r="CG57" i="12" s="1"/>
  <c r="BI58" i="12"/>
  <c r="CG58" i="12" s="1"/>
  <c r="BI91" i="12"/>
  <c r="CG91" i="12" s="1"/>
  <c r="BI74" i="12"/>
  <c r="CG74" i="12" s="1"/>
  <c r="BI92" i="12"/>
  <c r="CG92" i="12" s="1"/>
  <c r="BI71" i="12"/>
  <c r="CG71" i="12" s="1"/>
  <c r="BI84" i="12"/>
  <c r="CG84" i="12" s="1"/>
  <c r="BI5" i="12"/>
  <c r="CG5" i="12" s="1"/>
  <c r="BI96" i="12"/>
  <c r="CG96" i="12" s="1"/>
  <c r="BI7" i="12"/>
  <c r="CG7" i="12" s="1"/>
  <c r="BI41" i="12"/>
  <c r="CG41" i="12" s="1"/>
  <c r="BI38" i="12"/>
  <c r="CG38" i="12" s="1"/>
  <c r="BI90" i="12"/>
  <c r="CG90" i="12" s="1"/>
  <c r="BI93" i="12"/>
  <c r="CG93" i="12" s="1"/>
  <c r="BI23" i="12"/>
  <c r="CG23" i="12" s="1"/>
  <c r="BI44" i="12"/>
  <c r="CG44" i="12" s="1"/>
  <c r="BI48" i="12"/>
  <c r="CG48" i="12" s="1"/>
  <c r="BI62" i="12"/>
  <c r="CG62" i="12" s="1"/>
  <c r="BI12" i="12"/>
  <c r="CG12" i="12" s="1"/>
  <c r="BI95" i="12"/>
  <c r="CG95" i="12" s="1"/>
  <c r="BI80" i="12"/>
  <c r="CG80" i="12" s="1"/>
  <c r="BI77" i="12"/>
  <c r="CG77" i="12" s="1"/>
  <c r="BI13" i="12"/>
  <c r="CG13" i="12" s="1"/>
  <c r="BI27" i="12"/>
  <c r="CG27" i="12" s="1"/>
  <c r="BI59" i="12"/>
  <c r="CG59" i="12" s="1"/>
  <c r="BI55" i="12"/>
  <c r="CG55" i="12" s="1"/>
  <c r="BI34" i="12"/>
  <c r="CG34" i="12" s="1"/>
  <c r="BI24" i="12"/>
  <c r="CG24" i="12" s="1"/>
  <c r="BI65" i="12"/>
  <c r="CG65" i="12" s="1"/>
  <c r="BI79" i="12"/>
  <c r="CG79" i="12" s="1"/>
  <c r="BI40" i="12"/>
  <c r="CG40" i="12" s="1"/>
  <c r="BI9" i="12"/>
  <c r="CG9" i="12" s="1"/>
  <c r="BE99" i="12"/>
  <c r="BE78" i="12"/>
  <c r="BE18" i="12"/>
  <c r="BE87" i="12"/>
  <c r="BE79" i="12"/>
  <c r="BE27" i="12"/>
  <c r="BE67" i="12"/>
  <c r="BE32" i="12"/>
  <c r="BE20" i="12"/>
  <c r="BE25" i="12"/>
  <c r="BE54" i="12"/>
  <c r="BE71" i="12"/>
  <c r="BE37" i="12"/>
  <c r="BE96" i="12"/>
  <c r="BE21" i="12"/>
  <c r="BE47" i="12"/>
  <c r="BE50" i="12"/>
  <c r="BE92" i="12"/>
  <c r="BE24" i="12"/>
  <c r="BE53" i="12"/>
  <c r="BE8" i="12"/>
  <c r="BE42" i="12"/>
  <c r="BE35" i="12"/>
  <c r="BE17" i="12"/>
  <c r="BE29" i="12"/>
  <c r="BE95" i="12"/>
  <c r="BE43" i="12"/>
  <c r="BE58" i="12"/>
  <c r="BE10" i="12"/>
  <c r="BE33" i="12"/>
  <c r="BE39" i="12"/>
  <c r="BE74" i="12"/>
  <c r="BE57" i="12"/>
  <c r="BE90" i="12"/>
  <c r="BE52" i="12"/>
  <c r="BE89" i="12"/>
  <c r="BE62" i="12"/>
  <c r="BE81" i="12"/>
  <c r="BE30" i="12"/>
  <c r="BE11" i="12"/>
  <c r="BE97" i="12"/>
  <c r="BE49" i="12"/>
  <c r="BE14" i="12"/>
  <c r="BE73" i="12"/>
  <c r="BE6" i="12"/>
  <c r="BE65" i="12"/>
  <c r="BE51" i="12"/>
  <c r="BE66" i="12"/>
  <c r="BE77" i="12"/>
  <c r="BE83" i="12"/>
  <c r="BE84" i="12"/>
  <c r="BE64" i="12"/>
  <c r="BE61" i="12"/>
  <c r="BE41" i="12"/>
  <c r="BE75" i="12"/>
  <c r="BE44" i="12"/>
  <c r="BE45" i="12"/>
  <c r="BE9" i="12"/>
  <c r="BE4" i="12"/>
  <c r="BE70" i="12"/>
  <c r="BE31" i="12"/>
  <c r="BE38" i="12"/>
  <c r="BE23" i="12"/>
  <c r="BE80" i="12"/>
  <c r="BE46" i="12"/>
  <c r="BE16" i="12"/>
  <c r="BE68" i="12"/>
  <c r="BE28" i="12"/>
  <c r="BE63" i="12"/>
  <c r="BE5" i="12"/>
  <c r="BE60" i="12"/>
  <c r="BE88" i="12"/>
  <c r="BE26" i="12"/>
  <c r="BE93" i="12"/>
  <c r="BE76" i="12"/>
  <c r="BE82" i="12"/>
  <c r="BE12" i="12"/>
  <c r="BE94" i="12"/>
  <c r="BE91" i="12"/>
  <c r="BE15" i="12"/>
  <c r="BE36" i="12"/>
  <c r="BE40" i="12"/>
  <c r="BE22" i="12"/>
  <c r="BE48" i="12"/>
  <c r="BE7" i="12"/>
  <c r="BE85" i="12"/>
  <c r="BE13" i="12"/>
  <c r="BE55" i="12"/>
  <c r="BE19" i="12"/>
  <c r="BE34" i="12"/>
  <c r="BE98" i="12"/>
  <c r="BE59" i="12"/>
  <c r="BE56" i="12"/>
  <c r="BE72" i="12"/>
  <c r="BE86" i="12"/>
  <c r="BE69" i="12"/>
  <c r="AY9" i="12"/>
  <c r="BW9" i="12" s="1"/>
  <c r="AY19" i="12"/>
  <c r="BW19" i="12" s="1"/>
  <c r="AY31" i="12"/>
  <c r="BW31" i="12" s="1"/>
  <c r="AY14" i="12"/>
  <c r="BW14" i="12" s="1"/>
  <c r="AY24" i="12"/>
  <c r="BW24" i="12" s="1"/>
  <c r="AY50" i="12"/>
  <c r="BW50" i="12" s="1"/>
  <c r="AY73" i="12"/>
  <c r="BW73" i="12" s="1"/>
  <c r="AY86" i="12"/>
  <c r="BW86" i="12" s="1"/>
  <c r="AY42" i="12"/>
  <c r="BW42" i="12" s="1"/>
  <c r="AY53" i="12"/>
  <c r="BW53" i="12" s="1"/>
  <c r="AY39" i="12"/>
  <c r="BW39" i="12" s="1"/>
  <c r="AY45" i="12"/>
  <c r="BW45" i="12" s="1"/>
  <c r="AY35" i="12"/>
  <c r="BW35" i="12" s="1"/>
  <c r="AY29" i="12"/>
  <c r="BW29" i="12" s="1"/>
  <c r="AY51" i="12"/>
  <c r="BW51" i="12" s="1"/>
  <c r="AY87" i="12"/>
  <c r="BW87" i="12" s="1"/>
  <c r="AY96" i="12"/>
  <c r="BW96" i="12" s="1"/>
  <c r="AY52" i="12"/>
  <c r="BW52" i="12" s="1"/>
  <c r="AY68" i="12"/>
  <c r="BW68" i="12" s="1"/>
  <c r="AY90" i="12"/>
  <c r="BW90" i="12" s="1"/>
  <c r="AY8" i="12"/>
  <c r="BW8" i="12" s="1"/>
  <c r="AY77" i="12"/>
  <c r="BW77" i="12" s="1"/>
  <c r="AY71" i="12"/>
  <c r="BW71" i="12" s="1"/>
  <c r="AY98" i="12"/>
  <c r="BW98" i="12" s="1"/>
  <c r="AY88" i="12"/>
  <c r="BW88" i="12" s="1"/>
  <c r="AY13" i="12"/>
  <c r="BW13" i="12" s="1"/>
  <c r="AY28" i="12"/>
  <c r="BW28" i="12" s="1"/>
  <c r="AY84" i="12"/>
  <c r="BW84" i="12" s="1"/>
  <c r="AY37" i="12"/>
  <c r="BW37" i="12" s="1"/>
  <c r="AY54" i="12"/>
  <c r="BW54" i="12" s="1"/>
  <c r="AY21" i="12"/>
  <c r="BW21" i="12" s="1"/>
  <c r="AY83" i="12"/>
  <c r="BW83" i="12" s="1"/>
  <c r="AY57" i="12"/>
  <c r="BW57" i="12" s="1"/>
  <c r="AY82" i="12"/>
  <c r="BW82" i="12" s="1"/>
  <c r="AY91" i="12"/>
  <c r="BW91" i="12" s="1"/>
  <c r="AY47" i="12"/>
  <c r="BW47" i="12" s="1"/>
  <c r="AY18" i="12"/>
  <c r="BW18" i="12" s="1"/>
  <c r="AY41" i="12"/>
  <c r="BW41" i="12" s="1"/>
  <c r="AY78" i="12"/>
  <c r="BW78" i="12" s="1"/>
  <c r="AY58" i="12"/>
  <c r="BW58" i="12" s="1"/>
  <c r="AY5" i="12"/>
  <c r="BW5" i="12" s="1"/>
  <c r="AY38" i="12"/>
  <c r="BW38" i="12" s="1"/>
  <c r="AY69" i="12"/>
  <c r="BW69" i="12" s="1"/>
  <c r="AY74" i="12"/>
  <c r="BW74" i="12" s="1"/>
  <c r="AY6" i="12"/>
  <c r="BW6" i="12" s="1"/>
  <c r="AY89" i="12"/>
  <c r="BW89" i="12" s="1"/>
  <c r="AY56" i="12"/>
  <c r="BW56" i="12" s="1"/>
  <c r="AY59" i="12"/>
  <c r="BW59" i="12" s="1"/>
  <c r="AY4" i="12"/>
  <c r="BW4" i="12" s="1"/>
  <c r="AY85" i="12"/>
  <c r="BW85" i="12" s="1"/>
  <c r="AY76" i="12"/>
  <c r="BW76" i="12" s="1"/>
  <c r="AY72" i="12"/>
  <c r="BW72" i="12" s="1"/>
  <c r="AY48" i="12"/>
  <c r="BW48" i="12" s="1"/>
  <c r="AY80" i="12"/>
  <c r="BW80" i="12" s="1"/>
  <c r="AY11" i="12"/>
  <c r="BW11" i="12" s="1"/>
  <c r="AY12" i="12"/>
  <c r="BW12" i="12" s="1"/>
  <c r="AY7" i="12"/>
  <c r="BW7" i="12" s="1"/>
  <c r="AY10" i="12"/>
  <c r="BW10" i="12" s="1"/>
  <c r="AY65" i="12"/>
  <c r="BW65" i="12" s="1"/>
  <c r="AY79" i="12"/>
  <c r="BW79" i="12" s="1"/>
  <c r="AY44" i="12"/>
  <c r="BW44" i="12" s="1"/>
  <c r="AY75" i="12"/>
  <c r="BW75" i="12" s="1"/>
  <c r="AY26" i="12"/>
  <c r="BW26" i="12" s="1"/>
  <c r="AY27" i="12"/>
  <c r="BW27" i="12" s="1"/>
  <c r="AY49" i="12"/>
  <c r="BW49" i="12" s="1"/>
  <c r="AY43" i="12"/>
  <c r="BW43" i="12" s="1"/>
  <c r="AY17" i="12"/>
  <c r="BW17" i="12" s="1"/>
  <c r="AY99" i="12"/>
  <c r="BW99" i="12" s="1"/>
  <c r="AY15" i="12"/>
  <c r="BW15" i="12" s="1"/>
  <c r="AY62" i="12"/>
  <c r="BW62" i="12" s="1"/>
  <c r="AY92" i="12"/>
  <c r="BW92" i="12" s="1"/>
  <c r="AY67" i="12"/>
  <c r="BW67" i="12" s="1"/>
  <c r="AY64" i="12"/>
  <c r="BW64" i="12" s="1"/>
  <c r="AY34" i="12"/>
  <c r="BW34" i="12" s="1"/>
  <c r="AY16" i="12"/>
  <c r="BW16" i="12" s="1"/>
  <c r="AY22" i="12"/>
  <c r="BW22" i="12" s="1"/>
  <c r="AY25" i="12"/>
  <c r="BW25" i="12" s="1"/>
  <c r="AY20" i="12"/>
  <c r="BW20" i="12" s="1"/>
  <c r="AY95" i="12"/>
  <c r="BW95" i="12" s="1"/>
  <c r="AY60" i="12"/>
  <c r="BW60" i="12" s="1"/>
  <c r="AY66" i="12"/>
  <c r="BW66" i="12" s="1"/>
  <c r="AY61" i="12"/>
  <c r="BW61" i="12" s="1"/>
  <c r="AY63" i="12"/>
  <c r="BW63" i="12" s="1"/>
  <c r="AY93" i="12"/>
  <c r="BW93" i="12" s="1"/>
  <c r="AY36" i="12"/>
  <c r="BW36" i="12" s="1"/>
  <c r="AY23" i="12"/>
  <c r="BW23" i="12" s="1"/>
  <c r="AY81" i="12"/>
  <c r="BW81" i="12" s="1"/>
  <c r="AY46" i="12"/>
  <c r="BW46" i="12" s="1"/>
  <c r="AY70" i="12"/>
  <c r="BW70" i="12" s="1"/>
  <c r="AY33" i="12"/>
  <c r="BW33" i="12" s="1"/>
  <c r="AY97" i="12"/>
  <c r="BW97" i="12" s="1"/>
  <c r="AY55" i="12"/>
  <c r="BW55" i="12" s="1"/>
  <c r="AY30" i="12"/>
  <c r="BW30" i="12" s="1"/>
  <c r="AY32" i="12"/>
  <c r="BW32" i="12" s="1"/>
  <c r="AY94" i="12"/>
  <c r="BW94" i="12" s="1"/>
  <c r="AY40" i="12"/>
  <c r="BW40" i="12" s="1"/>
  <c r="BB93" i="12"/>
  <c r="BZ93" i="12" s="1"/>
  <c r="BB72" i="12"/>
  <c r="BZ72" i="12" s="1"/>
  <c r="BB28" i="12"/>
  <c r="BZ28" i="12" s="1"/>
  <c r="BB84" i="12"/>
  <c r="BZ84" i="12" s="1"/>
  <c r="BB11" i="12"/>
  <c r="BZ11" i="12" s="1"/>
  <c r="BB24" i="12"/>
  <c r="BZ24" i="12" s="1"/>
  <c r="BB50" i="12"/>
  <c r="BZ50" i="12" s="1"/>
  <c r="BB57" i="12"/>
  <c r="BZ57" i="12" s="1"/>
  <c r="BB83" i="12"/>
  <c r="BZ83" i="12" s="1"/>
  <c r="BB8" i="12"/>
  <c r="BZ8" i="12" s="1"/>
  <c r="BB77" i="12"/>
  <c r="BZ77" i="12" s="1"/>
  <c r="BB71" i="12"/>
  <c r="BZ71" i="12" s="1"/>
  <c r="BB44" i="12"/>
  <c r="BZ44" i="12" s="1"/>
  <c r="BB86" i="12"/>
  <c r="BZ86" i="12" s="1"/>
  <c r="BB95" i="12"/>
  <c r="BZ95" i="12" s="1"/>
  <c r="BB60" i="12"/>
  <c r="BZ60" i="12" s="1"/>
  <c r="BB49" i="12"/>
  <c r="BZ49" i="12" s="1"/>
  <c r="BB20" i="12"/>
  <c r="BZ20" i="12" s="1"/>
  <c r="BB37" i="12"/>
  <c r="BZ37" i="12" s="1"/>
  <c r="BB46" i="12"/>
  <c r="BZ46" i="12" s="1"/>
  <c r="BB75" i="12"/>
  <c r="BZ75" i="12" s="1"/>
  <c r="BB30" i="12"/>
  <c r="BZ30" i="12" s="1"/>
  <c r="BB43" i="12"/>
  <c r="BZ43" i="12" s="1"/>
  <c r="BB27" i="12"/>
  <c r="BZ27" i="12" s="1"/>
  <c r="BB68" i="12"/>
  <c r="BZ68" i="12" s="1"/>
  <c r="BB36" i="12"/>
  <c r="BZ36" i="12" s="1"/>
  <c r="BB10" i="12"/>
  <c r="BZ10" i="12" s="1"/>
  <c r="BB32" i="12"/>
  <c r="BZ32" i="12" s="1"/>
  <c r="BB92" i="12"/>
  <c r="BZ92" i="12" s="1"/>
  <c r="BB42" i="12"/>
  <c r="BZ42" i="12" s="1"/>
  <c r="BB82" i="12"/>
  <c r="BZ82" i="12" s="1"/>
  <c r="BB17" i="12"/>
  <c r="BZ17" i="12" s="1"/>
  <c r="BB64" i="12"/>
  <c r="BZ64" i="12" s="1"/>
  <c r="BB54" i="12"/>
  <c r="BZ54" i="12" s="1"/>
  <c r="BB79" i="12"/>
  <c r="BZ79" i="12" s="1"/>
  <c r="BB62" i="12"/>
  <c r="BZ62" i="12" s="1"/>
  <c r="BB66" i="12"/>
  <c r="BZ66" i="12" s="1"/>
  <c r="BB65" i="12"/>
  <c r="BZ65" i="12" s="1"/>
  <c r="BB70" i="12"/>
  <c r="BZ70" i="12" s="1"/>
  <c r="BB94" i="12"/>
  <c r="BZ94" i="12" s="1"/>
  <c r="BB88" i="12"/>
  <c r="BZ88" i="12" s="1"/>
  <c r="BB87" i="12"/>
  <c r="BZ87" i="12" s="1"/>
  <c r="BB89" i="12"/>
  <c r="BZ89" i="12" s="1"/>
  <c r="BB80" i="12"/>
  <c r="BZ80" i="12" s="1"/>
  <c r="BB6" i="12"/>
  <c r="BZ6" i="12" s="1"/>
  <c r="BB19" i="12"/>
  <c r="BZ19" i="12" s="1"/>
  <c r="BB9" i="12"/>
  <c r="BZ9" i="12" s="1"/>
  <c r="BB90" i="12"/>
  <c r="BZ90" i="12" s="1"/>
  <c r="BB52" i="12"/>
  <c r="BZ52" i="12" s="1"/>
  <c r="BB45" i="12"/>
  <c r="BZ45" i="12" s="1"/>
  <c r="BB40" i="12"/>
  <c r="BZ40" i="12" s="1"/>
  <c r="BB74" i="12"/>
  <c r="BZ74" i="12" s="1"/>
  <c r="BB33" i="12"/>
  <c r="BZ33" i="12" s="1"/>
  <c r="BB16" i="12"/>
  <c r="BZ16" i="12" s="1"/>
  <c r="BB4" i="12"/>
  <c r="BZ4" i="12" s="1"/>
  <c r="BB23" i="12"/>
  <c r="BZ23" i="12" s="1"/>
  <c r="BB76" i="12"/>
  <c r="BZ76" i="12" s="1"/>
  <c r="BB12" i="12"/>
  <c r="BZ12" i="12" s="1"/>
  <c r="BB78" i="12"/>
  <c r="BZ78" i="12" s="1"/>
  <c r="BB41" i="12"/>
  <c r="BZ41" i="12" s="1"/>
  <c r="BB53" i="12"/>
  <c r="BZ53" i="12" s="1"/>
  <c r="BB25" i="12"/>
  <c r="BZ25" i="12" s="1"/>
  <c r="BB48" i="12"/>
  <c r="BZ48" i="12" s="1"/>
  <c r="BB96" i="12"/>
  <c r="BZ96" i="12" s="1"/>
  <c r="BB13" i="12"/>
  <c r="BZ13" i="12" s="1"/>
  <c r="BB61" i="12"/>
  <c r="BZ61" i="12" s="1"/>
  <c r="BB47" i="12"/>
  <c r="BZ47" i="12" s="1"/>
  <c r="BB97" i="12"/>
  <c r="BZ97" i="12" s="1"/>
  <c r="BB35" i="12"/>
  <c r="BZ35" i="12" s="1"/>
  <c r="BB39" i="12"/>
  <c r="BZ39" i="12" s="1"/>
  <c r="BB81" i="12"/>
  <c r="BZ81" i="12" s="1"/>
  <c r="BB34" i="12"/>
  <c r="BZ34" i="12" s="1"/>
  <c r="BB38" i="12"/>
  <c r="BZ38" i="12" s="1"/>
  <c r="BB56" i="12"/>
  <c r="BZ56" i="12" s="1"/>
  <c r="BB31" i="12"/>
  <c r="BZ31" i="12" s="1"/>
  <c r="BB55" i="12"/>
  <c r="BZ55" i="12" s="1"/>
  <c r="BB29" i="12"/>
  <c r="BZ29" i="12" s="1"/>
  <c r="BB59" i="12"/>
  <c r="BZ59" i="12" s="1"/>
  <c r="BB18" i="12"/>
  <c r="BZ18" i="12" s="1"/>
  <c r="BB21" i="12"/>
  <c r="BZ21" i="12" s="1"/>
  <c r="BB26" i="12"/>
  <c r="BZ26" i="12" s="1"/>
  <c r="BB69" i="12"/>
  <c r="BZ69" i="12" s="1"/>
  <c r="BB51" i="12"/>
  <c r="BZ51" i="12" s="1"/>
  <c r="BB5" i="12"/>
  <c r="BZ5" i="12" s="1"/>
  <c r="BB58" i="12"/>
  <c r="BZ58" i="12" s="1"/>
  <c r="BB22" i="12"/>
  <c r="BZ22" i="12" s="1"/>
  <c r="BB73" i="12"/>
  <c r="BZ73" i="12" s="1"/>
  <c r="BB91" i="12"/>
  <c r="BZ91" i="12" s="1"/>
  <c r="BB67" i="12"/>
  <c r="BZ67" i="12" s="1"/>
  <c r="BB14" i="12"/>
  <c r="BZ14" i="12" s="1"/>
  <c r="BB99" i="12"/>
  <c r="BZ99" i="12" s="1"/>
  <c r="BB98" i="12"/>
  <c r="BZ98" i="12" s="1"/>
  <c r="BB7" i="12"/>
  <c r="BZ7" i="12" s="1"/>
  <c r="BB63" i="12"/>
  <c r="BZ63" i="12" s="1"/>
  <c r="BB85" i="12"/>
  <c r="BZ85" i="12" s="1"/>
  <c r="BB15" i="12"/>
  <c r="BZ15" i="12" s="1"/>
  <c r="BD15" i="12"/>
  <c r="CB15" i="12" s="1"/>
  <c r="BD6" i="12"/>
  <c r="CB6" i="12" s="1"/>
  <c r="BD53" i="12"/>
  <c r="CB53" i="12" s="1"/>
  <c r="BD8" i="12"/>
  <c r="CB8" i="12" s="1"/>
  <c r="BD68" i="12"/>
  <c r="CB68" i="12" s="1"/>
  <c r="BD79" i="12"/>
  <c r="CB79" i="12" s="1"/>
  <c r="BD27" i="12"/>
  <c r="CB27" i="12" s="1"/>
  <c r="BD73" i="12"/>
  <c r="CB73" i="12" s="1"/>
  <c r="BD4" i="12"/>
  <c r="CB4" i="12" s="1"/>
  <c r="BD66" i="12"/>
  <c r="CB66" i="12" s="1"/>
  <c r="BD40" i="12"/>
  <c r="CB40" i="12" s="1"/>
  <c r="BD89" i="12"/>
  <c r="CB89" i="12" s="1"/>
  <c r="BD63" i="12"/>
  <c r="CB63" i="12" s="1"/>
  <c r="BD23" i="12"/>
  <c r="CB23" i="12" s="1"/>
  <c r="BD57" i="12"/>
  <c r="CB57" i="12" s="1"/>
  <c r="BD48" i="12"/>
  <c r="CB48" i="12" s="1"/>
  <c r="BD35" i="12"/>
  <c r="CB35" i="12" s="1"/>
  <c r="BD85" i="12"/>
  <c r="CB85" i="12" s="1"/>
  <c r="BD50" i="12"/>
  <c r="CB50" i="12" s="1"/>
  <c r="BD62" i="12"/>
  <c r="CB62" i="12" s="1"/>
  <c r="BD69" i="12"/>
  <c r="CB69" i="12" s="1"/>
  <c r="BD55" i="12"/>
  <c r="CB55" i="12" s="1"/>
  <c r="BD98" i="12"/>
  <c r="CB98" i="12" s="1"/>
  <c r="BD32" i="12"/>
  <c r="CB32" i="12" s="1"/>
  <c r="BD96" i="12"/>
  <c r="CB96" i="12" s="1"/>
  <c r="BD38" i="12"/>
  <c r="CB38" i="12" s="1"/>
  <c r="BD75" i="12"/>
  <c r="CB75" i="12" s="1"/>
  <c r="BD49" i="12"/>
  <c r="CB49" i="12" s="1"/>
  <c r="BD72" i="12"/>
  <c r="CB72" i="12" s="1"/>
  <c r="BD77" i="12"/>
  <c r="CB77" i="12" s="1"/>
  <c r="BD11" i="12"/>
  <c r="CB11" i="12" s="1"/>
  <c r="BD36" i="12"/>
  <c r="CB36" i="12" s="1"/>
  <c r="BD90" i="12"/>
  <c r="CB90" i="12" s="1"/>
  <c r="BD61" i="12"/>
  <c r="CB61" i="12" s="1"/>
  <c r="BD47" i="12"/>
  <c r="CB47" i="12" s="1"/>
  <c r="BD29" i="12"/>
  <c r="CB29" i="12" s="1"/>
  <c r="BD37" i="12"/>
  <c r="CB37" i="12" s="1"/>
  <c r="BD74" i="12"/>
  <c r="CB74" i="12" s="1"/>
  <c r="BD70" i="12"/>
  <c r="CB70" i="12" s="1"/>
  <c r="BD82" i="12"/>
  <c r="CB82" i="12" s="1"/>
  <c r="BD52" i="12"/>
  <c r="CB52" i="12" s="1"/>
  <c r="BD67" i="12"/>
  <c r="CB67" i="12" s="1"/>
  <c r="BD81" i="12"/>
  <c r="CB81" i="12" s="1"/>
  <c r="BD13" i="12"/>
  <c r="CB13" i="12" s="1"/>
  <c r="BD44" i="12"/>
  <c r="CB44" i="12" s="1"/>
  <c r="BD19" i="12"/>
  <c r="CB19" i="12" s="1"/>
  <c r="BD97" i="12"/>
  <c r="CB97" i="12" s="1"/>
  <c r="BD42" i="12"/>
  <c r="CB42" i="12" s="1"/>
  <c r="BD25" i="12"/>
  <c r="CB25" i="12" s="1"/>
  <c r="BD33" i="12"/>
  <c r="CB33" i="12" s="1"/>
  <c r="BD31" i="12"/>
  <c r="CB31" i="12" s="1"/>
  <c r="BD78" i="12"/>
  <c r="CB78" i="12" s="1"/>
  <c r="BD93" i="12"/>
  <c r="CB93" i="12" s="1"/>
  <c r="BD7" i="12"/>
  <c r="CB7" i="12" s="1"/>
  <c r="BD92" i="12"/>
  <c r="CB92" i="12" s="1"/>
  <c r="BD22" i="12"/>
  <c r="CB22" i="12" s="1"/>
  <c r="BD21" i="12"/>
  <c r="CB21" i="12" s="1"/>
  <c r="BD54" i="12"/>
  <c r="CB54" i="12" s="1"/>
  <c r="BD20" i="12"/>
  <c r="CB20" i="12" s="1"/>
  <c r="BD46" i="12"/>
  <c r="CB46" i="12" s="1"/>
  <c r="BD45" i="12"/>
  <c r="CB45" i="12" s="1"/>
  <c r="BD12" i="12"/>
  <c r="CB12" i="12" s="1"/>
  <c r="BD17" i="12"/>
  <c r="CB17" i="12" s="1"/>
  <c r="BD26" i="12"/>
  <c r="CB26" i="12" s="1"/>
  <c r="BD86" i="12"/>
  <c r="CB86" i="12" s="1"/>
  <c r="BD24" i="12"/>
  <c r="CB24" i="12" s="1"/>
  <c r="BD80" i="12"/>
  <c r="CB80" i="12" s="1"/>
  <c r="BD5" i="12"/>
  <c r="CB5" i="12" s="1"/>
  <c r="BD16" i="12"/>
  <c r="CB16" i="12" s="1"/>
  <c r="BD84" i="12"/>
  <c r="CB84" i="12" s="1"/>
  <c r="BD41" i="12"/>
  <c r="CB41" i="12" s="1"/>
  <c r="BD34" i="12"/>
  <c r="CB34" i="12" s="1"/>
  <c r="BD59" i="12"/>
  <c r="CB59" i="12" s="1"/>
  <c r="BD30" i="12"/>
  <c r="CB30" i="12" s="1"/>
  <c r="BD28" i="12"/>
  <c r="CB28" i="12" s="1"/>
  <c r="BD39" i="12"/>
  <c r="CB39" i="12" s="1"/>
  <c r="BD51" i="12"/>
  <c r="CB51" i="12" s="1"/>
  <c r="BD64" i="12"/>
  <c r="CB64" i="12" s="1"/>
  <c r="BD76" i="12"/>
  <c r="CB76" i="12" s="1"/>
  <c r="BD91" i="12"/>
  <c r="CB91" i="12" s="1"/>
  <c r="BD87" i="12"/>
  <c r="CB87" i="12" s="1"/>
  <c r="BD9" i="12"/>
  <c r="CB9" i="12" s="1"/>
  <c r="BD99" i="12"/>
  <c r="CB99" i="12" s="1"/>
  <c r="BD95" i="12"/>
  <c r="CB95" i="12" s="1"/>
  <c r="BD60" i="12"/>
  <c r="CB60" i="12" s="1"/>
  <c r="BD18" i="12"/>
  <c r="CB18" i="12" s="1"/>
  <c r="BD71" i="12"/>
  <c r="CB71" i="12" s="1"/>
  <c r="BD43" i="12"/>
  <c r="CB43" i="12" s="1"/>
  <c r="BD65" i="12"/>
  <c r="CB65" i="12" s="1"/>
  <c r="BD94" i="12"/>
  <c r="CB94" i="12" s="1"/>
  <c r="BD83" i="12"/>
  <c r="CB83" i="12" s="1"/>
  <c r="BD10" i="12"/>
  <c r="CB10" i="12" s="1"/>
  <c r="BD88" i="12"/>
  <c r="CB88" i="12" s="1"/>
  <c r="BD14" i="12"/>
  <c r="CB14" i="12" s="1"/>
  <c r="BD56" i="12"/>
  <c r="CB56" i="12" s="1"/>
  <c r="BD58" i="12"/>
  <c r="CB58" i="12" s="1"/>
  <c r="BK24" i="12"/>
  <c r="CI24" i="12" s="1"/>
  <c r="BK20" i="12"/>
  <c r="CI20" i="12" s="1"/>
  <c r="BK38" i="12"/>
  <c r="CI38" i="12" s="1"/>
  <c r="BK81" i="12"/>
  <c r="CI81" i="12" s="1"/>
  <c r="BK15" i="12"/>
  <c r="CI15" i="12" s="1"/>
  <c r="BK78" i="12"/>
  <c r="CI78" i="12" s="1"/>
  <c r="BK96" i="12"/>
  <c r="CI96" i="12" s="1"/>
  <c r="BK16" i="12"/>
  <c r="CI16" i="12" s="1"/>
  <c r="BK40" i="12"/>
  <c r="CI40" i="12" s="1"/>
  <c r="BK44" i="12"/>
  <c r="CI44" i="12" s="1"/>
  <c r="BK50" i="12"/>
  <c r="CI50" i="12" s="1"/>
  <c r="BK95" i="12"/>
  <c r="CI95" i="12" s="1"/>
  <c r="BK14" i="12"/>
  <c r="CI14" i="12" s="1"/>
  <c r="BK4" i="12"/>
  <c r="CI4" i="12" s="1"/>
  <c r="BK18" i="12"/>
  <c r="CI18" i="12" s="1"/>
  <c r="BK53" i="12"/>
  <c r="CI53" i="12" s="1"/>
  <c r="BK98" i="12"/>
  <c r="CI98" i="12" s="1"/>
  <c r="BK11" i="12"/>
  <c r="CI11" i="12" s="1"/>
  <c r="BK90" i="12"/>
  <c r="CI90" i="12" s="1"/>
  <c r="BK13" i="12"/>
  <c r="CI13" i="12" s="1"/>
  <c r="BK5" i="12"/>
  <c r="CI5" i="12" s="1"/>
  <c r="BK59" i="12"/>
  <c r="CI59" i="12" s="1"/>
  <c r="BK67" i="12"/>
  <c r="CI67" i="12" s="1"/>
  <c r="BK26" i="12"/>
  <c r="CI26" i="12" s="1"/>
  <c r="BK70" i="12"/>
  <c r="CI70" i="12" s="1"/>
  <c r="BK89" i="12"/>
  <c r="CI89" i="12" s="1"/>
  <c r="BK99" i="12"/>
  <c r="CI99" i="12" s="1"/>
  <c r="BK9" i="12"/>
  <c r="CI9" i="12" s="1"/>
  <c r="BK27" i="12"/>
  <c r="CI27" i="12" s="1"/>
  <c r="BK42" i="12"/>
  <c r="CI42" i="12" s="1"/>
  <c r="BK49" i="12"/>
  <c r="CI49" i="12" s="1"/>
  <c r="BK55" i="12"/>
  <c r="CI55" i="12" s="1"/>
  <c r="BK8" i="12"/>
  <c r="CI8" i="12" s="1"/>
  <c r="BK30" i="12"/>
  <c r="CI30" i="12" s="1"/>
  <c r="BK68" i="12"/>
  <c r="CI68" i="12" s="1"/>
  <c r="BK92" i="12"/>
  <c r="CI92" i="12" s="1"/>
  <c r="BK85" i="12"/>
  <c r="CI85" i="12" s="1"/>
  <c r="BK34" i="12"/>
  <c r="CI34" i="12" s="1"/>
  <c r="BK25" i="12"/>
  <c r="CI25" i="12" s="1"/>
  <c r="BK57" i="12"/>
  <c r="CI57" i="12" s="1"/>
  <c r="BK46" i="12"/>
  <c r="CI46" i="12" s="1"/>
  <c r="BK91" i="12"/>
  <c r="CI91" i="12" s="1"/>
  <c r="BK61" i="12"/>
  <c r="CI61" i="12" s="1"/>
  <c r="BK84" i="12"/>
  <c r="CI84" i="12" s="1"/>
  <c r="BK66" i="12"/>
  <c r="CI66" i="12" s="1"/>
  <c r="BK35" i="12"/>
  <c r="CI35" i="12" s="1"/>
  <c r="BK51" i="12"/>
  <c r="CI51" i="12" s="1"/>
  <c r="BK60" i="12"/>
  <c r="CI60" i="12" s="1"/>
  <c r="BK22" i="12"/>
  <c r="CI22" i="12" s="1"/>
  <c r="BK41" i="12"/>
  <c r="CI41" i="12" s="1"/>
  <c r="BK58" i="12"/>
  <c r="CI58" i="12" s="1"/>
  <c r="BK23" i="12"/>
  <c r="CI23" i="12" s="1"/>
  <c r="BK37" i="12"/>
  <c r="CI37" i="12" s="1"/>
  <c r="BK77" i="12"/>
  <c r="CI77" i="12" s="1"/>
  <c r="BK56" i="12"/>
  <c r="CI56" i="12" s="1"/>
  <c r="BK93" i="12"/>
  <c r="CI93" i="12" s="1"/>
  <c r="BK48" i="12"/>
  <c r="CI48" i="12" s="1"/>
  <c r="BK97" i="12"/>
  <c r="CI97" i="12" s="1"/>
  <c r="BK17" i="12"/>
  <c r="CI17" i="12" s="1"/>
  <c r="BK19" i="12"/>
  <c r="CI19" i="12" s="1"/>
  <c r="BK47" i="12"/>
  <c r="CI47" i="12" s="1"/>
  <c r="BK39" i="12"/>
  <c r="CI39" i="12" s="1"/>
  <c r="BK63" i="12"/>
  <c r="CI63" i="12" s="1"/>
  <c r="BK72" i="12"/>
  <c r="CI72" i="12" s="1"/>
  <c r="BK52" i="12"/>
  <c r="CI52" i="12" s="1"/>
  <c r="BK28" i="12"/>
  <c r="CI28" i="12" s="1"/>
  <c r="BK75" i="12"/>
  <c r="CI75" i="12" s="1"/>
  <c r="BK21" i="12"/>
  <c r="CI21" i="12" s="1"/>
  <c r="BK29" i="12"/>
  <c r="CI29" i="12" s="1"/>
  <c r="BK43" i="12"/>
  <c r="CI43" i="12" s="1"/>
  <c r="BK73" i="12"/>
  <c r="CI73" i="12" s="1"/>
  <c r="BK69" i="12"/>
  <c r="CI69" i="12" s="1"/>
  <c r="BK32" i="12"/>
  <c r="CI32" i="12" s="1"/>
  <c r="BK80" i="12"/>
  <c r="CI80" i="12" s="1"/>
  <c r="BK86" i="12"/>
  <c r="CI86" i="12" s="1"/>
  <c r="BK74" i="12"/>
  <c r="CI74" i="12" s="1"/>
  <c r="BK88" i="12"/>
  <c r="CI88" i="12" s="1"/>
  <c r="BK76" i="12"/>
  <c r="CI76" i="12" s="1"/>
  <c r="BK36" i="12"/>
  <c r="CI36" i="12" s="1"/>
  <c r="BK45" i="12"/>
  <c r="CI45" i="12" s="1"/>
  <c r="BK62" i="12"/>
  <c r="CI62" i="12" s="1"/>
  <c r="BK31" i="12"/>
  <c r="CI31" i="12" s="1"/>
  <c r="BK94" i="12"/>
  <c r="CI94" i="12" s="1"/>
  <c r="BK64" i="12"/>
  <c r="CI64" i="12" s="1"/>
  <c r="BK33" i="12"/>
  <c r="CI33" i="12" s="1"/>
  <c r="BK83" i="12"/>
  <c r="CI83" i="12" s="1"/>
  <c r="BK79" i="12"/>
  <c r="CI79" i="12" s="1"/>
  <c r="BK87" i="12"/>
  <c r="CI87" i="12" s="1"/>
  <c r="BK7" i="12"/>
  <c r="CI7" i="12" s="1"/>
  <c r="BK54" i="12"/>
  <c r="CI54" i="12" s="1"/>
  <c r="BK71" i="12"/>
  <c r="CI71" i="12" s="1"/>
  <c r="BK6" i="12"/>
  <c r="CI6" i="12" s="1"/>
  <c r="BK10" i="12"/>
  <c r="CI10" i="12" s="1"/>
  <c r="BK82" i="12"/>
  <c r="CI82" i="12" s="1"/>
  <c r="BK12" i="12"/>
  <c r="CI12" i="12" s="1"/>
  <c r="BK65" i="12"/>
  <c r="CI65" i="12" s="1"/>
  <c r="BC63" i="12"/>
  <c r="CA63" i="12" s="1"/>
  <c r="BC74" i="12"/>
  <c r="CA74" i="12" s="1"/>
  <c r="BC15" i="12"/>
  <c r="CA15" i="12" s="1"/>
  <c r="BC48" i="12"/>
  <c r="CA48" i="12" s="1"/>
  <c r="BC58" i="12"/>
  <c r="CA58" i="12" s="1"/>
  <c r="BC26" i="12"/>
  <c r="CA26" i="12" s="1"/>
  <c r="BC45" i="12"/>
  <c r="CA45" i="12" s="1"/>
  <c r="BC20" i="12"/>
  <c r="CA20" i="12" s="1"/>
  <c r="BC8" i="12"/>
  <c r="CA8" i="12" s="1"/>
  <c r="BC35" i="12"/>
  <c r="CA35" i="12" s="1"/>
  <c r="BC33" i="12"/>
  <c r="CA33" i="12" s="1"/>
  <c r="BC82" i="12"/>
  <c r="CA82" i="12" s="1"/>
  <c r="BC46" i="12"/>
  <c r="CA46" i="12" s="1"/>
  <c r="BC50" i="12"/>
  <c r="CA50" i="12" s="1"/>
  <c r="BC67" i="12"/>
  <c r="CA67" i="12" s="1"/>
  <c r="BC44" i="12"/>
  <c r="CA44" i="12" s="1"/>
  <c r="BC36" i="12"/>
  <c r="CA36" i="12" s="1"/>
  <c r="BC69" i="12"/>
  <c r="CA69" i="12" s="1"/>
  <c r="BC4" i="12"/>
  <c r="CA4" i="12" s="1"/>
  <c r="BC43" i="12"/>
  <c r="CA43" i="12" s="1"/>
  <c r="BC47" i="12"/>
  <c r="CA47" i="12" s="1"/>
  <c r="BC80" i="12"/>
  <c r="CA80" i="12" s="1"/>
  <c r="BC51" i="12"/>
  <c r="CA51" i="12" s="1"/>
  <c r="BC10" i="12"/>
  <c r="CA10" i="12" s="1"/>
  <c r="BC16" i="12"/>
  <c r="CA16" i="12" s="1"/>
  <c r="BC41" i="12"/>
  <c r="CA41" i="12" s="1"/>
  <c r="BC30" i="12"/>
  <c r="CA30" i="12" s="1"/>
  <c r="BC85" i="12"/>
  <c r="CA85" i="12" s="1"/>
  <c r="BC9" i="12"/>
  <c r="CA9" i="12" s="1"/>
  <c r="BC99" i="12"/>
  <c r="CA99" i="12" s="1"/>
  <c r="BC93" i="12"/>
  <c r="CA93" i="12" s="1"/>
  <c r="BC28" i="12"/>
  <c r="CA28" i="12" s="1"/>
  <c r="BC77" i="12"/>
  <c r="CA77" i="12" s="1"/>
  <c r="BC31" i="12"/>
  <c r="CA31" i="12" s="1"/>
  <c r="BC71" i="12"/>
  <c r="CA71" i="12" s="1"/>
  <c r="BC97" i="12"/>
  <c r="CA97" i="12" s="1"/>
  <c r="BC86" i="12"/>
  <c r="CA86" i="12" s="1"/>
  <c r="BC37" i="12"/>
  <c r="CA37" i="12" s="1"/>
  <c r="BC64" i="12"/>
  <c r="CA64" i="12" s="1"/>
  <c r="BC90" i="12"/>
  <c r="CA90" i="12" s="1"/>
  <c r="BC94" i="12"/>
  <c r="CA94" i="12" s="1"/>
  <c r="BC59" i="12"/>
  <c r="CA59" i="12" s="1"/>
  <c r="BC39" i="12"/>
  <c r="CA39" i="12" s="1"/>
  <c r="BC66" i="12"/>
  <c r="CA66" i="12" s="1"/>
  <c r="BC83" i="12"/>
  <c r="CA83" i="12" s="1"/>
  <c r="BC38" i="12"/>
  <c r="CA38" i="12" s="1"/>
  <c r="BC54" i="12"/>
  <c r="CA54" i="12" s="1"/>
  <c r="BC87" i="12"/>
  <c r="CA87" i="12" s="1"/>
  <c r="BC22" i="12"/>
  <c r="CA22" i="12" s="1"/>
  <c r="BC73" i="12"/>
  <c r="CA73" i="12" s="1"/>
  <c r="BC61" i="12"/>
  <c r="CA61" i="12" s="1"/>
  <c r="BC79" i="12"/>
  <c r="CA79" i="12" s="1"/>
  <c r="BC62" i="12"/>
  <c r="CA62" i="12" s="1"/>
  <c r="BC57" i="12"/>
  <c r="CA57" i="12" s="1"/>
  <c r="BC78" i="12"/>
  <c r="CA78" i="12" s="1"/>
  <c r="BC81" i="12"/>
  <c r="CA81" i="12" s="1"/>
  <c r="BC40" i="12"/>
  <c r="CA40" i="12" s="1"/>
  <c r="BC49" i="12"/>
  <c r="CA49" i="12" s="1"/>
  <c r="BC92" i="12"/>
  <c r="CA92" i="12" s="1"/>
  <c r="BC19" i="12"/>
  <c r="CA19" i="12" s="1"/>
  <c r="BC88" i="12"/>
  <c r="CA88" i="12" s="1"/>
  <c r="BC27" i="12"/>
  <c r="CA27" i="12" s="1"/>
  <c r="BC17" i="12"/>
  <c r="CA17" i="12" s="1"/>
  <c r="BC89" i="12"/>
  <c r="CA89" i="12" s="1"/>
  <c r="BC75" i="12"/>
  <c r="CA75" i="12" s="1"/>
  <c r="BC24" i="12"/>
  <c r="CA24" i="12" s="1"/>
  <c r="BC14" i="12"/>
  <c r="CA14" i="12" s="1"/>
  <c r="BC56" i="12"/>
  <c r="CA56" i="12" s="1"/>
  <c r="BC11" i="12"/>
  <c r="CA11" i="12" s="1"/>
  <c r="BC95" i="12"/>
  <c r="CA95" i="12" s="1"/>
  <c r="BC29" i="12"/>
  <c r="CA29" i="12" s="1"/>
  <c r="BC96" i="12"/>
  <c r="CA96" i="12" s="1"/>
  <c r="BC70" i="12"/>
  <c r="CA70" i="12" s="1"/>
  <c r="BC42" i="12"/>
  <c r="CA42" i="12" s="1"/>
  <c r="BC68" i="12"/>
  <c r="CA68" i="12" s="1"/>
  <c r="BC55" i="12"/>
  <c r="CA55" i="12" s="1"/>
  <c r="BC13" i="12"/>
  <c r="CA13" i="12" s="1"/>
  <c r="BC18" i="12"/>
  <c r="CA18" i="12" s="1"/>
  <c r="BC72" i="12"/>
  <c r="CA72" i="12" s="1"/>
  <c r="BC65" i="12"/>
  <c r="CA65" i="12" s="1"/>
  <c r="BC52" i="12"/>
  <c r="CA52" i="12" s="1"/>
  <c r="BC53" i="12"/>
  <c r="CA53" i="12" s="1"/>
  <c r="BC12" i="12"/>
  <c r="CA12" i="12" s="1"/>
  <c r="BC7" i="12"/>
  <c r="CA7" i="12" s="1"/>
  <c r="BC98" i="12"/>
  <c r="CA98" i="12" s="1"/>
  <c r="BC25" i="12"/>
  <c r="CA25" i="12" s="1"/>
  <c r="BC21" i="12"/>
  <c r="CA21" i="12" s="1"/>
  <c r="BC91" i="12"/>
  <c r="CA91" i="12" s="1"/>
  <c r="BC5" i="12"/>
  <c r="CA5" i="12" s="1"/>
  <c r="BC76" i="12"/>
  <c r="CA76" i="12" s="1"/>
  <c r="BC6" i="12"/>
  <c r="CA6" i="12" s="1"/>
  <c r="BC23" i="12"/>
  <c r="CA23" i="12" s="1"/>
  <c r="BC32" i="12"/>
  <c r="CA32" i="12" s="1"/>
  <c r="BC34" i="12"/>
  <c r="CA34" i="12" s="1"/>
  <c r="BC60" i="12"/>
  <c r="CA60" i="12" s="1"/>
  <c r="BC84" i="12"/>
  <c r="CA84" i="12" s="1"/>
  <c r="BN49" i="12"/>
  <c r="CL49" i="12" s="1"/>
  <c r="BN33" i="12"/>
  <c r="CL33" i="12" s="1"/>
  <c r="BN91" i="12"/>
  <c r="CL91" i="12" s="1"/>
  <c r="BN72" i="12"/>
  <c r="CL72" i="12" s="1"/>
  <c r="BN64" i="12"/>
  <c r="CL64" i="12" s="1"/>
  <c r="BN15" i="12"/>
  <c r="CL15" i="12" s="1"/>
  <c r="BN13" i="12"/>
  <c r="CL13" i="12" s="1"/>
  <c r="BN57" i="12"/>
  <c r="CL57" i="12" s="1"/>
  <c r="BN22" i="12"/>
  <c r="CL22" i="12" s="1"/>
  <c r="BN37" i="12"/>
  <c r="CL37" i="12" s="1"/>
  <c r="BN69" i="12"/>
  <c r="CL69" i="12" s="1"/>
  <c r="BN71" i="12"/>
  <c r="CL71" i="12" s="1"/>
  <c r="BN85" i="12"/>
  <c r="CL85" i="12" s="1"/>
  <c r="BN55" i="12"/>
  <c r="CL55" i="12" s="1"/>
  <c r="BN82" i="12"/>
  <c r="CL82" i="12" s="1"/>
  <c r="BN10" i="12"/>
  <c r="CL10" i="12" s="1"/>
  <c r="BN99" i="12"/>
  <c r="CL99" i="12" s="1"/>
  <c r="BN18" i="12"/>
  <c r="CL18" i="12" s="1"/>
  <c r="BN86" i="12"/>
  <c r="CL86" i="12" s="1"/>
  <c r="BN62" i="12"/>
  <c r="CL62" i="12" s="1"/>
  <c r="BN81" i="12"/>
  <c r="CL81" i="12" s="1"/>
  <c r="BN63" i="12"/>
  <c r="CL63" i="12" s="1"/>
  <c r="BN32" i="12"/>
  <c r="CL32" i="12" s="1"/>
  <c r="BN98" i="12"/>
  <c r="CL98" i="12" s="1"/>
  <c r="BN84" i="12"/>
  <c r="CL84" i="12" s="1"/>
  <c r="BN20" i="12"/>
  <c r="CL20" i="12" s="1"/>
  <c r="BN58" i="12"/>
  <c r="CL58" i="12" s="1"/>
  <c r="BN25" i="12"/>
  <c r="CL25" i="12" s="1"/>
  <c r="BN97" i="12"/>
  <c r="CL97" i="12" s="1"/>
  <c r="BN42" i="12"/>
  <c r="CL42" i="12" s="1"/>
  <c r="BN47" i="12"/>
  <c r="CL47" i="12" s="1"/>
  <c r="BN11" i="12"/>
  <c r="CL11" i="12" s="1"/>
  <c r="BN70" i="12"/>
  <c r="CL70" i="12" s="1"/>
  <c r="BN43" i="12"/>
  <c r="CL43" i="12" s="1"/>
  <c r="BN51" i="12"/>
  <c r="CL51" i="12" s="1"/>
  <c r="BN60" i="12"/>
  <c r="CL60" i="12" s="1"/>
  <c r="BN9" i="12"/>
  <c r="CL9" i="12" s="1"/>
  <c r="BN75" i="12"/>
  <c r="CL75" i="12" s="1"/>
  <c r="BN5" i="12"/>
  <c r="CL5" i="12" s="1"/>
  <c r="BN96" i="12"/>
  <c r="CL96" i="12" s="1"/>
  <c r="BN6" i="12"/>
  <c r="CL6" i="12" s="1"/>
  <c r="BN90" i="12"/>
  <c r="CL90" i="12" s="1"/>
  <c r="BN94" i="12"/>
  <c r="CL94" i="12" s="1"/>
  <c r="BN52" i="12"/>
  <c r="CL52" i="12" s="1"/>
  <c r="BN4" i="12"/>
  <c r="CL4" i="12" s="1"/>
  <c r="BN41" i="12"/>
  <c r="CL41" i="12" s="1"/>
  <c r="BN66" i="12"/>
  <c r="CL66" i="12" s="1"/>
  <c r="BN80" i="12"/>
  <c r="CL80" i="12" s="1"/>
  <c r="BN31" i="12"/>
  <c r="CL31" i="12" s="1"/>
  <c r="BN48" i="12"/>
  <c r="CL48" i="12" s="1"/>
  <c r="BN35" i="12"/>
  <c r="CL35" i="12" s="1"/>
  <c r="BN93" i="12"/>
  <c r="CL93" i="12" s="1"/>
  <c r="BN16" i="12"/>
  <c r="CL16" i="12" s="1"/>
  <c r="BN24" i="12"/>
  <c r="CL24" i="12" s="1"/>
  <c r="BN26" i="12"/>
  <c r="CL26" i="12" s="1"/>
  <c r="BN78" i="12"/>
  <c r="CL78" i="12" s="1"/>
  <c r="BN95" i="12"/>
  <c r="CL95" i="12" s="1"/>
  <c r="BN56" i="12"/>
  <c r="CL56" i="12" s="1"/>
  <c r="BN92" i="12"/>
  <c r="CL92" i="12" s="1"/>
  <c r="BN79" i="12"/>
  <c r="CL79" i="12" s="1"/>
  <c r="BN19" i="12"/>
  <c r="CL19" i="12" s="1"/>
  <c r="BN89" i="12"/>
  <c r="CL89" i="12" s="1"/>
  <c r="BN7" i="12"/>
  <c r="CL7" i="12" s="1"/>
  <c r="BN27" i="12"/>
  <c r="CL27" i="12" s="1"/>
  <c r="BN67" i="12"/>
  <c r="CL67" i="12" s="1"/>
  <c r="BN23" i="12"/>
  <c r="CL23" i="12" s="1"/>
  <c r="BN77" i="12"/>
  <c r="CL77" i="12" s="1"/>
  <c r="BN46" i="12"/>
  <c r="CL46" i="12" s="1"/>
  <c r="BN45" i="12"/>
  <c r="CL45" i="12" s="1"/>
  <c r="BN65" i="12"/>
  <c r="CL65" i="12" s="1"/>
  <c r="BN12" i="12"/>
  <c r="CL12" i="12" s="1"/>
  <c r="BN17" i="12"/>
  <c r="CL17" i="12" s="1"/>
  <c r="BN44" i="12"/>
  <c r="CL44" i="12" s="1"/>
  <c r="BN34" i="12"/>
  <c r="CL34" i="12" s="1"/>
  <c r="BN50" i="12"/>
  <c r="CL50" i="12" s="1"/>
  <c r="BN68" i="12"/>
  <c r="CL68" i="12" s="1"/>
  <c r="BN14" i="12"/>
  <c r="CL14" i="12" s="1"/>
  <c r="BN76" i="12"/>
  <c r="CL76" i="12" s="1"/>
  <c r="BN40" i="12"/>
  <c r="CL40" i="12" s="1"/>
  <c r="BN39" i="12"/>
  <c r="CL39" i="12" s="1"/>
  <c r="BN59" i="12"/>
  <c r="CL59" i="12" s="1"/>
  <c r="BN61" i="12"/>
  <c r="CL61" i="12" s="1"/>
  <c r="BN83" i="12"/>
  <c r="CL83" i="12" s="1"/>
  <c r="BN38" i="12"/>
  <c r="CL38" i="12" s="1"/>
  <c r="BN87" i="12"/>
  <c r="CL87" i="12" s="1"/>
  <c r="BN36" i="12"/>
  <c r="CL36" i="12" s="1"/>
  <c r="BN29" i="12"/>
  <c r="CL29" i="12" s="1"/>
  <c r="BN88" i="12"/>
  <c r="CL88" i="12" s="1"/>
  <c r="BN54" i="12"/>
  <c r="CL54" i="12" s="1"/>
  <c r="BN30" i="12"/>
  <c r="CL30" i="12" s="1"/>
  <c r="BN28" i="12"/>
  <c r="CL28" i="12" s="1"/>
  <c r="BN74" i="12"/>
  <c r="CL74" i="12" s="1"/>
  <c r="BN21" i="12"/>
  <c r="CL21" i="12" s="1"/>
  <c r="BN73" i="12"/>
  <c r="CL73" i="12" s="1"/>
  <c r="BN53" i="12"/>
  <c r="CL53" i="12" s="1"/>
  <c r="BN8" i="12"/>
  <c r="CL8" i="12" s="1"/>
  <c r="AA8" i="7"/>
  <c r="BL47" i="12"/>
  <c r="CJ47" i="12" s="1"/>
  <c r="BL57" i="12"/>
  <c r="CJ57" i="12" s="1"/>
  <c r="BL12" i="12"/>
  <c r="CJ12" i="12" s="1"/>
  <c r="BL63" i="12"/>
  <c r="CJ63" i="12" s="1"/>
  <c r="BL93" i="12"/>
  <c r="CJ93" i="12" s="1"/>
  <c r="BL17" i="12"/>
  <c r="CJ17" i="12" s="1"/>
  <c r="BL85" i="12"/>
  <c r="CJ85" i="12" s="1"/>
  <c r="BL22" i="12"/>
  <c r="CJ22" i="12" s="1"/>
  <c r="BL7" i="12"/>
  <c r="CJ7" i="12" s="1"/>
  <c r="BL94" i="12"/>
  <c r="CJ94" i="12" s="1"/>
  <c r="BL78" i="12"/>
  <c r="CJ78" i="12" s="1"/>
  <c r="BL79" i="12"/>
  <c r="CJ79" i="12" s="1"/>
  <c r="BL76" i="12"/>
  <c r="CJ76" i="12" s="1"/>
  <c r="BL58" i="12"/>
  <c r="CJ58" i="12" s="1"/>
  <c r="BL16" i="12"/>
  <c r="CJ16" i="12" s="1"/>
  <c r="BL51" i="12"/>
  <c r="CJ51" i="12" s="1"/>
  <c r="BL53" i="12"/>
  <c r="CJ53" i="12" s="1"/>
  <c r="BL35" i="12"/>
  <c r="CJ35" i="12" s="1"/>
  <c r="BL23" i="12"/>
  <c r="CJ23" i="12" s="1"/>
  <c r="BL30" i="12"/>
  <c r="CJ30" i="12" s="1"/>
  <c r="BL92" i="12"/>
  <c r="CJ92" i="12" s="1"/>
  <c r="BL98" i="12"/>
  <c r="CJ98" i="12" s="1"/>
  <c r="BL56" i="12"/>
  <c r="CJ56" i="12" s="1"/>
  <c r="BL66" i="12"/>
  <c r="CJ66" i="12" s="1"/>
  <c r="BL50" i="12"/>
  <c r="CJ50" i="12" s="1"/>
  <c r="BL20" i="12"/>
  <c r="CJ20" i="12" s="1"/>
  <c r="BL54" i="12"/>
  <c r="CJ54" i="12" s="1"/>
  <c r="BL49" i="12"/>
  <c r="CJ49" i="12" s="1"/>
  <c r="BL96" i="12"/>
  <c r="CJ96" i="12" s="1"/>
  <c r="BL91" i="12"/>
  <c r="CJ91" i="12" s="1"/>
  <c r="BL36" i="12"/>
  <c r="CJ36" i="12" s="1"/>
  <c r="BL28" i="12"/>
  <c r="CJ28" i="12" s="1"/>
  <c r="BL31" i="12"/>
  <c r="CJ31" i="12" s="1"/>
  <c r="BL43" i="12"/>
  <c r="CJ43" i="12" s="1"/>
  <c r="BL10" i="12"/>
  <c r="CJ10" i="12" s="1"/>
  <c r="BL4" i="12"/>
  <c r="CJ4" i="12" s="1"/>
  <c r="BL95" i="12"/>
  <c r="CJ95" i="12" s="1"/>
  <c r="BL19" i="12"/>
  <c r="CJ19" i="12" s="1"/>
  <c r="BL6" i="12"/>
  <c r="CJ6" i="12" s="1"/>
  <c r="BL88" i="12"/>
  <c r="CJ88" i="12" s="1"/>
  <c r="BL21" i="12"/>
  <c r="CJ21" i="12" s="1"/>
  <c r="BL71" i="12"/>
  <c r="CJ71" i="12" s="1"/>
  <c r="BL26" i="12"/>
  <c r="CJ26" i="12" s="1"/>
  <c r="BL87" i="12"/>
  <c r="CJ87" i="12" s="1"/>
  <c r="BL9" i="12"/>
  <c r="CJ9" i="12" s="1"/>
  <c r="BL46" i="12"/>
  <c r="CJ46" i="12" s="1"/>
  <c r="BL42" i="12"/>
  <c r="CJ42" i="12" s="1"/>
  <c r="BL86" i="12"/>
  <c r="CJ86" i="12" s="1"/>
  <c r="BL82" i="12"/>
  <c r="CJ82" i="12" s="1"/>
  <c r="BL99" i="12"/>
  <c r="CJ99" i="12" s="1"/>
  <c r="BL29" i="12"/>
  <c r="CJ29" i="12" s="1"/>
  <c r="BL81" i="12"/>
  <c r="CJ81" i="12" s="1"/>
  <c r="BL13" i="12"/>
  <c r="CJ13" i="12" s="1"/>
  <c r="BL38" i="12"/>
  <c r="CJ38" i="12" s="1"/>
  <c r="BL5" i="12"/>
  <c r="CJ5" i="12" s="1"/>
  <c r="BL65" i="12"/>
  <c r="CJ65" i="12" s="1"/>
  <c r="BL69" i="12"/>
  <c r="CJ69" i="12" s="1"/>
  <c r="BL83" i="12"/>
  <c r="CJ83" i="12" s="1"/>
  <c r="BL59" i="12"/>
  <c r="CJ59" i="12" s="1"/>
  <c r="BL44" i="12"/>
  <c r="CJ44" i="12" s="1"/>
  <c r="BL18" i="12"/>
  <c r="CJ18" i="12" s="1"/>
  <c r="BL74" i="12"/>
  <c r="CJ74" i="12" s="1"/>
  <c r="BL40" i="12"/>
  <c r="CJ40" i="12" s="1"/>
  <c r="BL67" i="12"/>
  <c r="CJ67" i="12" s="1"/>
  <c r="BL84" i="12"/>
  <c r="CJ84" i="12" s="1"/>
  <c r="BL15" i="12"/>
  <c r="CJ15" i="12" s="1"/>
  <c r="BL72" i="12"/>
  <c r="CJ72" i="12" s="1"/>
  <c r="BL61" i="12"/>
  <c r="CJ61" i="12" s="1"/>
  <c r="BL90" i="12"/>
  <c r="CJ90" i="12" s="1"/>
  <c r="BL37" i="12"/>
  <c r="CJ37" i="12" s="1"/>
  <c r="BL64" i="12"/>
  <c r="CJ64" i="12" s="1"/>
  <c r="BL8" i="12"/>
  <c r="CJ8" i="12" s="1"/>
  <c r="BL32" i="12"/>
  <c r="CJ32" i="12" s="1"/>
  <c r="BL11" i="12"/>
  <c r="CJ11" i="12" s="1"/>
  <c r="BL55" i="12"/>
  <c r="CJ55" i="12" s="1"/>
  <c r="BL73" i="12"/>
  <c r="CJ73" i="12" s="1"/>
  <c r="BL41" i="12"/>
  <c r="CJ41" i="12" s="1"/>
  <c r="BL48" i="12"/>
  <c r="CJ48" i="12" s="1"/>
  <c r="BL27" i="12"/>
  <c r="CJ27" i="12" s="1"/>
  <c r="BL75" i="12"/>
  <c r="CJ75" i="12" s="1"/>
  <c r="BL45" i="12"/>
  <c r="CJ45" i="12" s="1"/>
  <c r="BL68" i="12"/>
  <c r="CJ68" i="12" s="1"/>
  <c r="BL97" i="12"/>
  <c r="CJ97" i="12" s="1"/>
  <c r="BL77" i="12"/>
  <c r="CJ77" i="12" s="1"/>
  <c r="BL52" i="12"/>
  <c r="CJ52" i="12" s="1"/>
  <c r="BL80" i="12"/>
  <c r="CJ80" i="12" s="1"/>
  <c r="BL33" i="12"/>
  <c r="CJ33" i="12" s="1"/>
  <c r="BL89" i="12"/>
  <c r="CJ89" i="12" s="1"/>
  <c r="BL34" i="12"/>
  <c r="CJ34" i="12" s="1"/>
  <c r="BL25" i="12"/>
  <c r="CJ25" i="12" s="1"/>
  <c r="BL62" i="12"/>
  <c r="CJ62" i="12" s="1"/>
  <c r="BL60" i="12"/>
  <c r="CJ60" i="12" s="1"/>
  <c r="BL70" i="12"/>
  <c r="CJ70" i="12" s="1"/>
  <c r="BL39" i="12"/>
  <c r="CJ39" i="12" s="1"/>
  <c r="BL24" i="12"/>
  <c r="CJ24" i="12" s="1"/>
  <c r="BL14" i="12"/>
  <c r="CJ14" i="12" s="1"/>
  <c r="BF88" i="12"/>
  <c r="CD88" i="12" s="1"/>
  <c r="BF74" i="12"/>
  <c r="CD74" i="12" s="1"/>
  <c r="BF42" i="12"/>
  <c r="CD42" i="12" s="1"/>
  <c r="BF58" i="12"/>
  <c r="CD58" i="12" s="1"/>
  <c r="BF13" i="12"/>
  <c r="CD13" i="12" s="1"/>
  <c r="BF69" i="12"/>
  <c r="CD69" i="12" s="1"/>
  <c r="BF6" i="12"/>
  <c r="CD6" i="12" s="1"/>
  <c r="BF71" i="12"/>
  <c r="CD71" i="12" s="1"/>
  <c r="BF57" i="12"/>
  <c r="CD57" i="12" s="1"/>
  <c r="BF7" i="12"/>
  <c r="CD7" i="12" s="1"/>
  <c r="BF96" i="12"/>
  <c r="CD96" i="12" s="1"/>
  <c r="BF99" i="12"/>
  <c r="CD99" i="12" s="1"/>
  <c r="BF66" i="12"/>
  <c r="CD66" i="12" s="1"/>
  <c r="BF12" i="12"/>
  <c r="CD12" i="12" s="1"/>
  <c r="BF11" i="12"/>
  <c r="CD11" i="12" s="1"/>
  <c r="BF33" i="12"/>
  <c r="CD33" i="12" s="1"/>
  <c r="BF23" i="12"/>
  <c r="CD23" i="12" s="1"/>
  <c r="BF16" i="12"/>
  <c r="CD16" i="12" s="1"/>
  <c r="BF44" i="12"/>
  <c r="CD44" i="12" s="1"/>
  <c r="BF9" i="12"/>
  <c r="CD9" i="12" s="1"/>
  <c r="BF39" i="12"/>
  <c r="CD39" i="12" s="1"/>
  <c r="BF54" i="12"/>
  <c r="CD54" i="12" s="1"/>
  <c r="BF93" i="12"/>
  <c r="CD93" i="12" s="1"/>
  <c r="BF91" i="12"/>
  <c r="CD91" i="12" s="1"/>
  <c r="BF37" i="12"/>
  <c r="CD37" i="12" s="1"/>
  <c r="BF89" i="12"/>
  <c r="CD89" i="12" s="1"/>
  <c r="BF22" i="12"/>
  <c r="CD22" i="12" s="1"/>
  <c r="BF51" i="12"/>
  <c r="CD51" i="12" s="1"/>
  <c r="BF65" i="12"/>
  <c r="CD65" i="12" s="1"/>
  <c r="BF29" i="12"/>
  <c r="CD29" i="12" s="1"/>
  <c r="BF20" i="12"/>
  <c r="CD20" i="12" s="1"/>
  <c r="BF19" i="12"/>
  <c r="CD19" i="12" s="1"/>
  <c r="BF94" i="12"/>
  <c r="CD94" i="12" s="1"/>
  <c r="BF15" i="12"/>
  <c r="CD15" i="12" s="1"/>
  <c r="BF5" i="12"/>
  <c r="CD5" i="12" s="1"/>
  <c r="BF35" i="12"/>
  <c r="CD35" i="12" s="1"/>
  <c r="BF43" i="12"/>
  <c r="CD43" i="12" s="1"/>
  <c r="BF36" i="12"/>
  <c r="CD36" i="12" s="1"/>
  <c r="BF85" i="12"/>
  <c r="CD85" i="12" s="1"/>
  <c r="BF26" i="12"/>
  <c r="CD26" i="12" s="1"/>
  <c r="BF27" i="12"/>
  <c r="CD27" i="12" s="1"/>
  <c r="BF76" i="12"/>
  <c r="CD76" i="12" s="1"/>
  <c r="BF86" i="12"/>
  <c r="CD86" i="12" s="1"/>
  <c r="BF56" i="12"/>
  <c r="CD56" i="12" s="1"/>
  <c r="BF28" i="12"/>
  <c r="CD28" i="12" s="1"/>
  <c r="BF92" i="12"/>
  <c r="CD92" i="12" s="1"/>
  <c r="BF45" i="12"/>
  <c r="CD45" i="12" s="1"/>
  <c r="BF77" i="12"/>
  <c r="CD77" i="12" s="1"/>
  <c r="BF81" i="12"/>
  <c r="CD81" i="12" s="1"/>
  <c r="BF41" i="12"/>
  <c r="CD41" i="12" s="1"/>
  <c r="BF30" i="12"/>
  <c r="CD30" i="12" s="1"/>
  <c r="BF79" i="12"/>
  <c r="CD79" i="12" s="1"/>
  <c r="BF62" i="12"/>
  <c r="CD62" i="12" s="1"/>
  <c r="BF80" i="12"/>
  <c r="CD80" i="12" s="1"/>
  <c r="BF70" i="12"/>
  <c r="CD70" i="12" s="1"/>
  <c r="BF38" i="12"/>
  <c r="CD38" i="12" s="1"/>
  <c r="BF67" i="12"/>
  <c r="CD67" i="12" s="1"/>
  <c r="BF90" i="12"/>
  <c r="CD90" i="12" s="1"/>
  <c r="BF83" i="12"/>
  <c r="CD83" i="12" s="1"/>
  <c r="BF97" i="12"/>
  <c r="CD97" i="12" s="1"/>
  <c r="BF24" i="12"/>
  <c r="CD24" i="12" s="1"/>
  <c r="BF73" i="12"/>
  <c r="CD73" i="12" s="1"/>
  <c r="BF60" i="12"/>
  <c r="CD60" i="12" s="1"/>
  <c r="BF49" i="12"/>
  <c r="CD49" i="12" s="1"/>
  <c r="BF72" i="12"/>
  <c r="CD72" i="12" s="1"/>
  <c r="BF17" i="12"/>
  <c r="CD17" i="12" s="1"/>
  <c r="BF40" i="12"/>
  <c r="CD40" i="12" s="1"/>
  <c r="BF10" i="12"/>
  <c r="CD10" i="12" s="1"/>
  <c r="BF63" i="12"/>
  <c r="CD63" i="12" s="1"/>
  <c r="BF31" i="12"/>
  <c r="CD31" i="12" s="1"/>
  <c r="BF75" i="12"/>
  <c r="CD75" i="12" s="1"/>
  <c r="BF8" i="12"/>
  <c r="CD8" i="12" s="1"/>
  <c r="BF53" i="12"/>
  <c r="CD53" i="12" s="1"/>
  <c r="BF48" i="12"/>
  <c r="CD48" i="12" s="1"/>
  <c r="BF68" i="12"/>
  <c r="CD68" i="12" s="1"/>
  <c r="BF34" i="12"/>
  <c r="CD34" i="12" s="1"/>
  <c r="BF21" i="12"/>
  <c r="CD21" i="12" s="1"/>
  <c r="BF98" i="12"/>
  <c r="CD98" i="12" s="1"/>
  <c r="BF32" i="12"/>
  <c r="CD32" i="12" s="1"/>
  <c r="BF82" i="12"/>
  <c r="CD82" i="12" s="1"/>
  <c r="BF46" i="12"/>
  <c r="CD46" i="12" s="1"/>
  <c r="BF4" i="12"/>
  <c r="CD4" i="12" s="1"/>
  <c r="BF52" i="12"/>
  <c r="CD52" i="12" s="1"/>
  <c r="BF50" i="12"/>
  <c r="CD50" i="12" s="1"/>
  <c r="BF59" i="12"/>
  <c r="CD59" i="12" s="1"/>
  <c r="BF95" i="12"/>
  <c r="CD95" i="12" s="1"/>
  <c r="BF87" i="12"/>
  <c r="CD87" i="12" s="1"/>
  <c r="BF47" i="12"/>
  <c r="CD47" i="12" s="1"/>
  <c r="BF55" i="12"/>
  <c r="CD55" i="12" s="1"/>
  <c r="BF64" i="12"/>
  <c r="CD64" i="12" s="1"/>
  <c r="BF18" i="12"/>
  <c r="CD18" i="12" s="1"/>
  <c r="BF78" i="12"/>
  <c r="CD78" i="12" s="1"/>
  <c r="BF14" i="12"/>
  <c r="CD14" i="12" s="1"/>
  <c r="BF84" i="12"/>
  <c r="CD84" i="12" s="1"/>
  <c r="BF61" i="12"/>
  <c r="CD61" i="12" s="1"/>
  <c r="BF25" i="12"/>
  <c r="CD25" i="12" s="1"/>
  <c r="BA66" i="12"/>
  <c r="BY66" i="12" s="1"/>
  <c r="BA11" i="12"/>
  <c r="BY11" i="12" s="1"/>
  <c r="BA45" i="12"/>
  <c r="BY45" i="12" s="1"/>
  <c r="BA75" i="12"/>
  <c r="BY75" i="12" s="1"/>
  <c r="BA15" i="12"/>
  <c r="BY15" i="12" s="1"/>
  <c r="BA80" i="12"/>
  <c r="BY80" i="12" s="1"/>
  <c r="BA43" i="12"/>
  <c r="BY43" i="12" s="1"/>
  <c r="BA85" i="12"/>
  <c r="BY85" i="12" s="1"/>
  <c r="BA30" i="12"/>
  <c r="BY30" i="12" s="1"/>
  <c r="BA49" i="12"/>
  <c r="BY49" i="12" s="1"/>
  <c r="BA6" i="12"/>
  <c r="BY6" i="12" s="1"/>
  <c r="BA90" i="12"/>
  <c r="BY90" i="12" s="1"/>
  <c r="BA58" i="12"/>
  <c r="BY58" i="12" s="1"/>
  <c r="BA22" i="12"/>
  <c r="BY22" i="12" s="1"/>
  <c r="BA42" i="12"/>
  <c r="BY42" i="12" s="1"/>
  <c r="BA53" i="12"/>
  <c r="BY53" i="12" s="1"/>
  <c r="BA9" i="12"/>
  <c r="BY9" i="12" s="1"/>
  <c r="BA73" i="12"/>
  <c r="BY73" i="12" s="1"/>
  <c r="BA51" i="12"/>
  <c r="BY51" i="12" s="1"/>
  <c r="BA31" i="12"/>
  <c r="BY31" i="12" s="1"/>
  <c r="BA94" i="12"/>
  <c r="BY94" i="12" s="1"/>
  <c r="BA38" i="12"/>
  <c r="BY38" i="12" s="1"/>
  <c r="BA76" i="12"/>
  <c r="BY76" i="12" s="1"/>
  <c r="BA87" i="12"/>
  <c r="BY87" i="12" s="1"/>
  <c r="BA78" i="12"/>
  <c r="BY78" i="12" s="1"/>
  <c r="BA60" i="12"/>
  <c r="BY60" i="12" s="1"/>
  <c r="BA91" i="12"/>
  <c r="BY91" i="12" s="1"/>
  <c r="BA98" i="12"/>
  <c r="BY98" i="12" s="1"/>
  <c r="BA74" i="12"/>
  <c r="BY74" i="12" s="1"/>
  <c r="BA24" i="12"/>
  <c r="BY24" i="12" s="1"/>
  <c r="BA48" i="12"/>
  <c r="BY48" i="12" s="1"/>
  <c r="BA34" i="12"/>
  <c r="BY34" i="12" s="1"/>
  <c r="BA68" i="12"/>
  <c r="BY68" i="12" s="1"/>
  <c r="BA70" i="12"/>
  <c r="BY70" i="12" s="1"/>
  <c r="BA65" i="12"/>
  <c r="BY65" i="12" s="1"/>
  <c r="BA40" i="12"/>
  <c r="BY40" i="12" s="1"/>
  <c r="BA95" i="12"/>
  <c r="BY95" i="12" s="1"/>
  <c r="BA64" i="12"/>
  <c r="BY64" i="12" s="1"/>
  <c r="BA67" i="12"/>
  <c r="BY67" i="12" s="1"/>
  <c r="BA10" i="12"/>
  <c r="BY10" i="12" s="1"/>
  <c r="BA89" i="12"/>
  <c r="BY89" i="12" s="1"/>
  <c r="BA27" i="12"/>
  <c r="BY27" i="12" s="1"/>
  <c r="BA4" i="12"/>
  <c r="BY4" i="12" s="1"/>
  <c r="BA16" i="12"/>
  <c r="BY16" i="12" s="1"/>
  <c r="BA83" i="12"/>
  <c r="BY83" i="12" s="1"/>
  <c r="BA55" i="12"/>
  <c r="BY55" i="12" s="1"/>
  <c r="BA8" i="12"/>
  <c r="BY8" i="12" s="1"/>
  <c r="BA12" i="12"/>
  <c r="BY12" i="12" s="1"/>
  <c r="BA20" i="12"/>
  <c r="BY20" i="12" s="1"/>
  <c r="BA32" i="12"/>
  <c r="BY32" i="12" s="1"/>
  <c r="BA57" i="12"/>
  <c r="BY57" i="12" s="1"/>
  <c r="BA39" i="12"/>
  <c r="BY39" i="12" s="1"/>
  <c r="BA14" i="12"/>
  <c r="BY14" i="12" s="1"/>
  <c r="BA23" i="12"/>
  <c r="BY23" i="12" s="1"/>
  <c r="BA26" i="12"/>
  <c r="BY26" i="12" s="1"/>
  <c r="BA63" i="12"/>
  <c r="BY63" i="12" s="1"/>
  <c r="BA50" i="12"/>
  <c r="BY50" i="12" s="1"/>
  <c r="BA69" i="12"/>
  <c r="BY69" i="12" s="1"/>
  <c r="BA46" i="12"/>
  <c r="BY46" i="12" s="1"/>
  <c r="BA77" i="12"/>
  <c r="BY77" i="12" s="1"/>
  <c r="BA5" i="12"/>
  <c r="BY5" i="12" s="1"/>
  <c r="BA84" i="12"/>
  <c r="BY84" i="12" s="1"/>
  <c r="BA35" i="12"/>
  <c r="BY35" i="12" s="1"/>
  <c r="BA52" i="12"/>
  <c r="BY52" i="12" s="1"/>
  <c r="BA28" i="12"/>
  <c r="BY28" i="12" s="1"/>
  <c r="BA25" i="12"/>
  <c r="BY25" i="12" s="1"/>
  <c r="BA7" i="12"/>
  <c r="BY7" i="12" s="1"/>
  <c r="BA44" i="12"/>
  <c r="BY44" i="12" s="1"/>
  <c r="BA88" i="12"/>
  <c r="BY88" i="12" s="1"/>
  <c r="BA56" i="12"/>
  <c r="BY56" i="12" s="1"/>
  <c r="BA79" i="12"/>
  <c r="BY79" i="12" s="1"/>
  <c r="BA37" i="12"/>
  <c r="BY37" i="12" s="1"/>
  <c r="BA21" i="12"/>
  <c r="BY21" i="12" s="1"/>
  <c r="BA92" i="12"/>
  <c r="BY92" i="12" s="1"/>
  <c r="BA71" i="12"/>
  <c r="BY71" i="12" s="1"/>
  <c r="BA29" i="12"/>
  <c r="BY29" i="12" s="1"/>
  <c r="BA72" i="12"/>
  <c r="BY72" i="12" s="1"/>
  <c r="BA97" i="12"/>
  <c r="BY97" i="12" s="1"/>
  <c r="BA13" i="12"/>
  <c r="BY13" i="12" s="1"/>
  <c r="BA61" i="12"/>
  <c r="BY61" i="12" s="1"/>
  <c r="BA96" i="12"/>
  <c r="BY96" i="12" s="1"/>
  <c r="BA17" i="12"/>
  <c r="BY17" i="12" s="1"/>
  <c r="BA81" i="12"/>
  <c r="BY81" i="12" s="1"/>
  <c r="BA18" i="12"/>
  <c r="BY18" i="12" s="1"/>
  <c r="BA86" i="12"/>
  <c r="BY86" i="12" s="1"/>
  <c r="BA62" i="12"/>
  <c r="BY62" i="12" s="1"/>
  <c r="BA36" i="12"/>
  <c r="BY36" i="12" s="1"/>
  <c r="BA93" i="12"/>
  <c r="BY93" i="12" s="1"/>
  <c r="BA99" i="12"/>
  <c r="BY99" i="12" s="1"/>
  <c r="BA19" i="12"/>
  <c r="BY19" i="12" s="1"/>
  <c r="BA41" i="12"/>
  <c r="BY41" i="12" s="1"/>
  <c r="BA54" i="12"/>
  <c r="BY54" i="12" s="1"/>
  <c r="BA33" i="12"/>
  <c r="BY33" i="12" s="1"/>
  <c r="BA82" i="12"/>
  <c r="BY82" i="12" s="1"/>
  <c r="BA59" i="12"/>
  <c r="BY59" i="12" s="1"/>
  <c r="BA47" i="12"/>
  <c r="BY47" i="12" s="1"/>
  <c r="BS58" i="12"/>
  <c r="AA11" i="1" l="1"/>
  <c r="AB11" i="1"/>
  <c r="AA9" i="1"/>
  <c r="AB9" i="1"/>
  <c r="AA8" i="1"/>
  <c r="AB8" i="1"/>
  <c r="AA10" i="1"/>
  <c r="AB10" i="1"/>
  <c r="BO63" i="12"/>
  <c r="BO17" i="12"/>
  <c r="C16" i="8" s="1"/>
  <c r="E16" i="8" s="1"/>
  <c r="L20" i="15" s="1"/>
  <c r="IU20" i="15" s="1"/>
  <c r="BO52" i="12"/>
  <c r="BO92" i="12"/>
  <c r="BO90" i="12"/>
  <c r="BO80" i="12"/>
  <c r="BO49" i="12"/>
  <c r="C48" i="8" s="1"/>
  <c r="E48" i="8" s="1"/>
  <c r="L52" i="15" s="1"/>
  <c r="IU52" i="15" s="1"/>
  <c r="BO84" i="12"/>
  <c r="BO10" i="12"/>
  <c r="C9" i="8" s="1"/>
  <c r="E9" i="8" s="1"/>
  <c r="L13" i="15" s="1"/>
  <c r="IU13" i="15" s="1"/>
  <c r="BO12" i="12"/>
  <c r="C11" i="8" s="1"/>
  <c r="E11" i="8" s="1"/>
  <c r="L15" i="15" s="1"/>
  <c r="IU15" i="15" s="1"/>
  <c r="BO45" i="12"/>
  <c r="C44" i="8" s="1"/>
  <c r="E44" i="8" s="1"/>
  <c r="L48" i="15" s="1"/>
  <c r="IU48" i="15" s="1"/>
  <c r="BO38" i="12"/>
  <c r="C37" i="8" s="1"/>
  <c r="E37" i="8" s="1"/>
  <c r="L41" i="15" s="1"/>
  <c r="IU41" i="15" s="1"/>
  <c r="BO30" i="12"/>
  <c r="C29" i="8" s="1"/>
  <c r="E29" i="8" s="1"/>
  <c r="L33" i="15" s="1"/>
  <c r="IU33" i="15" s="1"/>
  <c r="BO67" i="12"/>
  <c r="BO58" i="12"/>
  <c r="BO18" i="12"/>
  <c r="C17" i="8" s="1"/>
  <c r="E17" i="8" s="1"/>
  <c r="L21" i="15" s="1"/>
  <c r="IU21" i="15" s="1"/>
  <c r="BO16" i="12"/>
  <c r="C15" i="8" s="1"/>
  <c r="E15" i="8" s="1"/>
  <c r="L19" i="15" s="1"/>
  <c r="IU19" i="15" s="1"/>
  <c r="BO93" i="12"/>
  <c r="BO47" i="12"/>
  <c r="C46" i="8" s="1"/>
  <c r="E46" i="8" s="1"/>
  <c r="L50" i="15" s="1"/>
  <c r="IU50" i="15" s="1"/>
  <c r="BO34" i="12"/>
  <c r="C33" i="8" s="1"/>
  <c r="E33" i="8" s="1"/>
  <c r="BO81" i="12"/>
  <c r="BO40" i="12"/>
  <c r="C39" i="8" s="1"/>
  <c r="E39" i="8" s="1"/>
  <c r="BO87" i="12"/>
  <c r="BO85" i="12"/>
  <c r="BO26" i="12"/>
  <c r="C25" i="8" s="1"/>
  <c r="E25" i="8" s="1"/>
  <c r="BO97" i="12"/>
  <c r="BO51" i="12"/>
  <c r="C50" i="8" s="1"/>
  <c r="E50" i="8" s="1"/>
  <c r="BO57" i="12"/>
  <c r="BO64" i="12"/>
  <c r="BO60" i="12"/>
  <c r="BO79" i="12"/>
  <c r="BO53" i="12"/>
  <c r="BO43" i="12"/>
  <c r="C42" i="8" s="1"/>
  <c r="E42" i="8" s="1"/>
  <c r="BO54" i="12"/>
  <c r="BO86" i="12"/>
  <c r="BO78" i="12"/>
  <c r="BO50" i="12"/>
  <c r="C49" i="8" s="1"/>
  <c r="E49" i="8" s="1"/>
  <c r="BO4" i="12"/>
  <c r="C3" i="8" s="1"/>
  <c r="E3" i="8" s="1"/>
  <c r="BO20" i="12"/>
  <c r="C19" i="8" s="1"/>
  <c r="E19" i="8" s="1"/>
  <c r="BO37" i="12"/>
  <c r="C36" i="8" s="1"/>
  <c r="E36" i="8" s="1"/>
  <c r="BO66" i="12"/>
  <c r="BO25" i="12"/>
  <c r="C24" i="8" s="1"/>
  <c r="E24" i="8" s="1"/>
  <c r="BO55" i="12"/>
  <c r="CC69" i="12"/>
  <c r="BP69" i="12"/>
  <c r="CC59" i="12"/>
  <c r="BP59" i="12"/>
  <c r="CC55" i="12"/>
  <c r="BP55" i="12"/>
  <c r="CC48" i="12"/>
  <c r="H47" i="8" s="1"/>
  <c r="BP48" i="12"/>
  <c r="D47" i="8" s="1"/>
  <c r="F47" i="8" s="1"/>
  <c r="M51" i="15" s="1"/>
  <c r="IV51" i="15" s="1"/>
  <c r="CC15" i="12"/>
  <c r="H14" i="8" s="1"/>
  <c r="BP15" i="12"/>
  <c r="D14" i="8" s="1"/>
  <c r="F14" i="8" s="1"/>
  <c r="M18" i="15" s="1"/>
  <c r="IV18" i="15" s="1"/>
  <c r="CC82" i="12"/>
  <c r="BP82" i="12"/>
  <c r="CC88" i="12"/>
  <c r="BP88" i="12"/>
  <c r="CC28" i="12"/>
  <c r="H27" i="8" s="1"/>
  <c r="BP28" i="12"/>
  <c r="D27" i="8" s="1"/>
  <c r="F27" i="8" s="1"/>
  <c r="M31" i="15" s="1"/>
  <c r="IV31" i="15" s="1"/>
  <c r="CC80" i="12"/>
  <c r="BP80" i="12"/>
  <c r="CC70" i="12"/>
  <c r="BP70" i="12"/>
  <c r="CC44" i="12"/>
  <c r="H43" i="8" s="1"/>
  <c r="BP44" i="12"/>
  <c r="D43" i="8" s="1"/>
  <c r="F43" i="8" s="1"/>
  <c r="M47" i="15" s="1"/>
  <c r="IV47" i="15" s="1"/>
  <c r="CC64" i="12"/>
  <c r="BP64" i="12"/>
  <c r="CC66" i="12"/>
  <c r="BP66" i="12"/>
  <c r="CC73" i="12"/>
  <c r="BP73" i="12"/>
  <c r="CC11" i="12"/>
  <c r="H10" i="8" s="1"/>
  <c r="BP11" i="12"/>
  <c r="D10" i="8" s="1"/>
  <c r="F10" i="8" s="1"/>
  <c r="M14" i="15" s="1"/>
  <c r="IV14" i="15" s="1"/>
  <c r="CC89" i="12"/>
  <c r="BP89" i="12"/>
  <c r="CC74" i="12"/>
  <c r="BP74" i="12"/>
  <c r="CC58" i="12"/>
  <c r="BP58" i="12"/>
  <c r="CC17" i="12"/>
  <c r="H16" i="8" s="1"/>
  <c r="BP17" i="12"/>
  <c r="D16" i="8" s="1"/>
  <c r="F16" i="8" s="1"/>
  <c r="M20" i="15" s="1"/>
  <c r="IV20" i="15" s="1"/>
  <c r="CC53" i="12"/>
  <c r="BP53" i="12"/>
  <c r="CC47" i="12"/>
  <c r="H46" i="8" s="1"/>
  <c r="BP47" i="12"/>
  <c r="D46" i="8" s="1"/>
  <c r="F46" i="8" s="1"/>
  <c r="M50" i="15" s="1"/>
  <c r="IV50" i="15" s="1"/>
  <c r="CC71" i="12"/>
  <c r="BP71" i="12"/>
  <c r="CC32" i="12"/>
  <c r="H31" i="8" s="1"/>
  <c r="BP32" i="12"/>
  <c r="D31" i="8" s="1"/>
  <c r="F31" i="8" s="1"/>
  <c r="M35" i="15" s="1"/>
  <c r="IV35" i="15" s="1"/>
  <c r="CC87" i="12"/>
  <c r="BP87" i="12"/>
  <c r="BO91" i="12"/>
  <c r="BO15" i="12"/>
  <c r="C14" i="8" s="1"/>
  <c r="E14" i="8" s="1"/>
  <c r="BO22" i="12"/>
  <c r="C21" i="8" s="1"/>
  <c r="E21" i="8" s="1"/>
  <c r="BO75" i="12"/>
  <c r="BO42" i="12"/>
  <c r="C41" i="8" s="1"/>
  <c r="E41" i="8" s="1"/>
  <c r="BO33" i="12"/>
  <c r="C32" i="8" s="1"/>
  <c r="E32" i="8" s="1"/>
  <c r="BO46" i="12"/>
  <c r="C45" i="8" s="1"/>
  <c r="E45" i="8" s="1"/>
  <c r="BO89" i="12"/>
  <c r="BO96" i="12"/>
  <c r="BO74" i="12"/>
  <c r="BO32" i="12"/>
  <c r="C31" i="8" s="1"/>
  <c r="E31" i="8" s="1"/>
  <c r="BO82" i="12"/>
  <c r="BO76" i="12"/>
  <c r="CC86" i="12"/>
  <c r="BP86" i="12"/>
  <c r="CC98" i="12"/>
  <c r="BP98" i="12"/>
  <c r="CC13" i="12"/>
  <c r="H12" i="8" s="1"/>
  <c r="BP13" i="12"/>
  <c r="D12" i="8" s="1"/>
  <c r="F12" i="8" s="1"/>
  <c r="M16" i="15" s="1"/>
  <c r="IV16" i="15" s="1"/>
  <c r="CC22" i="12"/>
  <c r="H21" i="8" s="1"/>
  <c r="BP22" i="12"/>
  <c r="D21" i="8" s="1"/>
  <c r="F21" i="8" s="1"/>
  <c r="M25" i="15" s="1"/>
  <c r="IV25" i="15" s="1"/>
  <c r="CC91" i="12"/>
  <c r="BP91" i="12"/>
  <c r="CC76" i="12"/>
  <c r="BP76" i="12"/>
  <c r="CC60" i="12"/>
  <c r="BP60" i="12"/>
  <c r="CC68" i="12"/>
  <c r="BP68" i="12"/>
  <c r="CC23" i="12"/>
  <c r="H22" i="8" s="1"/>
  <c r="BP23" i="12"/>
  <c r="D22" i="8" s="1"/>
  <c r="F22" i="8" s="1"/>
  <c r="M26" i="15" s="1"/>
  <c r="IV26" i="15" s="1"/>
  <c r="CC4" i="12"/>
  <c r="H3" i="8" s="1"/>
  <c r="BP4" i="12"/>
  <c r="D3" i="8" s="1"/>
  <c r="F3" i="8" s="1"/>
  <c r="M7" i="15" s="1"/>
  <c r="IV7" i="15" s="1"/>
  <c r="CC75" i="12"/>
  <c r="BP75" i="12"/>
  <c r="CC84" i="12"/>
  <c r="BP84" i="12"/>
  <c r="CC51" i="12"/>
  <c r="H50" i="8" s="1"/>
  <c r="BP51" i="12"/>
  <c r="D50" i="8" s="1"/>
  <c r="F50" i="8" s="1"/>
  <c r="M54" i="15" s="1"/>
  <c r="IV54" i="15" s="1"/>
  <c r="CC14" i="12"/>
  <c r="H13" i="8" s="1"/>
  <c r="BP14" i="12"/>
  <c r="D13" i="8" s="1"/>
  <c r="F13" i="8" s="1"/>
  <c r="M17" i="15" s="1"/>
  <c r="IV17" i="15" s="1"/>
  <c r="CC30" i="12"/>
  <c r="H29" i="8" s="1"/>
  <c r="BP30" i="12"/>
  <c r="D29" i="8" s="1"/>
  <c r="F29" i="8" s="1"/>
  <c r="M33" i="15" s="1"/>
  <c r="IV33" i="15" s="1"/>
  <c r="CC52" i="12"/>
  <c r="BP52" i="12"/>
  <c r="CC39" i="12"/>
  <c r="H38" i="8" s="1"/>
  <c r="BP39" i="12"/>
  <c r="D38" i="8" s="1"/>
  <c r="F38" i="8" s="1"/>
  <c r="M42" i="15" s="1"/>
  <c r="IV42" i="15" s="1"/>
  <c r="CC43" i="12"/>
  <c r="H42" i="8" s="1"/>
  <c r="BP43" i="12"/>
  <c r="D42" i="8" s="1"/>
  <c r="F42" i="8" s="1"/>
  <c r="M46" i="15" s="1"/>
  <c r="IV46" i="15" s="1"/>
  <c r="CC35" i="12"/>
  <c r="H34" i="8" s="1"/>
  <c r="BP35" i="12"/>
  <c r="D34" i="8" s="1"/>
  <c r="F34" i="8" s="1"/>
  <c r="M38" i="15" s="1"/>
  <c r="IV38" i="15" s="1"/>
  <c r="CC24" i="12"/>
  <c r="H23" i="8" s="1"/>
  <c r="BP24" i="12"/>
  <c r="D23" i="8" s="1"/>
  <c r="F23" i="8" s="1"/>
  <c r="M27" i="15" s="1"/>
  <c r="IV27" i="15" s="1"/>
  <c r="CC21" i="12"/>
  <c r="H20" i="8" s="1"/>
  <c r="BP21" i="12"/>
  <c r="D20" i="8" s="1"/>
  <c r="F20" i="8" s="1"/>
  <c r="M24" i="15" s="1"/>
  <c r="IV24" i="15" s="1"/>
  <c r="CC54" i="12"/>
  <c r="BP54" i="12"/>
  <c r="CC67" i="12"/>
  <c r="BP67" i="12"/>
  <c r="CC18" i="12"/>
  <c r="H17" i="8" s="1"/>
  <c r="BP18" i="12"/>
  <c r="D17" i="8" s="1"/>
  <c r="F17" i="8" s="1"/>
  <c r="M21" i="15" s="1"/>
  <c r="IV21" i="15" s="1"/>
  <c r="BO59" i="12"/>
  <c r="BO41" i="12"/>
  <c r="C40" i="8" s="1"/>
  <c r="E40" i="8" s="1"/>
  <c r="BO62" i="12"/>
  <c r="BO72" i="12"/>
  <c r="BO21" i="12"/>
  <c r="C20" i="8" s="1"/>
  <c r="E20" i="8" s="1"/>
  <c r="BO44" i="12"/>
  <c r="C43" i="8" s="1"/>
  <c r="E43" i="8" s="1"/>
  <c r="BO65" i="12"/>
  <c r="BO56" i="12"/>
  <c r="BO61" i="12"/>
  <c r="BO77" i="12"/>
  <c r="BO7" i="12"/>
  <c r="C6" i="8" s="1"/>
  <c r="E6" i="8" s="1"/>
  <c r="BO14" i="12"/>
  <c r="C13" i="8" s="1"/>
  <c r="E13" i="8" s="1"/>
  <c r="BO9" i="12"/>
  <c r="C8" i="8" s="1"/>
  <c r="E8" i="8" s="1"/>
  <c r="BO88" i="12"/>
  <c r="BO29" i="12"/>
  <c r="C28" i="8" s="1"/>
  <c r="E28" i="8" s="1"/>
  <c r="BO23" i="12"/>
  <c r="C22" i="8" s="1"/>
  <c r="E22" i="8" s="1"/>
  <c r="BO94" i="12"/>
  <c r="BO95" i="12"/>
  <c r="BO36" i="12"/>
  <c r="C35" i="8" s="1"/>
  <c r="E35" i="8" s="1"/>
  <c r="BO48" i="12"/>
  <c r="C47" i="8" s="1"/>
  <c r="E47" i="8" s="1"/>
  <c r="BO68" i="12"/>
  <c r="BO39" i="12"/>
  <c r="C38" i="8" s="1"/>
  <c r="E38" i="8" s="1"/>
  <c r="BO71" i="12"/>
  <c r="BO31" i="12"/>
  <c r="C30" i="8" s="1"/>
  <c r="E30" i="8" s="1"/>
  <c r="BO35" i="12"/>
  <c r="C34" i="8" s="1"/>
  <c r="E34" i="8" s="1"/>
  <c r="BO70" i="12"/>
  <c r="CC72" i="12"/>
  <c r="BP72" i="12"/>
  <c r="CC34" i="12"/>
  <c r="H33" i="8" s="1"/>
  <c r="BP34" i="12"/>
  <c r="D33" i="8" s="1"/>
  <c r="F33" i="8" s="1"/>
  <c r="M37" i="15" s="1"/>
  <c r="IV37" i="15" s="1"/>
  <c r="CC85" i="12"/>
  <c r="BP85" i="12"/>
  <c r="CC40" i="12"/>
  <c r="H39" i="8" s="1"/>
  <c r="BP40" i="12"/>
  <c r="D39" i="8" s="1"/>
  <c r="F39" i="8" s="1"/>
  <c r="M43" i="15" s="1"/>
  <c r="IV43" i="15" s="1"/>
  <c r="CC94" i="12"/>
  <c r="BP94" i="12"/>
  <c r="CC93" i="12"/>
  <c r="BP93" i="12"/>
  <c r="CC5" i="12"/>
  <c r="H4" i="8" s="1"/>
  <c r="BP5" i="12"/>
  <c r="D4" i="8" s="1"/>
  <c r="F4" i="8" s="1"/>
  <c r="M8" i="15" s="1"/>
  <c r="IV8" i="15" s="1"/>
  <c r="CC16" i="12"/>
  <c r="H15" i="8" s="1"/>
  <c r="BP16" i="12"/>
  <c r="D15" i="8" s="1"/>
  <c r="F15" i="8" s="1"/>
  <c r="M19" i="15" s="1"/>
  <c r="IV19" i="15" s="1"/>
  <c r="CC38" i="12"/>
  <c r="H37" i="8" s="1"/>
  <c r="BP38" i="12"/>
  <c r="D37" i="8" s="1"/>
  <c r="F37" i="8" s="1"/>
  <c r="M41" i="15" s="1"/>
  <c r="IV41" i="15" s="1"/>
  <c r="CC9" i="12"/>
  <c r="H8" i="8" s="1"/>
  <c r="BP9" i="12"/>
  <c r="D8" i="8" s="1"/>
  <c r="F8" i="8" s="1"/>
  <c r="M12" i="15" s="1"/>
  <c r="IV12" i="15" s="1"/>
  <c r="CC41" i="12"/>
  <c r="H40" i="8" s="1"/>
  <c r="BP41" i="12"/>
  <c r="D40" i="8" s="1"/>
  <c r="F40" i="8" s="1"/>
  <c r="M44" i="15" s="1"/>
  <c r="IV44" i="15" s="1"/>
  <c r="CC83" i="12"/>
  <c r="BP83" i="12"/>
  <c r="CC65" i="12"/>
  <c r="BP65" i="12"/>
  <c r="CC49" i="12"/>
  <c r="H48" i="8" s="1"/>
  <c r="BP49" i="12"/>
  <c r="D48" i="8" s="1"/>
  <c r="F48" i="8" s="1"/>
  <c r="M52" i="15" s="1"/>
  <c r="IV52" i="15" s="1"/>
  <c r="CC81" i="12"/>
  <c r="BP81" i="12"/>
  <c r="CC90" i="12"/>
  <c r="BP90" i="12"/>
  <c r="CC33" i="12"/>
  <c r="H32" i="8" s="1"/>
  <c r="BP33" i="12"/>
  <c r="D32" i="8" s="1"/>
  <c r="F32" i="8" s="1"/>
  <c r="M36" i="15" s="1"/>
  <c r="IV36" i="15" s="1"/>
  <c r="CC95" i="12"/>
  <c r="BP95" i="12"/>
  <c r="CC42" i="12"/>
  <c r="H41" i="8" s="1"/>
  <c r="BP42" i="12"/>
  <c r="D41" i="8" s="1"/>
  <c r="F41" i="8" s="1"/>
  <c r="M45" i="15" s="1"/>
  <c r="IV45" i="15" s="1"/>
  <c r="CC92" i="12"/>
  <c r="BP92" i="12"/>
  <c r="CC96" i="12"/>
  <c r="BP96" i="12"/>
  <c r="CC25" i="12"/>
  <c r="H24" i="8" s="1"/>
  <c r="BP25" i="12"/>
  <c r="D24" i="8" s="1"/>
  <c r="F24" i="8" s="1"/>
  <c r="M28" i="15" s="1"/>
  <c r="IV28" i="15" s="1"/>
  <c r="CC27" i="12"/>
  <c r="H26" i="8" s="1"/>
  <c r="BP27" i="12"/>
  <c r="D26" i="8" s="1"/>
  <c r="F26" i="8" s="1"/>
  <c r="M30" i="15" s="1"/>
  <c r="IV30" i="15" s="1"/>
  <c r="CC78" i="12"/>
  <c r="BP78" i="12"/>
  <c r="BO13" i="12"/>
  <c r="C12" i="8" s="1"/>
  <c r="E12" i="8" s="1"/>
  <c r="BO8" i="12"/>
  <c r="C7" i="8" s="1"/>
  <c r="E7" i="8" s="1"/>
  <c r="BO11" i="12"/>
  <c r="C10" i="8" s="1"/>
  <c r="E10" i="8" s="1"/>
  <c r="BO69" i="12"/>
  <c r="BO73" i="12"/>
  <c r="BO83" i="12"/>
  <c r="BO6" i="12"/>
  <c r="C5" i="8" s="1"/>
  <c r="E5" i="8" s="1"/>
  <c r="BO98" i="12"/>
  <c r="BO19" i="12"/>
  <c r="C18" i="8" s="1"/>
  <c r="E18" i="8" s="1"/>
  <c r="BO28" i="12"/>
  <c r="C27" i="8" s="1"/>
  <c r="E27" i="8" s="1"/>
  <c r="BO5" i="12"/>
  <c r="C4" i="8" s="1"/>
  <c r="E4" i="8" s="1"/>
  <c r="BO24" i="12"/>
  <c r="C23" i="8" s="1"/>
  <c r="E23" i="8" s="1"/>
  <c r="BO27" i="12"/>
  <c r="C26" i="8" s="1"/>
  <c r="E26" i="8" s="1"/>
  <c r="BO99" i="12"/>
  <c r="CC56" i="12"/>
  <c r="BP56" i="12"/>
  <c r="CC19" i="12"/>
  <c r="H18" i="8" s="1"/>
  <c r="BP19" i="12"/>
  <c r="D18" i="8" s="1"/>
  <c r="F18" i="8" s="1"/>
  <c r="M22" i="15" s="1"/>
  <c r="IV22" i="15" s="1"/>
  <c r="CC7" i="12"/>
  <c r="H6" i="8" s="1"/>
  <c r="BP7" i="12"/>
  <c r="D6" i="8" s="1"/>
  <c r="F6" i="8" s="1"/>
  <c r="M10" i="15" s="1"/>
  <c r="IV10" i="15" s="1"/>
  <c r="CC36" i="12"/>
  <c r="H35" i="8" s="1"/>
  <c r="BP36" i="12"/>
  <c r="D35" i="8" s="1"/>
  <c r="F35" i="8" s="1"/>
  <c r="M39" i="15" s="1"/>
  <c r="IV39" i="15" s="1"/>
  <c r="CC12" i="12"/>
  <c r="H11" i="8" s="1"/>
  <c r="BP12" i="12"/>
  <c r="D11" i="8" s="1"/>
  <c r="F11" i="8" s="1"/>
  <c r="M15" i="15" s="1"/>
  <c r="IV15" i="15" s="1"/>
  <c r="CC26" i="12"/>
  <c r="H25" i="8" s="1"/>
  <c r="BP26" i="12"/>
  <c r="D25" i="8" s="1"/>
  <c r="F25" i="8" s="1"/>
  <c r="M29" i="15" s="1"/>
  <c r="IV29" i="15" s="1"/>
  <c r="CC63" i="12"/>
  <c r="BP63" i="12"/>
  <c r="CC46" i="12"/>
  <c r="H45" i="8" s="1"/>
  <c r="BP46" i="12"/>
  <c r="D45" i="8" s="1"/>
  <c r="F45" i="8" s="1"/>
  <c r="M49" i="15" s="1"/>
  <c r="IV49" i="15" s="1"/>
  <c r="CC31" i="12"/>
  <c r="H30" i="8" s="1"/>
  <c r="BP31" i="12"/>
  <c r="D30" i="8" s="1"/>
  <c r="F30" i="8" s="1"/>
  <c r="M34" i="15" s="1"/>
  <c r="IV34" i="15" s="1"/>
  <c r="CC45" i="12"/>
  <c r="H44" i="8" s="1"/>
  <c r="BP45" i="12"/>
  <c r="D44" i="8" s="1"/>
  <c r="F44" i="8" s="1"/>
  <c r="M48" i="15" s="1"/>
  <c r="IV48" i="15" s="1"/>
  <c r="CC61" i="12"/>
  <c r="BP61" i="12"/>
  <c r="CC77" i="12"/>
  <c r="BP77" i="12"/>
  <c r="CC6" i="12"/>
  <c r="H5" i="8" s="1"/>
  <c r="BP6" i="12"/>
  <c r="D5" i="8" s="1"/>
  <c r="F5" i="8" s="1"/>
  <c r="M9" i="15" s="1"/>
  <c r="IV9" i="15" s="1"/>
  <c r="CC97" i="12"/>
  <c r="BP97" i="12"/>
  <c r="CC62" i="12"/>
  <c r="BP62" i="12"/>
  <c r="CC57" i="12"/>
  <c r="BP57" i="12"/>
  <c r="CC10" i="12"/>
  <c r="H9" i="8" s="1"/>
  <c r="BP10" i="12"/>
  <c r="D9" i="8" s="1"/>
  <c r="F9" i="8" s="1"/>
  <c r="M13" i="15" s="1"/>
  <c r="IV13" i="15" s="1"/>
  <c r="CC29" i="12"/>
  <c r="H28" i="8" s="1"/>
  <c r="BP29" i="12"/>
  <c r="D28" i="8" s="1"/>
  <c r="F28" i="8" s="1"/>
  <c r="M32" i="15" s="1"/>
  <c r="IV32" i="15" s="1"/>
  <c r="CC8" i="12"/>
  <c r="H7" i="8" s="1"/>
  <c r="BP8" i="12"/>
  <c r="D7" i="8" s="1"/>
  <c r="F7" i="8" s="1"/>
  <c r="M11" i="15" s="1"/>
  <c r="IV11" i="15" s="1"/>
  <c r="CC50" i="12"/>
  <c r="H49" i="8" s="1"/>
  <c r="BP50" i="12"/>
  <c r="D49" i="8" s="1"/>
  <c r="F49" i="8" s="1"/>
  <c r="M53" i="15" s="1"/>
  <c r="IV53" i="15" s="1"/>
  <c r="CC37" i="12"/>
  <c r="H36" i="8" s="1"/>
  <c r="BP37" i="12"/>
  <c r="D36" i="8" s="1"/>
  <c r="F36" i="8" s="1"/>
  <c r="M40" i="15" s="1"/>
  <c r="IV40" i="15" s="1"/>
  <c r="CC20" i="12"/>
  <c r="H19" i="8" s="1"/>
  <c r="BP20" i="12"/>
  <c r="D19" i="8" s="1"/>
  <c r="F19" i="8" s="1"/>
  <c r="M23" i="15" s="1"/>
  <c r="IV23" i="15" s="1"/>
  <c r="CC79" i="12"/>
  <c r="BP79" i="12"/>
  <c r="CC99" i="12"/>
  <c r="BP99" i="12"/>
  <c r="N54" i="16" l="1"/>
  <c r="IV54" i="16" s="1"/>
  <c r="J50" i="8"/>
  <c r="O54" i="16" s="1"/>
  <c r="G17" i="8"/>
  <c r="M21" i="16" s="1"/>
  <c r="IU21" i="16" s="1"/>
  <c r="G46" i="8"/>
  <c r="I46" i="8" s="1"/>
  <c r="G15" i="8"/>
  <c r="M19" i="16" s="1"/>
  <c r="IU19" i="16" s="1"/>
  <c r="G16" i="8"/>
  <c r="M20" i="16" s="1"/>
  <c r="IU20" i="16" s="1"/>
  <c r="N21" i="16"/>
  <c r="IV21" i="16" s="1"/>
  <c r="J17" i="8"/>
  <c r="O21" i="16" s="1"/>
  <c r="J42" i="8"/>
  <c r="O46" i="16" s="1"/>
  <c r="N46" i="16"/>
  <c r="IV46" i="16" s="1"/>
  <c r="J19" i="8"/>
  <c r="O23" i="16" s="1"/>
  <c r="N23" i="16"/>
  <c r="IV23" i="16" s="1"/>
  <c r="N32" i="16"/>
  <c r="IV32" i="16" s="1"/>
  <c r="J28" i="8"/>
  <c r="O32" i="16" s="1"/>
  <c r="J25" i="8"/>
  <c r="O29" i="16" s="1"/>
  <c r="N29" i="16"/>
  <c r="IV29" i="16" s="1"/>
  <c r="J18" i="8"/>
  <c r="O22" i="16" s="1"/>
  <c r="N22" i="16"/>
  <c r="IV22" i="16" s="1"/>
  <c r="N45" i="16"/>
  <c r="IV45" i="16" s="1"/>
  <c r="J41" i="8"/>
  <c r="O45" i="16" s="1"/>
  <c r="J37" i="8"/>
  <c r="O41" i="16" s="1"/>
  <c r="N41" i="16"/>
  <c r="IV41" i="16" s="1"/>
  <c r="N40" i="16"/>
  <c r="IV40" i="16" s="1"/>
  <c r="J36" i="8"/>
  <c r="O40" i="16" s="1"/>
  <c r="J7" i="8"/>
  <c r="O11" i="16" s="1"/>
  <c r="N11" i="16"/>
  <c r="IV11" i="16" s="1"/>
  <c r="J9" i="8"/>
  <c r="O13" i="16" s="1"/>
  <c r="N13" i="16"/>
  <c r="IV13" i="16" s="1"/>
  <c r="N9" i="16"/>
  <c r="IV9" i="16" s="1"/>
  <c r="J5" i="8"/>
  <c r="O9" i="16" s="1"/>
  <c r="N34" i="16"/>
  <c r="IV34" i="16" s="1"/>
  <c r="J30" i="8"/>
  <c r="O34" i="16" s="1"/>
  <c r="N15" i="16"/>
  <c r="IV15" i="16" s="1"/>
  <c r="J11" i="8"/>
  <c r="O15" i="16" s="1"/>
  <c r="J6" i="8"/>
  <c r="O10" i="16" s="1"/>
  <c r="N10" i="16"/>
  <c r="IV10" i="16" s="1"/>
  <c r="J24" i="8"/>
  <c r="O28" i="16" s="1"/>
  <c r="N28" i="16"/>
  <c r="IV28" i="16" s="1"/>
  <c r="J48" i="8"/>
  <c r="O52" i="16" s="1"/>
  <c r="N52" i="16"/>
  <c r="IV52" i="16" s="1"/>
  <c r="J15" i="8"/>
  <c r="O19" i="16" s="1"/>
  <c r="N19" i="16"/>
  <c r="IV19" i="16" s="1"/>
  <c r="J39" i="8"/>
  <c r="O43" i="16" s="1"/>
  <c r="N43" i="16"/>
  <c r="IV43" i="16" s="1"/>
  <c r="J33" i="8"/>
  <c r="O37" i="16" s="1"/>
  <c r="N37" i="16"/>
  <c r="IV37" i="16" s="1"/>
  <c r="N31" i="16"/>
  <c r="IV31" i="16" s="1"/>
  <c r="J27" i="8"/>
  <c r="O31" i="16" s="1"/>
  <c r="N27" i="16"/>
  <c r="IV27" i="16" s="1"/>
  <c r="J23" i="8"/>
  <c r="O27" i="16" s="1"/>
  <c r="N7" i="16"/>
  <c r="IV7" i="16" s="1"/>
  <c r="J3" i="8"/>
  <c r="O7" i="16" s="1"/>
  <c r="N53" i="16"/>
  <c r="IV53" i="16" s="1"/>
  <c r="J49" i="8"/>
  <c r="O53" i="16" s="1"/>
  <c r="J44" i="8"/>
  <c r="O48" i="16" s="1"/>
  <c r="N48" i="16"/>
  <c r="IV48" i="16" s="1"/>
  <c r="N49" i="16"/>
  <c r="IV49" i="16" s="1"/>
  <c r="J45" i="8"/>
  <c r="O49" i="16" s="1"/>
  <c r="N39" i="16"/>
  <c r="IV39" i="16" s="1"/>
  <c r="J35" i="8"/>
  <c r="O39" i="16" s="1"/>
  <c r="N30" i="16"/>
  <c r="IV30" i="16" s="1"/>
  <c r="J26" i="8"/>
  <c r="O30" i="16" s="1"/>
  <c r="N36" i="16"/>
  <c r="IV36" i="16" s="1"/>
  <c r="J32" i="8"/>
  <c r="O36" i="16" s="1"/>
  <c r="N44" i="16"/>
  <c r="IV44" i="16" s="1"/>
  <c r="J40" i="8"/>
  <c r="O44" i="16" s="1"/>
  <c r="N8" i="16"/>
  <c r="IV8" i="16" s="1"/>
  <c r="J4" i="8"/>
  <c r="O8" i="16" s="1"/>
  <c r="N14" i="16"/>
  <c r="IV14" i="16" s="1"/>
  <c r="J10" i="8"/>
  <c r="O14" i="16" s="1"/>
  <c r="J22" i="8"/>
  <c r="O26" i="16" s="1"/>
  <c r="N26" i="16"/>
  <c r="IV26" i="16" s="1"/>
  <c r="L30" i="15"/>
  <c r="IU30" i="15" s="1"/>
  <c r="G26" i="8"/>
  <c r="G18" i="8"/>
  <c r="L22" i="15"/>
  <c r="IU22" i="15" s="1"/>
  <c r="G9" i="8"/>
  <c r="G38" i="8"/>
  <c r="L42" i="15"/>
  <c r="IU42" i="15" s="1"/>
  <c r="L47" i="15"/>
  <c r="IU47" i="15" s="1"/>
  <c r="G43" i="8"/>
  <c r="N35" i="16"/>
  <c r="IV35" i="16" s="1"/>
  <c r="J31" i="8"/>
  <c r="O35" i="16" s="1"/>
  <c r="J21" i="8"/>
  <c r="O25" i="16" s="1"/>
  <c r="N25" i="16"/>
  <c r="IV25" i="16" s="1"/>
  <c r="L44" i="15"/>
  <c r="IU44" i="15" s="1"/>
  <c r="G40" i="8"/>
  <c r="J16" i="8"/>
  <c r="O20" i="16" s="1"/>
  <c r="N20" i="16"/>
  <c r="IV20" i="16" s="1"/>
  <c r="L45" i="15"/>
  <c r="IU45" i="15" s="1"/>
  <c r="G41" i="8"/>
  <c r="G44" i="8"/>
  <c r="L28" i="15"/>
  <c r="IU28" i="15" s="1"/>
  <c r="G24" i="8"/>
  <c r="G3" i="8"/>
  <c r="L7" i="15"/>
  <c r="IU7" i="15" s="1"/>
  <c r="L43" i="15"/>
  <c r="IU43" i="15" s="1"/>
  <c r="G39" i="8"/>
  <c r="J38" i="8"/>
  <c r="O42" i="16" s="1"/>
  <c r="N42" i="16"/>
  <c r="IV42" i="16" s="1"/>
  <c r="N47" i="16"/>
  <c r="IV47" i="16" s="1"/>
  <c r="J43" i="8"/>
  <c r="O47" i="16" s="1"/>
  <c r="G23" i="8"/>
  <c r="L27" i="15"/>
  <c r="IU27" i="15" s="1"/>
  <c r="G34" i="8"/>
  <c r="L38" i="15"/>
  <c r="IU38" i="15" s="1"/>
  <c r="L12" i="15"/>
  <c r="IU12" i="15" s="1"/>
  <c r="G8" i="8"/>
  <c r="G20" i="8"/>
  <c r="L24" i="15"/>
  <c r="IU24" i="15" s="1"/>
  <c r="N18" i="16"/>
  <c r="IV18" i="16" s="1"/>
  <c r="J14" i="8"/>
  <c r="O18" i="16" s="1"/>
  <c r="J12" i="8"/>
  <c r="O16" i="16" s="1"/>
  <c r="N16" i="16"/>
  <c r="IV16" i="16" s="1"/>
  <c r="G29" i="8"/>
  <c r="L53" i="15"/>
  <c r="IU53" i="15" s="1"/>
  <c r="G49" i="8"/>
  <c r="G42" i="8"/>
  <c r="L46" i="15"/>
  <c r="IU46" i="15" s="1"/>
  <c r="G25" i="8"/>
  <c r="L29" i="15"/>
  <c r="IU29" i="15" s="1"/>
  <c r="N51" i="16"/>
  <c r="IV51" i="16" s="1"/>
  <c r="J47" i="8"/>
  <c r="O51" i="16" s="1"/>
  <c r="J8" i="8"/>
  <c r="O12" i="16" s="1"/>
  <c r="N12" i="16"/>
  <c r="IV12" i="16" s="1"/>
  <c r="N24" i="16"/>
  <c r="IV24" i="16" s="1"/>
  <c r="J20" i="8"/>
  <c r="O24" i="16" s="1"/>
  <c r="G4" i="8"/>
  <c r="L8" i="15"/>
  <c r="IU8" i="15" s="1"/>
  <c r="L9" i="15"/>
  <c r="IU9" i="15" s="1"/>
  <c r="G5" i="8"/>
  <c r="L14" i="15"/>
  <c r="IU14" i="15" s="1"/>
  <c r="G10" i="8"/>
  <c r="G11" i="8"/>
  <c r="G12" i="8"/>
  <c r="L16" i="15"/>
  <c r="IU16" i="15" s="1"/>
  <c r="L34" i="15"/>
  <c r="IU34" i="15" s="1"/>
  <c r="G30" i="8"/>
  <c r="G47" i="8"/>
  <c r="L51" i="15"/>
  <c r="IU51" i="15" s="1"/>
  <c r="G22" i="8"/>
  <c r="L26" i="15"/>
  <c r="IU26" i="15" s="1"/>
  <c r="L17" i="15"/>
  <c r="IU17" i="15" s="1"/>
  <c r="G13" i="8"/>
  <c r="N50" i="16"/>
  <c r="IV50" i="16" s="1"/>
  <c r="J46" i="8"/>
  <c r="O50" i="16" s="1"/>
  <c r="G48" i="8"/>
  <c r="G31" i="8"/>
  <c r="L35" i="15"/>
  <c r="IU35" i="15" s="1"/>
  <c r="G45" i="8"/>
  <c r="L49" i="15"/>
  <c r="IU49" i="15" s="1"/>
  <c r="G21" i="8"/>
  <c r="L25" i="15"/>
  <c r="IU25" i="15" s="1"/>
  <c r="G36" i="8"/>
  <c r="L40" i="15"/>
  <c r="IU40" i="15" s="1"/>
  <c r="L37" i="15"/>
  <c r="IU37" i="15" s="1"/>
  <c r="G33" i="8"/>
  <c r="J34" i="8"/>
  <c r="O38" i="16" s="1"/>
  <c r="N38" i="16"/>
  <c r="IV38" i="16" s="1"/>
  <c r="J13" i="8"/>
  <c r="O17" i="16" s="1"/>
  <c r="N17" i="16"/>
  <c r="IV17" i="16" s="1"/>
  <c r="G27" i="8"/>
  <c r="L31" i="15"/>
  <c r="IU31" i="15" s="1"/>
  <c r="G7" i="8"/>
  <c r="L11" i="15"/>
  <c r="IU11" i="15" s="1"/>
  <c r="L39" i="15"/>
  <c r="IU39" i="15" s="1"/>
  <c r="G35" i="8"/>
  <c r="L32" i="15"/>
  <c r="IU32" i="15" s="1"/>
  <c r="G28" i="8"/>
  <c r="G6" i="8"/>
  <c r="L10" i="15"/>
  <c r="IU10" i="15" s="1"/>
  <c r="N33" i="16"/>
  <c r="IV33" i="16" s="1"/>
  <c r="J29" i="8"/>
  <c r="O33" i="16" s="1"/>
  <c r="G37" i="8"/>
  <c r="G32" i="8"/>
  <c r="L36" i="15"/>
  <c r="IU36" i="15" s="1"/>
  <c r="L18" i="15"/>
  <c r="IU18" i="15" s="1"/>
  <c r="G14" i="8"/>
  <c r="L23" i="15"/>
  <c r="IU23" i="15" s="1"/>
  <c r="G19" i="8"/>
  <c r="G50" i="8"/>
  <c r="L54" i="15"/>
  <c r="IU54" i="15" s="1"/>
  <c r="E9" i="13" l="1"/>
  <c r="M50" i="16"/>
  <c r="IU50" i="16" s="1"/>
  <c r="C2" i="13"/>
  <c r="I15" i="8"/>
  <c r="C4" i="13"/>
  <c r="I17" i="8"/>
  <c r="I16" i="8"/>
  <c r="C3" i="13"/>
  <c r="I28" i="8"/>
  <c r="M32" i="16"/>
  <c r="IU32" i="16" s="1"/>
  <c r="D3" i="13"/>
  <c r="M35" i="16"/>
  <c r="IU35" i="16" s="1"/>
  <c r="D6" i="13"/>
  <c r="I31" i="8"/>
  <c r="I13" i="8"/>
  <c r="M17" i="16"/>
  <c r="IU17" i="16" s="1"/>
  <c r="B12" i="13"/>
  <c r="B3" i="13"/>
  <c r="M8" i="16"/>
  <c r="IU8" i="16" s="1"/>
  <c r="I4" i="8"/>
  <c r="M39" i="16"/>
  <c r="IU39" i="16" s="1"/>
  <c r="I35" i="8"/>
  <c r="D10" i="13"/>
  <c r="M18" i="16"/>
  <c r="IU18" i="16" s="1"/>
  <c r="I14" i="8"/>
  <c r="B13" i="13"/>
  <c r="M41" i="16"/>
  <c r="IU41" i="16" s="1"/>
  <c r="D12" i="13"/>
  <c r="I37" i="8"/>
  <c r="B5" i="13"/>
  <c r="I6" i="8"/>
  <c r="M10" i="16"/>
  <c r="IU10" i="16" s="1"/>
  <c r="D8" i="13"/>
  <c r="M37" i="16"/>
  <c r="IU37" i="16" s="1"/>
  <c r="I33" i="8"/>
  <c r="M26" i="16"/>
  <c r="IU26" i="16" s="1"/>
  <c r="C9" i="13"/>
  <c r="I22" i="8"/>
  <c r="I10" i="8"/>
  <c r="M14" i="16"/>
  <c r="IU14" i="16" s="1"/>
  <c r="B9" i="13"/>
  <c r="I49" i="8"/>
  <c r="M53" i="16"/>
  <c r="IU53" i="16" s="1"/>
  <c r="E12" i="13"/>
  <c r="C7" i="13"/>
  <c r="M24" i="16"/>
  <c r="IU24" i="16" s="1"/>
  <c r="I20" i="8"/>
  <c r="I34" i="8"/>
  <c r="M38" i="16"/>
  <c r="IU38" i="16" s="1"/>
  <c r="D9" i="13"/>
  <c r="C13" i="13"/>
  <c r="M30" i="16"/>
  <c r="IU30" i="16" s="1"/>
  <c r="I26" i="8"/>
  <c r="E13" i="13"/>
  <c r="M54" i="16"/>
  <c r="IU54" i="16" s="1"/>
  <c r="I50" i="8"/>
  <c r="B6" i="13"/>
  <c r="I7" i="8"/>
  <c r="M11" i="16"/>
  <c r="IU11" i="16" s="1"/>
  <c r="I21" i="8"/>
  <c r="C8" i="13"/>
  <c r="M25" i="16"/>
  <c r="IU25" i="16" s="1"/>
  <c r="C12" i="13"/>
  <c r="I25" i="8"/>
  <c r="M29" i="16"/>
  <c r="IU29" i="16" s="1"/>
  <c r="C6" i="13"/>
  <c r="M23" i="16"/>
  <c r="IU23" i="16" s="1"/>
  <c r="I19" i="8"/>
  <c r="I48" i="8"/>
  <c r="M52" i="16"/>
  <c r="IU52" i="16" s="1"/>
  <c r="E11" i="13"/>
  <c r="E10" i="13"/>
  <c r="M51" i="16"/>
  <c r="IU51" i="16" s="1"/>
  <c r="I47" i="8"/>
  <c r="I12" i="8"/>
  <c r="B11" i="13"/>
  <c r="M16" i="16"/>
  <c r="IU16" i="16" s="1"/>
  <c r="I5" i="8"/>
  <c r="B4" i="13"/>
  <c r="M9" i="16"/>
  <c r="IU9" i="16" s="1"/>
  <c r="I29" i="8"/>
  <c r="M33" i="16"/>
  <c r="IU33" i="16" s="1"/>
  <c r="D4" i="13"/>
  <c r="M27" i="16"/>
  <c r="IU27" i="16" s="1"/>
  <c r="I23" i="8"/>
  <c r="C10" i="13"/>
  <c r="B2" i="13"/>
  <c r="M7" i="16"/>
  <c r="IU7" i="16" s="1"/>
  <c r="I3" i="8"/>
  <c r="I41" i="8"/>
  <c r="M45" i="16"/>
  <c r="IU45" i="16" s="1"/>
  <c r="E4" i="13"/>
  <c r="M44" i="16"/>
  <c r="IU44" i="16" s="1"/>
  <c r="I40" i="8"/>
  <c r="E3" i="13"/>
  <c r="I38" i="8"/>
  <c r="M42" i="16"/>
  <c r="IU42" i="16" s="1"/>
  <c r="D13" i="13"/>
  <c r="I8" i="8"/>
  <c r="B7" i="13"/>
  <c r="M12" i="16"/>
  <c r="IU12" i="16" s="1"/>
  <c r="B13" i="15"/>
  <c r="B12" i="15"/>
  <c r="M48" i="16"/>
  <c r="IU48" i="16" s="1"/>
  <c r="I44" i="8"/>
  <c r="E7" i="13"/>
  <c r="M36" i="16"/>
  <c r="IU36" i="16" s="1"/>
  <c r="D7" i="13"/>
  <c r="I32" i="8"/>
  <c r="D2" i="13"/>
  <c r="M31" i="16"/>
  <c r="IU31" i="16" s="1"/>
  <c r="I27" i="8"/>
  <c r="D11" i="13"/>
  <c r="M40" i="16"/>
  <c r="IU40" i="16" s="1"/>
  <c r="I36" i="8"/>
  <c r="I45" i="8"/>
  <c r="M49" i="16"/>
  <c r="IU49" i="16" s="1"/>
  <c r="E8" i="13"/>
  <c r="I30" i="8"/>
  <c r="D5" i="13"/>
  <c r="M34" i="16"/>
  <c r="IU34" i="16" s="1"/>
  <c r="B10" i="13"/>
  <c r="M15" i="16"/>
  <c r="IU15" i="16" s="1"/>
  <c r="I11" i="8"/>
  <c r="I42" i="8"/>
  <c r="E5" i="13"/>
  <c r="M46" i="16"/>
  <c r="IU46" i="16" s="1"/>
  <c r="M43" i="16"/>
  <c r="IU43" i="16" s="1"/>
  <c r="I39" i="8"/>
  <c r="E2" i="13"/>
  <c r="M28" i="16"/>
  <c r="IU28" i="16" s="1"/>
  <c r="C11" i="13"/>
  <c r="I24" i="8"/>
  <c r="I43" i="8"/>
  <c r="M47" i="16"/>
  <c r="IU47" i="16" s="1"/>
  <c r="E6" i="13"/>
  <c r="B8" i="13"/>
  <c r="I9" i="8"/>
  <c r="M13" i="16"/>
  <c r="IU13" i="16" s="1"/>
  <c r="I18" i="8"/>
  <c r="M22" i="16"/>
  <c r="IU22" i="16" s="1"/>
  <c r="C5" i="13"/>
  <c r="B13" i="16"/>
  <c r="B10" i="16" l="1"/>
  <c r="B9" i="16"/>
  <c r="F12" i="15"/>
  <c r="C12" i="15"/>
  <c r="D12" i="15" s="1"/>
  <c r="E12" i="15"/>
  <c r="E13" i="15"/>
  <c r="F13" i="15"/>
  <c r="C13" i="15"/>
  <c r="D13" i="15" s="1"/>
</calcChain>
</file>

<file path=xl/sharedStrings.xml><?xml version="1.0" encoding="utf-8"?>
<sst xmlns="http://schemas.openxmlformats.org/spreadsheetml/2006/main" count="1361" uniqueCount="514">
  <si>
    <t>Well</t>
  </si>
  <si>
    <t>A01</t>
  </si>
  <si>
    <t>A02</t>
  </si>
  <si>
    <t>A03</t>
  </si>
  <si>
    <t>A04</t>
  </si>
  <si>
    <t>A05</t>
  </si>
  <si>
    <t>A06</t>
  </si>
  <si>
    <t>A07</t>
  </si>
  <si>
    <t>A08</t>
  </si>
  <si>
    <t>A09</t>
  </si>
  <si>
    <t>A10</t>
  </si>
  <si>
    <t>A11</t>
  </si>
  <si>
    <t>A12</t>
  </si>
  <si>
    <t>B01</t>
  </si>
  <si>
    <t>B02</t>
  </si>
  <si>
    <t>B03</t>
  </si>
  <si>
    <t>B04</t>
  </si>
  <si>
    <t>B05</t>
  </si>
  <si>
    <t>B06</t>
  </si>
  <si>
    <t>B07</t>
  </si>
  <si>
    <t>B08</t>
  </si>
  <si>
    <t>B09</t>
  </si>
  <si>
    <t>B10</t>
  </si>
  <si>
    <t>B11</t>
  </si>
  <si>
    <t>B12</t>
  </si>
  <si>
    <t>C01</t>
  </si>
  <si>
    <t>C02</t>
  </si>
  <si>
    <t>C03</t>
  </si>
  <si>
    <t>C04</t>
  </si>
  <si>
    <t>C05</t>
  </si>
  <si>
    <t>C06</t>
  </si>
  <si>
    <t>C07</t>
  </si>
  <si>
    <t>C08</t>
  </si>
  <si>
    <t>C09</t>
  </si>
  <si>
    <t>C10</t>
  </si>
  <si>
    <t>C11</t>
  </si>
  <si>
    <t>C12</t>
  </si>
  <si>
    <t>D01</t>
  </si>
  <si>
    <t>D02</t>
  </si>
  <si>
    <t>D03</t>
  </si>
  <si>
    <t>D04</t>
  </si>
  <si>
    <t>D05</t>
  </si>
  <si>
    <t>D06</t>
  </si>
  <si>
    <t>D07</t>
  </si>
  <si>
    <t>D08</t>
  </si>
  <si>
    <t>D09</t>
  </si>
  <si>
    <t>D10</t>
  </si>
  <si>
    <t>D11</t>
  </si>
  <si>
    <t>D12</t>
  </si>
  <si>
    <t>E01</t>
  </si>
  <si>
    <t>E02</t>
  </si>
  <si>
    <t>E03</t>
  </si>
  <si>
    <t>E04</t>
  </si>
  <si>
    <t>E05</t>
  </si>
  <si>
    <t>E06</t>
  </si>
  <si>
    <t>E07</t>
  </si>
  <si>
    <t>E08</t>
  </si>
  <si>
    <t>E09</t>
  </si>
  <si>
    <t>E10</t>
  </si>
  <si>
    <t>E11</t>
  </si>
  <si>
    <t>E12</t>
  </si>
  <si>
    <t>F01</t>
  </si>
  <si>
    <t>F02</t>
  </si>
  <si>
    <t>F03</t>
  </si>
  <si>
    <t>F04</t>
  </si>
  <si>
    <t>F05</t>
  </si>
  <si>
    <t>F06</t>
  </si>
  <si>
    <t>F07</t>
  </si>
  <si>
    <t>F08</t>
  </si>
  <si>
    <t>F09</t>
  </si>
  <si>
    <t>F10</t>
  </si>
  <si>
    <t>F11</t>
  </si>
  <si>
    <t>F12</t>
  </si>
  <si>
    <t>G01</t>
  </si>
  <si>
    <t>G02</t>
  </si>
  <si>
    <t>G03</t>
  </si>
  <si>
    <t>G04</t>
  </si>
  <si>
    <t>G05</t>
  </si>
  <si>
    <t>G06</t>
  </si>
  <si>
    <t>G07</t>
  </si>
  <si>
    <t>G08</t>
  </si>
  <si>
    <t>G09</t>
  </si>
  <si>
    <t>G10</t>
  </si>
  <si>
    <t>G11</t>
  </si>
  <si>
    <t>G12</t>
  </si>
  <si>
    <t>H01</t>
  </si>
  <si>
    <t>H02</t>
  </si>
  <si>
    <t>H03</t>
  </si>
  <si>
    <t>H04</t>
  </si>
  <si>
    <t>H05</t>
  </si>
  <si>
    <t>H06</t>
  </si>
  <si>
    <t>H07</t>
  </si>
  <si>
    <t>H08</t>
  </si>
  <si>
    <t>H09</t>
  </si>
  <si>
    <t>H10</t>
  </si>
  <si>
    <t>H11</t>
  </si>
  <si>
    <t>H12</t>
  </si>
  <si>
    <t>Symbol</t>
  </si>
  <si>
    <t>HPRT1</t>
  </si>
  <si>
    <t>RPL13A</t>
  </si>
  <si>
    <t>ACTB</t>
  </si>
  <si>
    <t>Gene</t>
  </si>
  <si>
    <t>&lt;25</t>
  </si>
  <si>
    <t>25-30</t>
  </si>
  <si>
    <t>30-35</t>
  </si>
  <si>
    <t>Position</t>
  </si>
  <si>
    <t>Description</t>
  </si>
  <si>
    <t>Gene Name</t>
  </si>
  <si>
    <t>Hs.525622</t>
  </si>
  <si>
    <t>NM_005163</t>
  </si>
  <si>
    <t>AKT1</t>
  </si>
  <si>
    <t>V-akt murine thymoma viral oncogene homolog 1</t>
  </si>
  <si>
    <t>PKB/PRKBA</t>
  </si>
  <si>
    <t>Hs.369675</t>
  </si>
  <si>
    <t>NM_001146</t>
  </si>
  <si>
    <t>ANGPT1</t>
  </si>
  <si>
    <t>Angiopoietin 1</t>
  </si>
  <si>
    <t>AGP1/AGPT</t>
  </si>
  <si>
    <t>Hs.553484</t>
  </si>
  <si>
    <t>NM_001147</t>
  </si>
  <si>
    <t>ANGPT2</t>
  </si>
  <si>
    <t>Angiopoietin 2</t>
  </si>
  <si>
    <t>AGPT2/ANG2</t>
  </si>
  <si>
    <t>GAPDH</t>
  </si>
  <si>
    <t>Hs.520640</t>
  </si>
  <si>
    <t>NM_001101</t>
  </si>
  <si>
    <t>Actin, beta</t>
  </si>
  <si>
    <t>b-Actin</t>
  </si>
  <si>
    <t>p value</t>
  </si>
  <si>
    <t>exp 1</t>
  </si>
  <si>
    <t>exp 2</t>
  </si>
  <si>
    <t>exp 3</t>
  </si>
  <si>
    <t>exp 4</t>
  </si>
  <si>
    <t>exp 5</t>
  </si>
  <si>
    <t>exp 6</t>
  </si>
  <si>
    <t>exp 7</t>
  </si>
  <si>
    <t>exp 8</t>
  </si>
  <si>
    <t>exp 9</t>
  </si>
  <si>
    <t>exp 10</t>
  </si>
  <si>
    <t>A</t>
  </si>
  <si>
    <t>B</t>
  </si>
  <si>
    <t>C</t>
  </si>
  <si>
    <t>D</t>
  </si>
  <si>
    <t>E</t>
  </si>
  <si>
    <t>F</t>
  </si>
  <si>
    <t>G</t>
  </si>
  <si>
    <t>H</t>
  </si>
  <si>
    <t>I</t>
  </si>
  <si>
    <t>J</t>
  </si>
  <si>
    <t>K</t>
  </si>
  <si>
    <t>L</t>
  </si>
  <si>
    <t>…</t>
  </si>
  <si>
    <t>…..</t>
  </si>
  <si>
    <t>STD</t>
  </si>
  <si>
    <t>exp1</t>
  </si>
  <si>
    <t>exp2</t>
  </si>
  <si>
    <t>exp3</t>
  </si>
  <si>
    <t>exp4</t>
  </si>
  <si>
    <t>exp5</t>
  </si>
  <si>
    <t>exp6</t>
  </si>
  <si>
    <t>exp7</t>
  </si>
  <si>
    <t>exp8</t>
  </si>
  <si>
    <t>exp9</t>
  </si>
  <si>
    <t>exp10</t>
  </si>
  <si>
    <t>&gt;35 and (N/A or blank) to 35</t>
  </si>
  <si>
    <t>T-TEST</t>
  </si>
  <si>
    <t>Instructions for Analyzing PCR Array Results with this Template:</t>
  </si>
  <si>
    <r>
      <t>NOTE:</t>
    </r>
    <r>
      <rPr>
        <i/>
        <sz val="10"/>
        <rFont val="Arial"/>
        <family val="2"/>
      </rPr>
      <t xml:space="preserve"> A set of sample data is included in this template for demonstration purposes only. Simply replace the existing data with your own through the Copy and Paste operations described above.</t>
    </r>
  </si>
  <si>
    <t>p Value</t>
  </si>
  <si>
    <t>Threshold for p Value of t-test</t>
  </si>
  <si>
    <t/>
  </si>
  <si>
    <t>Test Sample</t>
  </si>
  <si>
    <t>Control Sample</t>
  </si>
  <si>
    <r>
      <t>Distribution of C</t>
    </r>
    <r>
      <rPr>
        <b/>
        <vertAlign val="subscript"/>
        <sz val="10"/>
        <rFont val="Arial"/>
        <family val="2"/>
      </rPr>
      <t>t</t>
    </r>
    <r>
      <rPr>
        <b/>
        <sz val="10"/>
        <rFont val="Arial"/>
        <family val="2"/>
      </rPr>
      <t xml:space="preserve"> Values</t>
    </r>
  </si>
  <si>
    <r>
      <t>Percent Distribution of C</t>
    </r>
    <r>
      <rPr>
        <b/>
        <vertAlign val="subscript"/>
        <sz val="10"/>
        <rFont val="Arial"/>
        <family val="2"/>
      </rPr>
      <t>t</t>
    </r>
    <r>
      <rPr>
        <b/>
        <sz val="10"/>
        <rFont val="Arial"/>
        <family val="2"/>
      </rPr>
      <t xml:space="preserve"> Values</t>
    </r>
  </si>
  <si>
    <t>Threshold for Fold Difference</t>
  </si>
  <si>
    <t>AVG</t>
  </si>
  <si>
    <t>SD</t>
  </si>
  <si>
    <r>
      <t>C</t>
    </r>
    <r>
      <rPr>
        <b/>
        <vertAlign val="subscript"/>
        <sz val="10"/>
        <rFont val="Arial"/>
        <family val="2"/>
      </rPr>
      <t>t</t>
    </r>
    <r>
      <rPr>
        <b/>
        <sz val="10"/>
        <rFont val="Arial"/>
        <family val="2"/>
      </rPr>
      <t xml:space="preserve"> Range</t>
    </r>
  </si>
  <si>
    <t>Volcano Plot</t>
  </si>
  <si>
    <r>
      <t>2^-ΔC</t>
    </r>
    <r>
      <rPr>
        <b/>
        <vertAlign val="subscript"/>
        <sz val="10"/>
        <rFont val="Arial"/>
        <family val="2"/>
      </rPr>
      <t>t</t>
    </r>
  </si>
  <si>
    <t>The scale of the X and Y axes can be adjusted by double clicking on them and then re-formating using the standard functions of Microsoft Excel.</t>
  </si>
  <si>
    <t>The black line indicates a fold-change in gene expression of 1. The pink lines indicate the desired fold-change in gene expression threshold, as defined by the user in the yellow D1 cell.</t>
  </si>
  <si>
    <t xml:space="preserve">The blue line indicates the desired threshold for the p value of the t-test, as defined by user in the yellow I1 cell. </t>
  </si>
  <si>
    <t xml:space="preserve">Generally, only change data in yellow cells. Gray and white cells contain formulas for calculation or results. Please do not change them. </t>
  </si>
  <si>
    <r>
      <t>The template automatically displays the C</t>
    </r>
    <r>
      <rPr>
        <vertAlign val="subscript"/>
        <sz val="10"/>
        <rFont val="Arial"/>
        <family val="2"/>
      </rPr>
      <t>t</t>
    </r>
    <r>
      <rPr>
        <sz val="10"/>
        <rFont val="Arial"/>
        <family val="2"/>
      </rPr>
      <t xml:space="preserve"> value distribution on the right-hand side of this worksheet.</t>
    </r>
  </si>
  <si>
    <r>
      <t>The template also automatically displays the C</t>
    </r>
    <r>
      <rPr>
        <vertAlign val="subscript"/>
        <sz val="10"/>
        <rFont val="Arial"/>
        <family val="2"/>
      </rPr>
      <t>t</t>
    </r>
    <r>
      <rPr>
        <sz val="10"/>
        <rFont val="Arial"/>
        <family val="2"/>
      </rPr>
      <t xml:space="preserve"> value distribution on the right-hand side of this worksheet.</t>
    </r>
  </si>
  <si>
    <t>Q</t>
  </si>
  <si>
    <t>R</t>
  </si>
  <si>
    <t>Scatter Plot</t>
  </si>
  <si>
    <r>
      <t>Log</t>
    </r>
    <r>
      <rPr>
        <b/>
        <vertAlign val="subscript"/>
        <sz val="10"/>
        <rFont val="Arial"/>
        <family val="2"/>
      </rPr>
      <t>2</t>
    </r>
    <r>
      <rPr>
        <b/>
        <sz val="10"/>
        <rFont val="Arial"/>
        <family val="2"/>
      </rPr>
      <t>(FC)</t>
    </r>
  </si>
  <si>
    <t>Test Sample =</t>
  </si>
  <si>
    <t>Control Sample =</t>
  </si>
  <si>
    <t>3D Profile</t>
  </si>
  <si>
    <t>UniGene</t>
  </si>
  <si>
    <t>RefSeq</t>
  </si>
  <si>
    <t>Housekeeping Genes</t>
  </si>
  <si>
    <t>Fold Up- or Down-Regulation</t>
  </si>
  <si>
    <r>
      <t>The template automatically displays the replicate C</t>
    </r>
    <r>
      <rPr>
        <vertAlign val="subscript"/>
        <sz val="10"/>
        <rFont val="Arial"/>
        <family val="2"/>
      </rPr>
      <t>t</t>
    </r>
    <r>
      <rPr>
        <sz val="10"/>
        <rFont val="Arial"/>
        <family val="2"/>
      </rPr>
      <t xml:space="preserve"> values for the chosen housekeeping genes in both samples in the Gray cells to the left.</t>
    </r>
  </si>
  <si>
    <t>5. The template automatically displays the fold difference in the expression of each gene between the test and control samples in the "Results" worksheet. Statistical p values calculated by the t-test are also displayed, if replicates for each sample were included.</t>
  </si>
  <si>
    <t>If you wish to change the name of samples, please enter the new names into the yellow cells E2 and F2 of the "Results" worksheet. The names of the samples automatically changes in all other worksheets.</t>
  </si>
  <si>
    <r>
      <t>6.  The results are also displayed as a "</t>
    </r>
    <r>
      <rPr>
        <i/>
        <sz val="10"/>
        <rFont val="Arial"/>
        <family val="2"/>
      </rPr>
      <t>3D Profile</t>
    </r>
    <r>
      <rPr>
        <b/>
        <sz val="10"/>
        <rFont val="Arial"/>
        <family val="2"/>
      </rPr>
      <t>", a "</t>
    </r>
    <r>
      <rPr>
        <i/>
        <sz val="10"/>
        <rFont val="Arial"/>
        <family val="2"/>
      </rPr>
      <t>Scatter Plot</t>
    </r>
    <r>
      <rPr>
        <b/>
        <sz val="10"/>
        <rFont val="Arial"/>
        <family val="2"/>
      </rPr>
      <t>", and a "</t>
    </r>
    <r>
      <rPr>
        <i/>
        <sz val="10"/>
        <rFont val="Arial"/>
        <family val="2"/>
      </rPr>
      <t>Volcano Plot</t>
    </r>
    <r>
      <rPr>
        <b/>
        <sz val="10"/>
        <rFont val="Arial"/>
        <family val="2"/>
      </rPr>
      <t>" in the respective worksheets.</t>
    </r>
  </si>
  <si>
    <r>
      <t xml:space="preserve">The </t>
    </r>
    <r>
      <rPr>
        <b/>
        <sz val="10"/>
        <rFont val="Arial"/>
        <family val="2"/>
      </rPr>
      <t>3D Profile</t>
    </r>
    <r>
      <rPr>
        <sz val="10"/>
        <rFont val="Arial"/>
        <family val="2"/>
      </rPr>
      <t xml:space="preserve"> graphs the fold difference in expression of each gene between the two samples in the 96-well format of the PCR Array. Columns pointing up (with z-axis values &gt; 1) indicate an up-regulation of gene expression, and columns pointing down (with z-axis values &lt; 1) indicate a down-regulation of gene expression in the test sample relative to the control sample. The title of each axis can be edited by clicking on it and using the standard functions of Microsoft Excel.</t>
    </r>
  </si>
  <si>
    <r>
      <t>The black line indicates fold changes ((2 ^ (-</t>
    </r>
    <r>
      <rPr>
        <sz val="10"/>
        <rFont val="Symbol"/>
        <family val="1"/>
        <charset val="2"/>
      </rPr>
      <t>D</t>
    </r>
    <r>
      <rPr>
        <sz val="10"/>
        <rFont val="Arial"/>
        <family val="2"/>
      </rPr>
      <t>C</t>
    </r>
    <r>
      <rPr>
        <vertAlign val="subscript"/>
        <sz val="10"/>
        <rFont val="Arial"/>
        <family val="2"/>
      </rPr>
      <t>t</t>
    </r>
    <r>
      <rPr>
        <sz val="10"/>
        <rFont val="Arial"/>
        <family val="2"/>
      </rPr>
      <t>)) of 1. The pink lines indicate the desired fold-change in gene expression threshold, defined by the user with the entry in cell A1.</t>
    </r>
  </si>
  <si>
    <t>Average</t>
  </si>
  <si>
    <r>
      <t>AVG Normalized C</t>
    </r>
    <r>
      <rPr>
        <b/>
        <vertAlign val="subscript"/>
        <sz val="10"/>
        <rFont val="Arial"/>
        <family val="2"/>
      </rPr>
      <t>t</t>
    </r>
  </si>
  <si>
    <r>
      <t xml:space="preserve">AVG </t>
    </r>
    <r>
      <rPr>
        <b/>
        <sz val="10"/>
        <rFont val="Arial"/>
        <family val="2"/>
      </rPr>
      <t>Δ</t>
    </r>
    <r>
      <rPr>
        <b/>
        <sz val="10"/>
        <rFont val="Arial"/>
        <family val="2"/>
      </rPr>
      <t>C</t>
    </r>
    <r>
      <rPr>
        <b/>
        <vertAlign val="subscript"/>
        <sz val="10"/>
        <rFont val="Arial"/>
        <family val="2"/>
      </rPr>
      <t>t</t>
    </r>
    <r>
      <rPr>
        <b/>
        <sz val="10"/>
        <rFont val="Arial"/>
        <family val="2"/>
      </rPr>
      <t xml:space="preserve">               (Ct(GOI) - Ave Ct (HKG))</t>
    </r>
  </si>
  <si>
    <t>Normalized ΔCt (Ct(GOI) - Ave Ct (HKG))</t>
  </si>
  <si>
    <t>B2M</t>
  </si>
  <si>
    <t>PCR Array Catalog:</t>
  </si>
  <si>
    <r>
      <t>2</t>
    </r>
    <r>
      <rPr>
        <b/>
        <vertAlign val="superscript"/>
        <sz val="10"/>
        <rFont val="Arial"/>
        <family val="2"/>
      </rPr>
      <t>-ΔCt</t>
    </r>
  </si>
  <si>
    <t xml:space="preserve"> -- </t>
  </si>
  <si>
    <t>RT Efficiency</t>
  </si>
  <si>
    <t>Overview of the PCR Array Performance and Quality Control</t>
  </si>
  <si>
    <r>
      <t>ΔC</t>
    </r>
    <r>
      <rPr>
        <b/>
        <vertAlign val="subscript"/>
        <sz val="10"/>
        <rFont val="Arial"/>
        <family val="2"/>
      </rPr>
      <t>t</t>
    </r>
    <r>
      <rPr>
        <b/>
        <sz val="10"/>
        <rFont val="Arial"/>
        <family val="2"/>
      </rPr>
      <t xml:space="preserve"> (AVG RTC - AVG PPC)</t>
    </r>
  </si>
  <si>
    <t>Genomic DNA:</t>
  </si>
  <si>
    <t>AVG exp(1-10)</t>
  </si>
  <si>
    <t>ST DEV exp(1-10)</t>
  </si>
  <si>
    <t>1. PCR Array Reproducibility:</t>
  </si>
  <si>
    <t>PCR Array Catalog Number:</t>
  </si>
  <si>
    <t>3. Genomic DNA Contamination (GDC):</t>
  </si>
  <si>
    <t>T</t>
  </si>
  <si>
    <t>S</t>
  </si>
  <si>
    <r>
      <t xml:space="preserve">NOTE: </t>
    </r>
    <r>
      <rPr>
        <i/>
        <sz val="10"/>
        <rFont val="Arial"/>
        <family val="2"/>
      </rPr>
      <t>The formula used to calculate the relative gene expression level (2 ^ (-Δ C</t>
    </r>
    <r>
      <rPr>
        <i/>
        <vertAlign val="subscript"/>
        <sz val="10"/>
        <rFont val="Arial"/>
        <family val="2"/>
      </rPr>
      <t>t</t>
    </r>
    <r>
      <rPr>
        <i/>
        <sz val="10"/>
        <rFont val="Arial"/>
        <family val="2"/>
      </rPr>
      <t xml:space="preserve">)) in the "Results" worksheet is: </t>
    </r>
    <r>
      <rPr>
        <sz val="10"/>
        <rFont val="Arial"/>
        <family val="2"/>
      </rPr>
      <t xml:space="preserve">
Δ Ct = C</t>
    </r>
    <r>
      <rPr>
        <vertAlign val="subscript"/>
        <sz val="10"/>
        <rFont val="Arial"/>
        <family val="2"/>
      </rPr>
      <t>t</t>
    </r>
    <r>
      <rPr>
        <sz val="10"/>
        <rFont val="Arial"/>
        <family val="2"/>
      </rPr>
      <t xml:space="preserve"> (GOI) – avg. (C</t>
    </r>
    <r>
      <rPr>
        <vertAlign val="subscript"/>
        <sz val="10"/>
        <rFont val="Arial"/>
        <family val="2"/>
      </rPr>
      <t>t</t>
    </r>
    <r>
      <rPr>
        <sz val="10"/>
        <rFont val="Arial"/>
        <family val="2"/>
      </rPr>
      <t xml:space="preserve"> (HKG)), w</t>
    </r>
    <r>
      <rPr>
        <i/>
        <sz val="10"/>
        <rFont val="Arial"/>
        <family val="2"/>
      </rPr>
      <t xml:space="preserve">here GOI is each gene of interest, and HKG are the housekeeping genes chosen for the “Sample1-ControlGene” worksheet. Calculations of averages are performed and shown in the </t>
    </r>
    <r>
      <rPr>
        <b/>
        <sz val="10"/>
        <rFont val="Arial"/>
        <family val="2"/>
      </rPr>
      <t>Calculations</t>
    </r>
    <r>
      <rPr>
        <i/>
        <sz val="10"/>
        <rFont val="Arial"/>
        <family val="2"/>
      </rPr>
      <t xml:space="preserve"> worksheet.</t>
    </r>
  </si>
  <si>
    <t xml:space="preserve">7. The overall performance of the PCR Array is shown in the "QC Report" worksheet. </t>
  </si>
  <si>
    <t>Absent Calls</t>
  </si>
  <si>
    <t>Housekeeping Gene Symbol</t>
  </si>
  <si>
    <t>Housekeeping
Gene Symbol</t>
  </si>
  <si>
    <t>If no housekeeping gene is chosen, the normalization factor is zero (0).</t>
  </si>
  <si>
    <r>
      <t xml:space="preserve">4. </t>
    </r>
    <r>
      <rPr>
        <b/>
        <u/>
        <sz val="10"/>
        <rFont val="Arial"/>
        <family val="2"/>
      </rPr>
      <t>Type</t>
    </r>
    <r>
      <rPr>
        <b/>
        <sz val="10"/>
        <rFont val="Arial"/>
        <family val="2"/>
      </rPr>
      <t xml:space="preserve"> the Symbol of the housekeeping genes that you wish to use for normalization into the yellow cells of column A of the "Choose Housekeeping Genes" worksheet. This template accommodates a maximum number of 20 control genes.</t>
    </r>
  </si>
  <si>
    <t>2. Reverse Transcription Control (RTC):</t>
  </si>
  <si>
    <r>
      <t xml:space="preserve">The </t>
    </r>
    <r>
      <rPr>
        <b/>
        <sz val="10"/>
        <rFont val="Arial"/>
        <family val="2"/>
      </rPr>
      <t>Scatter Plot</t>
    </r>
    <r>
      <rPr>
        <sz val="10"/>
        <rFont val="Arial"/>
        <family val="2"/>
      </rPr>
      <t xml:space="preserve"> graphs the expression level ((2 ^ (-</t>
    </r>
    <r>
      <rPr>
        <sz val="10"/>
        <rFont val="Symbol"/>
        <family val="1"/>
        <charset val="2"/>
      </rPr>
      <t>D</t>
    </r>
    <r>
      <rPr>
        <sz val="10"/>
        <rFont val="Arial"/>
        <family val="2"/>
      </rPr>
      <t>C</t>
    </r>
    <r>
      <rPr>
        <vertAlign val="subscript"/>
        <sz val="10"/>
        <rFont val="Arial"/>
        <family val="2"/>
      </rPr>
      <t>t</t>
    </r>
    <r>
      <rPr>
        <sz val="10"/>
        <rFont val="Arial"/>
        <family val="2"/>
      </rPr>
      <t>)) of each gene in the control sample versus the test sample. The black line indicates fold changes ((2 ^ (-</t>
    </r>
    <r>
      <rPr>
        <sz val="10"/>
        <rFont val="Symbol"/>
        <family val="1"/>
        <charset val="2"/>
      </rPr>
      <t>DD</t>
    </r>
    <r>
      <rPr>
        <sz val="10"/>
        <rFont val="Arial"/>
        <family val="2"/>
      </rPr>
      <t>C</t>
    </r>
    <r>
      <rPr>
        <vertAlign val="subscript"/>
        <sz val="10"/>
        <rFont val="Arial"/>
        <family val="2"/>
      </rPr>
      <t>t</t>
    </r>
    <r>
      <rPr>
        <sz val="10"/>
        <rFont val="Arial"/>
        <family val="2"/>
      </rPr>
      <t>)) of 1. The pink lines indicates the desired fold-change in gene expression threshold, defined by the user with the entry in the yellow cell A1. The scale of each axis can be adjusted to fit all of the data by double clicking on the axis and then re-formatting using standard Microsoft Excel functions. The title of each axis can also be edited by clicking it.</t>
    </r>
  </si>
  <si>
    <r>
      <t xml:space="preserve">The </t>
    </r>
    <r>
      <rPr>
        <b/>
        <sz val="10"/>
        <rFont val="Arial"/>
        <family val="2"/>
      </rPr>
      <t>Volcano Plot</t>
    </r>
    <r>
      <rPr>
        <sz val="10"/>
        <rFont val="Arial"/>
        <family val="2"/>
      </rPr>
      <t xml:space="preserve"> graphs the log</t>
    </r>
    <r>
      <rPr>
        <vertAlign val="subscript"/>
        <sz val="10"/>
        <rFont val="Arial"/>
        <family val="2"/>
      </rPr>
      <t>2</t>
    </r>
    <r>
      <rPr>
        <sz val="10"/>
        <rFont val="Arial"/>
        <family val="2"/>
      </rPr>
      <t xml:space="preserve"> of the fold change in each gene's expression between the samples versus its p value from the t-test. The black line indicates fold changes of 1. The pink lines indicate the desired fold-change in gene expression threshold, defined by the user with the entry in the yellow cell D1.  The blue line indicates the desired p value of the t-test threshold, defined by the user with the entry in the yellow cell I1. The scale of each axis can be adjusted to fit all the data by double clicking on the axis and then re-formatting using standard Microsoft Excel functions. The title of each axis can also be edited by clicking it.</t>
    </r>
  </si>
  <si>
    <r>
      <t>C</t>
    </r>
    <r>
      <rPr>
        <b/>
        <vertAlign val="subscript"/>
        <sz val="10"/>
        <rFont val="Arial"/>
        <family val="2"/>
      </rPr>
      <t>t</t>
    </r>
    <r>
      <rPr>
        <b/>
        <sz val="10"/>
        <rFont val="Arial"/>
        <family val="2"/>
      </rPr>
      <t xml:space="preserve"> (GDC)</t>
    </r>
  </si>
  <si>
    <t>PAHS-011</t>
  </si>
  <si>
    <t>IL16</t>
  </si>
  <si>
    <r>
      <t>Note</t>
    </r>
    <r>
      <rPr>
        <sz val="10"/>
        <rFont val="Arial"/>
        <family val="2"/>
      </rPr>
      <t>: If there are fewer than 3 data points, the standard deviation (SD) will appear as "N/A".</t>
    </r>
  </si>
  <si>
    <r>
      <t>Criteria:</t>
    </r>
    <r>
      <rPr>
        <sz val="10"/>
        <rFont val="Arial"/>
        <family val="2"/>
      </rPr>
      <t xml:space="preserve"> </t>
    </r>
  </si>
  <si>
    <t xml:space="preserve">Tips: </t>
  </si>
  <si>
    <t>http://www.sabiosciences.com/pcrarrayprotocolfiles.php</t>
  </si>
  <si>
    <t>2-ΔCt</t>
  </si>
  <si>
    <r>
      <t xml:space="preserve">2. Copy the Ct values of your test sample from your real-time PCR results; use the </t>
    </r>
    <r>
      <rPr>
        <b/>
        <u/>
        <sz val="10"/>
        <rFont val="Arial"/>
        <family val="2"/>
      </rPr>
      <t>Paste Special</t>
    </r>
    <r>
      <rPr>
        <b/>
        <sz val="10"/>
        <rFont val="Arial"/>
        <family val="2"/>
      </rPr>
      <t xml:space="preserve"> function and select "</t>
    </r>
    <r>
      <rPr>
        <b/>
        <u/>
        <sz val="10"/>
        <rFont val="Arial"/>
        <family val="2"/>
      </rPr>
      <t>Values</t>
    </r>
    <r>
      <rPr>
        <b/>
        <sz val="10"/>
        <rFont val="Arial"/>
        <family val="2"/>
      </rPr>
      <t>" to paste the Ct values to the yellow part of the "Test Sample Data" worksheet. This template accommodates a maximum number of 10 replicates.</t>
    </r>
  </si>
  <si>
    <r>
      <t xml:space="preserve">3. Likewise, Copy and use the </t>
    </r>
    <r>
      <rPr>
        <b/>
        <u/>
        <sz val="10"/>
        <rFont val="Arial"/>
        <family val="2"/>
      </rPr>
      <t>Paste Special</t>
    </r>
    <r>
      <rPr>
        <b/>
        <sz val="10"/>
        <rFont val="Arial"/>
        <family val="2"/>
      </rPr>
      <t xml:space="preserve"> function to paste the "</t>
    </r>
    <r>
      <rPr>
        <b/>
        <u/>
        <sz val="10"/>
        <rFont val="Arial"/>
        <family val="2"/>
      </rPr>
      <t>Values</t>
    </r>
    <r>
      <rPr>
        <b/>
        <sz val="10"/>
        <rFont val="Arial"/>
        <family val="2"/>
      </rPr>
      <t>" of Ct for control sample from your real-time PCR results to the yellow part of the "Control Sample Data" worksheet. This template also accommodates a maximum number of 10 replicates.</t>
    </r>
  </si>
  <si>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</si>
  <si>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</si>
  <si>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</si>
  <si>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</si>
  <si>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</si>
  <si>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</si>
  <si>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</si>
  <si>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</si>
  <si>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</si>
  <si>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</si>
  <si>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</si>
  <si>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</si>
  <si>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</si>
  <si>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</si>
  <si>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</si>
  <si>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</si>
  <si>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</si>
  <si>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</si>
  <si>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</si>
  <si>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</si>
  <si>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</si>
  <si>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</si>
  <si>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</si>
  <si>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</si>
  <si>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</si>
  <si>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</si>
  <si>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</si>
  <si>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</si>
  <si>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</si>
  <si>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</si>
  <si>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</si>
  <si>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</si>
  <si>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</si>
  <si>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</si>
  <si>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</si>
  <si>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</si>
  <si>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</si>
  <si>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</si>
  <si>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</si>
  <si>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</si>
  <si>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</si>
  <si>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</si>
  <si>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</si>
  <si>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</si>
  <si>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</si>
  <si>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</si>
  <si>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</si>
  <si>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</si>
  <si>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</si>
  <si>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</si>
  <si>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</si>
  <si>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</si>
  <si>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</si>
  <si>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</si>
  <si>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</si>
  <si>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</si>
  <si>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</si>
  <si>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A70</t>
  </si>
  <si>
    <t>A71</t>
  </si>
  <si>
    <t>A72</t>
  </si>
  <si>
    <t>A73</t>
  </si>
  <si>
    <t>A74</t>
  </si>
  <si>
    <t>A75</t>
  </si>
  <si>
    <t>A76</t>
  </si>
  <si>
    <t>A77</t>
  </si>
  <si>
    <t>A78</t>
  </si>
  <si>
    <t>A79</t>
  </si>
  <si>
    <t>A80</t>
  </si>
  <si>
    <t>A81</t>
  </si>
  <si>
    <t>A82</t>
  </si>
  <si>
    <t>A83</t>
  </si>
  <si>
    <t>A84</t>
  </si>
  <si>
    <t>A85</t>
  </si>
  <si>
    <t>A86</t>
  </si>
  <si>
    <t>A87</t>
  </si>
  <si>
    <t>A88</t>
  </si>
  <si>
    <t>A89</t>
  </si>
  <si>
    <t>A90</t>
  </si>
  <si>
    <t>A91</t>
  </si>
  <si>
    <t>A92</t>
  </si>
  <si>
    <t>A93</t>
  </si>
  <si>
    <t>A94</t>
  </si>
  <si>
    <t>A95</t>
  </si>
  <si>
    <t>A96</t>
  </si>
  <si>
    <t>2^ -ΔCt (Ct(GOI) - Ave Ct (HKG))</t>
  </si>
  <si>
    <t>Comments</t>
  </si>
  <si>
    <t>RT² First Strand cDNA Synthesis Kit (C-03)</t>
  </si>
  <si>
    <t>RT² Nano PreAMP cDNA Synthesis Kit (C-06)</t>
  </si>
  <si>
    <t>RT² FFPE PreAMP cDNA Synthesis Kit (C-07)</t>
  </si>
  <si>
    <t>Fold Change</t>
  </si>
  <si>
    <t>Choose Your cDNA Synthesis Kit:</t>
  </si>
  <si>
    <t>This data analysis template now accommodates all of the following cDNA Synthesis Kits:</t>
  </si>
  <si>
    <r>
      <t>Reverse Transcription Control:</t>
    </r>
    <r>
      <rPr>
        <sz val="10"/>
        <rFont val="Arial"/>
        <family val="2"/>
      </rPr>
      <t xml:space="preserve"> For the RT² First Strand cDNA Synthesis Kit (C-03), if Delta Ct (AVG RTC - AVG PPC) </t>
    </r>
    <r>
      <rPr>
        <sz val="10"/>
        <rFont val="Arial"/>
        <family val="2"/>
      </rPr>
      <t>≤</t>
    </r>
    <r>
      <rPr>
        <sz val="10"/>
        <rFont val="Arial"/>
        <family val="2"/>
      </rPr>
      <t xml:space="preserve"> 5, RT Efficiency reports 'Pass'; otherwise, RT Efficiency reports 'Inquiry'. See the Troubleshooting Guide of the PCR Array User Manual or contact Technical Support at 888-503-3187. </t>
    </r>
  </si>
  <si>
    <t xml:space="preserve">For the RT² Nano PreAMP cDNA Synthesis Kit (C-06) or the RT² FFPE PreAMP cDNA Synthesis Kit (C-07), if Delta Ct (AVG RTC - AVG PPC) ≤ 7, RT Efficiency reports 'Pass'; otherwise, RT Efficiency reports 'Inquiry'. See the Troubleshooting Guide of the PCR Array User Manual or contact Technical Support at 888-503-3187. </t>
  </si>
  <si>
    <t xml:space="preserve">For the RT² Nano PreAMP cDNA Synthesis Kit (C-06), if Ct(GDC) ≥ 30, then the GDC QC reports 'Pass'; if 28≤Ct(GDC)&lt;30, then the GDC QC reports 'Validate'; or if Ct(GDC)&lt;28, then "Inquiry" will be reported. Validate the results of your gene(s) of interest with a NRT if necessary. Refer to the Troubleshooting Guide of the PCR Array User Manual for further details or contact Technical Support at 888-503-3187. </t>
  </si>
  <si>
    <r>
      <t>Genomic DNA Contamination Control:</t>
    </r>
    <r>
      <rPr>
        <sz val="10"/>
        <rFont val="Arial"/>
        <family val="2"/>
      </rPr>
      <t xml:space="preserve">  For the RT² First Strand cDNA Synthesis Kit (C-03), if Ct(GDC) </t>
    </r>
    <r>
      <rPr>
        <sz val="10"/>
        <rFont val="Arial"/>
        <family val="2"/>
      </rPr>
      <t>≥</t>
    </r>
    <r>
      <rPr>
        <sz val="10"/>
        <rFont val="Arial"/>
        <family val="2"/>
      </rPr>
      <t xml:space="preserve"> 35, then the GDC QC reports 'Pass'; if Ct(GDC)&lt;35, then "Inquiry" will be reported. Validate the results of your gene(s) of interest with a NRT if necessary. Refer to the Troubleshooting Guide of the PCR Array User Manual for further details or contact Technical Support at 888-503-3187. </t>
    </r>
  </si>
  <si>
    <t xml:space="preserve">For the RT² FFPE PreAMP cDNA Synthesis Kit (C-07), if Ct(GDC) ≥ 31, then the GDC QC reports 'Pass'; if 28≤Ct(GDC)&lt;31, then the GDC QC reports 'Validate'; or if Ct(GDC)&lt;28, then "Inquiry" will be reported. Validate the results of your gene(s) of interest with a NRT if necessary. Refer to the Troubleshooting Guide of the PCR Array User Manual for further details or contact Technical Support at 888-503-3187. </t>
  </si>
  <si>
    <t xml:space="preserve">Possible Reasons for RTC Failure: </t>
  </si>
  <si>
    <t xml:space="preserve">1. One of SABiosciences' reverse transcription kits (C-03, C-06, or C-07) must to be used for reverse transcription, because only these kits provide the correct external RNA control assayed by the RTC. </t>
  </si>
  <si>
    <t>2. Other vendors' reverse transcription kit components sometimes affect SABiosciences's qRT-PCR due to different salt concentrations.</t>
  </si>
  <si>
    <t>3. There may be impurities in your RNA samples that affect reverse transcription. Re-purification of the RNA is recommended.</t>
  </si>
  <si>
    <t xml:space="preserve">Possible Reasons for PPC Failure: </t>
  </si>
  <si>
    <t>1. The 10-minute step at 95 ºC is necessary to activate the hot-start PCR.</t>
  </si>
  <si>
    <t>2. The PCR program might not be set up correctly. Visit the following link to download the instructions and the PCR protocol files for various models of real-time PCR instrument:</t>
  </si>
  <si>
    <t xml:space="preserve">Possible Reasons for GDC Failure: </t>
  </si>
  <si>
    <t xml:space="preserve">1. Have your RNA samples been treated with DNase? </t>
  </si>
  <si>
    <r>
      <t xml:space="preserve">The worksheet includes an analysis of the positive PCR, the reverse transcription, and genomic DNA controls. </t>
    </r>
    <r>
      <rPr>
        <b/>
        <sz val="10"/>
        <rFont val="Arial"/>
        <family val="2"/>
      </rPr>
      <t>Be sure to select the SABiosciences cDNA Synthesis Kit that you used for the experiment for accurate QC results.</t>
    </r>
  </si>
  <si>
    <t>Old Version</t>
  </si>
  <si>
    <t>Open Gene Table in Web Browser</t>
  </si>
  <si>
    <t>1. Type the catalog number of PCR array in cell C1. Select the version of the PCR Array that you used in Cell E1. Click on cell F1 to have your web browser open the web page of your PCR Array.  Click on the 'Gene Table' link in the 'Functional Gene Grouping' tab, enter your Log-In information, and scroll to the section labelled 'Gene Table'.   Highlight and copy the Gene Table, from the term 'A01' to 'PPC' in the last cell in the table.  Paste to the yellow part of the 'Gene Table' worksheet starting on cell A3. The appearance of the table will change, but will not affect the function of the template.   See below for examples.</t>
  </si>
  <si>
    <t>Version 4.0, 6/30/2012</t>
  </si>
  <si>
    <t>CYP3A7</t>
  </si>
  <si>
    <t>CYP1A4</t>
  </si>
  <si>
    <t>BATF3</t>
  </si>
  <si>
    <t>PDK4</t>
  </si>
  <si>
    <t>ACSL5</t>
  </si>
  <si>
    <t>SLCO1A2</t>
  </si>
  <si>
    <t>TTR</t>
  </si>
  <si>
    <t>THRSP</t>
  </si>
  <si>
    <t>IGF1</t>
  </si>
  <si>
    <t>SULT1E1</t>
  </si>
  <si>
    <t>CYP7B1</t>
  </si>
  <si>
    <t>FGF19</t>
  </si>
  <si>
    <t>ALAS1</t>
  </si>
  <si>
    <t>MT4</t>
  </si>
  <si>
    <t>MGMT</t>
  </si>
  <si>
    <t>MSH2</t>
  </si>
  <si>
    <t>POLB</t>
  </si>
  <si>
    <t>POLK</t>
  </si>
  <si>
    <t>MGST3</t>
  </si>
  <si>
    <t>LEAP2</t>
  </si>
  <si>
    <t>FGA</t>
  </si>
  <si>
    <t>MAT1A</t>
  </si>
  <si>
    <t>EEF1A1</t>
  </si>
  <si>
    <t>RPL4</t>
  </si>
  <si>
    <t>Cytochrome P450 A 37</t>
  </si>
  <si>
    <t>Cytochrome P450 1A4</t>
  </si>
  <si>
    <t>Basic leucine zipper transcription factor, ATF-like 3</t>
  </si>
  <si>
    <t>Pyruvate dehydrogenase kinase, isozyme 4</t>
  </si>
  <si>
    <t>Acyl-CoA synthetase long-chain family member 5</t>
  </si>
  <si>
    <t>Solute carrier organic anion transporter family, member 1A2</t>
  </si>
  <si>
    <t>Transthyretin</t>
  </si>
  <si>
    <t>Thyroid hormone responsive (SPOT14 homolog, rat)</t>
  </si>
  <si>
    <t>Insulin-like growth factor 1 (somatomedin C)</t>
  </si>
  <si>
    <t>Sulfotransferase family 1E, estrogen-preferring, member 1</t>
  </si>
  <si>
    <t>Cytochrome P450, family 7, subfamily B, polypeptide 1</t>
  </si>
  <si>
    <t>Aminolevulinate, delta-, synthase 1</t>
  </si>
  <si>
    <t>Interleukin 16 (lymphocyte chemoattractant factor)</t>
  </si>
  <si>
    <t>Metallothionein 4</t>
  </si>
  <si>
    <t>Liver basic fatty acid binding protein</t>
  </si>
  <si>
    <t>O-6-methylguanine-DNA methyltransferase</t>
  </si>
  <si>
    <t>Eukaryotic translation elongation factor 1 alpha 1</t>
  </si>
  <si>
    <t>Ribosomal protein L4</t>
  </si>
  <si>
    <t>LBFABP</t>
  </si>
  <si>
    <t>CDKN1A</t>
  </si>
  <si>
    <r>
      <t xml:space="preserve">Most Cells in this Woorkbook have been locked. </t>
    </r>
    <r>
      <rPr>
        <b/>
        <sz val="10"/>
        <color rgb="FFFF0000"/>
        <rFont val="Arial"/>
        <family val="2"/>
      </rPr>
      <t>THE ONLY CHANGES YOU SHOULD MAKE ARE</t>
    </r>
    <r>
      <rPr>
        <sz val="10"/>
        <color rgb="FFFF0000"/>
        <rFont val="Arial"/>
        <family val="2"/>
      </rPr>
      <t>:</t>
    </r>
  </si>
  <si>
    <t>1) Paste sample and control CT VALUES  into "Test Sample Data" and "Control Sample Data" tabs.</t>
  </si>
  <si>
    <t xml:space="preserve">2) IF NECESSARY, type the symbol(s) of the housekeeping gene(s) that you wish to use for normalization into the yellow cells of column A of the "Choose Housekeeping Genes" tab. </t>
  </si>
  <si>
    <t>3) Yellow cells may be edited freely.</t>
  </si>
  <si>
    <t>Original Instructions:</t>
  </si>
  <si>
    <t>PCR Array Catalog #:</t>
  </si>
  <si>
    <t>UGT1A9</t>
  </si>
  <si>
    <t>SULT1B1</t>
  </si>
  <si>
    <t>TXN</t>
  </si>
  <si>
    <t>SCD</t>
  </si>
  <si>
    <t>GADD45A</t>
  </si>
  <si>
    <t>GGDC</t>
  </si>
  <si>
    <t>RTC</t>
  </si>
  <si>
    <t>PPC</t>
  </si>
  <si>
    <t>NM_001001751</t>
  </si>
  <si>
    <t>NM_205147</t>
  </si>
  <si>
    <t>XM_001234353</t>
  </si>
  <si>
    <t>NM_204545</t>
  </si>
  <si>
    <t>XM_419428</t>
  </si>
  <si>
    <t>NM_001199909</t>
  </si>
  <si>
    <t>NM_205453</t>
  </si>
  <si>
    <t>NM_001031237</t>
  </si>
  <si>
    <t>XM_416421</t>
  </si>
  <si>
    <t>NM_205335</t>
  </si>
  <si>
    <t>NM_213577</t>
  </si>
  <si>
    <t>NM_001004384</t>
  </si>
  <si>
    <t>XM_420616</t>
  </si>
  <si>
    <t>XM_418276</t>
  </si>
  <si>
    <t>NM_204674</t>
  </si>
  <si>
    <t>NM_001018012</t>
  </si>
  <si>
    <t>NM_204352</t>
  </si>
  <si>
    <t>NM_205275</t>
  </si>
  <si>
    <t>NM_204890</t>
  </si>
  <si>
    <t>NM_204634</t>
  </si>
  <si>
    <t>NM_204396</t>
  </si>
  <si>
    <t>NM_001044678</t>
  </si>
  <si>
    <t>XM_421823</t>
  </si>
  <si>
    <t>XM_426110</t>
  </si>
  <si>
    <t>XM_004947614</t>
  </si>
  <si>
    <t>NM_204183</t>
  </si>
  <si>
    <t>XM_003642817</t>
  </si>
  <si>
    <t>NM_001277533</t>
  </si>
  <si>
    <t>NM_001001606</t>
  </si>
  <si>
    <t>NM_001271911</t>
  </si>
  <si>
    <t>NM_001199519</t>
  </si>
  <si>
    <t>NM_204157</t>
  </si>
  <si>
    <t>NM_001007479</t>
  </si>
  <si>
    <t>SA_00517</t>
  </si>
  <si>
    <t>SA_00104</t>
  </si>
  <si>
    <t>SA_00103</t>
  </si>
  <si>
    <t>UDP glucuronosyltransferase 1 family, polypeptide A9</t>
  </si>
  <si>
    <t>Sulfotransferase family, cytosolic, 1B, member 1</t>
  </si>
  <si>
    <t>Thioredoxin</t>
  </si>
  <si>
    <t>Fibroblast growth factor 19</t>
  </si>
  <si>
    <t>Stearoyl-CoA desaturase (delta-9-desaturase)</t>
  </si>
  <si>
    <t>Cdk inhibitor CIP1 (p21)</t>
  </si>
  <si>
    <t>Growth arrest and DNA-damage-inducible, alpha</t>
  </si>
  <si>
    <t>MutS homolog 2, colon cancer, nonpolyposis type 1 (E. coli)</t>
  </si>
  <si>
    <t>Polymerase (DNA directed), beta</t>
  </si>
  <si>
    <t>Polymerase (DNA directed) kappa</t>
  </si>
  <si>
    <t>Glucose-6-phosphatase-like</t>
  </si>
  <si>
    <t>Microsomal glutathione S-transferase 3</t>
  </si>
  <si>
    <t>Liver expressed antimicrobial peptide 2</t>
  </si>
  <si>
    <t>Fibrinogen alpha chain</t>
  </si>
  <si>
    <t>Methionine adenosyltransferase I, alpha</t>
  </si>
  <si>
    <t>Chicken Genomic DNA Contamination</t>
  </si>
  <si>
    <t>Reverse Transcription Control</t>
  </si>
  <si>
    <t>Positive PCR Control</t>
  </si>
  <si>
    <t>HMOX1</t>
  </si>
  <si>
    <t>NAT2</t>
  </si>
  <si>
    <t>ALDH1A1</t>
  </si>
  <si>
    <t>CRYAB</t>
  </si>
  <si>
    <t>FOXA1</t>
  </si>
  <si>
    <t>APOB</t>
  </si>
  <si>
    <t>TP63</t>
  </si>
  <si>
    <t>G6PC</t>
  </si>
  <si>
    <t>CA3B</t>
  </si>
  <si>
    <t>LSS</t>
  </si>
  <si>
    <t>AOC1</t>
  </si>
  <si>
    <t>IL1B</t>
  </si>
  <si>
    <t>NOS2</t>
  </si>
  <si>
    <t>NM_205344</t>
  </si>
  <si>
    <t>XM_001232799</t>
  </si>
  <si>
    <t>NM_204577</t>
  </si>
  <si>
    <t>NM_205176</t>
  </si>
  <si>
    <t>XM_004941922</t>
  </si>
  <si>
    <t>NM_001044633</t>
  </si>
  <si>
    <t>NM_204351</t>
  </si>
  <si>
    <t>NM_001277410</t>
  </si>
  <si>
    <t>NM_001006514</t>
  </si>
  <si>
    <t>XM_015281151</t>
  </si>
  <si>
    <t>NM_204524</t>
  </si>
  <si>
    <t>NM_204961</t>
  </si>
  <si>
    <t>Heme oxygenase 1</t>
  </si>
  <si>
    <t>N-acetyltransferase 2 (arylamine N-acetyltransferase)</t>
  </si>
  <si>
    <t>Aldehyde dehydrogenase 1 family, member A1</t>
  </si>
  <si>
    <t>Crystallin, alpha B</t>
  </si>
  <si>
    <t>Forkhead box A1</t>
  </si>
  <si>
    <t>Apolipoprotein B (including Ag(x) antigen)</t>
  </si>
  <si>
    <t>Tumor protein p63</t>
  </si>
  <si>
    <t>Carbonic anhydrase III-like</t>
  </si>
  <si>
    <t>Lanosterol synthase (2,3-oxidosqualene-lanosterol cyclase)</t>
  </si>
  <si>
    <t>Amine oxidase, copper containing 1</t>
  </si>
  <si>
    <t>Interleukin 1, beta</t>
  </si>
  <si>
    <t>Nitric oxide synthase 2, inducible</t>
  </si>
  <si>
    <t>Chicken Array Version 5</t>
  </si>
  <si>
    <t>CLAG22572</t>
  </si>
  <si>
    <t>--</t>
  </si>
  <si>
    <r>
      <t xml:space="preserve"> C</t>
    </r>
    <r>
      <rPr>
        <b/>
        <vertAlign val="subscript"/>
        <sz val="10"/>
        <rFont val="Arial"/>
        <family val="2"/>
      </rPr>
      <t>t</t>
    </r>
    <r>
      <rPr>
        <b/>
        <sz val="10"/>
        <rFont val="Arial"/>
        <family val="2"/>
      </rPr>
      <t xml:space="preserve"> (PPC)</t>
    </r>
  </si>
  <si>
    <r>
      <t>C</t>
    </r>
    <r>
      <rPr>
        <b/>
        <vertAlign val="subscript"/>
        <sz val="10"/>
        <rFont val="Arial"/>
        <family val="2"/>
      </rPr>
      <t>t</t>
    </r>
    <r>
      <rPr>
        <b/>
        <sz val="10"/>
        <rFont val="Arial"/>
        <family val="2"/>
      </rPr>
      <t xml:space="preserve"> (RTC)</t>
    </r>
  </si>
  <si>
    <t>CIP1</t>
  </si>
  <si>
    <t>LOC100857298</t>
  </si>
  <si>
    <t>LOC420209</t>
  </si>
  <si>
    <t>ABP1</t>
  </si>
  <si>
    <t>GDC</t>
  </si>
  <si>
    <t>No 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</si>
</sst>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0"/>
    <numFmt numFmtId="166" formatCode="0.0000"/>
    <numFmt numFmtId="167" formatCode="0.0E+00"/>
  </numFmts>
  <fonts count="50" x14ac:knownFonts="1">
    <font>
      <sz val="10"/>
      <name val="Arial"/>
    </font>
    <font>
      <sz val="12"/>
      <color theme="1"/>
      <name val="Arial"/>
      <family val="2"/>
    </font>
    <font>
      <sz val="12"/>
      <color theme="1"/>
      <name val="Arial"/>
      <family val="2"/>
    </font>
    <font>
      <sz val="12"/>
      <color theme="1"/>
      <name val="Arial"/>
      <family val="2"/>
    </font>
    <font>
      <sz val="10"/>
      <name val="Arial"/>
      <family val="2"/>
    </font>
    <font>
      <b/>
      <sz val="10"/>
      <name val="Arial"/>
      <family val="2"/>
    </font>
    <font>
      <sz val="10"/>
      <name val="Arial"/>
      <family val="2"/>
    </font>
    <font>
      <sz val="8"/>
      <name val="Arial"/>
      <family val="2"/>
    </font>
    <font>
      <u/>
      <sz val="10"/>
      <color indexed="12"/>
      <name val="Arial"/>
      <family val="2"/>
    </font>
    <font>
      <sz val="8"/>
      <color indexed="8"/>
      <name val="Verdana"/>
      <family val="2"/>
    </font>
    <font>
      <b/>
      <sz val="8"/>
      <color indexed="8"/>
      <name val="Verdana"/>
      <family val="2"/>
    </font>
    <font>
      <b/>
      <vertAlign val="subscript"/>
      <sz val="10"/>
      <name val="Arial"/>
      <family val="2"/>
    </font>
    <font>
      <vertAlign val="subscript"/>
      <sz val="10"/>
      <name val="Arial"/>
      <family val="2"/>
    </font>
    <font>
      <i/>
      <sz val="10"/>
      <name val="Arial"/>
      <family val="2"/>
    </font>
    <font>
      <i/>
      <vertAlign val="subscript"/>
      <sz val="10"/>
      <name val="Arial"/>
      <family val="2"/>
    </font>
    <font>
      <sz val="10"/>
      <color indexed="10"/>
      <name val="Arial"/>
      <family val="2"/>
    </font>
    <font>
      <sz val="10"/>
      <color indexed="48"/>
      <name val="Arial"/>
      <family val="2"/>
    </font>
    <font>
      <b/>
      <sz val="12"/>
      <name val="Arial"/>
      <family val="2"/>
    </font>
    <font>
      <sz val="10"/>
      <name val="Symbol"/>
      <family val="1"/>
      <charset val="2"/>
    </font>
    <font>
      <b/>
      <u/>
      <sz val="10"/>
      <name val="Arial"/>
      <family val="2"/>
    </font>
    <font>
      <b/>
      <sz val="8"/>
      <name val="Arial"/>
      <family val="2"/>
    </font>
    <font>
      <sz val="8"/>
      <name val="Arial"/>
      <family val="2"/>
    </font>
    <font>
      <sz val="10"/>
      <color indexed="8"/>
      <name val="Arial"/>
      <family val="2"/>
    </font>
    <font>
      <b/>
      <sz val="10"/>
      <color indexed="8"/>
      <name val="Arial"/>
      <family val="2"/>
    </font>
    <font>
      <b/>
      <vertAlign val="superscript"/>
      <sz val="10"/>
      <name val="Arial"/>
      <family val="2"/>
    </font>
    <font>
      <sz val="8"/>
      <color indexed="12"/>
      <name val="Arial"/>
      <family val="2"/>
    </font>
    <font>
      <sz val="8"/>
      <color indexed="63"/>
      <name val="Verdana"/>
      <family val="2"/>
    </font>
    <font>
      <sz val="9"/>
      <name val="Arial"/>
      <family val="2"/>
    </font>
    <font>
      <sz val="6"/>
      <name val="Arial"/>
      <family val="2"/>
    </font>
    <font>
      <sz val="12"/>
      <color theme="1"/>
      <name val="Arial"/>
      <family val="2"/>
    </font>
    <font>
      <sz val="12"/>
      <color theme="0"/>
      <name val="Arial"/>
      <family val="2"/>
    </font>
    <font>
      <sz val="12"/>
      <color rgb="FF9C0006"/>
      <name val="Arial"/>
      <family val="2"/>
    </font>
    <font>
      <b/>
      <sz val="12"/>
      <color rgb="FFFA7D00"/>
      <name val="Arial"/>
      <family val="2"/>
    </font>
    <font>
      <b/>
      <sz val="12"/>
      <color theme="0"/>
      <name val="Arial"/>
      <family val="2"/>
    </font>
    <font>
      <i/>
      <sz val="12"/>
      <color rgb="FF7F7F7F"/>
      <name val="Arial"/>
      <family val="2"/>
    </font>
    <font>
      <sz val="12"/>
      <color rgb="FF006100"/>
      <name val="Arial"/>
      <family val="2"/>
    </font>
    <font>
      <b/>
      <sz val="15"/>
      <color theme="3"/>
      <name val="Arial"/>
      <family val="2"/>
    </font>
    <font>
      <b/>
      <sz val="13"/>
      <color theme="3"/>
      <name val="Arial"/>
      <family val="2"/>
    </font>
    <font>
      <b/>
      <sz val="11"/>
      <color theme="3"/>
      <name val="Arial"/>
      <family val="2"/>
    </font>
    <font>
      <sz val="12"/>
      <color rgb="FF3F3F76"/>
      <name val="Arial"/>
      <family val="2"/>
    </font>
    <font>
      <sz val="12"/>
      <color rgb="FFFA7D00"/>
      <name val="Arial"/>
      <family val="2"/>
    </font>
    <font>
      <sz val="12"/>
      <color rgb="FF9C6500"/>
      <name val="Arial"/>
      <family val="2"/>
    </font>
    <font>
      <b/>
      <sz val="12"/>
      <color rgb="FF3F3F3F"/>
      <name val="Arial"/>
      <family val="2"/>
    </font>
    <font>
      <b/>
      <sz val="18"/>
      <color theme="3"/>
      <name val="Cambria"/>
      <family val="2"/>
      <scheme val="major"/>
    </font>
    <font>
      <b/>
      <sz val="12"/>
      <color theme="1"/>
      <name val="Arial"/>
      <family val="2"/>
    </font>
    <font>
      <sz val="12"/>
      <color rgb="FFFF0000"/>
      <name val="Arial"/>
      <family val="2"/>
    </font>
    <font>
      <sz val="10"/>
      <color rgb="FFFF0000"/>
      <name val="Arial"/>
      <family val="2"/>
    </font>
    <font>
      <b/>
      <sz val="10"/>
      <color rgb="FFFF0000"/>
      <name val="Arial"/>
      <family val="2"/>
    </font>
    <font>
      <b/>
      <sz val="10"/>
      <name val="Arial"/>
    </font>
    <font>
      <sz val="18"/>
      <color theme="3"/>
      <name val="Cambria"/>
      <family val="2"/>
      <scheme val="major"/>
    </font>
  </fonts>
  <fills count="40">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55"/>
        <bgColor indexed="64"/>
      </patternFill>
    </fill>
    <fill>
      <patternFill patternType="solid">
        <fgColor indexed="41"/>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99"/>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n">
        <color indexed="56"/>
      </left>
      <right style="thin">
        <color indexed="56"/>
      </right>
      <top/>
      <bottom style="thin">
        <color indexed="56"/>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56"/>
      </right>
      <top/>
      <bottom style="thin">
        <color indexed="56"/>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56"/>
      </right>
      <top style="thin">
        <color indexed="56"/>
      </top>
      <bottom style="thin">
        <color indexed="56"/>
      </bottom>
      <diagonal/>
    </border>
    <border>
      <left style="thin">
        <color indexed="56"/>
      </left>
      <right style="medium">
        <color indexed="64"/>
      </right>
      <top style="thin">
        <color indexed="56"/>
      </top>
      <bottom style="thin">
        <color indexed="56"/>
      </bottom>
      <diagonal/>
    </border>
    <border>
      <left style="medium">
        <color indexed="64"/>
      </left>
      <right style="thin">
        <color indexed="56"/>
      </right>
      <top style="thin">
        <color indexed="56"/>
      </top>
      <bottom style="medium">
        <color indexed="64"/>
      </bottom>
      <diagonal/>
    </border>
    <border>
      <left style="thin">
        <color indexed="56"/>
      </left>
      <right style="thin">
        <color indexed="56"/>
      </right>
      <top style="thin">
        <color indexed="56"/>
      </top>
      <bottom style="medium">
        <color indexed="64"/>
      </bottom>
      <diagonal/>
    </border>
    <border>
      <left style="thin">
        <color indexed="56"/>
      </left>
      <right style="medium">
        <color indexed="64"/>
      </right>
      <top style="thin">
        <color indexed="56"/>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56"/>
      </right>
      <top style="medium">
        <color indexed="64"/>
      </top>
      <bottom/>
      <diagonal/>
    </border>
    <border>
      <left style="thin">
        <color indexed="56"/>
      </left>
      <right/>
      <top/>
      <bottom style="thin">
        <color indexed="56"/>
      </bottom>
      <diagonal/>
    </border>
    <border>
      <left style="thin">
        <color indexed="56"/>
      </left>
      <right/>
      <top style="thin">
        <color indexed="56"/>
      </top>
      <bottom style="thin">
        <color indexed="56"/>
      </bottom>
      <diagonal/>
    </border>
    <border>
      <left style="thin">
        <color indexed="56"/>
      </left>
      <right/>
      <top style="thin">
        <color indexed="56"/>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style="thin">
        <color indexed="56"/>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indexed="64"/>
      </left>
      <right/>
      <top style="thin">
        <color indexed="64"/>
      </top>
      <bottom style="thin">
        <color indexed="64"/>
      </bottom>
      <diagonal/>
    </border>
  </borders>
  <cellStyleXfs count="76">
    <xf numFmtId="0" fontId="0" fillId="0" borderId="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30" fillId="24"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1" fillId="30" borderId="0" applyNumberFormat="0" applyBorder="0" applyAlignment="0" applyProtection="0"/>
    <xf numFmtId="0" fontId="32" fillId="31" borderId="47" applyNumberFormat="0" applyAlignment="0" applyProtection="0"/>
    <xf numFmtId="0" fontId="33" fillId="32" borderId="48" applyNumberFormat="0" applyAlignment="0" applyProtection="0"/>
    <xf numFmtId="0" fontId="34" fillId="0" borderId="0" applyNumberFormat="0" applyFill="0" applyBorder="0" applyAlignment="0" applyProtection="0"/>
    <xf numFmtId="0" fontId="35" fillId="33" borderId="0" applyNumberFormat="0" applyBorder="0" applyAlignment="0" applyProtection="0"/>
    <xf numFmtId="0" fontId="36" fillId="0" borderId="49" applyNumberFormat="0" applyFill="0" applyAlignment="0" applyProtection="0"/>
    <xf numFmtId="0" fontId="37" fillId="0" borderId="50" applyNumberFormat="0" applyFill="0" applyAlignment="0" applyProtection="0"/>
    <xf numFmtId="0" fontId="38" fillId="0" borderId="51" applyNumberFormat="0" applyFill="0" applyAlignment="0" applyProtection="0"/>
    <xf numFmtId="0" fontId="38" fillId="0" borderId="0" applyNumberFormat="0" applyFill="0" applyBorder="0" applyAlignment="0" applyProtection="0"/>
    <xf numFmtId="0" fontId="8" fillId="0" borderId="0" applyNumberFormat="0" applyFill="0" applyBorder="0" applyAlignment="0" applyProtection="0">
      <alignment vertical="top"/>
      <protection locked="0"/>
    </xf>
    <xf numFmtId="0" fontId="39" fillId="34" borderId="47" applyNumberFormat="0" applyAlignment="0" applyProtection="0"/>
    <xf numFmtId="0" fontId="40" fillId="0" borderId="52" applyNumberFormat="0" applyFill="0" applyAlignment="0" applyProtection="0"/>
    <xf numFmtId="0" fontId="41" fillId="35" borderId="0" applyNumberFormat="0" applyBorder="0" applyAlignment="0" applyProtection="0"/>
    <xf numFmtId="0" fontId="29" fillId="0" borderId="0"/>
    <xf numFmtId="0" fontId="29" fillId="0" borderId="0"/>
    <xf numFmtId="0" fontId="29" fillId="36" borderId="53" applyNumberFormat="0" applyFont="0" applyAlignment="0" applyProtection="0"/>
    <xf numFmtId="0" fontId="42" fillId="31" borderId="54" applyNumberFormat="0" applyAlignment="0" applyProtection="0"/>
    <xf numFmtId="9" fontId="4" fillId="0" borderId="0" applyFont="0" applyFill="0" applyBorder="0" applyAlignment="0" applyProtection="0"/>
    <xf numFmtId="0" fontId="43" fillId="0" borderId="0" applyNumberFormat="0" applyFill="0" applyBorder="0" applyAlignment="0" applyProtection="0"/>
    <xf numFmtId="0" fontId="44" fillId="0" borderId="55" applyNumberFormat="0" applyFill="0" applyAlignment="0" applyProtection="0"/>
    <xf numFmtId="0" fontId="45" fillId="0" borderId="0" applyNumberFormat="0" applyFill="0" applyBorder="0" applyAlignment="0" applyProtection="0"/>
    <xf numFmtId="0" fontId="3" fillId="0" borderId="0"/>
    <xf numFmtId="0" fontId="49" fillId="0" borderId="0" applyNumberFormat="0" applyFill="0" applyBorder="0" applyAlignment="0" applyProtection="0"/>
    <xf numFmtId="0" fontId="3" fillId="36" borderId="53" applyNumberFormat="0" applyFont="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5" borderId="0" applyNumberFormat="0" applyBorder="0" applyAlignment="0" applyProtection="0"/>
    <xf numFmtId="0" fontId="3" fillId="10" borderId="0" applyNumberFormat="0" applyBorder="0" applyAlignment="0" applyProtection="0"/>
    <xf numFmtId="0" fontId="3" fillId="16" borderId="0" applyNumberFormat="0" applyBorder="0" applyAlignment="0" applyProtection="0"/>
    <xf numFmtId="0" fontId="3" fillId="11" borderId="0" applyNumberFormat="0" applyBorder="0" applyAlignment="0" applyProtection="0"/>
    <xf numFmtId="0" fontId="3" fillId="17" borderId="0" applyNumberFormat="0" applyBorder="0" applyAlignment="0" applyProtection="0"/>
    <xf numFmtId="0" fontId="2" fillId="0" borderId="0"/>
    <xf numFmtId="0" fontId="2" fillId="36" borderId="53" applyNumberFormat="0" applyFont="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9" borderId="0" applyNumberFormat="0" applyBorder="0" applyAlignment="0" applyProtection="0"/>
    <xf numFmtId="0" fontId="2" fillId="15" borderId="0" applyNumberFormat="0" applyBorder="0" applyAlignment="0" applyProtection="0"/>
    <xf numFmtId="0" fontId="2" fillId="10" borderId="0" applyNumberFormat="0" applyBorder="0" applyAlignment="0" applyProtection="0"/>
    <xf numFmtId="0" fontId="2" fillId="16" borderId="0" applyNumberFormat="0" applyBorder="0" applyAlignment="0" applyProtection="0"/>
    <xf numFmtId="0" fontId="2" fillId="11" borderId="0" applyNumberFormat="0" applyBorder="0" applyAlignment="0" applyProtection="0"/>
    <xf numFmtId="0" fontId="2" fillId="17" borderId="0" applyNumberFormat="0" applyBorder="0" applyAlignment="0" applyProtection="0"/>
    <xf numFmtId="0" fontId="1" fillId="0" borderId="0"/>
  </cellStyleXfs>
  <cellXfs count="276">
    <xf numFmtId="0" fontId="0" fillId="0" borderId="0" xfId="0"/>
    <xf numFmtId="0" fontId="5" fillId="0" borderId="0" xfId="0" applyFont="1"/>
    <xf numFmtId="0" fontId="6" fillId="0" borderId="0" xfId="0" applyFont="1"/>
    <xf numFmtId="0" fontId="0" fillId="0" borderId="0" xfId="0" applyAlignment="1">
      <alignment horizontal="center"/>
    </xf>
    <xf numFmtId="9" fontId="0" fillId="0" borderId="0" xfId="42" applyFont="1"/>
    <xf numFmtId="164" fontId="0" fillId="0" borderId="0" xfId="0" applyNumberFormat="1" applyAlignment="1">
      <alignment horizontal="center"/>
    </xf>
    <xf numFmtId="2" fontId="6" fillId="0" borderId="0" xfId="0" applyNumberFormat="1" applyFont="1" applyAlignment="1">
      <alignment horizontal="center"/>
    </xf>
    <xf numFmtId="1" fontId="6" fillId="0" borderId="0" xfId="0" applyNumberFormat="1" applyFont="1" applyAlignment="1">
      <alignment horizontal="center"/>
    </xf>
    <xf numFmtId="1" fontId="0" fillId="0" borderId="0" xfId="0" applyNumberFormat="1" applyAlignment="1">
      <alignment horizontal="center"/>
    </xf>
    <xf numFmtId="0" fontId="0" fillId="0" borderId="0" xfId="0" applyAlignment="1">
      <alignment wrapText="1"/>
    </xf>
    <xf numFmtId="164" fontId="6" fillId="0" borderId="0" xfId="0" applyNumberFormat="1" applyFont="1"/>
    <xf numFmtId="0" fontId="6" fillId="0" borderId="0" xfId="0" applyFont="1" applyAlignment="1">
      <alignment wrapText="1"/>
    </xf>
    <xf numFmtId="0" fontId="5" fillId="2" borderId="1" xfId="0" applyFont="1" applyFill="1" applyBorder="1"/>
    <xf numFmtId="0" fontId="6" fillId="2" borderId="1" xfId="0" applyFont="1" applyFill="1" applyBorder="1"/>
    <xf numFmtId="0" fontId="5" fillId="2" borderId="1" xfId="0" applyFont="1" applyFill="1" applyBorder="1" applyAlignment="1">
      <alignment horizontal="right"/>
    </xf>
    <xf numFmtId="0" fontId="9" fillId="3" borderId="1" xfId="0" applyFont="1" applyFill="1" applyBorder="1" applyAlignment="1">
      <alignment horizontal="center"/>
    </xf>
    <xf numFmtId="0" fontId="0" fillId="0" borderId="0" xfId="0" applyAlignment="1">
      <alignment horizontal="left"/>
    </xf>
    <xf numFmtId="0" fontId="0" fillId="2" borderId="0" xfId="0" applyFill="1"/>
    <xf numFmtId="0" fontId="0" fillId="2" borderId="0" xfId="0" applyFill="1" applyAlignment="1">
      <alignment horizontal="center"/>
    </xf>
    <xf numFmtId="0" fontId="0" fillId="3" borderId="1" xfId="0" applyFill="1" applyBorder="1"/>
    <xf numFmtId="0" fontId="6" fillId="3" borderId="1" xfId="0" applyFont="1" applyFill="1" applyBorder="1"/>
    <xf numFmtId="0" fontId="0" fillId="2" borderId="1" xfId="0" applyFill="1" applyBorder="1"/>
    <xf numFmtId="0" fontId="6" fillId="2" borderId="2" xfId="0" applyFont="1" applyFill="1" applyBorder="1" applyAlignment="1">
      <alignment wrapText="1"/>
    </xf>
    <xf numFmtId="0" fontId="6" fillId="2" borderId="3" xfId="0" applyFont="1" applyFill="1" applyBorder="1" applyAlignment="1">
      <alignment wrapText="1"/>
    </xf>
    <xf numFmtId="166" fontId="0" fillId="0" borderId="0" xfId="0" applyNumberFormat="1" applyAlignment="1">
      <alignment horizontal="center"/>
    </xf>
    <xf numFmtId="0" fontId="0" fillId="2" borderId="1" xfId="0" applyFill="1" applyBorder="1" applyAlignment="1">
      <alignment horizontal="center"/>
    </xf>
    <xf numFmtId="0" fontId="5" fillId="0" borderId="0" xfId="0" applyFont="1" applyAlignment="1">
      <alignment horizontal="center"/>
    </xf>
    <xf numFmtId="0" fontId="5" fillId="0" borderId="0" xfId="0" applyFont="1" applyAlignment="1">
      <alignment horizontal="right"/>
    </xf>
    <xf numFmtId="9" fontId="0" fillId="2" borderId="1" xfId="42" applyFont="1" applyFill="1" applyBorder="1"/>
    <xf numFmtId="9" fontId="0" fillId="2" borderId="4" xfId="42" applyFont="1" applyFill="1" applyBorder="1"/>
    <xf numFmtId="1" fontId="0" fillId="2" borderId="1" xfId="0" applyNumberFormat="1" applyFill="1" applyBorder="1"/>
    <xf numFmtId="164" fontId="0" fillId="2" borderId="1" xfId="0" applyNumberFormat="1" applyFill="1" applyBorder="1"/>
    <xf numFmtId="9" fontId="0" fillId="2" borderId="1" xfId="42" applyFont="1" applyFill="1" applyBorder="1" applyAlignment="1"/>
    <xf numFmtId="0" fontId="6" fillId="2" borderId="1" xfId="0" applyFont="1" applyFill="1" applyBorder="1" applyAlignment="1">
      <alignment horizontal="center"/>
    </xf>
    <xf numFmtId="0" fontId="10" fillId="2" borderId="1" xfId="0" applyFont="1" applyFill="1" applyBorder="1" applyAlignment="1">
      <alignment horizontal="center"/>
    </xf>
    <xf numFmtId="0" fontId="0" fillId="0" borderId="0" xfId="0" applyAlignment="1">
      <alignment vertical="center"/>
    </xf>
    <xf numFmtId="0" fontId="5" fillId="2" borderId="5" xfId="0" applyFont="1" applyFill="1" applyBorder="1" applyAlignment="1">
      <alignment horizontal="right"/>
    </xf>
    <xf numFmtId="167" fontId="6" fillId="0" borderId="0" xfId="0" applyNumberFormat="1" applyFont="1" applyAlignment="1">
      <alignment horizontal="center"/>
    </xf>
    <xf numFmtId="0" fontId="5" fillId="2" borderId="1" xfId="0" applyFont="1" applyFill="1" applyBorder="1" applyAlignment="1">
      <alignment horizontal="center"/>
    </xf>
    <xf numFmtId="0" fontId="5" fillId="2" borderId="4" xfId="0" applyFont="1" applyFill="1" applyBorder="1" applyAlignment="1">
      <alignment horizontal="center"/>
    </xf>
    <xf numFmtId="0" fontId="5" fillId="2" borderId="1" xfId="0" applyFont="1" applyFill="1" applyBorder="1" applyAlignment="1">
      <alignment horizontal="center" wrapText="1"/>
    </xf>
    <xf numFmtId="2" fontId="6" fillId="2" borderId="1" xfId="0" applyNumberFormat="1" applyFont="1" applyFill="1" applyBorder="1"/>
    <xf numFmtId="2" fontId="6" fillId="2" borderId="4" xfId="0" applyNumberFormat="1" applyFont="1" applyFill="1" applyBorder="1"/>
    <xf numFmtId="0" fontId="15" fillId="2" borderId="6" xfId="0" applyFont="1" applyFill="1" applyBorder="1"/>
    <xf numFmtId="0" fontId="0" fillId="2" borderId="7" xfId="0" applyFill="1" applyBorder="1"/>
    <xf numFmtId="0" fontId="0" fillId="2" borderId="8" xfId="0" applyFill="1" applyBorder="1"/>
    <xf numFmtId="0" fontId="16" fillId="2" borderId="9" xfId="0" applyFont="1" applyFill="1" applyBorder="1"/>
    <xf numFmtId="0" fontId="0" fillId="2" borderId="10" xfId="0" applyFill="1" applyBorder="1"/>
    <xf numFmtId="0" fontId="0" fillId="2" borderId="11" xfId="0" applyFill="1" applyBorder="1"/>
    <xf numFmtId="2" fontId="0" fillId="2" borderId="1" xfId="0" applyNumberFormat="1" applyFill="1" applyBorder="1"/>
    <xf numFmtId="167" fontId="0" fillId="2" borderId="1" xfId="0" applyNumberFormat="1" applyFill="1" applyBorder="1"/>
    <xf numFmtId="2" fontId="0" fillId="2" borderId="6" xfId="0" applyNumberFormat="1" applyFill="1" applyBorder="1"/>
    <xf numFmtId="2" fontId="0" fillId="2" borderId="12" xfId="0" applyNumberFormat="1" applyFill="1" applyBorder="1"/>
    <xf numFmtId="0" fontId="0" fillId="2" borderId="13" xfId="0" applyFill="1" applyBorder="1"/>
    <xf numFmtId="0" fontId="0" fillId="2" borderId="12" xfId="0" applyFill="1" applyBorder="1"/>
    <xf numFmtId="167" fontId="0" fillId="2" borderId="9" xfId="0" applyNumberFormat="1" applyFill="1" applyBorder="1"/>
    <xf numFmtId="167" fontId="0" fillId="0" borderId="0" xfId="0" applyNumberFormat="1"/>
    <xf numFmtId="0" fontId="5" fillId="2" borderId="1" xfId="0" applyFont="1" applyFill="1" applyBorder="1" applyAlignment="1">
      <alignment horizontal="center" vertical="center" wrapText="1"/>
    </xf>
    <xf numFmtId="0" fontId="6" fillId="0" borderId="0" xfId="0" applyFont="1" applyAlignment="1">
      <alignment horizontal="left"/>
    </xf>
    <xf numFmtId="0" fontId="6" fillId="2" borderId="2" xfId="0" applyFont="1" applyFill="1" applyBorder="1"/>
    <xf numFmtId="2" fontId="6" fillId="2" borderId="2" xfId="0" applyNumberFormat="1" applyFont="1" applyFill="1" applyBorder="1"/>
    <xf numFmtId="164" fontId="6" fillId="2" borderId="2" xfId="0" applyNumberFormat="1" applyFont="1" applyFill="1" applyBorder="1"/>
    <xf numFmtId="164" fontId="6" fillId="2" borderId="1" xfId="0" applyNumberFormat="1" applyFont="1" applyFill="1" applyBorder="1"/>
    <xf numFmtId="0" fontId="20" fillId="2" borderId="1" xfId="0" applyFont="1" applyFill="1" applyBorder="1" applyAlignment="1">
      <alignment horizontal="center" vertical="center" wrapText="1"/>
    </xf>
    <xf numFmtId="166" fontId="0" fillId="2" borderId="1" xfId="0" applyNumberFormat="1" applyFill="1" applyBorder="1"/>
    <xf numFmtId="0" fontId="9" fillId="3" borderId="5" xfId="0" applyFont="1" applyFill="1" applyBorder="1" applyAlignment="1">
      <alignment horizontal="center"/>
    </xf>
    <xf numFmtId="0" fontId="0" fillId="2" borderId="5" xfId="0" applyFill="1" applyBorder="1"/>
    <xf numFmtId="0" fontId="6" fillId="3" borderId="5" xfId="0" applyFont="1" applyFill="1" applyBorder="1"/>
    <xf numFmtId="0" fontId="0" fillId="3" borderId="5" xfId="0" applyFill="1" applyBorder="1"/>
    <xf numFmtId="0" fontId="5" fillId="2" borderId="0" xfId="0" applyFont="1" applyFill="1"/>
    <xf numFmtId="2" fontId="0" fillId="0" borderId="0" xfId="0" applyNumberFormat="1" applyAlignment="1">
      <alignment horizontal="center" vertical="center" wrapText="1"/>
    </xf>
    <xf numFmtId="0" fontId="0" fillId="0" borderId="0" xfId="0" applyAlignment="1">
      <alignment horizontal="center" vertical="center" wrapText="1"/>
    </xf>
    <xf numFmtId="2" fontId="0" fillId="0" borderId="0" xfId="0" applyNumberFormat="1" applyAlignment="1">
      <alignment vertical="center" wrapText="1"/>
    </xf>
    <xf numFmtId="0" fontId="5" fillId="0" borderId="0" xfId="0" applyFont="1" applyAlignment="1">
      <alignment vertical="center" wrapText="1"/>
    </xf>
    <xf numFmtId="0" fontId="6" fillId="2" borderId="14" xfId="0" applyFont="1" applyFill="1" applyBorder="1" applyAlignment="1">
      <alignment wrapText="1"/>
    </xf>
    <xf numFmtId="0" fontId="5" fillId="2" borderId="6" xfId="0" applyFont="1" applyFill="1" applyBorder="1" applyAlignment="1">
      <alignment horizontal="right"/>
    </xf>
    <xf numFmtId="0" fontId="5" fillId="2" borderId="15" xfId="0" applyFont="1" applyFill="1" applyBorder="1" applyAlignment="1">
      <alignment horizontal="right"/>
    </xf>
    <xf numFmtId="0" fontId="5" fillId="2" borderId="16" xfId="0" applyFont="1" applyFill="1" applyBorder="1" applyAlignment="1">
      <alignment horizontal="right"/>
    </xf>
    <xf numFmtId="164" fontId="6" fillId="2" borderId="17" xfId="0" applyNumberFormat="1" applyFont="1" applyFill="1" applyBorder="1"/>
    <xf numFmtId="164" fontId="6" fillId="2" borderId="18" xfId="0" applyNumberFormat="1" applyFont="1" applyFill="1" applyBorder="1"/>
    <xf numFmtId="164" fontId="6" fillId="2" borderId="19" xfId="0" applyNumberFormat="1" applyFont="1" applyFill="1" applyBorder="1"/>
    <xf numFmtId="164" fontId="6" fillId="2" borderId="20" xfId="0" applyNumberFormat="1" applyFont="1" applyFill="1" applyBorder="1"/>
    <xf numFmtId="164" fontId="6" fillId="2" borderId="21" xfId="0" applyNumberFormat="1" applyFont="1" applyFill="1" applyBorder="1"/>
    <xf numFmtId="164" fontId="0" fillId="4" borderId="22" xfId="0" applyNumberFormat="1" applyFill="1" applyBorder="1"/>
    <xf numFmtId="0" fontId="15" fillId="0" borderId="0" xfId="0" applyFont="1"/>
    <xf numFmtId="0" fontId="5" fillId="2" borderId="1" xfId="0" applyFont="1" applyFill="1" applyBorder="1" applyAlignment="1">
      <alignment horizontal="center" vertical="center"/>
    </xf>
    <xf numFmtId="0" fontId="6" fillId="0" borderId="1" xfId="0" applyFont="1" applyBorder="1" applyAlignment="1">
      <alignment horizontal="center" vertical="center" wrapText="1"/>
    </xf>
    <xf numFmtId="0" fontId="4" fillId="0" borderId="0" xfId="0" applyFont="1"/>
    <xf numFmtId="2" fontId="6" fillId="0" borderId="1" xfId="0" applyNumberFormat="1" applyFont="1" applyBorder="1" applyAlignment="1">
      <alignment horizontal="right" vertical="center" wrapText="1"/>
    </xf>
    <xf numFmtId="2" fontId="0" fillId="0" borderId="1" xfId="0" applyNumberFormat="1" applyBorder="1" applyAlignment="1">
      <alignment horizontal="right"/>
    </xf>
    <xf numFmtId="2" fontId="0" fillId="0" borderId="1" xfId="0" applyNumberFormat="1" applyBorder="1" applyAlignment="1">
      <alignment horizontal="right" vertical="center"/>
    </xf>
    <xf numFmtId="0" fontId="0" fillId="0" borderId="1" xfId="0" applyBorder="1" applyAlignment="1">
      <alignment horizontal="center" vertical="center"/>
    </xf>
    <xf numFmtId="0" fontId="8" fillId="0" borderId="0" xfId="34" applyAlignment="1" applyProtection="1"/>
    <xf numFmtId="0" fontId="25" fillId="0" borderId="23" xfId="0" applyFont="1" applyBorder="1"/>
    <xf numFmtId="0" fontId="7" fillId="0" borderId="24" xfId="0" applyFont="1" applyBorder="1"/>
    <xf numFmtId="0" fontId="0" fillId="0" borderId="24" xfId="0" applyBorder="1"/>
    <xf numFmtId="0" fontId="0" fillId="0" borderId="25" xfId="0" applyBorder="1"/>
    <xf numFmtId="0" fontId="23" fillId="2" borderId="5" xfId="0" applyFont="1" applyFill="1" applyBorder="1" applyAlignment="1">
      <alignment horizontal="center"/>
    </xf>
    <xf numFmtId="165" fontId="6" fillId="2" borderId="2" xfId="0" applyNumberFormat="1" applyFont="1" applyFill="1" applyBorder="1"/>
    <xf numFmtId="0" fontId="17" fillId="0" borderId="0" xfId="0" applyFont="1"/>
    <xf numFmtId="0" fontId="18" fillId="0" borderId="0" xfId="0" applyFont="1" applyAlignment="1">
      <alignment horizontal="right"/>
    </xf>
    <xf numFmtId="0" fontId="6" fillId="0" borderId="0" xfId="0" applyFont="1" applyAlignment="1">
      <alignment horizontal="left" indent="4"/>
    </xf>
    <xf numFmtId="0" fontId="6" fillId="0" borderId="0" xfId="0" applyFont="1" applyAlignment="1">
      <alignment horizontal="center"/>
    </xf>
    <xf numFmtId="0" fontId="6" fillId="2" borderId="26" xfId="0" applyFont="1" applyFill="1" applyBorder="1" applyAlignment="1">
      <alignment vertical="center" wrapText="1"/>
    </xf>
    <xf numFmtId="0" fontId="6" fillId="2" borderId="27" xfId="0" applyFont="1" applyFill="1" applyBorder="1" applyAlignment="1">
      <alignment vertical="center" wrapText="1"/>
    </xf>
    <xf numFmtId="0" fontId="6" fillId="2" borderId="28" xfId="0" applyFont="1" applyFill="1" applyBorder="1" applyAlignment="1">
      <alignment vertical="center" wrapText="1"/>
    </xf>
    <xf numFmtId="0" fontId="6" fillId="2" borderId="1" xfId="0" applyFont="1" applyFill="1" applyBorder="1" applyAlignment="1">
      <alignment vertical="center" wrapText="1"/>
    </xf>
    <xf numFmtId="0" fontId="6" fillId="2" borderId="1" xfId="0" applyFont="1" applyFill="1" applyBorder="1" applyAlignment="1">
      <alignment vertical="center"/>
    </xf>
    <xf numFmtId="2" fontId="6" fillId="0" borderId="0" xfId="0" applyNumberFormat="1" applyFont="1" applyAlignment="1">
      <alignment horizontal="center" vertical="center"/>
    </xf>
    <xf numFmtId="167" fontId="6" fillId="0" borderId="0" xfId="0" applyNumberFormat="1" applyFont="1" applyAlignment="1">
      <alignment horizontal="center" vertical="center"/>
    </xf>
    <xf numFmtId="165" fontId="0" fillId="0" borderId="0" xfId="0" applyNumberFormat="1" applyAlignment="1">
      <alignment horizontal="center" vertical="center"/>
    </xf>
    <xf numFmtId="0" fontId="6" fillId="2" borderId="5" xfId="0" applyFont="1" applyFill="1" applyBorder="1" applyAlignment="1">
      <alignment vertical="center"/>
    </xf>
    <xf numFmtId="0" fontId="6" fillId="2" borderId="29" xfId="0" applyFont="1" applyFill="1" applyBorder="1" applyAlignment="1">
      <alignment vertical="center"/>
    </xf>
    <xf numFmtId="0" fontId="0" fillId="0" borderId="0" xfId="0" applyAlignment="1">
      <alignment horizontal="center" vertical="center"/>
    </xf>
    <xf numFmtId="0" fontId="8" fillId="0" borderId="9" xfId="34" applyBorder="1" applyAlignment="1" applyProtection="1"/>
    <xf numFmtId="0" fontId="0" fillId="3" borderId="1" xfId="0" applyFill="1" applyBorder="1" applyAlignment="1">
      <alignment horizontal="center"/>
    </xf>
    <xf numFmtId="0" fontId="28" fillId="3" borderId="1" xfId="0" applyFont="1" applyFill="1" applyBorder="1" applyAlignment="1">
      <alignmen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0" xfId="0" applyAlignment="1">
      <alignment horizontal="left" vertical="center" wrapText="1"/>
    </xf>
    <xf numFmtId="0" fontId="46" fillId="0" borderId="6" xfId="0" applyFont="1" applyBorder="1" applyAlignment="1">
      <alignment horizontal="left" vertical="center"/>
    </xf>
    <xf numFmtId="0" fontId="46" fillId="0" borderId="0" xfId="0" applyFont="1" applyAlignment="1">
      <alignment horizontal="left" vertical="center"/>
    </xf>
    <xf numFmtId="0" fontId="5" fillId="0" borderId="9" xfId="0" applyFont="1" applyBorder="1" applyAlignment="1">
      <alignment horizontal="left" vertical="center"/>
    </xf>
    <xf numFmtId="0" fontId="4" fillId="37" borderId="1" xfId="0" applyFont="1" applyFill="1" applyBorder="1"/>
    <xf numFmtId="0" fontId="0" fillId="0" borderId="13" xfId="0" applyBorder="1"/>
    <xf numFmtId="0" fontId="4" fillId="38" borderId="1" xfId="0" applyFont="1" applyFill="1" applyBorder="1" applyAlignment="1">
      <alignment horizontal="center" vertical="center" wrapText="1"/>
    </xf>
    <xf numFmtId="0" fontId="0" fillId="37" borderId="1" xfId="0" applyFill="1" applyBorder="1" applyAlignment="1">
      <alignment horizontal="center"/>
    </xf>
    <xf numFmtId="0" fontId="4" fillId="37" borderId="1" xfId="0" applyFont="1" applyFill="1" applyBorder="1" applyAlignment="1">
      <alignment horizontal="center"/>
    </xf>
    <xf numFmtId="0" fontId="0" fillId="37" borderId="1" xfId="0" applyFill="1" applyBorder="1"/>
    <xf numFmtId="0" fontId="0" fillId="37" borderId="1" xfId="0" applyFill="1" applyBorder="1" applyAlignment="1">
      <alignment horizontal="left"/>
    </xf>
    <xf numFmtId="0" fontId="4" fillId="37" borderId="1" xfId="0" applyFont="1" applyFill="1" applyBorder="1" applyAlignment="1">
      <alignment horizontal="left"/>
    </xf>
    <xf numFmtId="0" fontId="0" fillId="3" borderId="1" xfId="0" applyFill="1" applyBorder="1" applyProtection="1">
      <protection locked="0"/>
    </xf>
    <xf numFmtId="2" fontId="6" fillId="3" borderId="1" xfId="0" applyNumberFormat="1" applyFont="1" applyFill="1" applyBorder="1" applyProtection="1">
      <protection locked="0"/>
    </xf>
    <xf numFmtId="0" fontId="6" fillId="3" borderId="1" xfId="0" applyFont="1" applyFill="1" applyBorder="1" applyProtection="1">
      <protection locked="0"/>
    </xf>
    <xf numFmtId="0" fontId="0" fillId="39" borderId="56" xfId="0" applyFill="1" applyBorder="1" applyAlignment="1" applyProtection="1">
      <alignment horizontal="center"/>
      <protection locked="0"/>
    </xf>
    <xf numFmtId="0" fontId="0" fillId="39" borderId="10" xfId="0" applyFill="1" applyBorder="1" applyAlignment="1" applyProtection="1">
      <alignment horizontal="center"/>
      <protection locked="0"/>
    </xf>
    <xf numFmtId="0" fontId="22" fillId="3" borderId="29" xfId="0" applyFont="1" applyFill="1" applyBorder="1" applyAlignment="1" applyProtection="1">
      <alignment horizontal="center"/>
      <protection locked="0"/>
    </xf>
    <xf numFmtId="0" fontId="22" fillId="3" borderId="1" xfId="0" applyFont="1" applyFill="1" applyBorder="1" applyAlignment="1" applyProtection="1">
      <alignment horizontal="center"/>
      <protection locked="0"/>
    </xf>
    <xf numFmtId="0" fontId="5" fillId="3" borderId="1" xfId="0" applyFont="1" applyFill="1" applyBorder="1" applyAlignment="1" applyProtection="1">
      <alignment horizontal="center" vertical="center" wrapText="1"/>
      <protection locked="0"/>
    </xf>
    <xf numFmtId="0" fontId="17" fillId="39" borderId="1" xfId="0" applyFont="1" applyFill="1" applyBorder="1" applyProtection="1">
      <protection locked="0"/>
    </xf>
    <xf numFmtId="2" fontId="0" fillId="0" borderId="1" xfId="0" quotePrefix="1" applyNumberFormat="1" applyBorder="1" applyAlignment="1">
      <alignment horizontal="right"/>
    </xf>
    <xf numFmtId="0" fontId="0" fillId="0" borderId="1" xfId="0" applyBorder="1"/>
    <xf numFmtId="0" fontId="48" fillId="0" borderId="1" xfId="0" applyFont="1" applyBorder="1"/>
    <xf numFmtId="0" fontId="48" fillId="37" borderId="1" xfId="0" applyFont="1" applyFill="1" applyBorder="1" applyAlignment="1">
      <alignment horizontal="left"/>
    </xf>
    <xf numFmtId="0" fontId="48" fillId="37" borderId="1" xfId="0" applyFont="1" applyFill="1" applyBorder="1"/>
    <xf numFmtId="0" fontId="28" fillId="0" borderId="9" xfId="0" applyFont="1" applyBorder="1"/>
    <xf numFmtId="0" fontId="28" fillId="0" borderId="10" xfId="0" applyFont="1" applyBorder="1"/>
    <xf numFmtId="0" fontId="6" fillId="3" borderId="1" xfId="0" applyFont="1" applyFill="1" applyBorder="1" applyAlignment="1">
      <alignment horizontal="center"/>
    </xf>
    <xf numFmtId="0" fontId="0" fillId="0" borderId="1" xfId="0" applyBorder="1"/>
    <xf numFmtId="0" fontId="5" fillId="2" borderId="1" xfId="0" applyFont="1" applyFill="1" applyBorder="1" applyAlignment="1">
      <alignment horizontal="center" vertical="center"/>
    </xf>
    <xf numFmtId="0" fontId="0" fillId="3" borderId="1" xfId="0" applyFill="1" applyBorder="1"/>
    <xf numFmtId="0" fontId="9" fillId="3" borderId="1" xfId="0" applyFont="1" applyFill="1" applyBorder="1" applyAlignment="1">
      <alignment horizontal="left"/>
    </xf>
    <xf numFmtId="0" fontId="5" fillId="2" borderId="4" xfId="0" applyFont="1" applyFill="1" applyBorder="1" applyAlignment="1">
      <alignment horizontal="center"/>
    </xf>
    <xf numFmtId="0" fontId="5" fillId="2" borderId="30" xfId="0" applyFont="1" applyFill="1" applyBorder="1" applyAlignment="1">
      <alignment horizontal="center"/>
    </xf>
    <xf numFmtId="0" fontId="5" fillId="2" borderId="1" xfId="0" applyFont="1" applyFill="1" applyBorder="1" applyAlignment="1">
      <alignment horizontal="center"/>
    </xf>
    <xf numFmtId="0" fontId="9" fillId="3" borderId="5" xfId="0" applyFont="1" applyFill="1" applyBorder="1" applyAlignment="1">
      <alignment horizontal="left"/>
    </xf>
    <xf numFmtId="0" fontId="0" fillId="0" borderId="5" xfId="0" applyBorder="1"/>
    <xf numFmtId="0" fontId="5" fillId="2" borderId="1" xfId="0" applyFont="1" applyFill="1" applyBorder="1" applyAlignment="1">
      <alignment vertical="center" wrapText="1"/>
    </xf>
    <xf numFmtId="0" fontId="0" fillId="2" borderId="1" xfId="0" applyFill="1" applyBorder="1" applyAlignment="1">
      <alignment vertical="center" wrapText="1"/>
    </xf>
    <xf numFmtId="0" fontId="5" fillId="0" borderId="4" xfId="0" applyFont="1" applyBorder="1" applyAlignment="1">
      <alignment horizontal="left" vertical="center" wrapText="1"/>
    </xf>
    <xf numFmtId="0" fontId="5" fillId="0" borderId="31" xfId="0" applyFont="1" applyBorder="1" applyAlignment="1">
      <alignment horizontal="left" vertical="center" wrapText="1"/>
    </xf>
    <xf numFmtId="0" fontId="5" fillId="0" borderId="30" xfId="0" applyFont="1" applyBorder="1" applyAlignment="1">
      <alignment horizontal="left" vertical="center" wrapText="1"/>
    </xf>
    <xf numFmtId="0" fontId="6" fillId="0" borderId="4" xfId="0" applyFont="1" applyBorder="1" applyAlignment="1">
      <alignment horizontal="left" vertical="center" wrapText="1"/>
    </xf>
    <xf numFmtId="0" fontId="0" fillId="0" borderId="31" xfId="0" applyBorder="1" applyAlignment="1">
      <alignment horizontal="left" vertical="center" wrapText="1"/>
    </xf>
    <xf numFmtId="0" fontId="0" fillId="0" borderId="30" xfId="0" applyBorder="1" applyAlignment="1">
      <alignment horizontal="left" vertical="center" wrapText="1"/>
    </xf>
    <xf numFmtId="0" fontId="0" fillId="3" borderId="4" xfId="0" applyFill="1" applyBorder="1" applyAlignment="1">
      <alignment horizontal="center"/>
    </xf>
    <xf numFmtId="0" fontId="0" fillId="0" borderId="30" xfId="0" applyBorder="1" applyAlignment="1">
      <alignment horizontal="center"/>
    </xf>
    <xf numFmtId="0" fontId="0" fillId="3" borderId="6" xfId="0" applyFill="1" applyBorder="1" applyAlignment="1">
      <alignment horizontal="center"/>
    </xf>
    <xf numFmtId="0" fontId="0" fillId="0" borderId="8" xfId="0" applyBorder="1" applyAlignment="1">
      <alignment horizontal="center"/>
    </xf>
    <xf numFmtId="0" fontId="0" fillId="3" borderId="30" xfId="0" applyFill="1" applyBorder="1" applyAlignment="1">
      <alignment horizontal="center"/>
    </xf>
    <xf numFmtId="0" fontId="0" fillId="0" borderId="31" xfId="0" applyBorder="1" applyAlignment="1">
      <alignment horizontal="center"/>
    </xf>
    <xf numFmtId="0" fontId="5" fillId="2" borderId="31" xfId="0" applyFont="1" applyFill="1" applyBorder="1" applyAlignment="1">
      <alignment horizontal="center"/>
    </xf>
    <xf numFmtId="0" fontId="0" fillId="0" borderId="4" xfId="0" applyBorder="1" applyAlignment="1">
      <alignment horizontal="left" vertical="center" wrapText="1"/>
    </xf>
    <xf numFmtId="0" fontId="20" fillId="2" borderId="6" xfId="0" applyFont="1" applyFill="1" applyBorder="1" applyAlignment="1">
      <alignment horizontal="center" vertical="center" wrapText="1"/>
    </xf>
    <xf numFmtId="0" fontId="21" fillId="0" borderId="8" xfId="0" applyFont="1" applyBorder="1" applyAlignment="1">
      <alignment horizontal="center" vertical="center" wrapText="1"/>
    </xf>
    <xf numFmtId="0" fontId="20" fillId="2" borderId="9" xfId="0" applyFont="1" applyFill="1" applyBorder="1" applyAlignment="1">
      <alignment horizontal="center" vertical="center" wrapText="1"/>
    </xf>
    <xf numFmtId="0" fontId="21" fillId="0" borderId="11" xfId="0" applyFont="1" applyBorder="1" applyAlignment="1">
      <alignment horizontal="center" vertical="center" wrapText="1"/>
    </xf>
    <xf numFmtId="0" fontId="0" fillId="2" borderId="4" xfId="0" applyFill="1" applyBorder="1" applyAlignment="1">
      <alignment horizontal="left" vertical="center" wrapText="1"/>
    </xf>
    <xf numFmtId="0" fontId="0" fillId="2" borderId="0" xfId="0" applyFill="1" applyAlignment="1">
      <alignment horizontal="center"/>
    </xf>
    <xf numFmtId="0" fontId="0" fillId="0" borderId="0" xfId="0"/>
    <xf numFmtId="0" fontId="9" fillId="3" borderId="5" xfId="0" applyFont="1" applyFill="1" applyBorder="1" applyAlignment="1">
      <alignment horizontal="center"/>
    </xf>
    <xf numFmtId="0" fontId="5" fillId="0" borderId="4" xfId="0" applyFont="1" applyBorder="1" applyAlignment="1">
      <alignment horizontal="left" vertical="top" wrapText="1"/>
    </xf>
    <xf numFmtId="0" fontId="5" fillId="0" borderId="31" xfId="0" applyFont="1" applyBorder="1" applyAlignment="1">
      <alignment horizontal="left" vertical="top" wrapText="1"/>
    </xf>
    <xf numFmtId="0" fontId="5" fillId="0" borderId="30" xfId="0" applyFont="1" applyBorder="1" applyAlignment="1">
      <alignment horizontal="left" vertical="top" wrapText="1"/>
    </xf>
    <xf numFmtId="0" fontId="0" fillId="0" borderId="4" xfId="0" applyBorder="1" applyAlignment="1">
      <alignment vertical="center"/>
    </xf>
    <xf numFmtId="0" fontId="0" fillId="0" borderId="31" xfId="0" applyBorder="1" applyAlignment="1">
      <alignment vertical="center"/>
    </xf>
    <xf numFmtId="0" fontId="0" fillId="0" borderId="30" xfId="0" applyBorder="1" applyAlignment="1">
      <alignment vertical="center"/>
    </xf>
    <xf numFmtId="0" fontId="0" fillId="0" borderId="4" xfId="0" applyBorder="1"/>
    <xf numFmtId="0" fontId="0" fillId="0" borderId="31" xfId="0" applyBorder="1"/>
    <xf numFmtId="0" fontId="0" fillId="0" borderId="30" xfId="0" applyBorder="1"/>
    <xf numFmtId="0" fontId="10" fillId="2" borderId="1" xfId="0" applyFont="1" applyFill="1" applyBorder="1" applyAlignment="1">
      <alignment horizontal="center"/>
    </xf>
    <xf numFmtId="0" fontId="0" fillId="0" borderId="1" xfId="0" applyBorder="1" applyAlignment="1">
      <alignment horizontal="center"/>
    </xf>
    <xf numFmtId="0" fontId="9" fillId="3" borderId="1" xfId="0" applyFont="1" applyFill="1" applyBorder="1" applyAlignment="1">
      <alignment horizontal="center"/>
    </xf>
    <xf numFmtId="0" fontId="6" fillId="0" borderId="1" xfId="0" applyFont="1" applyBorder="1" applyAlignment="1">
      <alignment vertical="center" wrapText="1"/>
    </xf>
    <xf numFmtId="0" fontId="26" fillId="2" borderId="7" xfId="0" applyFont="1" applyFill="1" applyBorder="1" applyAlignment="1">
      <alignment wrapText="1"/>
    </xf>
    <xf numFmtId="0" fontId="4" fillId="38" borderId="4" xfId="0" applyFont="1" applyFill="1" applyBorder="1" applyAlignment="1">
      <alignment horizontal="center"/>
    </xf>
    <xf numFmtId="0" fontId="6" fillId="38" borderId="30" xfId="0" applyFont="1" applyFill="1" applyBorder="1" applyAlignment="1">
      <alignment horizontal="center"/>
    </xf>
    <xf numFmtId="0" fontId="19" fillId="5" borderId="4" xfId="0" applyFont="1" applyFill="1" applyBorder="1" applyAlignment="1">
      <alignment wrapText="1"/>
    </xf>
    <xf numFmtId="0" fontId="0" fillId="5" borderId="31" xfId="0" applyFill="1" applyBorder="1" applyAlignment="1">
      <alignment wrapText="1"/>
    </xf>
    <xf numFmtId="0" fontId="0" fillId="5" borderId="30" xfId="0" applyFill="1" applyBorder="1" applyAlignment="1">
      <alignment wrapText="1"/>
    </xf>
    <xf numFmtId="0" fontId="5" fillId="2" borderId="5"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5"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19" fillId="5" borderId="32" xfId="0" applyFont="1" applyFill="1" applyBorder="1" applyAlignment="1">
      <alignment horizontal="left" vertical="center" wrapText="1"/>
    </xf>
    <xf numFmtId="0" fontId="19" fillId="5" borderId="0" xfId="0" applyFont="1" applyFill="1" applyAlignment="1">
      <alignment horizontal="left" vertical="center" wrapText="1"/>
    </xf>
    <xf numFmtId="0" fontId="0" fillId="0" borderId="33" xfId="0" applyBorder="1" applyAlignment="1">
      <alignment horizontal="left"/>
    </xf>
    <xf numFmtId="0" fontId="0" fillId="5" borderId="34" xfId="0" applyFill="1" applyBorder="1" applyAlignment="1">
      <alignment horizontal="left" vertical="center" wrapText="1"/>
    </xf>
    <xf numFmtId="0" fontId="0" fillId="5" borderId="35" xfId="0" applyFill="1" applyBorder="1" applyAlignment="1">
      <alignment horizontal="left" vertical="center" wrapText="1"/>
    </xf>
    <xf numFmtId="0" fontId="0" fillId="0" borderId="36" xfId="0" applyBorder="1" applyAlignment="1">
      <alignment horizontal="left"/>
    </xf>
    <xf numFmtId="0" fontId="0" fillId="5" borderId="32" xfId="0" applyFill="1" applyBorder="1" applyAlignment="1">
      <alignment horizontal="left" vertical="center" wrapText="1"/>
    </xf>
    <xf numFmtId="0" fontId="0" fillId="5" borderId="0" xfId="0" applyFill="1" applyAlignment="1">
      <alignment horizontal="left" vertical="center" wrapText="1"/>
    </xf>
    <xf numFmtId="0" fontId="8" fillId="5" borderId="32" xfId="34" applyFill="1" applyBorder="1" applyAlignment="1" applyProtection="1">
      <alignment horizontal="left" vertical="center" wrapText="1"/>
    </xf>
    <xf numFmtId="0" fontId="27" fillId="2" borderId="1" xfId="0" applyFont="1" applyFill="1" applyBorder="1" applyAlignment="1">
      <alignment horizontal="left" vertical="center"/>
    </xf>
    <xf numFmtId="0" fontId="0" fillId="2" borderId="1" xfId="0" applyFill="1" applyBorder="1" applyAlignment="1">
      <alignment vertical="center"/>
    </xf>
    <xf numFmtId="0" fontId="19" fillId="5" borderId="37" xfId="0" applyFont="1" applyFill="1" applyBorder="1" applyAlignment="1">
      <alignment horizontal="left" vertical="center" wrapText="1"/>
    </xf>
    <xf numFmtId="0" fontId="0" fillId="5" borderId="24" xfId="0" applyFill="1" applyBorder="1" applyAlignment="1">
      <alignment horizontal="left" vertical="center" wrapText="1"/>
    </xf>
    <xf numFmtId="0" fontId="0" fillId="0" borderId="38" xfId="0" applyBorder="1" applyAlignment="1">
      <alignment horizontal="left"/>
    </xf>
    <xf numFmtId="0" fontId="5" fillId="2" borderId="6" xfId="0" applyFont="1" applyFill="1" applyBorder="1" applyAlignment="1">
      <alignment horizontal="left" vertical="center" wrapText="1"/>
    </xf>
    <xf numFmtId="0" fontId="0" fillId="2" borderId="8" xfId="0" applyFill="1" applyBorder="1" applyAlignment="1">
      <alignment horizontal="left" vertical="center" wrapText="1"/>
    </xf>
    <xf numFmtId="0" fontId="5" fillId="2" borderId="12" xfId="0" applyFont="1" applyFill="1" applyBorder="1" applyAlignment="1">
      <alignment horizontal="left" vertical="center" wrapText="1"/>
    </xf>
    <xf numFmtId="0" fontId="0" fillId="2" borderId="13" xfId="0" applyFill="1" applyBorder="1" applyAlignment="1">
      <alignment horizontal="left" vertical="center" wrapText="1"/>
    </xf>
    <xf numFmtId="0" fontId="5" fillId="2" borderId="9" xfId="0" applyFont="1" applyFill="1" applyBorder="1" applyAlignment="1">
      <alignment horizontal="left" vertical="center" wrapText="1"/>
    </xf>
    <xf numFmtId="0" fontId="0" fillId="2" borderId="11" xfId="0" applyFill="1" applyBorder="1" applyAlignment="1">
      <alignment horizontal="left" vertical="center" wrapText="1"/>
    </xf>
    <xf numFmtId="0" fontId="5" fillId="0" borderId="31" xfId="0" applyFont="1" applyBorder="1" applyAlignment="1">
      <alignment vertical="center"/>
    </xf>
    <xf numFmtId="0" fontId="6" fillId="5" borderId="32" xfId="0" applyFont="1" applyFill="1" applyBorder="1" applyAlignment="1">
      <alignment horizontal="left" vertical="center" wrapText="1"/>
    </xf>
    <xf numFmtId="0" fontId="6" fillId="5" borderId="0" xfId="0" applyFont="1" applyFill="1" applyAlignment="1">
      <alignment horizontal="left" vertical="center" wrapText="1"/>
    </xf>
    <xf numFmtId="0" fontId="5" fillId="2" borderId="4" xfId="0" applyFont="1" applyFill="1" applyBorder="1" applyAlignment="1">
      <alignment horizontal="right" vertical="center"/>
    </xf>
    <xf numFmtId="0" fontId="5" fillId="2" borderId="30" xfId="0" applyFont="1" applyFill="1" applyBorder="1" applyAlignment="1">
      <alignment horizontal="right" vertical="center"/>
    </xf>
    <xf numFmtId="0" fontId="27" fillId="3" borderId="1" xfId="0" applyFont="1" applyFill="1" applyBorder="1" applyAlignment="1" applyProtection="1">
      <alignment horizontal="center" vertical="center"/>
      <protection locked="0"/>
    </xf>
    <xf numFmtId="0" fontId="5" fillId="0" borderId="10" xfId="0" applyFont="1" applyBorder="1" applyAlignment="1">
      <alignment vertical="center"/>
    </xf>
    <xf numFmtId="0" fontId="0" fillId="0" borderId="10" xfId="0" applyBorder="1"/>
    <xf numFmtId="0" fontId="5" fillId="2" borderId="4" xfId="0" applyFont="1" applyFill="1" applyBorder="1" applyAlignment="1">
      <alignment horizontal="center" vertical="center"/>
    </xf>
    <xf numFmtId="0" fontId="5" fillId="2" borderId="31" xfId="0" applyFont="1" applyFill="1" applyBorder="1" applyAlignment="1">
      <alignment horizontal="center" vertical="center"/>
    </xf>
    <xf numFmtId="0" fontId="5" fillId="2" borderId="30" xfId="0" applyFont="1" applyFill="1" applyBorder="1" applyAlignment="1">
      <alignment horizontal="center" vertical="center"/>
    </xf>
    <xf numFmtId="0" fontId="6" fillId="2" borderId="6" xfId="0" applyFont="1" applyFill="1" applyBorder="1" applyAlignment="1">
      <alignment horizontal="center" vertical="center"/>
    </xf>
    <xf numFmtId="0" fontId="0" fillId="0" borderId="8" xfId="0" applyBorder="1" applyAlignment="1">
      <alignment vertical="center"/>
    </xf>
    <xf numFmtId="0" fontId="6" fillId="2" borderId="1" xfId="0" applyFont="1" applyFill="1" applyBorder="1" applyAlignment="1">
      <alignment horizontal="center"/>
    </xf>
    <xf numFmtId="0" fontId="18" fillId="0" borderId="12" xfId="0" applyFont="1" applyBorder="1" applyAlignment="1">
      <alignment horizontal="right" vertical="center"/>
    </xf>
    <xf numFmtId="0" fontId="0" fillId="0" borderId="0" xfId="0" applyAlignment="1">
      <alignment vertical="center"/>
    </xf>
    <xf numFmtId="0" fontId="0" fillId="0" borderId="13" xfId="0" applyBorder="1" applyAlignment="1">
      <alignment vertical="center"/>
    </xf>
    <xf numFmtId="0" fontId="5" fillId="0" borderId="0" xfId="0" applyFont="1"/>
    <xf numFmtId="0" fontId="0" fillId="0" borderId="13" xfId="0" applyBorder="1"/>
    <xf numFmtId="0" fontId="6" fillId="2" borderId="10" xfId="0" applyFont="1" applyFill="1" applyBorder="1" applyAlignment="1">
      <alignment horizontal="center"/>
    </xf>
    <xf numFmtId="0" fontId="6" fillId="2" borderId="11" xfId="0" applyFont="1" applyFill="1" applyBorder="1" applyAlignment="1">
      <alignment horizontal="center"/>
    </xf>
    <xf numFmtId="0" fontId="4" fillId="5" borderId="32" xfId="0" applyFont="1" applyFill="1" applyBorder="1" applyAlignment="1">
      <alignment horizontal="left" vertical="center" wrapText="1"/>
    </xf>
    <xf numFmtId="0" fontId="4" fillId="5" borderId="0" xfId="0" applyFont="1" applyFill="1" applyAlignment="1">
      <alignment horizontal="left" vertical="center" wrapText="1"/>
    </xf>
    <xf numFmtId="0" fontId="0" fillId="0" borderId="29" xfId="0" applyBorder="1" applyAlignment="1">
      <alignment horizontal="center" vertical="center" wrapText="1"/>
    </xf>
    <xf numFmtId="0" fontId="5" fillId="2" borderId="4" xfId="0" applyFont="1" applyFill="1" applyBorder="1" applyAlignment="1">
      <alignment horizontal="center" vertical="center" wrapText="1"/>
    </xf>
    <xf numFmtId="0" fontId="5" fillId="2" borderId="30" xfId="0" applyFont="1" applyFill="1" applyBorder="1" applyAlignment="1">
      <alignment horizontal="center" vertical="center" wrapText="1"/>
    </xf>
    <xf numFmtId="0" fontId="5" fillId="2" borderId="5" xfId="0" applyFont="1" applyFill="1" applyBorder="1" applyAlignment="1">
      <alignment horizontal="center"/>
    </xf>
    <xf numFmtId="0" fontId="5" fillId="2" borderId="29" xfId="0" applyFont="1" applyFill="1" applyBorder="1" applyAlignment="1">
      <alignment horizontal="center"/>
    </xf>
    <xf numFmtId="0" fontId="0" fillId="2" borderId="4" xfId="0" applyFill="1" applyBorder="1" applyAlignment="1">
      <alignment vertical="center" wrapText="1" readingOrder="1"/>
    </xf>
    <xf numFmtId="0" fontId="0" fillId="0" borderId="31" xfId="0" applyBorder="1" applyAlignment="1">
      <alignment vertical="center" wrapText="1" readingOrder="1"/>
    </xf>
    <xf numFmtId="0" fontId="0" fillId="2" borderId="31" xfId="0" applyFill="1" applyBorder="1" applyAlignment="1">
      <alignment vertical="center" wrapText="1" readingOrder="1"/>
    </xf>
    <xf numFmtId="0" fontId="0" fillId="2" borderId="30" xfId="0" applyFill="1" applyBorder="1" applyAlignment="1">
      <alignment vertical="center" wrapText="1" readingOrder="1"/>
    </xf>
    <xf numFmtId="0" fontId="5" fillId="4" borderId="39" xfId="0" applyFont="1" applyFill="1" applyBorder="1" applyAlignment="1">
      <alignment horizontal="center"/>
    </xf>
    <xf numFmtId="0" fontId="5" fillId="4" borderId="40" xfId="0" applyFont="1" applyFill="1" applyBorder="1" applyAlignment="1">
      <alignment horizontal="center"/>
    </xf>
    <xf numFmtId="0" fontId="5" fillId="4" borderId="41" xfId="0" applyFont="1" applyFill="1" applyBorder="1" applyAlignment="1">
      <alignment horizontal="center"/>
    </xf>
    <xf numFmtId="0" fontId="0" fillId="4" borderId="42" xfId="0" applyFill="1" applyBorder="1" applyAlignment="1">
      <alignment horizontal="center"/>
    </xf>
    <xf numFmtId="0" fontId="5" fillId="2" borderId="8" xfId="0" applyFont="1" applyFill="1" applyBorder="1" applyAlignment="1">
      <alignment horizontal="center" vertical="center"/>
    </xf>
    <xf numFmtId="0" fontId="0" fillId="0" borderId="11" xfId="0" applyBorder="1" applyAlignment="1">
      <alignment horizontal="center" vertical="center"/>
    </xf>
    <xf numFmtId="0" fontId="0" fillId="0" borderId="29" xfId="0" applyBorder="1" applyAlignment="1">
      <alignment horizontal="center" vertical="center"/>
    </xf>
    <xf numFmtId="0" fontId="0" fillId="0" borderId="43" xfId="0" applyBorder="1" applyAlignment="1">
      <alignment horizontal="center" vertical="center"/>
    </xf>
    <xf numFmtId="0" fontId="5" fillId="2" borderId="4" xfId="0" applyFont="1" applyFill="1" applyBorder="1" applyAlignment="1">
      <alignment horizontal="center" wrapText="1"/>
    </xf>
    <xf numFmtId="0" fontId="5" fillId="2" borderId="31" xfId="0" applyFont="1" applyFill="1" applyBorder="1" applyAlignment="1">
      <alignment horizontal="center" wrapText="1"/>
    </xf>
    <xf numFmtId="0" fontId="5" fillId="2" borderId="30" xfId="0" applyFont="1" applyFill="1" applyBorder="1" applyAlignment="1">
      <alignment horizontal="center" wrapText="1"/>
    </xf>
    <xf numFmtId="0" fontId="5" fillId="2" borderId="1" xfId="0" applyFont="1" applyFill="1" applyBorder="1" applyAlignment="1">
      <alignment horizontal="center" wrapText="1"/>
    </xf>
    <xf numFmtId="0" fontId="5" fillId="2" borderId="12" xfId="0" applyFont="1" applyFill="1" applyBorder="1" applyAlignment="1">
      <alignment horizontal="center" wrapText="1"/>
    </xf>
    <xf numFmtId="0" fontId="5" fillId="2" borderId="0" xfId="0" applyFont="1" applyFill="1" applyAlignment="1">
      <alignment horizontal="center" wrapText="1"/>
    </xf>
    <xf numFmtId="0" fontId="5" fillId="2" borderId="13" xfId="0" applyFont="1" applyFill="1" applyBorder="1" applyAlignment="1">
      <alignment horizontal="center" wrapText="1"/>
    </xf>
    <xf numFmtId="0" fontId="5" fillId="2" borderId="44" xfId="0" applyFont="1" applyFill="1" applyBorder="1" applyAlignment="1">
      <alignment horizontal="center"/>
    </xf>
    <xf numFmtId="0" fontId="5" fillId="2" borderId="45" xfId="0" applyFont="1" applyFill="1" applyBorder="1" applyAlignment="1">
      <alignment horizontal="center"/>
    </xf>
    <xf numFmtId="0" fontId="5" fillId="2" borderId="46" xfId="0" applyFont="1" applyFill="1" applyBorder="1" applyAlignment="1">
      <alignment horizontal="center"/>
    </xf>
  </cellXfs>
  <cellStyles count="76">
    <cellStyle name="20% - Accent1" xfId="1" builtinId="30" customBuiltin="1"/>
    <cellStyle name="20% - Accent1 2" xfId="49" xr:uid="{00000000-0005-0000-0000-000001000000}"/>
    <cellStyle name="20% - Accent1 3" xfId="63" xr:uid="{00000000-0005-0000-0000-000002000000}"/>
    <cellStyle name="20% - Accent2" xfId="2" builtinId="34" customBuiltin="1"/>
    <cellStyle name="20% - Accent2 2" xfId="51" xr:uid="{00000000-0005-0000-0000-000004000000}"/>
    <cellStyle name="20% - Accent2 3" xfId="65" xr:uid="{00000000-0005-0000-0000-000005000000}"/>
    <cellStyle name="20% - Accent3" xfId="3" builtinId="38" customBuiltin="1"/>
    <cellStyle name="20% - Accent3 2" xfId="53" xr:uid="{00000000-0005-0000-0000-000007000000}"/>
    <cellStyle name="20% - Accent3 3" xfId="67" xr:uid="{00000000-0005-0000-0000-000008000000}"/>
    <cellStyle name="20% - Accent4" xfId="4" builtinId="42" customBuiltin="1"/>
    <cellStyle name="20% - Accent4 2" xfId="55" xr:uid="{00000000-0005-0000-0000-00000A000000}"/>
    <cellStyle name="20% - Accent4 3" xfId="69" xr:uid="{00000000-0005-0000-0000-00000B000000}"/>
    <cellStyle name="20% - Accent5" xfId="5" builtinId="46" customBuiltin="1"/>
    <cellStyle name="20% - Accent5 2" xfId="57" xr:uid="{00000000-0005-0000-0000-00000D000000}"/>
    <cellStyle name="20% - Accent5 3" xfId="71" xr:uid="{00000000-0005-0000-0000-00000E000000}"/>
    <cellStyle name="20% - Accent6" xfId="6" builtinId="50" customBuiltin="1"/>
    <cellStyle name="20% - Accent6 2" xfId="59" xr:uid="{00000000-0005-0000-0000-000010000000}"/>
    <cellStyle name="20% - Accent6 3" xfId="73" xr:uid="{00000000-0005-0000-0000-000011000000}"/>
    <cellStyle name="40% - Accent1" xfId="7" builtinId="31" customBuiltin="1"/>
    <cellStyle name="40% - Accent1 2" xfId="50" xr:uid="{00000000-0005-0000-0000-000013000000}"/>
    <cellStyle name="40% - Accent1 3" xfId="64" xr:uid="{00000000-0005-0000-0000-000014000000}"/>
    <cellStyle name="40% - Accent2" xfId="8" builtinId="35" customBuiltin="1"/>
    <cellStyle name="40% - Accent2 2" xfId="52" xr:uid="{00000000-0005-0000-0000-000016000000}"/>
    <cellStyle name="40% - Accent2 3" xfId="66" xr:uid="{00000000-0005-0000-0000-000017000000}"/>
    <cellStyle name="40% - Accent3" xfId="9" builtinId="39" customBuiltin="1"/>
    <cellStyle name="40% - Accent3 2" xfId="54" xr:uid="{00000000-0005-0000-0000-000019000000}"/>
    <cellStyle name="40% - Accent3 3" xfId="68" xr:uid="{00000000-0005-0000-0000-00001A000000}"/>
    <cellStyle name="40% - Accent4" xfId="10" builtinId="43" customBuiltin="1"/>
    <cellStyle name="40% - Accent4 2" xfId="56" xr:uid="{00000000-0005-0000-0000-00001C000000}"/>
    <cellStyle name="40% - Accent4 3" xfId="70" xr:uid="{00000000-0005-0000-0000-00001D000000}"/>
    <cellStyle name="40% - Accent5" xfId="11" builtinId="47" customBuiltin="1"/>
    <cellStyle name="40% - Accent5 2" xfId="58" xr:uid="{00000000-0005-0000-0000-00001F000000}"/>
    <cellStyle name="40% - Accent5 3" xfId="72" xr:uid="{00000000-0005-0000-0000-000020000000}"/>
    <cellStyle name="40% - Accent6" xfId="12" builtinId="51" customBuiltin="1"/>
    <cellStyle name="40% - Accent6 2" xfId="60" xr:uid="{00000000-0005-0000-0000-000022000000}"/>
    <cellStyle name="40% - Accent6 3" xfId="74" xr:uid="{00000000-0005-0000-0000-00002300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xr:uid="{00000000-0005-0000-0000-00003E000000}"/>
    <cellStyle name="Normal 3" xfId="39" xr:uid="{00000000-0005-0000-0000-00003F000000}"/>
    <cellStyle name="Normal 4" xfId="46" xr:uid="{00000000-0005-0000-0000-000040000000}"/>
    <cellStyle name="Normal 5" xfId="61" xr:uid="{00000000-0005-0000-0000-000041000000}"/>
    <cellStyle name="Normal 7" xfId="75" xr:uid="{91E37CF4-D0C7-418C-9B6D-35D9CD82A2A7}"/>
    <cellStyle name="Note 2" xfId="40" xr:uid="{00000000-0005-0000-0000-000042000000}"/>
    <cellStyle name="Note 3" xfId="48" xr:uid="{00000000-0005-0000-0000-000043000000}"/>
    <cellStyle name="Note 4" xfId="62" xr:uid="{00000000-0005-0000-0000-000044000000}"/>
    <cellStyle name="Output" xfId="41" builtinId="21" customBuiltin="1"/>
    <cellStyle name="Percent" xfId="42" builtinId="5"/>
    <cellStyle name="Title" xfId="43" builtinId="15" customBuiltin="1"/>
    <cellStyle name="Title 2" xfId="47" xr:uid="{00000000-0005-0000-0000-000048000000}"/>
    <cellStyle name="Total" xfId="44" builtinId="25" customBuiltin="1"/>
    <cellStyle name="Warning Text" xfId="45" builtinId="11" customBuiltin="1"/>
  </cellStyles>
  <dxfs count="16">
    <dxf>
      <font>
        <b/>
        <i val="0"/>
        <condense val="0"/>
        <extend val="0"/>
        <color indexed="32"/>
      </font>
    </dxf>
    <dxf>
      <font>
        <b/>
        <i val="0"/>
        <condense val="0"/>
        <extend val="0"/>
        <color indexed="14"/>
      </font>
    </dxf>
    <dxf>
      <font>
        <b/>
        <i val="0"/>
        <condense val="0"/>
        <extend val="0"/>
        <color indexed="12"/>
      </font>
    </dxf>
    <dxf>
      <font>
        <b/>
        <i val="0"/>
        <condense val="0"/>
        <extend val="0"/>
        <color indexed="10"/>
      </font>
    </dxf>
    <dxf>
      <font>
        <b/>
        <i val="0"/>
        <condense val="0"/>
        <extend val="0"/>
        <color indexed="18"/>
      </font>
    </dxf>
    <dxf>
      <font>
        <b/>
        <i val="0"/>
        <condense val="0"/>
        <extend val="0"/>
        <color indexed="10"/>
      </font>
    </dxf>
    <dxf>
      <font>
        <b/>
        <i val="0"/>
        <condense val="0"/>
        <extend val="0"/>
        <color indexed="10"/>
      </font>
    </dxf>
    <dxf>
      <font>
        <b/>
        <i val="0"/>
        <condense val="0"/>
        <extend val="0"/>
        <color indexed="12"/>
      </font>
    </dxf>
    <dxf>
      <font>
        <b/>
        <i val="0"/>
        <condense val="0"/>
        <extend val="0"/>
        <color indexed="10"/>
      </font>
    </dxf>
    <dxf>
      <font>
        <b/>
        <i val="0"/>
        <condense val="0"/>
        <extend val="0"/>
        <color indexed="18"/>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chartsheet" Target="chartsheets/sheet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570247933884298"/>
          <c:y val="5.8419440035169794E-2"/>
          <c:w val="0.86611570247933889"/>
          <c:h val="0.73539765691331382"/>
        </c:manualLayout>
      </c:layout>
      <c:barChart>
        <c:barDir val="col"/>
        <c:grouping val="clustered"/>
        <c:varyColors val="0"/>
        <c:ser>
          <c:idx val="0"/>
          <c:order val="0"/>
          <c:spPr>
            <a:solidFill>
              <a:srgbClr val="9999FF"/>
            </a:solidFill>
            <a:ln w="12700">
              <a:solidFill>
                <a:srgbClr val="000000"/>
              </a:solidFill>
              <a:prstDash val="solid"/>
            </a:ln>
          </c:spPr>
          <c:invertIfNegative val="0"/>
          <c:errBars>
            <c:errBarType val="plus"/>
            <c:errValType val="cust"/>
            <c:noEndCap val="0"/>
            <c:plus>
              <c:numRef>
                <c:f>'Test Sample Data'!$AB$8:$AB$11</c:f>
                <c:numCache>
                  <c:formatCode>General</c:formatCode>
                  <c:ptCount val="4"/>
                  <c:pt idx="0">
                    <c:v>1.6425002490881146E-2</c:v>
                  </c:pt>
                  <c:pt idx="1">
                    <c:v>3.3993498887762956E-17</c:v>
                  </c:pt>
                  <c:pt idx="2">
                    <c:v>1.0752688172043104E-2</c:v>
                  </c:pt>
                  <c:pt idx="3">
                    <c:v>6.2080674106411316E-3</c:v>
                  </c:pt>
                </c:numCache>
              </c:numRef>
            </c:plus>
            <c:spPr>
              <a:ln w="12700">
                <a:solidFill>
                  <a:srgbClr val="000000"/>
                </a:solidFill>
                <a:prstDash val="solid"/>
              </a:ln>
            </c:spPr>
          </c:errBars>
          <c:cat>
            <c:strRef>
              <c:f>'Test Sample Data'!$P$8:$P$11</c:f>
              <c:strCache>
                <c:ptCount val="4"/>
                <c:pt idx="0">
                  <c:v>&lt;25</c:v>
                </c:pt>
                <c:pt idx="1">
                  <c:v>25-30</c:v>
                </c:pt>
                <c:pt idx="2">
                  <c:v>30-35</c:v>
                </c:pt>
                <c:pt idx="3">
                  <c:v>Absent Calls</c:v>
                </c:pt>
              </c:strCache>
            </c:strRef>
          </c:cat>
          <c:val>
            <c:numRef>
              <c:f>'Test Sample Data'!$AA$8:$AA$11</c:f>
              <c:numCache>
                <c:formatCode>0%</c:formatCode>
                <c:ptCount val="4"/>
                <c:pt idx="0">
                  <c:v>0.2078853046594982</c:v>
                </c:pt>
                <c:pt idx="1">
                  <c:v>0.18279569892473116</c:v>
                </c:pt>
                <c:pt idx="2">
                  <c:v>8.6021505376344079E-2</c:v>
                </c:pt>
                <c:pt idx="3">
                  <c:v>0.52329749103942647</c:v>
                </c:pt>
              </c:numCache>
            </c:numRef>
          </c:val>
          <c:extLst>
            <c:ext xmlns:c16="http://schemas.microsoft.com/office/drawing/2014/chart" uri="{C3380CC4-5D6E-409C-BE32-E72D297353CC}">
              <c16:uniqueId val="{00000000-A7F3-4D28-9840-4FCDDACE6357}"/>
            </c:ext>
          </c:extLst>
        </c:ser>
        <c:dLbls>
          <c:showLegendKey val="0"/>
          <c:showVal val="0"/>
          <c:showCatName val="0"/>
          <c:showSerName val="0"/>
          <c:showPercent val="0"/>
          <c:showBubbleSize val="0"/>
        </c:dLbls>
        <c:gapWidth val="150"/>
        <c:axId val="238426240"/>
        <c:axId val="1"/>
      </c:barChart>
      <c:catAx>
        <c:axId val="238426240"/>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Threshold Cycle Value Range</a:t>
                </a:r>
              </a:p>
            </c:rich>
          </c:tx>
          <c:layout>
            <c:manualLayout>
              <c:xMode val="edge"/>
              <c:yMode val="edge"/>
              <c:x val="0.35867773652645751"/>
              <c:y val="0.8866009454388493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en-US"/>
                  <a:t>Percentage of Genes</a:t>
                </a:r>
              </a:p>
            </c:rich>
          </c:tx>
          <c:layout>
            <c:manualLayout>
              <c:xMode val="edge"/>
              <c:yMode val="edge"/>
              <c:x val="8.2644866930493797E-3"/>
              <c:y val="0.1443301517018595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38426240"/>
        <c:crosses val="autoZero"/>
        <c:crossBetween val="between"/>
        <c:majorUnit val="0.1"/>
        <c:minorUnit val="0.0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04384485666104"/>
          <c:y val="5.8823628797491347E-2"/>
          <c:w val="0.86340640809443503"/>
          <c:h val="0.73702546669797975"/>
        </c:manualLayout>
      </c:layout>
      <c:barChart>
        <c:barDir val="col"/>
        <c:grouping val="clustered"/>
        <c:varyColors val="0"/>
        <c:ser>
          <c:idx val="0"/>
          <c:order val="0"/>
          <c:spPr>
            <a:solidFill>
              <a:srgbClr val="9999FF"/>
            </a:solidFill>
            <a:ln w="12700">
              <a:solidFill>
                <a:srgbClr val="000000"/>
              </a:solidFill>
              <a:prstDash val="solid"/>
            </a:ln>
          </c:spPr>
          <c:invertIfNegative val="0"/>
          <c:errBars>
            <c:errBarType val="plus"/>
            <c:errValType val="cust"/>
            <c:noEndCap val="0"/>
            <c:plus>
              <c:numRef>
                <c:f>'Control Sample Data'!$AB$8:$AB$11</c:f>
                <c:numCache>
                  <c:formatCode>General</c:formatCode>
                  <c:ptCount val="4"/>
                  <c:pt idx="0">
                    <c:v>4.5457599788732095E-2</c:v>
                  </c:pt>
                  <c:pt idx="1">
                    <c:v>3.8258123176477775E-2</c:v>
                  </c:pt>
                  <c:pt idx="2">
                    <c:v>2.7555860823889416E-2</c:v>
                  </c:pt>
                  <c:pt idx="3">
                    <c:v>5.2635549793422541E-3</c:v>
                  </c:pt>
                </c:numCache>
              </c:numRef>
            </c:plus>
            <c:spPr>
              <a:ln w="12700">
                <a:solidFill>
                  <a:srgbClr val="000000"/>
                </a:solidFill>
                <a:prstDash val="solid"/>
              </a:ln>
            </c:spPr>
          </c:errBars>
          <c:cat>
            <c:strRef>
              <c:f>'Control Sample Data'!$P$8:$P$11</c:f>
              <c:strCache>
                <c:ptCount val="4"/>
                <c:pt idx="0">
                  <c:v>&lt;25</c:v>
                </c:pt>
                <c:pt idx="1">
                  <c:v>25-30</c:v>
                </c:pt>
                <c:pt idx="2">
                  <c:v>30-35</c:v>
                </c:pt>
                <c:pt idx="3">
                  <c:v>Absent Calls</c:v>
                </c:pt>
              </c:strCache>
            </c:strRef>
          </c:cat>
          <c:val>
            <c:numRef>
              <c:f>'Control Sample Data'!$AA$8:$AA$11</c:f>
              <c:numCache>
                <c:formatCode>0%</c:formatCode>
                <c:ptCount val="4"/>
                <c:pt idx="0">
                  <c:v>0.20070422535211269</c:v>
                </c:pt>
                <c:pt idx="1">
                  <c:v>0.19366197183098594</c:v>
                </c:pt>
                <c:pt idx="2">
                  <c:v>9.507042253521128E-2</c:v>
                </c:pt>
                <c:pt idx="3">
                  <c:v>0.51056338028169024</c:v>
                </c:pt>
              </c:numCache>
            </c:numRef>
          </c:val>
          <c:extLst>
            <c:ext xmlns:c16="http://schemas.microsoft.com/office/drawing/2014/chart" uri="{C3380CC4-5D6E-409C-BE32-E72D297353CC}">
              <c16:uniqueId val="{00000000-A216-4C38-9EE0-9EE43BA058B5}"/>
            </c:ext>
          </c:extLst>
        </c:ser>
        <c:dLbls>
          <c:showLegendKey val="0"/>
          <c:showVal val="0"/>
          <c:showCatName val="0"/>
          <c:showSerName val="0"/>
          <c:showPercent val="0"/>
          <c:showBubbleSize val="0"/>
        </c:dLbls>
        <c:gapWidth val="150"/>
        <c:axId val="240312064"/>
        <c:axId val="1"/>
      </c:barChart>
      <c:catAx>
        <c:axId val="240312064"/>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Threshold Cycle Value Range</a:t>
                </a:r>
              </a:p>
            </c:rich>
          </c:tx>
          <c:layout>
            <c:manualLayout>
              <c:xMode val="edge"/>
              <c:yMode val="edge"/>
              <c:x val="0.35413151790636477"/>
              <c:y val="0.885814490434684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en-US"/>
                  <a:t>Percentage of Genes</a:t>
                </a:r>
              </a:p>
            </c:rich>
          </c:tx>
          <c:layout>
            <c:manualLayout>
              <c:xMode val="edge"/>
              <c:yMode val="edge"/>
              <c:x val="8.4317151901586937E-3"/>
              <c:y val="0.138408634749533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40312064"/>
        <c:crosses val="autoZero"/>
        <c:crossBetween val="between"/>
        <c:majorUnit val="0.1"/>
        <c:minorUnit val="0.0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4"/>
      <c:hPercent val="100"/>
      <c:rotY val="33"/>
      <c:depthPercent val="100"/>
      <c:rAngAx val="0"/>
    </c:view3D>
    <c:floor>
      <c:thickness val="0"/>
      <c:spPr>
        <a:noFill/>
        <a:ln w="9525">
          <a:noFill/>
        </a:ln>
      </c:spPr>
    </c:floor>
    <c:sideWall>
      <c:thickness val="0"/>
      <c:spPr>
        <a:gradFill rotWithShape="0">
          <a:gsLst>
            <a:gs pos="0">
              <a:srgbClr val="FFFF00"/>
            </a:gs>
            <a:gs pos="100000">
              <a:srgbClr val="FFFFFF"/>
            </a:gs>
          </a:gsLst>
          <a:lin ang="5400000" scaled="1"/>
        </a:gradFill>
        <a:ln w="3175">
          <a:solidFill>
            <a:srgbClr val="000000"/>
          </a:solidFill>
          <a:prstDash val="solid"/>
        </a:ln>
      </c:spPr>
    </c:sideWall>
    <c:backWall>
      <c:thickness val="0"/>
      <c:spPr>
        <a:gradFill rotWithShape="0">
          <a:gsLst>
            <a:gs pos="0">
              <a:srgbClr val="FFFF00"/>
            </a:gs>
            <a:gs pos="100000">
              <a:srgbClr val="FFFFFF"/>
            </a:gs>
          </a:gsLst>
          <a:lin ang="5400000" scaled="1"/>
        </a:gradFill>
        <a:ln w="3175">
          <a:solidFill>
            <a:srgbClr val="000000"/>
          </a:solidFill>
          <a:prstDash val="solid"/>
        </a:ln>
      </c:spPr>
    </c:backWall>
    <c:plotArea>
      <c:layout>
        <c:manualLayout>
          <c:layoutTarget val="inner"/>
          <c:xMode val="edge"/>
          <c:yMode val="edge"/>
          <c:x val="0.14539400665926749"/>
          <c:y val="5.0570962479608482E-2"/>
          <c:w val="0.75804661487236402"/>
          <c:h val="0.87275693311582381"/>
        </c:manualLayout>
      </c:layout>
      <c:bar3DChart>
        <c:barDir val="col"/>
        <c:grouping val="standard"/>
        <c:varyColors val="0"/>
        <c:ser>
          <c:idx val="0"/>
          <c:order val="0"/>
          <c:tx>
            <c:strRef>
              <c:f>'Data for 3D Profile'!$B$1</c:f>
              <c:strCache>
                <c:ptCount val="1"/>
                <c:pt idx="0">
                  <c:v>A</c:v>
                </c:pt>
              </c:strCache>
            </c:strRef>
          </c:tx>
          <c:spPr>
            <a:solidFill>
              <a:srgbClr val="99CCFF"/>
            </a:solidFill>
            <a:ln w="12700">
              <a:solidFill>
                <a:srgbClr val="000000"/>
              </a:solidFill>
              <a:prstDash val="solid"/>
            </a:ln>
          </c:spPr>
          <c:invertIfNegative val="0"/>
          <c:cat>
            <c:numRef>
              <c:f>'Data for 3D Profile'!$A$2:$A$13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'Data for 3D Profile'!$B$2:$B$13</c:f>
              <c:numCache>
                <c:formatCode>0.00</c:formatCode>
                <c:ptCount val="12"/>
                <c:pt idx="0">
                  <c:v>2.2089080014887017</c:v>
                </c:pt>
                <c:pt idx="1">
                  <c:v>1.5333283446696018</c:v>
                </c:pt>
                <c:pt idx="2">
                  <c:v>3.3558230990729991</c:v>
                </c:pt>
                <c:pt idx="3">
                  <c:v>2.5256709023832773</c:v>
                </c:pt>
                <c:pt idx="4">
                  <c:v>0.93303299153680752</c:v>
                </c:pt>
                <c:pt idx="5">
                  <c:v>5.9518300556257335</c:v>
                </c:pt>
                <c:pt idx="6">
                  <c:v>0.78096691343494262</c:v>
                </c:pt>
                <c:pt idx="7">
                  <c:v>0.99769217652702236</c:v>
                </c:pt>
                <c:pt idx="8">
                  <c:v>3.5883816350793341</c:v>
                </c:pt>
                <c:pt idx="9">
                  <c:v>1.6170153043197235</c:v>
                </c:pt>
                <c:pt idx="10">
                  <c:v>0.83508791942836913</c:v>
                </c:pt>
                <c:pt idx="11">
                  <c:v>1.2397076999389869</c:v>
                </c:pt>
              </c:numCache>
            </c:numRef>
          </c:val>
          <c:extLst>
            <c:ext xmlns:c16="http://schemas.microsoft.com/office/drawing/2014/chart" uri="{C3380CC4-5D6E-409C-BE32-E72D297353CC}">
              <c16:uniqueId val="{00000000-BC81-4BB1-97B0-0DB0C1AFEF99}"/>
            </c:ext>
          </c:extLst>
        </c:ser>
        <c:ser>
          <c:idx val="1"/>
          <c:order val="1"/>
          <c:tx>
            <c:strRef>
              <c:f>'Data for 3D Profile'!$C$1</c:f>
              <c:strCache>
                <c:ptCount val="1"/>
                <c:pt idx="0">
                  <c:v>B</c:v>
                </c:pt>
              </c:strCache>
            </c:strRef>
          </c:tx>
          <c:spPr>
            <a:solidFill>
              <a:srgbClr val="99CCFF"/>
            </a:solidFill>
            <a:ln w="12700">
              <a:solidFill>
                <a:srgbClr val="000000"/>
              </a:solidFill>
              <a:prstDash val="solid"/>
            </a:ln>
          </c:spPr>
          <c:invertIfNegative val="0"/>
          <c:cat>
            <c:numRef>
              <c:f>'Data for 3D Profile'!$A$2:$A$13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'Data for 3D Profile'!$C$2:$C$13</c:f>
              <c:numCache>
                <c:formatCode>0.00</c:formatCode>
                <c:ptCount val="12"/>
                <c:pt idx="0">
                  <c:v>0.74397875695321836</c:v>
                </c:pt>
                <c:pt idx="1">
                  <c:v>2.2294172731778423</c:v>
                </c:pt>
                <c:pt idx="2">
                  <c:v>0.80478017243591005</c:v>
                </c:pt>
                <c:pt idx="3">
                  <c:v>8.4202098554105764E-2</c:v>
                </c:pt>
                <c:pt idx="4">
                  <c:v>3.6637811610809914</c:v>
                </c:pt>
                <c:pt idx="5">
                  <c:v>0.77378249677119348</c:v>
                </c:pt>
                <c:pt idx="6">
                  <c:v>0.39138670814955012</c:v>
                </c:pt>
                <c:pt idx="7">
                  <c:v>1.2170035136705892</c:v>
                </c:pt>
                <c:pt idx="8">
                  <c:v>2.3674489771796692</c:v>
                </c:pt>
                <c:pt idx="9">
                  <c:v>0.90961839399828037</c:v>
                </c:pt>
                <c:pt idx="10">
                  <c:v>1.4913994004503759</c:v>
                </c:pt>
                <c:pt idx="11">
                  <c:v>0.55606804291593559</c:v>
                </c:pt>
              </c:numCache>
            </c:numRef>
          </c:val>
          <c:extLst>
            <c:ext xmlns:c16="http://schemas.microsoft.com/office/drawing/2014/chart" uri="{C3380CC4-5D6E-409C-BE32-E72D297353CC}">
              <c16:uniqueId val="{00000001-BC81-4BB1-97B0-0DB0C1AFEF99}"/>
            </c:ext>
          </c:extLst>
        </c:ser>
        <c:ser>
          <c:idx val="2"/>
          <c:order val="2"/>
          <c:tx>
            <c:strRef>
              <c:f>'Data for 3D Profile'!$D$1</c:f>
              <c:strCache>
                <c:ptCount val="1"/>
                <c:pt idx="0">
                  <c:v>C</c:v>
                </c:pt>
              </c:strCache>
            </c:strRef>
          </c:tx>
          <c:spPr>
            <a:solidFill>
              <a:srgbClr val="00CCFF"/>
            </a:solidFill>
            <a:ln w="12700">
              <a:solidFill>
                <a:srgbClr val="000000"/>
              </a:solidFill>
              <a:prstDash val="solid"/>
            </a:ln>
          </c:spPr>
          <c:invertIfNegative val="0"/>
          <c:cat>
            <c:numRef>
              <c:f>'Data for 3D Profile'!$A$2:$A$13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'Data for 3D Profile'!$D$2:$D$13</c:f>
              <c:numCache>
                <c:formatCode>0.00</c:formatCode>
                <c:ptCount val="12"/>
                <c:pt idx="0">
                  <c:v>1.0233738919967739</c:v>
                </c:pt>
                <c:pt idx="1">
                  <c:v>6.5432164684622363</c:v>
                </c:pt>
                <c:pt idx="2">
                  <c:v>3.2191206897436371</c:v>
                </c:pt>
                <c:pt idx="3">
                  <c:v>0.11582350773629652</c:v>
                </c:pt>
                <c:pt idx="4">
                  <c:v>2.0467477839935477</c:v>
                </c:pt>
                <c:pt idx="5">
                  <c:v>1.1566881839052852</c:v>
                </c:pt>
                <c:pt idx="6">
                  <c:v>1.6358041171155628</c:v>
                </c:pt>
                <c:pt idx="7">
                  <c:v>1.4674723631111555</c:v>
                </c:pt>
                <c:pt idx="8">
                  <c:v>0.17924440600197802</c:v>
                </c:pt>
                <c:pt idx="9">
                  <c:v>1.2283031493691738</c:v>
                </c:pt>
                <c:pt idx="10">
                  <c:v>1.57279793578796</c:v>
                </c:pt>
                <c:pt idx="11">
                  <c:v>3.3480784517538029</c:v>
                </c:pt>
              </c:numCache>
            </c:numRef>
          </c:val>
          <c:extLst>
            <c:ext xmlns:c16="http://schemas.microsoft.com/office/drawing/2014/chart" uri="{C3380CC4-5D6E-409C-BE32-E72D297353CC}">
              <c16:uniqueId val="{00000002-BC81-4BB1-97B0-0DB0C1AFEF99}"/>
            </c:ext>
          </c:extLst>
        </c:ser>
        <c:ser>
          <c:idx val="3"/>
          <c:order val="3"/>
          <c:tx>
            <c:strRef>
              <c:f>'Data for 3D Profile'!$E$1</c:f>
              <c:strCache>
                <c:ptCount val="1"/>
                <c:pt idx="0">
                  <c:v>D</c:v>
                </c:pt>
              </c:strCache>
            </c:strRef>
          </c:tx>
          <c:spPr>
            <a:solidFill>
              <a:srgbClr val="00CCFF"/>
            </a:solidFill>
            <a:ln w="12700">
              <a:solidFill>
                <a:srgbClr val="000000"/>
              </a:solidFill>
              <a:prstDash val="solid"/>
            </a:ln>
          </c:spPr>
          <c:invertIfNegative val="0"/>
          <c:cat>
            <c:numRef>
              <c:f>'Data for 3D Profile'!$A$2:$A$13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'Data for 3D Profile'!$E$2:$E$13</c:f>
              <c:numCache>
                <c:formatCode>0.00</c:formatCode>
                <c:ptCount val="12"/>
                <c:pt idx="0">
                  <c:v>3.6637811610809923</c:v>
                </c:pt>
                <c:pt idx="1">
                  <c:v>0.82169031458578945</c:v>
                </c:pt>
                <c:pt idx="2">
                  <c:v>1.0352649238413778</c:v>
                </c:pt>
                <c:pt idx="3">
                  <c:v>2.914671582133884</c:v>
                </c:pt>
                <c:pt idx="4">
                  <c:v>1.6471820345351442</c:v>
                </c:pt>
                <c:pt idx="5">
                  <c:v>3.095129987084777</c:v>
                </c:pt>
                <c:pt idx="6">
                  <c:v>1.2893703084395771</c:v>
                </c:pt>
                <c:pt idx="7">
                  <c:v>1.2863946693764021</c:v>
                </c:pt>
                <c:pt idx="8">
                  <c:v>0.7773664053542475</c:v>
                </c:pt>
                <c:pt idx="9">
                  <c:v>1.5984422994452563</c:v>
                </c:pt>
                <c:pt idx="10">
                  <c:v>1.6095603448718185</c:v>
                </c:pt>
                <c:pt idx="11">
                  <c:v>1.2002486666652665</c:v>
                </c:pt>
              </c:numCache>
            </c:numRef>
          </c:val>
          <c:extLst>
            <c:ext xmlns:c16="http://schemas.microsoft.com/office/drawing/2014/chart" uri="{C3380CC4-5D6E-409C-BE32-E72D297353CC}">
              <c16:uniqueId val="{00000003-BC81-4BB1-97B0-0DB0C1AFEF99}"/>
            </c:ext>
          </c:extLst>
        </c:ser>
        <c:ser>
          <c:idx val="4"/>
          <c:order val="4"/>
          <c:tx>
            <c:strRef>
              <c:f>'Data for 3D Profile'!$F$1</c:f>
              <c:strCache>
                <c:ptCount val="1"/>
                <c:pt idx="0">
                  <c:v>E</c:v>
                </c:pt>
              </c:strCache>
            </c:strRef>
          </c:tx>
          <c:spPr>
            <a:solidFill>
              <a:srgbClr val="3366FF"/>
            </a:solidFill>
            <a:ln w="12700">
              <a:solidFill>
                <a:srgbClr val="000000"/>
              </a:solidFill>
              <a:prstDash val="solid"/>
            </a:ln>
          </c:spPr>
          <c:invertIfNegative val="0"/>
          <c:cat>
            <c:numRef>
              <c:f>'Data for 3D Profile'!$A$2:$A$13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'Data for 3D Profile'!$F$2:$F$13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BC81-4BB1-97B0-0DB0C1AFEF99}"/>
            </c:ext>
          </c:extLst>
        </c:ser>
        <c:ser>
          <c:idx val="5"/>
          <c:order val="5"/>
          <c:tx>
            <c:strRef>
              <c:f>'Data for 3D Profile'!$G$1</c:f>
              <c:strCache>
                <c:ptCount val="1"/>
                <c:pt idx="0">
                  <c:v>F</c:v>
                </c:pt>
              </c:strCache>
            </c:strRef>
          </c:tx>
          <c:spPr>
            <a:solidFill>
              <a:srgbClr val="3366FF"/>
            </a:solidFill>
            <a:ln w="12700">
              <a:solidFill>
                <a:srgbClr val="000000"/>
              </a:solidFill>
              <a:prstDash val="solid"/>
            </a:ln>
          </c:spPr>
          <c:invertIfNegative val="0"/>
          <c:cat>
            <c:numRef>
              <c:f>'Data for 3D Profile'!$A$2:$A$13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'Data for 3D Profile'!$G$2:$G$13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BC81-4BB1-97B0-0DB0C1AFEF99}"/>
            </c:ext>
          </c:extLst>
        </c:ser>
        <c:ser>
          <c:idx val="6"/>
          <c:order val="6"/>
          <c:tx>
            <c:strRef>
              <c:f>'Data for 3D Profile'!$H$1</c:f>
              <c:strCache>
                <c:ptCount val="1"/>
                <c:pt idx="0">
                  <c:v>G</c:v>
                </c:pt>
              </c:strCache>
            </c:strRef>
          </c:tx>
          <c:spPr>
            <a:solidFill>
              <a:srgbClr val="000080"/>
            </a:solidFill>
            <a:ln w="12700">
              <a:solidFill>
                <a:srgbClr val="000000"/>
              </a:solidFill>
              <a:prstDash val="solid"/>
            </a:ln>
          </c:spPr>
          <c:invertIfNegative val="0"/>
          <c:cat>
            <c:numRef>
              <c:f>'Data for 3D Profile'!$A$2:$A$13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'Data for 3D Profile'!$H$2:$H$13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6-BC81-4BB1-97B0-0DB0C1AFEF99}"/>
            </c:ext>
          </c:extLst>
        </c:ser>
        <c:ser>
          <c:idx val="7"/>
          <c:order val="7"/>
          <c:tx>
            <c:strRef>
              <c:f>'Data for 3D Profile'!$I$1</c:f>
              <c:strCache>
                <c:ptCount val="1"/>
                <c:pt idx="0">
                  <c:v>H</c:v>
                </c:pt>
              </c:strCache>
            </c:strRef>
          </c:tx>
          <c:spPr>
            <a:solidFill>
              <a:srgbClr val="000080"/>
            </a:solidFill>
            <a:ln w="12700">
              <a:solidFill>
                <a:srgbClr val="000000"/>
              </a:solidFill>
              <a:prstDash val="solid"/>
            </a:ln>
          </c:spPr>
          <c:invertIfNegative val="0"/>
          <c:cat>
            <c:numRef>
              <c:f>'Data for 3D Profile'!$A$2:$A$13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'Data for 3D Profile'!$I$2:$I$13</c:f>
              <c:numCache>
                <c:formatCode>0.00</c:formatCode>
                <c:ptCount val="12"/>
                <c:pt idx="0">
                  <c:v>0</c:v>
                </c:pt>
                <c:pt idx="1">
                  <c:v>0</c:v>
                </c:pt>
                <c:pt idx="2">
                  <c:v>0</c:v>
                </c:pt>
                <c:pt idx="3">
                  <c:v>0</c:v>
                </c:pt>
                <c:pt idx="4">
                  <c:v>0</c:v>
                </c:pt>
              </c:numCache>
            </c:numRef>
          </c:val>
          <c:extLst>
            <c:ext xmlns:c16="http://schemas.microsoft.com/office/drawing/2014/chart" uri="{C3380CC4-5D6E-409C-BE32-E72D297353CC}">
              <c16:uniqueId val="{00000007-BC81-4BB1-97B0-0DB0C1AFEF99}"/>
            </c:ext>
          </c:extLst>
        </c:ser>
        <c:dLbls>
          <c:showLegendKey val="0"/>
          <c:showVal val="0"/>
          <c:showCatName val="0"/>
          <c:showSerName val="0"/>
          <c:showPercent val="0"/>
          <c:showBubbleSize val="0"/>
        </c:dLbls>
        <c:gapWidth val="150"/>
        <c:shape val="box"/>
        <c:axId val="240152288"/>
        <c:axId val="1"/>
        <c:axId val="2"/>
      </c:bar3DChart>
      <c:catAx>
        <c:axId val="240152288"/>
        <c:scaling>
          <c:orientation val="maxMin"/>
        </c:scaling>
        <c:delete val="0"/>
        <c:axPos val="b"/>
        <c:title>
          <c:tx>
            <c:rich>
              <a:bodyPr/>
              <a:lstStyle/>
              <a:p>
                <a:pPr>
                  <a:defRPr sz="1525" b="1" i="0" u="none" strike="noStrike" baseline="0">
                    <a:solidFill>
                      <a:srgbClr val="000000"/>
                    </a:solidFill>
                    <a:latin typeface="Arial"/>
                    <a:ea typeface="Arial"/>
                    <a:cs typeface="Arial"/>
                  </a:defRPr>
                </a:pPr>
                <a:r>
                  <a:rPr lang="en-US"/>
                  <a:t>Column</a:t>
                </a:r>
              </a:p>
            </c:rich>
          </c:tx>
          <c:layout>
            <c:manualLayout>
              <c:xMode val="edge"/>
              <c:yMode val="edge"/>
              <c:x val="0.33740285911769924"/>
              <c:y val="0.87765095298951512"/>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logBase val="10"/>
          <c:orientation val="minMax"/>
        </c:scaling>
        <c:delete val="0"/>
        <c:axPos val="r"/>
        <c:majorGridlines>
          <c:spPr>
            <a:ln w="3175">
              <a:solidFill>
                <a:srgbClr val="000000"/>
              </a:solidFill>
              <a:prstDash val="sysDash"/>
            </a:ln>
          </c:spPr>
        </c:majorGridlines>
        <c:title>
          <c:tx>
            <c:rich>
              <a:bodyPr/>
              <a:lstStyle/>
              <a:p>
                <a:pPr>
                  <a:defRPr sz="1400" b="1" i="0" u="none" strike="noStrike" baseline="0">
                    <a:solidFill>
                      <a:srgbClr val="000000"/>
                    </a:solidFill>
                    <a:latin typeface="Arial"/>
                    <a:ea typeface="Arial"/>
                    <a:cs typeface="Arial"/>
                  </a:defRPr>
                </a:pPr>
                <a:r>
                  <a:rPr lang="en-US"/>
                  <a:t>Fold Difference (Test/Control)</a:t>
                </a:r>
              </a:p>
            </c:rich>
          </c:tx>
          <c:layout>
            <c:manualLayout>
              <c:xMode val="edge"/>
              <c:yMode val="edge"/>
              <c:x val="6.7702524728892877E-2"/>
              <c:y val="0.25938011020873702"/>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0152288"/>
        <c:crosses val="autoZero"/>
        <c:crossBetween val="between"/>
      </c:valAx>
      <c:serAx>
        <c:axId val="2"/>
        <c:scaling>
          <c:orientation val="minMax"/>
        </c:scaling>
        <c:delete val="0"/>
        <c:axPos val="b"/>
        <c:title>
          <c:tx>
            <c:rich>
              <a:bodyPr/>
              <a:lstStyle/>
              <a:p>
                <a:pPr>
                  <a:defRPr sz="1525" b="1" i="0" u="none" strike="noStrike" baseline="0">
                    <a:solidFill>
                      <a:srgbClr val="000000"/>
                    </a:solidFill>
                    <a:latin typeface="Arial"/>
                    <a:ea typeface="Arial"/>
                    <a:cs typeface="Arial"/>
                  </a:defRPr>
                </a:pPr>
                <a:r>
                  <a:rPr lang="en-US"/>
                  <a:t>Row</a:t>
                </a:r>
              </a:p>
            </c:rich>
          </c:tx>
          <c:layout>
            <c:manualLayout>
              <c:xMode val="edge"/>
              <c:yMode val="edge"/>
              <c:x val="0.76026634348642375"/>
              <c:y val="0.8809135850819696"/>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tickLblSkip val="1"/>
        <c:tickMarkSkip val="1"/>
      </c:serAx>
      <c:spPr>
        <a:noFill/>
        <a:ln w="25400">
          <a:noFill/>
        </a:ln>
      </c:spPr>
    </c:plotArea>
    <c:plotVisOnly val="1"/>
    <c:dispBlanksAs val="gap"/>
    <c:showDLblsOverMax val="0"/>
  </c:chart>
  <c:spPr>
    <a:noFill/>
    <a:ln w="9525">
      <a:noFill/>
    </a:ln>
  </c:spPr>
  <c:txPr>
    <a:bodyPr/>
    <a:lstStyle/>
    <a:p>
      <a:pPr>
        <a:defRPr sz="1525"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666688910626482"/>
          <c:y val="4.042553191489362E-2"/>
          <c:w val="0.8383346978103805"/>
          <c:h val="0.78510638297872337"/>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xVal>
            <c:numRef>
              <c:f>'Scatter Plot'!$M$7:$M$95</c:f>
              <c:numCache>
                <c:formatCode>0.0000</c:formatCode>
                <c:ptCount val="89"/>
                <c:pt idx="0">
                  <c:v>8.0214118597681475E-2</c:v>
                </c:pt>
                <c:pt idx="1">
                  <c:v>1.7423635915171713E-4</c:v>
                </c:pt>
                <c:pt idx="2">
                  <c:v>2.3769599876378739E-3</c:v>
                </c:pt>
                <c:pt idx="3">
                  <c:v>1.7400365588678514E-3</c:v>
                </c:pt>
                <c:pt idx="4">
                  <c:v>1.7972415051267082E-3</c:v>
                </c:pt>
                <c:pt idx="5">
                  <c:v>1.5359354841679336E-3</c:v>
                </c:pt>
                <c:pt idx="6">
                  <c:v>0.71367212708543271</c:v>
                </c:pt>
                <c:pt idx="7">
                  <c:v>1.8840747307668139E-2</c:v>
                </c:pt>
                <c:pt idx="8">
                  <c:v>1.3100668890956912E-5</c:v>
                </c:pt>
                <c:pt idx="9">
                  <c:v>6.5392157260816472E-3</c:v>
                </c:pt>
                <c:pt idx="10">
                  <c:v>0.31643914849256999</c:v>
                </c:pt>
                <c:pt idx="11">
                  <c:v>8.5918797853637067E-5</c:v>
                </c:pt>
                <c:pt idx="12">
                  <c:v>6.4964000393881742E-5</c:v>
                </c:pt>
                <c:pt idx="13">
                  <c:v>1.4411190524780295E-2</c:v>
                </c:pt>
                <c:pt idx="14">
                  <c:v>2.9139453244336424E-5</c:v>
                </c:pt>
                <c:pt idx="15">
                  <c:v>1.4550267865278134E-4</c:v>
                </c:pt>
                <c:pt idx="16">
                  <c:v>0.28061551207734331</c:v>
                </c:pt>
                <c:pt idx="17">
                  <c:v>1.4733677995607754E-3</c:v>
                </c:pt>
                <c:pt idx="18">
                  <c:v>6.0392903975070209E-4</c:v>
                </c:pt>
                <c:pt idx="19">
                  <c:v>0.15072597846134517</c:v>
                </c:pt>
                <c:pt idx="20">
                  <c:v>3.4847271830343426E-4</c:v>
                </c:pt>
                <c:pt idx="21">
                  <c:v>1.3526459649520763E-3</c:v>
                </c:pt>
                <c:pt idx="22">
                  <c:v>5.0883204225356256E-2</c:v>
                </c:pt>
                <c:pt idx="23">
                  <c:v>7.4769555240148527E-3</c:v>
                </c:pt>
                <c:pt idx="24">
                  <c:v>4.0160696353752608E-3</c:v>
                </c:pt>
                <c:pt idx="25">
                  <c:v>7.7481731246186722E-2</c:v>
                </c:pt>
                <c:pt idx="26">
                  <c:v>1.0003624821489709E-2</c:v>
                </c:pt>
                <c:pt idx="27">
                  <c:v>1.0577844797881636E-4</c:v>
                </c:pt>
                <c:pt idx="28">
                  <c:v>2.0905118043533011E-2</c:v>
                </c:pt>
                <c:pt idx="29">
                  <c:v>2.5677822330805965E-2</c:v>
                </c:pt>
                <c:pt idx="30">
                  <c:v>5.1662505707911694E-3</c:v>
                </c:pt>
                <c:pt idx="31">
                  <c:v>2.1973798529078313E-3</c:v>
                </c:pt>
                <c:pt idx="32">
                  <c:v>2.475487011206129E-4</c:v>
                </c:pt>
                <c:pt idx="33">
                  <c:v>5.6273314915302871E-3</c:v>
                </c:pt>
                <c:pt idx="34">
                  <c:v>1.7707727116891812E-4</c:v>
                </c:pt>
                <c:pt idx="35">
                  <c:v>4.2352612121149156E-3</c:v>
                </c:pt>
                <c:pt idx="36">
                  <c:v>6.2606269618775497E-5</c:v>
                </c:pt>
                <c:pt idx="37">
                  <c:v>0.23488068730350298</c:v>
                </c:pt>
                <c:pt idx="38">
                  <c:v>3.4686614724828494E-4</c:v>
                </c:pt>
                <c:pt idx="39">
                  <c:v>6.6920626482066953E-3</c:v>
                </c:pt>
                <c:pt idx="40">
                  <c:v>5.5242717280199038E-3</c:v>
                </c:pt>
                <c:pt idx="41">
                  <c:v>2.135211596816007E-4</c:v>
                </c:pt>
                <c:pt idx="42">
                  <c:v>1.6423758110424122E-3</c:v>
                </c:pt>
                <c:pt idx="43">
                  <c:v>1.3628876769848266</c:v>
                </c:pt>
                <c:pt idx="44">
                  <c:v>0.73373618155557896</c:v>
                </c:pt>
                <c:pt idx="45">
                  <c:v>7.6647314026035447E-6</c:v>
                </c:pt>
                <c:pt idx="46">
                  <c:v>0.33915108186191806</c:v>
                </c:pt>
                <c:pt idx="47">
                  <c:v>0.85460717426489963</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numCache>
            </c:numRef>
          </c:xVal>
          <c:yVal>
            <c:numRef>
              <c:f>'Scatter Plot'!$L$7:$L$95</c:f>
              <c:numCache>
                <c:formatCode>0.0000</c:formatCode>
                <c:ptCount val="89"/>
                <c:pt idx="0">
                  <c:v>0.17718560840278227</c:v>
                </c:pt>
                <c:pt idx="1">
                  <c:v>2.6716154815936065E-4</c:v>
                </c:pt>
                <c:pt idx="2">
                  <c:v>7.9766572320874481E-3</c:v>
                </c:pt>
                <c:pt idx="3">
                  <c:v>4.3947597058156592E-3</c:v>
                </c:pt>
                <c:pt idx="4">
                  <c:v>1.6768856180424871E-3</c:v>
                </c:pt>
                <c:pt idx="5">
                  <c:v>9.1416269781727701E-3</c:v>
                </c:pt>
                <c:pt idx="6">
                  <c:v>0.55735431829446047</c:v>
                </c:pt>
                <c:pt idx="7">
                  <c:v>1.8797266188783062E-2</c:v>
                </c:pt>
                <c:pt idx="8">
                  <c:v>4.7010199655564927E-5</c:v>
                </c:pt>
                <c:pt idx="9">
                  <c:v>1.0574011907322236E-2</c:v>
                </c:pt>
                <c:pt idx="10">
                  <c:v>0.26425451014034501</c:v>
                </c:pt>
                <c:pt idx="11">
                  <c:v>1.0651419526865517E-4</c:v>
                </c:pt>
                <c:pt idx="12">
                  <c:v>4.8331836259748524E-5</c:v>
                </c:pt>
                <c:pt idx="13">
                  <c:v>3.2128557083002045E-2</c:v>
                </c:pt>
                <c:pt idx="14">
                  <c:v>2.3450854206665207E-5</c:v>
                </c:pt>
                <c:pt idx="15">
                  <c:v>1.2251630887807875E-5</c:v>
                </c:pt>
                <c:pt idx="16">
                  <c:v>1.0281138266560659</c:v>
                </c:pt>
                <c:pt idx="17">
                  <c:v>1.1400662146064161E-3</c:v>
                </c:pt>
                <c:pt idx="18">
                  <c:v>2.3636979882394609E-4</c:v>
                </c:pt>
                <c:pt idx="19">
                  <c:v>0.18343404538889463</c:v>
                </c:pt>
                <c:pt idx="20">
                  <c:v>8.2499138052248436E-4</c:v>
                </c:pt>
                <c:pt idx="21">
                  <c:v>1.2303916502879619E-3</c:v>
                </c:pt>
                <c:pt idx="22">
                  <c:v>7.5887180274690352E-2</c:v>
                </c:pt>
                <c:pt idx="23">
                  <c:v>4.1576960252084332E-3</c:v>
                </c:pt>
                <c:pt idx="24">
                  <c:v>4.1099408132840454E-3</c:v>
                </c:pt>
                <c:pt idx="25">
                  <c:v>0.50697973989501399</c:v>
                </c:pt>
                <c:pt idx="26">
                  <c:v>3.220287563529052E-2</c:v>
                </c:pt>
                <c:pt idx="27">
                  <c:v>1.2251630887807875E-5</c:v>
                </c:pt>
                <c:pt idx="28">
                  <c:v>4.278750402972472E-2</c:v>
                </c:pt>
                <c:pt idx="29">
                  <c:v>2.970123367846253E-2</c:v>
                </c:pt>
                <c:pt idx="30">
                  <c:v>8.4509739537508219E-3</c:v>
                </c:pt>
                <c:pt idx="31">
                  <c:v>3.2245942053994985E-3</c:v>
                </c:pt>
                <c:pt idx="32">
                  <c:v>4.4371719888925448E-5</c:v>
                </c:pt>
                <c:pt idx="33">
                  <c:v>6.9120689935909824E-3</c:v>
                </c:pt>
                <c:pt idx="34">
                  <c:v>2.7850676656943925E-4</c:v>
                </c:pt>
                <c:pt idx="35">
                  <c:v>1.4179986801830642E-2</c:v>
                </c:pt>
                <c:pt idx="36">
                  <c:v>2.2937567119482694E-4</c:v>
                </c:pt>
                <c:pt idx="37">
                  <c:v>0.19299918584054179</c:v>
                </c:pt>
                <c:pt idx="38">
                  <c:v>3.5909835551414788E-4</c:v>
                </c:pt>
                <c:pt idx="39">
                  <c:v>1.9505164826587679E-2</c:v>
                </c:pt>
                <c:pt idx="40">
                  <c:v>9.0994811442848024E-3</c:v>
                </c:pt>
                <c:pt idx="41">
                  <c:v>6.6087574420763942E-4</c:v>
                </c:pt>
                <c:pt idx="42">
                  <c:v>2.1176306060574556E-3</c:v>
                </c:pt>
                <c:pt idx="43">
                  <c:v>1.7532114426320686</c:v>
                </c:pt>
                <c:pt idx="44">
                  <c:v>0.57038185793421192</c:v>
                </c:pt>
                <c:pt idx="45">
                  <c:v>1.2251630887807875E-5</c:v>
                </c:pt>
                <c:pt idx="46">
                  <c:v>0.54588413228531918</c:v>
                </c:pt>
                <c:pt idx="47">
                  <c:v>1.0257411214340169</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numCache>
            </c:numRef>
          </c:yVal>
          <c:smooth val="0"/>
          <c:extLst>
            <c:ext xmlns:c16="http://schemas.microsoft.com/office/drawing/2014/chart" uri="{C3380CC4-5D6E-409C-BE32-E72D297353CC}">
              <c16:uniqueId val="{00000000-7173-4463-A4FB-A46131E3FAB9}"/>
            </c:ext>
          </c:extLst>
        </c:ser>
        <c:ser>
          <c:idx val="1"/>
          <c:order val="1"/>
          <c:spPr>
            <a:ln w="28575">
              <a:noFill/>
            </a:ln>
          </c:spPr>
          <c:marker>
            <c:symbol val="square"/>
            <c:size val="5"/>
            <c:spPr>
              <a:solidFill>
                <a:srgbClr val="FFFFFF"/>
              </a:solidFill>
              <a:ln>
                <a:solidFill>
                  <a:srgbClr val="FFFFFF"/>
                </a:solidFill>
                <a:prstDash val="solid"/>
              </a:ln>
            </c:spPr>
          </c:marker>
          <c:trendline>
            <c:spPr>
              <a:ln w="12700">
                <a:solidFill>
                  <a:srgbClr val="FF00FF"/>
                </a:solidFill>
                <a:prstDash val="solid"/>
              </a:ln>
            </c:spPr>
            <c:trendlineType val="linear"/>
            <c:dispRSqr val="0"/>
            <c:dispEq val="0"/>
          </c:trendline>
          <c:xVal>
            <c:numRef>
              <c:f>'Scatter Plot'!$B$12:$B$13</c:f>
              <c:numCache>
                <c:formatCode>General</c:formatCode>
                <c:ptCount val="2"/>
                <c:pt idx="0">
                  <c:v>9.9999999999999995E-7</c:v>
                </c:pt>
                <c:pt idx="1">
                  <c:v>100</c:v>
                </c:pt>
              </c:numCache>
            </c:numRef>
          </c:xVal>
          <c:yVal>
            <c:numRef>
              <c:f>'Scatter Plot'!$C$12:$C$13</c:f>
              <c:numCache>
                <c:formatCode>General</c:formatCode>
                <c:ptCount val="2"/>
                <c:pt idx="0">
                  <c:v>1.9999999999999999E-6</c:v>
                </c:pt>
                <c:pt idx="1">
                  <c:v>200</c:v>
                </c:pt>
              </c:numCache>
            </c:numRef>
          </c:yVal>
          <c:smooth val="0"/>
          <c:extLst>
            <c:ext xmlns:c16="http://schemas.microsoft.com/office/drawing/2014/chart" uri="{C3380CC4-5D6E-409C-BE32-E72D297353CC}">
              <c16:uniqueId val="{00000001-7173-4463-A4FB-A46131E3FAB9}"/>
            </c:ext>
          </c:extLst>
        </c:ser>
        <c:ser>
          <c:idx val="2"/>
          <c:order val="2"/>
          <c:spPr>
            <a:ln w="28575">
              <a:noFill/>
            </a:ln>
          </c:spPr>
          <c:marker>
            <c:symbol val="square"/>
            <c:size val="2"/>
            <c:spPr>
              <a:solidFill>
                <a:srgbClr val="FFFFFF"/>
              </a:solidFill>
              <a:ln>
                <a:solidFill>
                  <a:srgbClr val="FFFFFF"/>
                </a:solidFill>
                <a:prstDash val="solid"/>
              </a:ln>
            </c:spPr>
          </c:marker>
          <c:trendline>
            <c:spPr>
              <a:ln w="12700">
                <a:solidFill>
                  <a:srgbClr val="FF00FF"/>
                </a:solidFill>
                <a:prstDash val="solid"/>
              </a:ln>
            </c:spPr>
            <c:trendlineType val="linear"/>
            <c:dispRSqr val="0"/>
            <c:dispEq val="0"/>
          </c:trendline>
          <c:xVal>
            <c:numRef>
              <c:f>'Scatter Plot'!$D$12:$D$13</c:f>
              <c:numCache>
                <c:formatCode>General</c:formatCode>
                <c:ptCount val="2"/>
                <c:pt idx="0">
                  <c:v>1.9999999999999999E-6</c:v>
                </c:pt>
                <c:pt idx="1">
                  <c:v>200</c:v>
                </c:pt>
              </c:numCache>
            </c:numRef>
          </c:xVal>
          <c:yVal>
            <c:numRef>
              <c:f>'Scatter Plot'!$E$12:$E$13</c:f>
              <c:numCache>
                <c:formatCode>General</c:formatCode>
                <c:ptCount val="2"/>
                <c:pt idx="0">
                  <c:v>9.9999999999999995E-7</c:v>
                </c:pt>
                <c:pt idx="1">
                  <c:v>100</c:v>
                </c:pt>
              </c:numCache>
            </c:numRef>
          </c:yVal>
          <c:smooth val="0"/>
          <c:extLst>
            <c:ext xmlns:c16="http://schemas.microsoft.com/office/drawing/2014/chart" uri="{C3380CC4-5D6E-409C-BE32-E72D297353CC}">
              <c16:uniqueId val="{00000002-7173-4463-A4FB-A46131E3FAB9}"/>
            </c:ext>
          </c:extLst>
        </c:ser>
        <c:ser>
          <c:idx val="3"/>
          <c:order val="3"/>
          <c:spPr>
            <a:ln w="3175">
              <a:solidFill>
                <a:srgbClr val="000000"/>
              </a:solidFill>
              <a:prstDash val="solid"/>
            </a:ln>
          </c:spPr>
          <c:marker>
            <c:symbol val="x"/>
            <c:size val="9"/>
            <c:spPr>
              <a:noFill/>
              <a:ln>
                <a:solidFill>
                  <a:srgbClr val="FFFFFF"/>
                </a:solidFill>
                <a:prstDash val="solid"/>
              </a:ln>
            </c:spPr>
          </c:marker>
          <c:xVal>
            <c:numRef>
              <c:f>'Scatter Plot'!$F$12:$F$13</c:f>
              <c:numCache>
                <c:formatCode>General</c:formatCode>
                <c:ptCount val="2"/>
                <c:pt idx="0">
                  <c:v>9.9999999999999995E-7</c:v>
                </c:pt>
                <c:pt idx="1">
                  <c:v>100</c:v>
                </c:pt>
              </c:numCache>
            </c:numRef>
          </c:xVal>
          <c:yVal>
            <c:numRef>
              <c:f>'Scatter Plot'!$F$12:$F$13</c:f>
              <c:numCache>
                <c:formatCode>General</c:formatCode>
                <c:ptCount val="2"/>
                <c:pt idx="0">
                  <c:v>9.9999999999999995E-7</c:v>
                </c:pt>
                <c:pt idx="1">
                  <c:v>100</c:v>
                </c:pt>
              </c:numCache>
            </c:numRef>
          </c:yVal>
          <c:smooth val="0"/>
          <c:extLst>
            <c:ext xmlns:c16="http://schemas.microsoft.com/office/drawing/2014/chart" uri="{C3380CC4-5D6E-409C-BE32-E72D297353CC}">
              <c16:uniqueId val="{00000003-7173-4463-A4FB-A46131E3FAB9}"/>
            </c:ext>
          </c:extLst>
        </c:ser>
        <c:dLbls>
          <c:showLegendKey val="0"/>
          <c:showVal val="0"/>
          <c:showCatName val="0"/>
          <c:showSerName val="0"/>
          <c:showPercent val="0"/>
          <c:showBubbleSize val="0"/>
        </c:dLbls>
        <c:axId val="240427328"/>
        <c:axId val="1"/>
      </c:scatterChart>
      <c:valAx>
        <c:axId val="240427328"/>
        <c:scaling>
          <c:logBase val="10"/>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Control Sample</a:t>
                </a:r>
              </a:p>
            </c:rich>
          </c:tx>
          <c:layout>
            <c:manualLayout>
              <c:xMode val="edge"/>
              <c:yMode val="edge"/>
              <c:x val="0.45166741852580927"/>
              <c:y val="0.92978734344748637"/>
            </c:manualLayout>
          </c:layout>
          <c:overlay val="0"/>
          <c:spPr>
            <a:noFill/>
            <a:ln w="25400">
              <a:noFill/>
            </a:ln>
          </c:spPr>
        </c:title>
        <c:numFmt formatCode="0.E+00"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At val="9.9999999999999998E-13"/>
        <c:crossBetween val="midCat"/>
        <c:majorUnit val="10"/>
        <c:minorUnit val="10"/>
      </c:valAx>
      <c:valAx>
        <c:axId val="1"/>
        <c:scaling>
          <c:logBase val="10"/>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a:t>Test Sample</a:t>
                </a:r>
              </a:p>
            </c:rich>
          </c:tx>
          <c:layout>
            <c:manualLayout>
              <c:xMode val="edge"/>
              <c:yMode val="edge"/>
              <c:x val="8.3333333333333332E-3"/>
              <c:y val="0.325531976731188"/>
            </c:manualLayout>
          </c:layout>
          <c:overlay val="0"/>
          <c:spPr>
            <a:noFill/>
            <a:ln w="25400">
              <a:noFill/>
            </a:ln>
          </c:spPr>
        </c:title>
        <c:numFmt formatCode="0.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0427328"/>
        <c:crossesAt val="9.9999999999999994E-12"/>
        <c:crossBetween val="midCat"/>
      </c:valAx>
      <c:spPr>
        <a:no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0287031326933"/>
          <c:y val="5.3719062458700347E-2"/>
          <c:w val="0.83919735264432949"/>
          <c:h val="0.82644711474923604"/>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xVal>
            <c:numRef>
              <c:f>'Volcano Plot'!$M$7:$M$90</c:f>
              <c:numCache>
                <c:formatCode>0.00</c:formatCode>
                <c:ptCount val="84"/>
                <c:pt idx="0">
                  <c:v>1.1433333333333324</c:v>
                </c:pt>
                <c:pt idx="1">
                  <c:v>0.61666666666666781</c:v>
                </c:pt>
                <c:pt idx="2">
                  <c:v>1.7466666666666664</c:v>
                </c:pt>
                <c:pt idx="3">
                  <c:v>1.3366666666666647</c:v>
                </c:pt>
                <c:pt idx="4">
                  <c:v>-9.9999999999999839E-2</c:v>
                </c:pt>
                <c:pt idx="5">
                  <c:v>2.5733333333333324</c:v>
                </c:pt>
                <c:pt idx="6">
                  <c:v>-0.35666666666666769</c:v>
                </c:pt>
                <c:pt idx="7">
                  <c:v>-3.3333333333347252E-3</c:v>
                </c:pt>
                <c:pt idx="8">
                  <c:v>1.8433333333333375</c:v>
                </c:pt>
                <c:pt idx="9">
                  <c:v>0.6933333333333328</c:v>
                </c:pt>
                <c:pt idx="10">
                  <c:v>-0.2600000000000004</c:v>
                </c:pt>
                <c:pt idx="11">
                  <c:v>0.31000000000000039</c:v>
                </c:pt>
                <c:pt idx="12">
                  <c:v>-0.42666666666666442</c:v>
                </c:pt>
                <c:pt idx="13">
                  <c:v>1.1566666666666656</c:v>
                </c:pt>
                <c:pt idx="14">
                  <c:v>-0.31333333333333374</c:v>
                </c:pt>
                <c:pt idx="15">
                  <c:v>-3.5699999999999981</c:v>
                </c:pt>
                <c:pt idx="16">
                  <c:v>1.8733333333333322</c:v>
                </c:pt>
                <c:pt idx="17">
                  <c:v>-0.37000000000000277</c:v>
                </c:pt>
                <c:pt idx="18">
                  <c:v>-1.3533333333333335</c:v>
                </c:pt>
                <c:pt idx="19">
                  <c:v>0.28333333333333133</c:v>
                </c:pt>
                <c:pt idx="20">
                  <c:v>1.2433333333333325</c:v>
                </c:pt>
                <c:pt idx="21">
                  <c:v>-0.13666666666666835</c:v>
                </c:pt>
                <c:pt idx="22">
                  <c:v>0.57666666666666544</c:v>
                </c:pt>
                <c:pt idx="23">
                  <c:v>-0.84666666666666801</c:v>
                </c:pt>
                <c:pt idx="24">
                  <c:v>3.3333333333331862E-2</c:v>
                </c:pt>
                <c:pt idx="25">
                  <c:v>2.7099999999999973</c:v>
                </c:pt>
                <c:pt idx="26">
                  <c:v>1.686666666666665</c:v>
                </c:pt>
                <c:pt idx="27">
                  <c:v>-3.1099999999999981</c:v>
                </c:pt>
                <c:pt idx="28">
                  <c:v>1.0333333333333319</c:v>
                </c:pt>
                <c:pt idx="29">
                  <c:v>0.20999999999999716</c:v>
                </c:pt>
                <c:pt idx="30">
                  <c:v>0.71000000000000063</c:v>
                </c:pt>
                <c:pt idx="31">
                  <c:v>0.55333333333333101</c:v>
                </c:pt>
                <c:pt idx="32">
                  <c:v>-2.4800000000000031</c:v>
                </c:pt>
                <c:pt idx="33">
                  <c:v>0.29666666666666558</c:v>
                </c:pt>
                <c:pt idx="34">
                  <c:v>0.65333333333333132</c:v>
                </c:pt>
                <c:pt idx="35">
                  <c:v>1.7433333333333336</c:v>
                </c:pt>
                <c:pt idx="36">
                  <c:v>1.8733333333333324</c:v>
                </c:pt>
                <c:pt idx="37">
                  <c:v>-0.28333333333333477</c:v>
                </c:pt>
                <c:pt idx="38">
                  <c:v>5.0000000000000419E-2</c:v>
                </c:pt>
                <c:pt idx="39">
                  <c:v>1.5433333333333317</c:v>
                </c:pt>
                <c:pt idx="40">
                  <c:v>0.7199999999999982</c:v>
                </c:pt>
                <c:pt idx="41">
                  <c:v>1.6299999999999988</c:v>
                </c:pt>
                <c:pt idx="42">
                  <c:v>0.36666666666666436</c:v>
                </c:pt>
                <c:pt idx="43">
                  <c:v>0.36333333333333218</c:v>
                </c:pt>
                <c:pt idx="44">
                  <c:v>-0.36333333333333306</c:v>
                </c:pt>
                <c:pt idx="45">
                  <c:v>0.67666666666667019</c:v>
                </c:pt>
                <c:pt idx="46">
                  <c:v>0.68666666666666487</c:v>
                </c:pt>
                <c:pt idx="47">
                  <c:v>0.26333333333333192</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numCache>
            </c:numRef>
          </c:xVal>
          <c:yVal>
            <c:numRef>
              <c:f>'Volcano Plot'!$N$7:$N$90</c:f>
              <c:numCache>
                <c:formatCode>0.0E+00</c:formatCode>
                <c:ptCount val="84"/>
                <c:pt idx="0">
                  <c:v>2.7984085073851995E-3</c:v>
                </c:pt>
                <c:pt idx="1">
                  <c:v>0.42307401894648106</c:v>
                </c:pt>
                <c:pt idx="2">
                  <c:v>1.3461627575329369E-3</c:v>
                </c:pt>
                <c:pt idx="3">
                  <c:v>1.1296906104140393E-2</c:v>
                </c:pt>
                <c:pt idx="4">
                  <c:v>0.67700006134706536</c:v>
                </c:pt>
                <c:pt idx="5">
                  <c:v>2.6086801870809127E-4</c:v>
                </c:pt>
                <c:pt idx="6">
                  <c:v>7.9910481319960855E-2</c:v>
                </c:pt>
                <c:pt idx="7">
                  <c:v>0.7868291326262814</c:v>
                </c:pt>
                <c:pt idx="8">
                  <c:v>3.0145478911188465E-2</c:v>
                </c:pt>
                <c:pt idx="9">
                  <c:v>0.33485172315521372</c:v>
                </c:pt>
                <c:pt idx="10">
                  <c:v>0.23412552100326983</c:v>
                </c:pt>
                <c:pt idx="11">
                  <c:v>0.33660720561802088</c:v>
                </c:pt>
                <c:pt idx="12">
                  <c:v>0.48965826600741719</c:v>
                </c:pt>
                <c:pt idx="13">
                  <c:v>1.5519679674278264E-3</c:v>
                </c:pt>
                <c:pt idx="14">
                  <c:v>0.8545622249782393</c:v>
                </c:pt>
                <c:pt idx="15">
                  <c:v>8.6934962162624873E-3</c:v>
                </c:pt>
                <c:pt idx="16">
                  <c:v>3.3629633164011238E-4</c:v>
                </c:pt>
                <c:pt idx="17">
                  <c:v>0.17538829124535918</c:v>
                </c:pt>
                <c:pt idx="18">
                  <c:v>1.1399899604750753E-2</c:v>
                </c:pt>
                <c:pt idx="19">
                  <c:v>0.52220143273045572</c:v>
                </c:pt>
                <c:pt idx="20">
                  <c:v>4.2394503443236878E-2</c:v>
                </c:pt>
                <c:pt idx="21">
                  <c:v>0.7258430135803009</c:v>
                </c:pt>
                <c:pt idx="22">
                  <c:v>2.7095988223338849E-2</c:v>
                </c:pt>
                <c:pt idx="23">
                  <c:v>1.0076670397189784E-2</c:v>
                </c:pt>
                <c:pt idx="24">
                  <c:v>0.93862067170122954</c:v>
                </c:pt>
                <c:pt idx="25">
                  <c:v>1.1745593590697904E-4</c:v>
                </c:pt>
                <c:pt idx="26">
                  <c:v>7.1045187696810079E-3</c:v>
                </c:pt>
                <c:pt idx="27">
                  <c:v>5.8258286621531152E-3</c:v>
                </c:pt>
                <c:pt idx="28">
                  <c:v>1.0550405930756447E-3</c:v>
                </c:pt>
                <c:pt idx="29">
                  <c:v>0.96519101394277507</c:v>
                </c:pt>
                <c:pt idx="30">
                  <c:v>0.10019175662512775</c:v>
                </c:pt>
                <c:pt idx="31">
                  <c:v>5.3083560147231958E-2</c:v>
                </c:pt>
                <c:pt idx="32">
                  <c:v>3.3149552870553066E-2</c:v>
                </c:pt>
                <c:pt idx="33">
                  <c:v>0.49490256916741715</c:v>
                </c:pt>
                <c:pt idx="34">
                  <c:v>7.233395253445643E-2</c:v>
                </c:pt>
                <c:pt idx="35">
                  <c:v>3.3750936516457625E-3</c:v>
                </c:pt>
                <c:pt idx="36">
                  <c:v>8.9745818100707298E-3</c:v>
                </c:pt>
                <c:pt idx="37">
                  <c:v>0.27196060889362633</c:v>
                </c:pt>
                <c:pt idx="38">
                  <c:v>0.9313137311111237</c:v>
                </c:pt>
                <c:pt idx="39">
                  <c:v>4.3797855249227491E-3</c:v>
                </c:pt>
                <c:pt idx="40">
                  <c:v>0.11148525700998541</c:v>
                </c:pt>
                <c:pt idx="41">
                  <c:v>6.0492291900013243E-4</c:v>
                </c:pt>
                <c:pt idx="42">
                  <c:v>0.14658279249268749</c:v>
                </c:pt>
                <c:pt idx="43">
                  <c:v>1.1544287982494249E-2</c:v>
                </c:pt>
                <c:pt idx="44">
                  <c:v>1.8782092497013202E-2</c:v>
                </c:pt>
                <c:pt idx="45">
                  <c:v>0.20089998597831144</c:v>
                </c:pt>
                <c:pt idx="46">
                  <c:v>0.19968031508888295</c:v>
                </c:pt>
                <c:pt idx="47">
                  <c:v>0.64425835515154062</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numCache>
            </c:numRef>
          </c:yVal>
          <c:smooth val="0"/>
          <c:extLst>
            <c:ext xmlns:c16="http://schemas.microsoft.com/office/drawing/2014/chart" uri="{C3380CC4-5D6E-409C-BE32-E72D297353CC}">
              <c16:uniqueId val="{00000000-2933-43D0-9E10-DE11E2BCB92F}"/>
            </c:ext>
          </c:extLst>
        </c:ser>
        <c:ser>
          <c:idx val="1"/>
          <c:order val="1"/>
          <c:spPr>
            <a:ln w="3175">
              <a:solidFill>
                <a:srgbClr val="0000FF"/>
              </a:solidFill>
              <a:prstDash val="solid"/>
            </a:ln>
          </c:spPr>
          <c:marker>
            <c:symbol val="square"/>
            <c:size val="3"/>
            <c:spPr>
              <a:noFill/>
              <a:ln w="9525">
                <a:noFill/>
              </a:ln>
            </c:spPr>
          </c:marker>
          <c:xVal>
            <c:numRef>
              <c:f>'Volcano Plot'!$B$9:$B$10</c:f>
              <c:numCache>
                <c:formatCode>0.00</c:formatCode>
                <c:ptCount val="2"/>
                <c:pt idx="0">
                  <c:v>-14</c:v>
                </c:pt>
                <c:pt idx="1">
                  <c:v>13</c:v>
                </c:pt>
              </c:numCache>
            </c:numRef>
          </c:xVal>
          <c:yVal>
            <c:numRef>
              <c:f>'Volcano Plot'!$C$9:$C$10</c:f>
              <c:numCache>
                <c:formatCode>General</c:formatCode>
                <c:ptCount val="2"/>
                <c:pt idx="0">
                  <c:v>0.05</c:v>
                </c:pt>
                <c:pt idx="1">
                  <c:v>0.05</c:v>
                </c:pt>
              </c:numCache>
            </c:numRef>
          </c:yVal>
          <c:smooth val="0"/>
          <c:extLst>
            <c:ext xmlns:c16="http://schemas.microsoft.com/office/drawing/2014/chart" uri="{C3380CC4-5D6E-409C-BE32-E72D297353CC}">
              <c16:uniqueId val="{00000001-2933-43D0-9E10-DE11E2BCB92F}"/>
            </c:ext>
          </c:extLst>
        </c:ser>
        <c:ser>
          <c:idx val="2"/>
          <c:order val="2"/>
          <c:spPr>
            <a:ln w="3175">
              <a:solidFill>
                <a:srgbClr val="FF00FF"/>
              </a:solidFill>
              <a:prstDash val="solid"/>
            </a:ln>
          </c:spPr>
          <c:marker>
            <c:symbol val="triangle"/>
            <c:size val="5"/>
            <c:spPr>
              <a:noFill/>
              <a:ln w="9525">
                <a:noFill/>
              </a:ln>
            </c:spPr>
          </c:marker>
          <c:xVal>
            <c:numRef>
              <c:f>'Volcano Plot'!$C$12:$C$13</c:f>
              <c:numCache>
                <c:formatCode>General</c:formatCode>
                <c:ptCount val="2"/>
                <c:pt idx="0">
                  <c:v>1</c:v>
                </c:pt>
                <c:pt idx="1">
                  <c:v>1</c:v>
                </c:pt>
              </c:numCache>
            </c:numRef>
          </c:xVal>
          <c:yVal>
            <c:numRef>
              <c:f>'Volcano Plot'!$B$12:$B$13</c:f>
              <c:numCache>
                <c:formatCode>0.0E+00</c:formatCode>
                <c:ptCount val="2"/>
                <c:pt idx="0" formatCode="General">
                  <c:v>1</c:v>
                </c:pt>
                <c:pt idx="1">
                  <c:v>1.0000000000000001E-5</c:v>
                </c:pt>
              </c:numCache>
            </c:numRef>
          </c:yVal>
          <c:smooth val="0"/>
          <c:extLst>
            <c:ext xmlns:c16="http://schemas.microsoft.com/office/drawing/2014/chart" uri="{C3380CC4-5D6E-409C-BE32-E72D297353CC}">
              <c16:uniqueId val="{00000002-2933-43D0-9E10-DE11E2BCB92F}"/>
            </c:ext>
          </c:extLst>
        </c:ser>
        <c:ser>
          <c:idx val="3"/>
          <c:order val="3"/>
          <c:spPr>
            <a:ln w="3175">
              <a:solidFill>
                <a:srgbClr val="000000"/>
              </a:solidFill>
              <a:prstDash val="solid"/>
            </a:ln>
          </c:spPr>
          <c:marker>
            <c:symbol val="x"/>
            <c:size val="3"/>
            <c:spPr>
              <a:noFill/>
              <a:ln w="9525">
                <a:noFill/>
              </a:ln>
            </c:spPr>
          </c:marker>
          <c:xVal>
            <c:numRef>
              <c:f>'Volcano Plot'!$E$12:$E$13</c:f>
              <c:numCache>
                <c:formatCode>General</c:formatCode>
                <c:ptCount val="2"/>
                <c:pt idx="0">
                  <c:v>0</c:v>
                </c:pt>
                <c:pt idx="1">
                  <c:v>0</c:v>
                </c:pt>
              </c:numCache>
            </c:numRef>
          </c:xVal>
          <c:yVal>
            <c:numRef>
              <c:f>'Volcano Plot'!$B$12:$B$13</c:f>
              <c:numCache>
                <c:formatCode>0.0E+00</c:formatCode>
                <c:ptCount val="2"/>
                <c:pt idx="0" formatCode="General">
                  <c:v>1</c:v>
                </c:pt>
                <c:pt idx="1">
                  <c:v>1.0000000000000001E-5</c:v>
                </c:pt>
              </c:numCache>
            </c:numRef>
          </c:yVal>
          <c:smooth val="0"/>
          <c:extLst>
            <c:ext xmlns:c16="http://schemas.microsoft.com/office/drawing/2014/chart" uri="{C3380CC4-5D6E-409C-BE32-E72D297353CC}">
              <c16:uniqueId val="{00000003-2933-43D0-9E10-DE11E2BCB92F}"/>
            </c:ext>
          </c:extLst>
        </c:ser>
        <c:ser>
          <c:idx val="4"/>
          <c:order val="4"/>
          <c:spPr>
            <a:ln w="3175">
              <a:solidFill>
                <a:srgbClr val="FF00FF"/>
              </a:solidFill>
              <a:prstDash val="solid"/>
            </a:ln>
          </c:spPr>
          <c:marker>
            <c:symbol val="star"/>
            <c:size val="3"/>
            <c:spPr>
              <a:noFill/>
              <a:ln w="9525">
                <a:noFill/>
              </a:ln>
            </c:spPr>
          </c:marker>
          <c:xVal>
            <c:numRef>
              <c:f>'Volcano Plot'!$D$12:$D$13</c:f>
              <c:numCache>
                <c:formatCode>General</c:formatCode>
                <c:ptCount val="2"/>
                <c:pt idx="0">
                  <c:v>-1</c:v>
                </c:pt>
                <c:pt idx="1">
                  <c:v>-1</c:v>
                </c:pt>
              </c:numCache>
            </c:numRef>
          </c:xVal>
          <c:yVal>
            <c:numRef>
              <c:f>'Volcano Plot'!$B$12:$B$13</c:f>
              <c:numCache>
                <c:formatCode>0.0E+00</c:formatCode>
                <c:ptCount val="2"/>
                <c:pt idx="0" formatCode="General">
                  <c:v>1</c:v>
                </c:pt>
                <c:pt idx="1">
                  <c:v>1.0000000000000001E-5</c:v>
                </c:pt>
              </c:numCache>
            </c:numRef>
          </c:yVal>
          <c:smooth val="0"/>
          <c:extLst>
            <c:ext xmlns:c16="http://schemas.microsoft.com/office/drawing/2014/chart" uri="{C3380CC4-5D6E-409C-BE32-E72D297353CC}">
              <c16:uniqueId val="{00000004-2933-43D0-9E10-DE11E2BCB92F}"/>
            </c:ext>
          </c:extLst>
        </c:ser>
        <c:dLbls>
          <c:showLegendKey val="0"/>
          <c:showVal val="0"/>
          <c:showCatName val="0"/>
          <c:showSerName val="0"/>
          <c:showPercent val="0"/>
          <c:showBubbleSize val="0"/>
        </c:dLbls>
        <c:axId val="238428536"/>
        <c:axId val="1"/>
      </c:scatterChart>
      <c:valAx>
        <c:axId val="238428536"/>
        <c:scaling>
          <c:orientation val="minMax"/>
          <c:max val="10"/>
          <c:min val="-7"/>
        </c:scaling>
        <c:delete val="0"/>
        <c:axPos val="b"/>
        <c:title>
          <c:tx>
            <c:rich>
              <a:bodyPr/>
              <a:lstStyle/>
              <a:p>
                <a:pPr>
                  <a:defRPr sz="1125" b="1" i="0" u="none" strike="noStrike" baseline="0">
                    <a:solidFill>
                      <a:srgbClr val="000000"/>
                    </a:solidFill>
                    <a:latin typeface="Arial"/>
                    <a:ea typeface="Arial"/>
                    <a:cs typeface="Arial"/>
                  </a:defRPr>
                </a:pPr>
                <a:r>
                  <a:rPr lang="en-US"/>
                  <a:t>Log2(Fold Difference)</a:t>
                </a:r>
              </a:p>
            </c:rich>
          </c:tx>
          <c:layout>
            <c:manualLayout>
              <c:xMode val="edge"/>
              <c:yMode val="edge"/>
              <c:x val="0.36348459551194845"/>
              <c:y val="0.933885165180798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max"/>
        <c:crossBetween val="midCat"/>
        <c:majorUnit val="2"/>
        <c:minorUnit val="0.2"/>
      </c:valAx>
      <c:valAx>
        <c:axId val="1"/>
        <c:scaling>
          <c:logBase val="10"/>
          <c:orientation val="maxMin"/>
        </c:scaling>
        <c:delete val="0"/>
        <c:axPos val="l"/>
        <c:title>
          <c:tx>
            <c:rich>
              <a:bodyPr/>
              <a:lstStyle/>
              <a:p>
                <a:pPr>
                  <a:defRPr sz="1125" b="1" i="0" u="none" strike="noStrike" baseline="0">
                    <a:solidFill>
                      <a:srgbClr val="000000"/>
                    </a:solidFill>
                    <a:latin typeface="Arial"/>
                    <a:ea typeface="Arial"/>
                    <a:cs typeface="Arial"/>
                  </a:defRPr>
                </a:pPr>
                <a:r>
                  <a:rPr lang="en-US"/>
                  <a:t>p Value</a:t>
                </a:r>
              </a:p>
            </c:rich>
          </c:tx>
          <c:layout>
            <c:manualLayout>
              <c:xMode val="edge"/>
              <c:yMode val="edge"/>
              <c:x val="8.3752456335628202E-3"/>
              <c:y val="0.40495911151601915"/>
            </c:manualLayout>
          </c:layout>
          <c:overlay val="0"/>
          <c:spPr>
            <a:noFill/>
            <a:ln w="25400">
              <a:noFill/>
            </a:ln>
          </c:spPr>
        </c:title>
        <c:numFmt formatCode="0.E+00"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38428536"/>
        <c:crossesAt val="-7"/>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75" workbookViewId="0"/>
  </sheetViews>
  <pageMargins left="0.75" right="0.75" top="1" bottom="1" header="0.5" footer="0.5"/>
  <pageSetup orientation="landscape" r:id="rId1"/>
  <headerFooter alignWithMargins="0"/>
  <drawing r:id="rId2"/>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207645</xdr:colOff>
      <xdr:row>10</xdr:row>
      <xdr:rowOff>9525</xdr:rowOff>
    </xdr:from>
    <xdr:to>
      <xdr:col>11</xdr:col>
      <xdr:colOff>140970</xdr:colOff>
      <xdr:row>11</xdr:row>
      <xdr:rowOff>40058</xdr:rowOff>
    </xdr:to>
    <xdr:sp macro="" textlink="">
      <xdr:nvSpPr>
        <xdr:cNvPr id="2050" name="Text Box 2">
          <a:extLst>
            <a:ext uri="{FF2B5EF4-FFF2-40B4-BE49-F238E27FC236}">
              <a16:creationId xmlns:a16="http://schemas.microsoft.com/office/drawing/2014/main" id="{00000000-0008-0000-0000-000002080000}"/>
            </a:ext>
          </a:extLst>
        </xdr:cNvPr>
        <xdr:cNvSpPr txBox="1">
          <a:spLocks noChangeArrowheads="1"/>
        </xdr:cNvSpPr>
      </xdr:nvSpPr>
      <xdr:spPr bwMode="auto">
        <a:xfrm>
          <a:off x="5600700" y="1657350"/>
          <a:ext cx="1228725" cy="190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Column Designations</a:t>
          </a:r>
        </a:p>
      </xdr:txBody>
    </xdr:sp>
    <xdr:clientData/>
  </xdr:twoCellAnchor>
  <xdr:twoCellAnchor>
    <xdr:from>
      <xdr:col>8</xdr:col>
      <xdr:colOff>99060</xdr:colOff>
      <xdr:row>8</xdr:row>
      <xdr:rowOff>83820</xdr:rowOff>
    </xdr:from>
    <xdr:to>
      <xdr:col>9</xdr:col>
      <xdr:colOff>205740</xdr:colOff>
      <xdr:row>10</xdr:row>
      <xdr:rowOff>7620</xdr:rowOff>
    </xdr:to>
    <xdr:sp macro="" textlink="">
      <xdr:nvSpPr>
        <xdr:cNvPr id="2135" name="Line 3">
          <a:extLst>
            <a:ext uri="{FF2B5EF4-FFF2-40B4-BE49-F238E27FC236}">
              <a16:creationId xmlns:a16="http://schemas.microsoft.com/office/drawing/2014/main" id="{00000000-0008-0000-0000-000057080000}"/>
            </a:ext>
          </a:extLst>
        </xdr:cNvPr>
        <xdr:cNvSpPr>
          <a:spLocks noChangeShapeType="1"/>
        </xdr:cNvSpPr>
      </xdr:nvSpPr>
      <xdr:spPr bwMode="auto">
        <a:xfrm flipH="1" flipV="1">
          <a:off x="4968240" y="1424940"/>
          <a:ext cx="769620"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245745</xdr:colOff>
      <xdr:row>14</xdr:row>
      <xdr:rowOff>66675</xdr:rowOff>
    </xdr:from>
    <xdr:to>
      <xdr:col>3</xdr:col>
      <xdr:colOff>417195</xdr:colOff>
      <xdr:row>15</xdr:row>
      <xdr:rowOff>103061</xdr:rowOff>
    </xdr:to>
    <xdr:sp macro="" textlink="">
      <xdr:nvSpPr>
        <xdr:cNvPr id="2052" name="Text Box 4">
          <a:extLst>
            <a:ext uri="{FF2B5EF4-FFF2-40B4-BE49-F238E27FC236}">
              <a16:creationId xmlns:a16="http://schemas.microsoft.com/office/drawing/2014/main" id="{00000000-0008-0000-0000-000004080000}"/>
            </a:ext>
          </a:extLst>
        </xdr:cNvPr>
        <xdr:cNvSpPr txBox="1">
          <a:spLocks noChangeArrowheads="1"/>
        </xdr:cNvSpPr>
      </xdr:nvSpPr>
      <xdr:spPr bwMode="auto">
        <a:xfrm>
          <a:off x="1104900" y="2324100"/>
          <a:ext cx="819150" cy="1809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Row Numbers</a:t>
          </a:r>
        </a:p>
      </xdr:txBody>
    </xdr:sp>
    <xdr:clientData/>
  </xdr:twoCellAnchor>
  <xdr:twoCellAnchor>
    <xdr:from>
      <xdr:col>0</xdr:col>
      <xdr:colOff>152400</xdr:colOff>
      <xdr:row>14</xdr:row>
      <xdr:rowOff>144780</xdr:rowOff>
    </xdr:from>
    <xdr:to>
      <xdr:col>2</xdr:col>
      <xdr:colOff>251460</xdr:colOff>
      <xdr:row>16</xdr:row>
      <xdr:rowOff>30480</xdr:rowOff>
    </xdr:to>
    <xdr:sp macro="" textlink="">
      <xdr:nvSpPr>
        <xdr:cNvPr id="2137" name="Line 5">
          <a:extLst>
            <a:ext uri="{FF2B5EF4-FFF2-40B4-BE49-F238E27FC236}">
              <a16:creationId xmlns:a16="http://schemas.microsoft.com/office/drawing/2014/main" id="{00000000-0008-0000-0000-000059080000}"/>
            </a:ext>
          </a:extLst>
        </xdr:cNvPr>
        <xdr:cNvSpPr>
          <a:spLocks noChangeShapeType="1"/>
        </xdr:cNvSpPr>
      </xdr:nvSpPr>
      <xdr:spPr bwMode="auto">
        <a:xfrm flipH="1">
          <a:off x="152400" y="2400300"/>
          <a:ext cx="99060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0</xdr:colOff>
      <xdr:row>14</xdr:row>
      <xdr:rowOff>0</xdr:rowOff>
    </xdr:from>
    <xdr:to>
      <xdr:col>28</xdr:col>
      <xdr:colOff>7620</xdr:colOff>
      <xdr:row>31</xdr:row>
      <xdr:rowOff>22860</xdr:rowOff>
    </xdr:to>
    <xdr:graphicFrame macro="">
      <xdr:nvGraphicFramePr>
        <xdr:cNvPr id="1050" name="Chart 5">
          <a:extLst>
            <a:ext uri="{FF2B5EF4-FFF2-40B4-BE49-F238E27FC236}">
              <a16:creationId xmlns:a16="http://schemas.microsoft.com/office/drawing/2014/main" id="{00000000-0008-0000-0300-00001A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7620</xdr:colOff>
      <xdr:row>11</xdr:row>
      <xdr:rowOff>160020</xdr:rowOff>
    </xdr:from>
    <xdr:to>
      <xdr:col>27</xdr:col>
      <xdr:colOff>358140</xdr:colOff>
      <xdr:row>28</xdr:row>
      <xdr:rowOff>160020</xdr:rowOff>
    </xdr:to>
    <xdr:graphicFrame macro="">
      <xdr:nvGraphicFramePr>
        <xdr:cNvPr id="25622" name="Chart 1">
          <a:extLst>
            <a:ext uri="{FF2B5EF4-FFF2-40B4-BE49-F238E27FC236}">
              <a16:creationId xmlns:a16="http://schemas.microsoft.com/office/drawing/2014/main" id="{00000000-0008-0000-0400-0000166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76200</xdr:colOff>
      <xdr:row>2</xdr:row>
      <xdr:rowOff>57150</xdr:rowOff>
    </xdr:from>
    <xdr:to>
      <xdr:col>19</xdr:col>
      <xdr:colOff>542925</xdr:colOff>
      <xdr:row>34</xdr:row>
      <xdr:rowOff>9525</xdr:rowOff>
    </xdr:to>
    <xdr:sp macro="" textlink="">
      <xdr:nvSpPr>
        <xdr:cNvPr id="19471" name="Rectangle 15">
          <a:extLst>
            <a:ext uri="{FF2B5EF4-FFF2-40B4-BE49-F238E27FC236}">
              <a16:creationId xmlns:a16="http://schemas.microsoft.com/office/drawing/2014/main" id="{00000000-0008-0000-0700-00000F4C0000}"/>
            </a:ext>
          </a:extLst>
        </xdr:cNvPr>
        <xdr:cNvSpPr>
          <a:spLocks noChangeArrowheads="1"/>
        </xdr:cNvSpPr>
      </xdr:nvSpPr>
      <xdr:spPr bwMode="auto">
        <a:xfrm>
          <a:off x="7953375" y="981075"/>
          <a:ext cx="5953125" cy="60483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sng" strike="noStrike" baseline="0">
              <a:solidFill>
                <a:srgbClr val="000000"/>
              </a:solidFill>
              <a:latin typeface="Arial"/>
              <a:cs typeface="Arial"/>
            </a:rPr>
            <a:t>Legend</a:t>
          </a:r>
          <a:r>
            <a:rPr lang="en-US" sz="1000" b="1" i="0" u="none" strike="noStrike" baseline="0">
              <a:solidFill>
                <a:srgbClr val="000000"/>
              </a:solidFill>
              <a:latin typeface="Arial"/>
              <a:cs typeface="Arial"/>
            </a:rPr>
            <a: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Fold-Change</a:t>
          </a:r>
          <a:r>
            <a:rPr lang="en-US" sz="1000" b="0" i="0" u="none" strike="noStrike" baseline="0">
              <a:solidFill>
                <a:srgbClr val="000000"/>
              </a:solidFill>
              <a:latin typeface="Arial"/>
              <a:cs typeface="Arial"/>
            </a:rPr>
            <a:t> (2^(- Delta Delta Ct)) is the normalized gene expression (2^(- Delta Ct)) in the Test Sample divided the normalized gene expression (2^(- Delta Ct)) in the Control Sample.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Fold-Regulation</a:t>
          </a:r>
          <a:r>
            <a:rPr lang="en-US" sz="1000" b="0" i="0" u="none" strike="noStrike" baseline="0">
              <a:solidFill>
                <a:srgbClr val="000000"/>
              </a:solidFill>
              <a:latin typeface="Arial"/>
              <a:cs typeface="Arial"/>
            </a:rPr>
            <a:t> represents fold-change results in a biologically meaningful way. Fold-change values greater than one indicate a positive- or an up-regulation, and the fold-regulation is equal to the fold-change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Fold-change values less than one indicate a negative or down-regulation, and the fold-regulation is the negative inverse of the fold-change. </a:t>
          </a:r>
        </a:p>
        <a:p>
          <a:pPr algn="l" rtl="0">
            <a:defRPr sz="1000"/>
          </a:pPr>
          <a:r>
            <a:rPr lang="en-US" sz="1000" b="0" i="0" u="none" strike="noStrike" baseline="0">
              <a:solidFill>
                <a:srgbClr val="000000"/>
              </a:solidFill>
              <a:latin typeface="Arial"/>
              <a:cs typeface="Arial"/>
            </a:rPr>
            <a:t>Fold-change and fold-regulation values greater than 2 are indicated in red; fold-change values less than 0.5 and fold-regulation values less than -2 are indicated in blue.</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p-values:</a:t>
          </a:r>
          <a:r>
            <a:rPr lang="en-US" sz="1000" b="0" i="0" u="none" strike="noStrike" baseline="0">
              <a:solidFill>
                <a:srgbClr val="000000"/>
              </a:solidFill>
              <a:latin typeface="Arial"/>
              <a:cs typeface="Arial"/>
            </a:rPr>
            <a:t> The p values are calculated based on a Student’s t-test of the replicate 2^(- Delta Ct) values for each gene in the control group and treatment groups, and p values less than 0.05 are indicated in red.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Comments: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 This gene’s average threshold cycle is relatively high (&gt; 30) in either the control or the test sample, and is reasonably low in the other sample (&lt; 30).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These data mean that the gene’s expression is relatively low in one sample and reasonably detected in the other sample suggesting that the actual fold-change value is at least as large as the calculated and reported fold-change result.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fold-change result may also have greater variations if p value &gt; 0.05; therefore, it is important to have a sufficient number of biological replicates to validate the result for this gene.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B: This gene’s average threshold cycle is relatively high (&gt; 30), meaning that its relative expression level is low, in both control and test samples, and the p-value for the fold-change is either unavailable or relatively high (p &gt; 0.05).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fold-change result may also have greater variations; therefore, it is important to have a sufficient number of biological replicates to validate the result for this gene.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 This gene’s average threshold cycle is either not determined or greater than the defined cut-off (deault 35), in both samples meaning that its expression was undetected, making this fold-change result erroneous and un-interpretable.</a:t>
          </a:r>
        </a:p>
      </xdr:txBody>
    </xdr:sp>
    <xdr:clientData/>
  </xdr:twoCellAnchor>
</xdr:wsDr>
</file>

<file path=xl/drawings/drawing5.xml><?xml version="1.0" encoding="utf-8"?>
<xdr:wsDr xmlns:xdr="http://schemas.openxmlformats.org/drawingml/2006/spreadsheetDrawing" xmlns:a="http://schemas.openxmlformats.org/drawingml/2006/main">
  <xdr:absoluteAnchor>
    <xdr:pos x="0" y="0"/>
    <xdr:ext cx="8575040" cy="5831840"/>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0.20025</cdr:x>
      <cdr:y>0.11275</cdr:y>
    </cdr:from>
    <cdr:to>
      <cdr:x>0.32075</cdr:x>
      <cdr:y>0.151</cdr:y>
    </cdr:to>
    <cdr:sp macro="" textlink="">
      <cdr:nvSpPr>
        <cdr:cNvPr id="30721" name="Text Box 1"/>
        <cdr:cNvSpPr txBox="1">
          <a:spLocks xmlns:a="http://schemas.openxmlformats.org/drawingml/2006/main" noChangeArrowheads="1"/>
        </cdr:cNvSpPr>
      </cdr:nvSpPr>
      <cdr:spPr bwMode="auto">
        <a:xfrm xmlns:a="http://schemas.openxmlformats.org/drawingml/2006/main">
          <a:off x="1729278" y="658328"/>
          <a:ext cx="1031989" cy="22187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US" sz="1200" b="1" i="0" u="none" strike="noStrike" baseline="0">
              <a:solidFill>
                <a:srgbClr val="000000"/>
              </a:solidFill>
              <a:latin typeface="Arial"/>
              <a:cs typeface="Arial"/>
            </a:rPr>
            <a:t>Test Sample</a:t>
          </a:r>
        </a:p>
      </cdr:txBody>
    </cdr:sp>
  </cdr:relSizeAnchor>
  <cdr:relSizeAnchor xmlns:cdr="http://schemas.openxmlformats.org/drawingml/2006/chartDrawing">
    <cdr:from>
      <cdr:x>0.602</cdr:x>
      <cdr:y>0.785</cdr:y>
    </cdr:from>
    <cdr:to>
      <cdr:x>0.75325</cdr:x>
      <cdr:y>0.824</cdr:y>
    </cdr:to>
    <cdr:sp macro="" textlink="">
      <cdr:nvSpPr>
        <cdr:cNvPr id="30722" name="Text Box 2"/>
        <cdr:cNvSpPr txBox="1">
          <a:spLocks xmlns:a="http://schemas.openxmlformats.org/drawingml/2006/main" noChangeArrowheads="1"/>
        </cdr:cNvSpPr>
      </cdr:nvSpPr>
      <cdr:spPr bwMode="auto">
        <a:xfrm xmlns:a="http://schemas.openxmlformats.org/drawingml/2006/main">
          <a:off x="5166379" y="4583478"/>
          <a:ext cx="1298031" cy="22771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US" sz="1200" b="1" i="0" u="none" strike="noStrike" baseline="0">
              <a:solidFill>
                <a:srgbClr val="000000"/>
              </a:solidFill>
              <a:latin typeface="Arial"/>
              <a:cs typeface="Arial"/>
            </a:rPr>
            <a:t>Control Sample</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5</xdr:row>
      <xdr:rowOff>373380</xdr:rowOff>
    </xdr:from>
    <xdr:to>
      <xdr:col>7</xdr:col>
      <xdr:colOff>320040</xdr:colOff>
      <xdr:row>29</xdr:row>
      <xdr:rowOff>83820</xdr:rowOff>
    </xdr:to>
    <xdr:graphicFrame macro="">
      <xdr:nvGraphicFramePr>
        <xdr:cNvPr id="27670" name="Chart 1">
          <a:extLst>
            <a:ext uri="{FF2B5EF4-FFF2-40B4-BE49-F238E27FC236}">
              <a16:creationId xmlns:a16="http://schemas.microsoft.com/office/drawing/2014/main" id="{00000000-0008-0000-0A00-0000166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5</xdr:row>
      <xdr:rowOff>182880</xdr:rowOff>
    </xdr:from>
    <xdr:to>
      <xdr:col>8</xdr:col>
      <xdr:colOff>518160</xdr:colOff>
      <xdr:row>30</xdr:row>
      <xdr:rowOff>30480</xdr:rowOff>
    </xdr:to>
    <xdr:graphicFrame macro="">
      <xdr:nvGraphicFramePr>
        <xdr:cNvPr id="28694" name="Chart 1">
          <a:extLst>
            <a:ext uri="{FF2B5EF4-FFF2-40B4-BE49-F238E27FC236}">
              <a16:creationId xmlns:a16="http://schemas.microsoft.com/office/drawing/2014/main" id="{00000000-0008-0000-0B00-000016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upiter\access\ProductionNotebook\Others\JP's%20experiment\PCR%20Array%20Plate\OligoArray_MCTF+Thymus\MCTF(T+B)_OHS021-20040903-su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Image"/>
      <sheetName val="Consistency"/>
      <sheetName val="GeneInfo_New-old"/>
      <sheetName val="newLot"/>
      <sheetName val="oldLot"/>
    </sheetNames>
    <sheetDataSet>
      <sheetData sheetId="0"/>
      <sheetData sheetId="1"/>
      <sheetData sheetId="2">
        <row r="5">
          <cell r="E5">
            <v>51050.400000000001</v>
          </cell>
        </row>
      </sheetData>
      <sheetData sheetId="3">
        <row r="5">
          <cell r="E5">
            <v>51342.44</v>
          </cell>
        </row>
      </sheetData>
      <sheetData sheetId="4">
        <row r="5">
          <cell r="E5">
            <v>51050.400000000001</v>
          </cell>
        </row>
        <row r="6">
          <cell r="E6">
            <v>5084.3999999999996</v>
          </cell>
        </row>
        <row r="7">
          <cell r="E7">
            <v>3642.16</v>
          </cell>
        </row>
        <row r="8">
          <cell r="E8">
            <v>46535.21</v>
          </cell>
        </row>
        <row r="9">
          <cell r="E9">
            <v>2061.66</v>
          </cell>
        </row>
        <row r="10">
          <cell r="E10">
            <v>1642.24</v>
          </cell>
        </row>
        <row r="11">
          <cell r="E11">
            <v>1650.24</v>
          </cell>
        </row>
        <row r="12">
          <cell r="E12">
            <v>1624.64</v>
          </cell>
        </row>
        <row r="13">
          <cell r="E13">
            <v>2406.54</v>
          </cell>
        </row>
        <row r="14">
          <cell r="E14">
            <v>1809.92</v>
          </cell>
        </row>
        <row r="15">
          <cell r="E15">
            <v>1707.68</v>
          </cell>
        </row>
        <row r="16">
          <cell r="E16">
            <v>1911.52</v>
          </cell>
        </row>
        <row r="17">
          <cell r="E17">
            <v>5528.4</v>
          </cell>
        </row>
        <row r="18">
          <cell r="E18">
            <v>2173.1799999999998</v>
          </cell>
        </row>
        <row r="19">
          <cell r="E19">
            <v>1980.66</v>
          </cell>
        </row>
        <row r="20">
          <cell r="E20">
            <v>1470.72</v>
          </cell>
        </row>
        <row r="21">
          <cell r="E21">
            <v>1729.44</v>
          </cell>
        </row>
        <row r="22">
          <cell r="E22">
            <v>3761.32</v>
          </cell>
        </row>
        <row r="23">
          <cell r="E23">
            <v>1743.04</v>
          </cell>
        </row>
        <row r="24">
          <cell r="E24">
            <v>1615.36</v>
          </cell>
        </row>
        <row r="25">
          <cell r="E25">
            <v>2038.8</v>
          </cell>
        </row>
        <row r="26">
          <cell r="E26">
            <v>1543.52</v>
          </cell>
        </row>
        <row r="27">
          <cell r="E27">
            <v>1483.36</v>
          </cell>
        </row>
        <row r="28">
          <cell r="E28">
            <v>4081.36</v>
          </cell>
        </row>
        <row r="29">
          <cell r="E29">
            <v>2682.14</v>
          </cell>
        </row>
        <row r="30">
          <cell r="E30">
            <v>1647.04</v>
          </cell>
        </row>
        <row r="31">
          <cell r="E31">
            <v>2044.28</v>
          </cell>
        </row>
        <row r="32">
          <cell r="E32">
            <v>31328.53</v>
          </cell>
        </row>
        <row r="33">
          <cell r="E33">
            <v>1675.52</v>
          </cell>
        </row>
        <row r="34">
          <cell r="E34">
            <v>4287.92</v>
          </cell>
        </row>
        <row r="35">
          <cell r="E35">
            <v>1489.28</v>
          </cell>
        </row>
        <row r="36">
          <cell r="E36">
            <v>1388.48</v>
          </cell>
        </row>
        <row r="37">
          <cell r="E37">
            <v>1593.92</v>
          </cell>
        </row>
        <row r="38">
          <cell r="E38">
            <v>1676.48</v>
          </cell>
        </row>
        <row r="39">
          <cell r="E39">
            <v>1713.76</v>
          </cell>
        </row>
        <row r="40">
          <cell r="E40">
            <v>1666.56</v>
          </cell>
        </row>
        <row r="41">
          <cell r="E41">
            <v>1629.44</v>
          </cell>
        </row>
        <row r="42">
          <cell r="E42">
            <v>1533.28</v>
          </cell>
        </row>
        <row r="43">
          <cell r="E43">
            <v>1506.88</v>
          </cell>
        </row>
        <row r="44">
          <cell r="E44">
            <v>2096.3200000000002</v>
          </cell>
        </row>
        <row r="45">
          <cell r="E45">
            <v>1665.28</v>
          </cell>
        </row>
        <row r="46">
          <cell r="E46">
            <v>1691.52</v>
          </cell>
        </row>
        <row r="47">
          <cell r="E47">
            <v>1678.56</v>
          </cell>
        </row>
        <row r="48">
          <cell r="E48">
            <v>1817.6</v>
          </cell>
        </row>
        <row r="49">
          <cell r="E49">
            <v>1924.32</v>
          </cell>
        </row>
        <row r="50">
          <cell r="E50">
            <v>1570.88</v>
          </cell>
        </row>
        <row r="51">
          <cell r="E51">
            <v>1579.68</v>
          </cell>
        </row>
        <row r="52">
          <cell r="E52">
            <v>3423.28</v>
          </cell>
        </row>
        <row r="53">
          <cell r="E53">
            <v>1661.76</v>
          </cell>
        </row>
        <row r="54">
          <cell r="E54">
            <v>1965.54</v>
          </cell>
        </row>
        <row r="55">
          <cell r="E55">
            <v>9686.18</v>
          </cell>
        </row>
        <row r="56">
          <cell r="E56">
            <v>1602.4</v>
          </cell>
        </row>
        <row r="57">
          <cell r="E57">
            <v>1516.96</v>
          </cell>
        </row>
        <row r="58">
          <cell r="E58">
            <v>1536.8</v>
          </cell>
        </row>
        <row r="59">
          <cell r="E59">
            <v>1803.68</v>
          </cell>
        </row>
        <row r="60">
          <cell r="E60">
            <v>2713.94</v>
          </cell>
        </row>
        <row r="61">
          <cell r="E61">
            <v>1685.76</v>
          </cell>
        </row>
        <row r="62">
          <cell r="E62">
            <v>1819.52</v>
          </cell>
        </row>
        <row r="63">
          <cell r="E63">
            <v>1525.44</v>
          </cell>
        </row>
        <row r="64">
          <cell r="E64">
            <v>4327.76</v>
          </cell>
        </row>
        <row r="65">
          <cell r="E65">
            <v>1408.64</v>
          </cell>
        </row>
        <row r="66">
          <cell r="E66">
            <v>11233.12</v>
          </cell>
        </row>
        <row r="67">
          <cell r="E67">
            <v>1392.16</v>
          </cell>
        </row>
        <row r="68">
          <cell r="E68">
            <v>1422.56</v>
          </cell>
        </row>
        <row r="69">
          <cell r="E69">
            <v>1705.44</v>
          </cell>
        </row>
        <row r="70">
          <cell r="E70">
            <v>2873.54</v>
          </cell>
        </row>
        <row r="71">
          <cell r="E71">
            <v>1526.88</v>
          </cell>
        </row>
        <row r="72">
          <cell r="E72">
            <v>1521.12</v>
          </cell>
        </row>
        <row r="73">
          <cell r="E73">
            <v>1386.08</v>
          </cell>
        </row>
        <row r="74">
          <cell r="E74">
            <v>2144.2600000000002</v>
          </cell>
        </row>
        <row r="75">
          <cell r="E75">
            <v>1359.52</v>
          </cell>
        </row>
        <row r="76">
          <cell r="E76">
            <v>1345.92</v>
          </cell>
        </row>
        <row r="77">
          <cell r="E77">
            <v>1727.04</v>
          </cell>
        </row>
        <row r="78">
          <cell r="E78">
            <v>4738.16</v>
          </cell>
        </row>
        <row r="79">
          <cell r="E79">
            <v>1582.88</v>
          </cell>
        </row>
        <row r="80">
          <cell r="E80">
            <v>1486.08</v>
          </cell>
        </row>
        <row r="81">
          <cell r="E81">
            <v>1474.72</v>
          </cell>
        </row>
        <row r="82">
          <cell r="E82">
            <v>1433.76</v>
          </cell>
        </row>
        <row r="83">
          <cell r="E83">
            <v>1340</v>
          </cell>
        </row>
        <row r="84">
          <cell r="E84">
            <v>1329.28</v>
          </cell>
        </row>
        <row r="85">
          <cell r="E85">
            <v>1734.72</v>
          </cell>
        </row>
        <row r="86">
          <cell r="E86">
            <v>2041.26</v>
          </cell>
        </row>
        <row r="87">
          <cell r="E87">
            <v>1489.76</v>
          </cell>
        </row>
        <row r="88">
          <cell r="E88">
            <v>3324.06</v>
          </cell>
        </row>
        <row r="89">
          <cell r="E89">
            <v>1620.8</v>
          </cell>
        </row>
        <row r="90">
          <cell r="E90">
            <v>2024.18</v>
          </cell>
        </row>
        <row r="91">
          <cell r="E91">
            <v>3481.18</v>
          </cell>
        </row>
        <row r="92">
          <cell r="E92">
            <v>1311.68</v>
          </cell>
        </row>
        <row r="93">
          <cell r="E93">
            <v>2005.6</v>
          </cell>
        </row>
        <row r="94">
          <cell r="E94">
            <v>17510.3</v>
          </cell>
        </row>
        <row r="95">
          <cell r="E95">
            <v>1598.26</v>
          </cell>
        </row>
        <row r="96">
          <cell r="E96">
            <v>1735.68</v>
          </cell>
        </row>
        <row r="97">
          <cell r="E97">
            <v>1597.92</v>
          </cell>
        </row>
        <row r="98">
          <cell r="E98">
            <v>1765.76</v>
          </cell>
        </row>
        <row r="99">
          <cell r="E99">
            <v>1614.56</v>
          </cell>
        </row>
        <row r="100">
          <cell r="E100">
            <v>1705.6</v>
          </cell>
        </row>
        <row r="101">
          <cell r="E101">
            <v>2135.2199999999998</v>
          </cell>
        </row>
        <row r="102">
          <cell r="E102">
            <v>1708.64</v>
          </cell>
        </row>
        <row r="103">
          <cell r="E103">
            <v>1594.56</v>
          </cell>
        </row>
        <row r="104">
          <cell r="E104">
            <v>1487.2</v>
          </cell>
        </row>
        <row r="105">
          <cell r="E105">
            <v>1468.64</v>
          </cell>
        </row>
        <row r="106">
          <cell r="E106">
            <v>1592.16</v>
          </cell>
        </row>
        <row r="107">
          <cell r="E107">
            <v>1514.4</v>
          </cell>
        </row>
        <row r="108">
          <cell r="E108">
            <v>1488.32</v>
          </cell>
        </row>
        <row r="109">
          <cell r="E109">
            <v>1666.56</v>
          </cell>
        </row>
        <row r="110">
          <cell r="E110">
            <v>1559.52</v>
          </cell>
        </row>
        <row r="111">
          <cell r="E111">
            <v>1527.86</v>
          </cell>
        </row>
        <row r="112">
          <cell r="E112">
            <v>1460</v>
          </cell>
        </row>
        <row r="113">
          <cell r="E113">
            <v>1426.24</v>
          </cell>
        </row>
        <row r="114">
          <cell r="E114">
            <v>1549.76</v>
          </cell>
        </row>
        <row r="115">
          <cell r="E115">
            <v>2303.98</v>
          </cell>
        </row>
        <row r="116">
          <cell r="E116">
            <v>1437.76</v>
          </cell>
        </row>
        <row r="117">
          <cell r="E117">
            <v>1994.32</v>
          </cell>
        </row>
        <row r="118">
          <cell r="E118">
            <v>1729.44</v>
          </cell>
        </row>
        <row r="119">
          <cell r="E119">
            <v>1745.12</v>
          </cell>
        </row>
        <row r="120">
          <cell r="E120">
            <v>31941.5</v>
          </cell>
        </row>
        <row r="121">
          <cell r="E121">
            <v>1767.32</v>
          </cell>
        </row>
        <row r="122">
          <cell r="E122">
            <v>1557.12</v>
          </cell>
        </row>
        <row r="123">
          <cell r="E123">
            <v>1488.32</v>
          </cell>
        </row>
        <row r="124">
          <cell r="E124">
            <v>1510.08</v>
          </cell>
        </row>
        <row r="125">
          <cell r="E125">
            <v>49640.68</v>
          </cell>
        </row>
        <row r="126">
          <cell r="E126">
            <v>7513.4</v>
          </cell>
        </row>
        <row r="127">
          <cell r="E127">
            <v>48141.54</v>
          </cell>
        </row>
        <row r="128">
          <cell r="E128">
            <v>48045.5</v>
          </cell>
        </row>
        <row r="129">
          <cell r="E129">
            <v>49021.66</v>
          </cell>
        </row>
        <row r="130">
          <cell r="E130">
            <v>48196.959999999999</v>
          </cell>
        </row>
        <row r="131">
          <cell r="E131">
            <v>8541.68</v>
          </cell>
        </row>
        <row r="132">
          <cell r="E132">
            <v>42541.81</v>
          </cell>
        </row>
      </sheetData>
      <sheetData sheetId="5">
        <row r="5">
          <cell r="E5">
            <v>51342.44</v>
          </cell>
        </row>
        <row r="6">
          <cell r="E6">
            <v>9308.2199999999993</v>
          </cell>
        </row>
        <row r="7">
          <cell r="E7">
            <v>5014.8</v>
          </cell>
        </row>
        <row r="8">
          <cell r="E8">
            <v>47709.57</v>
          </cell>
        </row>
        <row r="9">
          <cell r="E9">
            <v>3721.2</v>
          </cell>
        </row>
        <row r="10">
          <cell r="E10">
            <v>2488.8200000000002</v>
          </cell>
        </row>
        <row r="11">
          <cell r="E11">
            <v>2424.34</v>
          </cell>
        </row>
        <row r="12">
          <cell r="E12">
            <v>2396.94</v>
          </cell>
        </row>
        <row r="13">
          <cell r="E13">
            <v>2497.7800000000002</v>
          </cell>
        </row>
        <row r="14">
          <cell r="E14">
            <v>2425.7800000000002</v>
          </cell>
        </row>
        <row r="15">
          <cell r="E15">
            <v>2166.04</v>
          </cell>
        </row>
        <row r="16">
          <cell r="E16">
            <v>2378.8200000000002</v>
          </cell>
        </row>
        <row r="17">
          <cell r="E17">
            <v>9441.84</v>
          </cell>
        </row>
        <row r="18">
          <cell r="E18">
            <v>3008.72</v>
          </cell>
        </row>
        <row r="19">
          <cell r="E19">
            <v>2617.36</v>
          </cell>
        </row>
        <row r="20">
          <cell r="E20">
            <v>2036.32</v>
          </cell>
        </row>
        <row r="21">
          <cell r="E21">
            <v>2322.12</v>
          </cell>
        </row>
        <row r="22">
          <cell r="E22">
            <v>5271.38</v>
          </cell>
        </row>
        <row r="23">
          <cell r="E23">
            <v>2318.6799999999998</v>
          </cell>
        </row>
        <row r="24">
          <cell r="E24">
            <v>2274.4</v>
          </cell>
        </row>
        <row r="25">
          <cell r="E25">
            <v>4057.52</v>
          </cell>
        </row>
        <row r="26">
          <cell r="E26">
            <v>2367.7199999999998</v>
          </cell>
        </row>
        <row r="27">
          <cell r="E27">
            <v>2070.92</v>
          </cell>
        </row>
        <row r="28">
          <cell r="E28">
            <v>5431.76</v>
          </cell>
        </row>
        <row r="29">
          <cell r="E29">
            <v>4012.72</v>
          </cell>
        </row>
        <row r="30">
          <cell r="E30">
            <v>2369.12</v>
          </cell>
        </row>
        <row r="31">
          <cell r="E31">
            <v>2973.2</v>
          </cell>
        </row>
        <row r="32">
          <cell r="E32">
            <v>39644.65</v>
          </cell>
        </row>
        <row r="33">
          <cell r="E33">
            <v>2366.7199999999998</v>
          </cell>
        </row>
        <row r="34">
          <cell r="E34">
            <v>4580.3999999999996</v>
          </cell>
        </row>
        <row r="35">
          <cell r="E35">
            <v>2398.1799999999998</v>
          </cell>
        </row>
        <row r="36">
          <cell r="E36">
            <v>2003.02</v>
          </cell>
        </row>
        <row r="37">
          <cell r="E37">
            <v>2330.36</v>
          </cell>
        </row>
        <row r="38">
          <cell r="E38">
            <v>2447.2199999999998</v>
          </cell>
        </row>
        <row r="39">
          <cell r="E39">
            <v>2566.96</v>
          </cell>
        </row>
        <row r="40">
          <cell r="E40">
            <v>2587.6</v>
          </cell>
        </row>
        <row r="41">
          <cell r="E41">
            <v>2510.44</v>
          </cell>
        </row>
        <row r="42">
          <cell r="E42">
            <v>2305.64</v>
          </cell>
        </row>
        <row r="43">
          <cell r="E43">
            <v>2308.7399999999998</v>
          </cell>
        </row>
        <row r="44">
          <cell r="E44">
            <v>2739.1</v>
          </cell>
        </row>
        <row r="45">
          <cell r="E45">
            <v>2641.64</v>
          </cell>
        </row>
        <row r="46">
          <cell r="E46">
            <v>2531.58</v>
          </cell>
        </row>
        <row r="47">
          <cell r="E47">
            <v>2489.52</v>
          </cell>
        </row>
        <row r="48">
          <cell r="E48">
            <v>2558.8000000000002</v>
          </cell>
        </row>
        <row r="49">
          <cell r="E49">
            <v>3016.72</v>
          </cell>
        </row>
        <row r="50">
          <cell r="E50">
            <v>2120.8000000000002</v>
          </cell>
        </row>
        <row r="51">
          <cell r="E51">
            <v>2300.34</v>
          </cell>
        </row>
        <row r="52">
          <cell r="E52">
            <v>4778.32</v>
          </cell>
        </row>
        <row r="53">
          <cell r="E53">
            <v>2411.62</v>
          </cell>
        </row>
        <row r="54">
          <cell r="E54">
            <v>3230.48</v>
          </cell>
        </row>
        <row r="55">
          <cell r="E55">
            <v>13957.84</v>
          </cell>
        </row>
        <row r="56">
          <cell r="E56">
            <v>2414.42</v>
          </cell>
        </row>
        <row r="57">
          <cell r="E57">
            <v>2120</v>
          </cell>
        </row>
        <row r="58">
          <cell r="E58">
            <v>1961.48</v>
          </cell>
        </row>
        <row r="59">
          <cell r="E59">
            <v>2471.7800000000002</v>
          </cell>
        </row>
        <row r="60">
          <cell r="E60">
            <v>3380.56</v>
          </cell>
        </row>
        <row r="61">
          <cell r="E61">
            <v>2111</v>
          </cell>
        </row>
        <row r="62">
          <cell r="E62">
            <v>2581.52</v>
          </cell>
        </row>
        <row r="63">
          <cell r="E63">
            <v>2507.12</v>
          </cell>
        </row>
        <row r="64">
          <cell r="E64">
            <v>4846.96</v>
          </cell>
        </row>
        <row r="65">
          <cell r="E65">
            <v>2041.34</v>
          </cell>
        </row>
        <row r="66">
          <cell r="E66">
            <v>10805.6</v>
          </cell>
        </row>
        <row r="67">
          <cell r="E67">
            <v>2276.34</v>
          </cell>
        </row>
        <row r="68">
          <cell r="E68">
            <v>2125</v>
          </cell>
        </row>
        <row r="69">
          <cell r="E69">
            <v>2228.48</v>
          </cell>
        </row>
        <row r="70">
          <cell r="E70">
            <v>3483.92</v>
          </cell>
        </row>
        <row r="71">
          <cell r="E71">
            <v>2580.2399999999998</v>
          </cell>
        </row>
        <row r="72">
          <cell r="E72">
            <v>2456.64</v>
          </cell>
        </row>
        <row r="73">
          <cell r="E73">
            <v>1877.48</v>
          </cell>
        </row>
        <row r="74">
          <cell r="E74">
            <v>3949.68</v>
          </cell>
        </row>
        <row r="75">
          <cell r="E75">
            <v>2399.1799999999998</v>
          </cell>
        </row>
        <row r="76">
          <cell r="E76">
            <v>2227.2199999999998</v>
          </cell>
        </row>
        <row r="77">
          <cell r="E77">
            <v>2689.84</v>
          </cell>
        </row>
        <row r="78">
          <cell r="E78">
            <v>7298.16</v>
          </cell>
        </row>
        <row r="79">
          <cell r="E79">
            <v>2693.84</v>
          </cell>
        </row>
        <row r="80">
          <cell r="E80">
            <v>2577.04</v>
          </cell>
        </row>
        <row r="81">
          <cell r="E81">
            <v>1914.48</v>
          </cell>
        </row>
        <row r="82">
          <cell r="E82">
            <v>1945.2</v>
          </cell>
        </row>
        <row r="83">
          <cell r="E83">
            <v>2359.1799999999998</v>
          </cell>
        </row>
        <row r="84">
          <cell r="E84">
            <v>2512.7199999999998</v>
          </cell>
        </row>
        <row r="85">
          <cell r="E85">
            <v>2533.6799999999998</v>
          </cell>
        </row>
        <row r="86">
          <cell r="E86">
            <v>3194.96</v>
          </cell>
        </row>
        <row r="87">
          <cell r="E87">
            <v>2547.2600000000002</v>
          </cell>
        </row>
        <row r="88">
          <cell r="E88">
            <v>5119.4399999999996</v>
          </cell>
        </row>
        <row r="89">
          <cell r="E89">
            <v>2321.4</v>
          </cell>
        </row>
        <row r="90">
          <cell r="E90">
            <v>3222</v>
          </cell>
        </row>
        <row r="91">
          <cell r="E91">
            <v>5323.12</v>
          </cell>
        </row>
        <row r="92">
          <cell r="E92">
            <v>2765.2</v>
          </cell>
        </row>
        <row r="93">
          <cell r="E93">
            <v>3188.4</v>
          </cell>
        </row>
        <row r="94">
          <cell r="E94">
            <v>19860.560000000001</v>
          </cell>
        </row>
        <row r="95">
          <cell r="E95">
            <v>3007.12</v>
          </cell>
        </row>
        <row r="96">
          <cell r="E96">
            <v>2764.88</v>
          </cell>
        </row>
        <row r="97">
          <cell r="E97">
            <v>2821.36</v>
          </cell>
        </row>
        <row r="98">
          <cell r="E98">
            <v>2706</v>
          </cell>
        </row>
        <row r="99">
          <cell r="E99">
            <v>2872.56</v>
          </cell>
        </row>
        <row r="100">
          <cell r="E100">
            <v>3299.44</v>
          </cell>
        </row>
        <row r="101">
          <cell r="E101">
            <v>3268.56</v>
          </cell>
        </row>
        <row r="102">
          <cell r="E102">
            <v>2998.32</v>
          </cell>
        </row>
        <row r="103">
          <cell r="E103">
            <v>3198.96</v>
          </cell>
        </row>
        <row r="104">
          <cell r="E104">
            <v>2705.68</v>
          </cell>
        </row>
        <row r="105">
          <cell r="E105">
            <v>2659.92</v>
          </cell>
        </row>
        <row r="106">
          <cell r="E106">
            <v>3007.92</v>
          </cell>
        </row>
        <row r="107">
          <cell r="E107">
            <v>2947.12</v>
          </cell>
        </row>
        <row r="108">
          <cell r="E108">
            <v>3054.64</v>
          </cell>
        </row>
        <row r="109">
          <cell r="E109">
            <v>2777.2</v>
          </cell>
        </row>
        <row r="110">
          <cell r="E110">
            <v>2706.64</v>
          </cell>
        </row>
        <row r="111">
          <cell r="E111">
            <v>2981.68</v>
          </cell>
        </row>
        <row r="112">
          <cell r="E112">
            <v>2872.4</v>
          </cell>
        </row>
        <row r="113">
          <cell r="E113">
            <v>2552.06</v>
          </cell>
        </row>
        <row r="114">
          <cell r="E114">
            <v>2772.98</v>
          </cell>
        </row>
        <row r="115">
          <cell r="E115">
            <v>3293.52</v>
          </cell>
        </row>
        <row r="116">
          <cell r="E116">
            <v>2634.48</v>
          </cell>
        </row>
        <row r="117">
          <cell r="E117">
            <v>2817.2</v>
          </cell>
        </row>
        <row r="118">
          <cell r="E118">
            <v>2990</v>
          </cell>
        </row>
        <row r="119">
          <cell r="E119">
            <v>3142</v>
          </cell>
        </row>
        <row r="120">
          <cell r="E120">
            <v>41146.43</v>
          </cell>
        </row>
        <row r="121">
          <cell r="E121">
            <v>2891.28</v>
          </cell>
        </row>
        <row r="122">
          <cell r="E122">
            <v>2847.44</v>
          </cell>
        </row>
        <row r="123">
          <cell r="E123">
            <v>2807.12</v>
          </cell>
        </row>
        <row r="124">
          <cell r="E124">
            <v>2688.4</v>
          </cell>
        </row>
        <row r="125">
          <cell r="E125">
            <v>52119.78</v>
          </cell>
        </row>
        <row r="126">
          <cell r="E126">
            <v>12060.66</v>
          </cell>
        </row>
        <row r="127">
          <cell r="E127">
            <v>51403.24</v>
          </cell>
        </row>
        <row r="128">
          <cell r="E128">
            <v>50406.06</v>
          </cell>
        </row>
        <row r="129">
          <cell r="E129">
            <v>51414.22</v>
          </cell>
        </row>
        <row r="130">
          <cell r="E130">
            <v>51040.12</v>
          </cell>
        </row>
        <row r="131">
          <cell r="E131">
            <v>11024.58</v>
          </cell>
        </row>
        <row r="132">
          <cell r="E132">
            <v>46590.02</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abiosciences.com/pcrarrayprotocolfiles.php"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N55"/>
  <sheetViews>
    <sheetView workbookViewId="0">
      <selection sqref="A1:M1"/>
    </sheetView>
  </sheetViews>
  <sheetFormatPr defaultRowHeight="12.5" x14ac:dyDescent="0.25"/>
  <cols>
    <col min="1" max="1" width="3.36328125" customWidth="1"/>
    <col min="2" max="13" width="9.6328125" customWidth="1"/>
  </cols>
  <sheetData>
    <row r="1" spans="1:13" ht="15" customHeight="1" x14ac:dyDescent="0.25">
      <c r="A1" s="161" t="s">
        <v>166</v>
      </c>
      <c r="B1" s="165"/>
      <c r="C1" s="165"/>
      <c r="D1" s="165"/>
      <c r="E1" s="165"/>
      <c r="F1" s="165"/>
      <c r="G1" s="165"/>
      <c r="H1" s="165"/>
      <c r="I1" s="165"/>
      <c r="J1" s="165"/>
      <c r="K1" s="165"/>
      <c r="L1" s="165"/>
      <c r="M1" s="166"/>
    </row>
    <row r="2" spans="1:13" ht="15" customHeight="1" x14ac:dyDescent="0.25">
      <c r="A2" s="179" t="s">
        <v>184</v>
      </c>
      <c r="B2" s="165"/>
      <c r="C2" s="165"/>
      <c r="D2" s="165"/>
      <c r="E2" s="165"/>
      <c r="F2" s="165"/>
      <c r="G2" s="165"/>
      <c r="H2" s="165"/>
      <c r="I2" s="165"/>
      <c r="J2" s="165"/>
      <c r="K2" s="165"/>
      <c r="L2" s="165"/>
      <c r="M2" s="166"/>
    </row>
    <row r="3" spans="1:13" ht="15" customHeight="1" x14ac:dyDescent="0.25">
      <c r="A3" s="122" t="s">
        <v>398</v>
      </c>
      <c r="B3" s="117"/>
      <c r="C3" s="117"/>
      <c r="D3" s="117"/>
      <c r="E3" s="117"/>
      <c r="F3" s="117"/>
      <c r="G3" s="117"/>
      <c r="H3" s="117"/>
      <c r="I3" s="117"/>
      <c r="J3" s="117"/>
      <c r="K3" s="117"/>
      <c r="L3" s="117"/>
      <c r="M3" s="118"/>
    </row>
    <row r="4" spans="1:13" ht="15" customHeight="1" x14ac:dyDescent="0.25">
      <c r="A4" s="123" t="s">
        <v>399</v>
      </c>
      <c r="B4" s="121"/>
      <c r="C4" s="121"/>
      <c r="D4" s="121"/>
      <c r="E4" s="121"/>
      <c r="F4" s="121"/>
      <c r="G4" s="121"/>
      <c r="H4" s="121"/>
      <c r="I4" s="121"/>
      <c r="J4" s="121"/>
      <c r="K4" s="121"/>
      <c r="L4" s="121"/>
      <c r="M4" s="121"/>
    </row>
    <row r="5" spans="1:13" ht="15" customHeight="1" x14ac:dyDescent="0.25">
      <c r="A5" s="123" t="s">
        <v>400</v>
      </c>
      <c r="B5" s="121"/>
      <c r="C5" s="121"/>
      <c r="D5" s="121"/>
      <c r="E5" s="121"/>
      <c r="F5" s="121"/>
      <c r="G5" s="121"/>
      <c r="H5" s="121"/>
      <c r="I5" s="121"/>
      <c r="J5" s="121"/>
      <c r="K5" s="121"/>
      <c r="L5" s="121"/>
      <c r="M5" s="121"/>
    </row>
    <row r="6" spans="1:13" ht="15" customHeight="1" x14ac:dyDescent="0.25">
      <c r="A6" s="123" t="s">
        <v>401</v>
      </c>
      <c r="B6" s="121"/>
      <c r="C6" s="121"/>
      <c r="D6" s="121"/>
      <c r="E6" s="121"/>
      <c r="F6" s="121"/>
      <c r="G6" s="121"/>
      <c r="H6" s="121"/>
      <c r="I6" s="121"/>
      <c r="J6" s="121"/>
      <c r="K6" s="121"/>
      <c r="L6" s="121"/>
      <c r="M6" s="121"/>
    </row>
    <row r="7" spans="1:13" ht="15" customHeight="1" x14ac:dyDescent="0.25">
      <c r="A7" s="124" t="s">
        <v>402</v>
      </c>
      <c r="B7" s="119"/>
      <c r="C7" s="119"/>
      <c r="D7" s="119"/>
      <c r="E7" s="119"/>
      <c r="F7" s="119"/>
      <c r="G7" s="119"/>
      <c r="H7" s="119"/>
      <c r="I7" s="119"/>
      <c r="J7" s="119"/>
      <c r="K7" s="119"/>
      <c r="L7" s="119"/>
      <c r="M7" s="120"/>
    </row>
    <row r="8" spans="1:13" ht="75.75" customHeight="1" x14ac:dyDescent="0.25">
      <c r="A8" s="161" t="s">
        <v>352</v>
      </c>
      <c r="B8" s="162"/>
      <c r="C8" s="162"/>
      <c r="D8" s="162"/>
      <c r="E8" s="162"/>
      <c r="F8" s="162"/>
      <c r="G8" s="162"/>
      <c r="H8" s="162"/>
      <c r="I8" s="162"/>
      <c r="J8" s="162"/>
      <c r="K8" s="162"/>
      <c r="L8" s="162"/>
      <c r="M8" s="163"/>
    </row>
    <row r="9" spans="1:13" ht="12" customHeight="1" x14ac:dyDescent="0.25">
      <c r="A9" s="17"/>
      <c r="B9" s="18" t="s">
        <v>139</v>
      </c>
      <c r="C9" s="18" t="s">
        <v>140</v>
      </c>
      <c r="D9" s="18" t="s">
        <v>141</v>
      </c>
      <c r="E9" s="18" t="s">
        <v>142</v>
      </c>
      <c r="F9" s="180" t="s">
        <v>143</v>
      </c>
      <c r="G9" s="181"/>
      <c r="H9" s="180" t="s">
        <v>144</v>
      </c>
      <c r="I9" s="181"/>
    </row>
    <row r="10" spans="1:13" ht="12" customHeight="1" x14ac:dyDescent="0.3">
      <c r="A10" s="17">
        <v>1</v>
      </c>
      <c r="B10" s="154" t="s">
        <v>209</v>
      </c>
      <c r="C10" s="155"/>
      <c r="D10" s="149" t="s">
        <v>234</v>
      </c>
      <c r="E10" s="150"/>
      <c r="F10" s="149" t="s">
        <v>350</v>
      </c>
      <c r="G10" s="150"/>
      <c r="H10" s="147" t="s">
        <v>351</v>
      </c>
      <c r="I10" s="148"/>
    </row>
    <row r="11" spans="1:13" ht="12" customHeight="1" x14ac:dyDescent="0.25">
      <c r="A11" s="17">
        <v>2</v>
      </c>
      <c r="B11" s="34" t="s">
        <v>105</v>
      </c>
      <c r="C11" s="34" t="s">
        <v>194</v>
      </c>
      <c r="D11" s="34" t="s">
        <v>195</v>
      </c>
      <c r="E11" s="34" t="s">
        <v>97</v>
      </c>
      <c r="F11" s="192" t="s">
        <v>106</v>
      </c>
      <c r="G11" s="193"/>
      <c r="H11" s="192" t="s">
        <v>107</v>
      </c>
      <c r="I11" s="193"/>
    </row>
    <row r="12" spans="1:13" ht="12" customHeight="1" x14ac:dyDescent="0.25">
      <c r="A12" s="17">
        <v>3</v>
      </c>
      <c r="B12" s="15" t="s">
        <v>1</v>
      </c>
      <c r="C12" s="15" t="s">
        <v>108</v>
      </c>
      <c r="D12" s="15" t="s">
        <v>109</v>
      </c>
      <c r="E12" s="15" t="s">
        <v>110</v>
      </c>
      <c r="F12" s="153" t="s">
        <v>111</v>
      </c>
      <c r="G12" s="150"/>
      <c r="H12" s="194" t="s">
        <v>112</v>
      </c>
      <c r="I12" s="150"/>
    </row>
    <row r="13" spans="1:13" ht="12" customHeight="1" x14ac:dyDescent="0.25">
      <c r="A13" s="17">
        <v>4</v>
      </c>
      <c r="B13" s="15" t="s">
        <v>2</v>
      </c>
      <c r="C13" s="15" t="s">
        <v>113</v>
      </c>
      <c r="D13" s="15" t="s">
        <v>114</v>
      </c>
      <c r="E13" s="15" t="s">
        <v>115</v>
      </c>
      <c r="F13" s="153" t="s">
        <v>116</v>
      </c>
      <c r="G13" s="150"/>
      <c r="H13" s="194" t="s">
        <v>117</v>
      </c>
      <c r="I13" s="150"/>
    </row>
    <row r="14" spans="1:13" ht="12" customHeight="1" x14ac:dyDescent="0.25">
      <c r="A14" s="17">
        <v>5</v>
      </c>
      <c r="B14" s="15" t="s">
        <v>3</v>
      </c>
      <c r="C14" s="15" t="s">
        <v>118</v>
      </c>
      <c r="D14" s="15" t="s">
        <v>119</v>
      </c>
      <c r="E14" s="15" t="s">
        <v>120</v>
      </c>
      <c r="F14" s="153" t="s">
        <v>121</v>
      </c>
      <c r="G14" s="150"/>
      <c r="H14" s="194" t="s">
        <v>122</v>
      </c>
      <c r="I14" s="150"/>
    </row>
    <row r="15" spans="1:13" ht="12" customHeight="1" x14ac:dyDescent="0.25">
      <c r="A15" s="17">
        <v>6</v>
      </c>
      <c r="B15" s="19" t="s">
        <v>151</v>
      </c>
      <c r="C15" s="19"/>
      <c r="D15" s="19"/>
      <c r="E15" s="19"/>
      <c r="F15" s="152"/>
      <c r="G15" s="150"/>
      <c r="H15" s="152"/>
      <c r="I15" s="150"/>
    </row>
    <row r="16" spans="1:13" ht="12" customHeight="1" x14ac:dyDescent="0.25">
      <c r="A16" s="17" t="s">
        <v>151</v>
      </c>
      <c r="B16" s="19" t="s">
        <v>151</v>
      </c>
      <c r="C16" s="19"/>
      <c r="D16" s="19"/>
      <c r="E16" s="19"/>
      <c r="F16" s="152"/>
      <c r="G16" s="150"/>
      <c r="H16" s="152"/>
      <c r="I16" s="150"/>
    </row>
    <row r="17" spans="1:14" ht="12" customHeight="1" x14ac:dyDescent="0.25">
      <c r="A17" s="17">
        <v>98</v>
      </c>
      <c r="B17" s="65" t="s">
        <v>96</v>
      </c>
      <c r="C17" s="65" t="s">
        <v>124</v>
      </c>
      <c r="D17" s="65" t="s">
        <v>125</v>
      </c>
      <c r="E17" s="65" t="s">
        <v>100</v>
      </c>
      <c r="F17" s="157" t="s">
        <v>126</v>
      </c>
      <c r="G17" s="158"/>
      <c r="H17" s="182" t="s">
        <v>127</v>
      </c>
      <c r="I17" s="158"/>
    </row>
    <row r="18" spans="1:14" ht="30" customHeight="1" x14ac:dyDescent="0.25">
      <c r="A18" s="183" t="s">
        <v>241</v>
      </c>
      <c r="B18" s="184"/>
      <c r="C18" s="184"/>
      <c r="D18" s="184"/>
      <c r="E18" s="184"/>
      <c r="F18" s="184"/>
      <c r="G18" s="184"/>
      <c r="H18" s="184"/>
      <c r="I18" s="184"/>
      <c r="J18" s="184"/>
      <c r="K18" s="184"/>
      <c r="L18" s="184"/>
      <c r="M18" s="185"/>
    </row>
    <row r="19" spans="1:14" ht="12" customHeight="1" x14ac:dyDescent="0.25">
      <c r="A19" s="17"/>
      <c r="B19" s="18" t="s">
        <v>139</v>
      </c>
      <c r="C19" s="18" t="s">
        <v>140</v>
      </c>
      <c r="D19" s="18" t="s">
        <v>141</v>
      </c>
      <c r="E19" s="18" t="s">
        <v>142</v>
      </c>
      <c r="F19" s="18" t="s">
        <v>143</v>
      </c>
      <c r="G19" s="18" t="s">
        <v>144</v>
      </c>
      <c r="H19" s="18" t="s">
        <v>145</v>
      </c>
      <c r="I19" s="18" t="s">
        <v>146</v>
      </c>
      <c r="J19" s="18" t="s">
        <v>147</v>
      </c>
      <c r="K19" s="18" t="s">
        <v>148</v>
      </c>
      <c r="L19" s="18" t="s">
        <v>149</v>
      </c>
      <c r="M19" s="18" t="s">
        <v>150</v>
      </c>
    </row>
    <row r="20" spans="1:14" ht="12" customHeight="1" x14ac:dyDescent="0.3">
      <c r="A20" s="17">
        <v>1</v>
      </c>
      <c r="B20" s="151" t="s">
        <v>101</v>
      </c>
      <c r="C20" s="151" t="s">
        <v>0</v>
      </c>
      <c r="D20" s="156" t="s">
        <v>172</v>
      </c>
      <c r="E20" s="156"/>
      <c r="F20" s="156"/>
      <c r="G20" s="156"/>
      <c r="H20" s="156"/>
      <c r="I20" s="156"/>
      <c r="J20" s="156"/>
      <c r="K20" s="156"/>
      <c r="L20" s="156"/>
      <c r="M20" s="156"/>
    </row>
    <row r="21" spans="1:14" ht="12" customHeight="1" x14ac:dyDescent="0.3">
      <c r="A21" s="17">
        <v>2</v>
      </c>
      <c r="B21" s="151"/>
      <c r="C21" s="151"/>
      <c r="D21" s="14" t="s">
        <v>129</v>
      </c>
      <c r="E21" s="14" t="s">
        <v>130</v>
      </c>
      <c r="F21" s="14" t="s">
        <v>131</v>
      </c>
      <c r="G21" s="14" t="s">
        <v>132</v>
      </c>
      <c r="H21" s="14" t="s">
        <v>133</v>
      </c>
      <c r="I21" s="14" t="s">
        <v>134</v>
      </c>
      <c r="J21" s="14" t="s">
        <v>135</v>
      </c>
      <c r="K21" s="14" t="s">
        <v>136</v>
      </c>
      <c r="L21" s="14" t="s">
        <v>137</v>
      </c>
      <c r="M21" s="14" t="s">
        <v>138</v>
      </c>
    </row>
    <row r="22" spans="1:14" ht="12" customHeight="1" x14ac:dyDescent="0.25">
      <c r="A22" s="17">
        <v>3</v>
      </c>
      <c r="B22" s="21" t="s">
        <v>110</v>
      </c>
      <c r="C22" s="13" t="s">
        <v>1</v>
      </c>
      <c r="D22" s="20">
        <v>25.4</v>
      </c>
      <c r="E22" s="19"/>
      <c r="F22" s="20"/>
      <c r="G22" s="19"/>
      <c r="H22" s="20"/>
      <c r="I22" s="19"/>
      <c r="J22" s="20"/>
      <c r="K22" s="19"/>
      <c r="L22" s="20"/>
      <c r="M22" s="19"/>
    </row>
    <row r="23" spans="1:14" ht="12" customHeight="1" x14ac:dyDescent="0.25">
      <c r="A23" s="17">
        <v>4</v>
      </c>
      <c r="B23" s="21" t="s">
        <v>115</v>
      </c>
      <c r="C23" s="13" t="s">
        <v>2</v>
      </c>
      <c r="D23" s="20">
        <v>34.6</v>
      </c>
      <c r="E23" s="19"/>
      <c r="F23" s="20"/>
      <c r="G23" s="20"/>
      <c r="H23" s="19"/>
      <c r="I23" s="20"/>
      <c r="J23" s="20"/>
      <c r="K23" s="19"/>
      <c r="L23" s="20"/>
      <c r="M23" s="20"/>
    </row>
    <row r="24" spans="1:14" ht="12" customHeight="1" x14ac:dyDescent="0.25">
      <c r="A24" s="17" t="s">
        <v>152</v>
      </c>
      <c r="B24" s="21" t="s">
        <v>151</v>
      </c>
      <c r="C24" s="21" t="s">
        <v>151</v>
      </c>
      <c r="D24" s="20"/>
      <c r="E24" s="19"/>
      <c r="F24" s="20"/>
      <c r="G24" s="19"/>
      <c r="H24" s="20"/>
      <c r="I24" s="19"/>
      <c r="J24" s="20"/>
      <c r="K24" s="19"/>
      <c r="L24" s="20"/>
      <c r="M24" s="19"/>
    </row>
    <row r="25" spans="1:14" ht="12" customHeight="1" x14ac:dyDescent="0.25">
      <c r="A25" s="17">
        <v>98</v>
      </c>
      <c r="B25" s="66" t="s">
        <v>100</v>
      </c>
      <c r="C25" s="66" t="s">
        <v>96</v>
      </c>
      <c r="D25" s="67">
        <v>36.4</v>
      </c>
      <c r="E25" s="68"/>
      <c r="F25" s="67"/>
      <c r="G25" s="67"/>
      <c r="H25" s="68"/>
      <c r="I25" s="67"/>
      <c r="J25" s="67"/>
      <c r="K25" s="68"/>
      <c r="L25" s="67"/>
      <c r="M25" s="67"/>
    </row>
    <row r="26" spans="1:14" ht="15" customHeight="1" x14ac:dyDescent="0.25">
      <c r="A26" s="186" t="s">
        <v>185</v>
      </c>
      <c r="B26" s="187"/>
      <c r="C26" s="187"/>
      <c r="D26" s="187"/>
      <c r="E26" s="187"/>
      <c r="F26" s="187"/>
      <c r="G26" s="187"/>
      <c r="H26" s="187"/>
      <c r="I26" s="187"/>
      <c r="J26" s="187"/>
      <c r="K26" s="187"/>
      <c r="L26" s="187"/>
      <c r="M26" s="188"/>
    </row>
    <row r="27" spans="1:14" ht="30" customHeight="1" x14ac:dyDescent="0.25">
      <c r="A27" s="161" t="s">
        <v>242</v>
      </c>
      <c r="B27" s="162"/>
      <c r="C27" s="162"/>
      <c r="D27" s="162"/>
      <c r="E27" s="162"/>
      <c r="F27" s="162"/>
      <c r="G27" s="162"/>
      <c r="H27" s="162"/>
      <c r="I27" s="162"/>
      <c r="J27" s="162"/>
      <c r="K27" s="162"/>
      <c r="L27" s="162"/>
      <c r="M27" s="163"/>
    </row>
    <row r="28" spans="1:14" ht="15" customHeight="1" x14ac:dyDescent="0.25">
      <c r="A28" s="186" t="s">
        <v>186</v>
      </c>
      <c r="B28" s="187"/>
      <c r="C28" s="187"/>
      <c r="D28" s="187"/>
      <c r="E28" s="187"/>
      <c r="F28" s="187"/>
      <c r="G28" s="187"/>
      <c r="H28" s="187"/>
      <c r="I28" s="187"/>
      <c r="J28" s="187"/>
      <c r="K28" s="187"/>
      <c r="L28" s="187"/>
      <c r="M28" s="188"/>
    </row>
    <row r="29" spans="1:14" ht="30" customHeight="1" x14ac:dyDescent="0.25">
      <c r="A29" s="161" t="s">
        <v>229</v>
      </c>
      <c r="B29" s="162"/>
      <c r="C29" s="162"/>
      <c r="D29" s="162"/>
      <c r="E29" s="162"/>
      <c r="F29" s="162"/>
      <c r="G29" s="162"/>
      <c r="H29" s="162"/>
      <c r="I29" s="162"/>
      <c r="J29" s="162"/>
      <c r="K29" s="162"/>
      <c r="L29" s="162"/>
      <c r="M29" s="163"/>
    </row>
    <row r="30" spans="1:14" ht="12" customHeight="1" x14ac:dyDescent="0.25">
      <c r="A30" s="17"/>
      <c r="B30" s="180" t="s">
        <v>139</v>
      </c>
      <c r="C30" s="181"/>
      <c r="D30" s="18" t="s">
        <v>151</v>
      </c>
      <c r="E30" s="18" t="s">
        <v>141</v>
      </c>
      <c r="F30" s="18" t="s">
        <v>142</v>
      </c>
      <c r="G30" s="18" t="s">
        <v>143</v>
      </c>
      <c r="H30" s="18" t="s">
        <v>144</v>
      </c>
      <c r="I30" s="18" t="s">
        <v>151</v>
      </c>
      <c r="J30" s="18" t="s">
        <v>187</v>
      </c>
      <c r="K30" s="18" t="s">
        <v>188</v>
      </c>
      <c r="L30" s="18" t="s">
        <v>222</v>
      </c>
      <c r="M30" s="18" t="s">
        <v>221</v>
      </c>
    </row>
    <row r="31" spans="1:14" ht="12" customHeight="1" x14ac:dyDescent="0.3">
      <c r="A31" s="17">
        <v>1</v>
      </c>
      <c r="B31" s="175" t="s">
        <v>227</v>
      </c>
      <c r="C31" s="176"/>
      <c r="E31" s="151" t="s">
        <v>0</v>
      </c>
      <c r="F31" s="154" t="s">
        <v>171</v>
      </c>
      <c r="G31" s="173"/>
      <c r="H31" s="155"/>
      <c r="J31" s="151" t="s">
        <v>0</v>
      </c>
      <c r="K31" s="154" t="s">
        <v>172</v>
      </c>
      <c r="L31" s="172"/>
      <c r="M31" s="168"/>
    </row>
    <row r="32" spans="1:14" ht="12" customHeight="1" x14ac:dyDescent="0.3">
      <c r="A32" s="17">
        <v>2</v>
      </c>
      <c r="B32" s="177"/>
      <c r="C32" s="178"/>
      <c r="E32" s="151"/>
      <c r="F32" s="14" t="s">
        <v>154</v>
      </c>
      <c r="G32" s="14" t="s">
        <v>155</v>
      </c>
      <c r="H32" s="14" t="s">
        <v>156</v>
      </c>
      <c r="J32" s="151"/>
      <c r="K32" s="14" t="s">
        <v>154</v>
      </c>
      <c r="L32" s="14" t="s">
        <v>155</v>
      </c>
      <c r="M32" s="14" t="s">
        <v>156</v>
      </c>
      <c r="N32" s="84"/>
    </row>
    <row r="33" spans="1:13" ht="12" customHeight="1" x14ac:dyDescent="0.25">
      <c r="A33" s="17">
        <v>3</v>
      </c>
      <c r="B33" s="167" t="s">
        <v>208</v>
      </c>
      <c r="C33" s="171"/>
      <c r="E33" s="33" t="s">
        <v>85</v>
      </c>
      <c r="F33" s="13">
        <v>6.92</v>
      </c>
      <c r="G33" s="13"/>
      <c r="H33" s="13"/>
      <c r="J33" s="33" t="s">
        <v>85</v>
      </c>
      <c r="K33" s="13">
        <v>6.92</v>
      </c>
      <c r="L33" s="13"/>
      <c r="M33" s="13"/>
    </row>
    <row r="34" spans="1:13" ht="12" customHeight="1" x14ac:dyDescent="0.25">
      <c r="A34" s="17">
        <v>4</v>
      </c>
      <c r="B34" s="167" t="s">
        <v>98</v>
      </c>
      <c r="C34" s="168"/>
      <c r="E34" s="33" t="s">
        <v>86</v>
      </c>
      <c r="F34" s="13">
        <v>20.149999999999999</v>
      </c>
      <c r="G34" s="13"/>
      <c r="H34" s="13"/>
      <c r="J34" s="33" t="s">
        <v>86</v>
      </c>
      <c r="K34" s="13">
        <v>20.149999999999999</v>
      </c>
      <c r="L34" s="13"/>
      <c r="M34" s="13"/>
    </row>
    <row r="35" spans="1:13" ht="12" customHeight="1" x14ac:dyDescent="0.25">
      <c r="A35" s="17">
        <v>5</v>
      </c>
      <c r="B35" s="167" t="s">
        <v>99</v>
      </c>
      <c r="C35" s="168"/>
      <c r="E35" s="33" t="s">
        <v>87</v>
      </c>
      <c r="F35" s="13">
        <v>20.84</v>
      </c>
      <c r="G35" s="13"/>
      <c r="H35" s="13"/>
      <c r="J35" s="33" t="s">
        <v>87</v>
      </c>
      <c r="K35" s="13">
        <v>20.84</v>
      </c>
      <c r="L35" s="13"/>
      <c r="M35" s="13"/>
    </row>
    <row r="36" spans="1:13" ht="12" customHeight="1" x14ac:dyDescent="0.25">
      <c r="A36" s="17">
        <v>6</v>
      </c>
      <c r="B36" s="167" t="s">
        <v>123</v>
      </c>
      <c r="C36" s="168"/>
      <c r="E36" s="33" t="s">
        <v>88</v>
      </c>
      <c r="F36" s="13">
        <v>16.350000000000001</v>
      </c>
      <c r="G36" s="13"/>
      <c r="H36" s="13"/>
      <c r="J36" s="33" t="s">
        <v>88</v>
      </c>
      <c r="K36" s="13">
        <v>16.350000000000001</v>
      </c>
      <c r="L36" s="13"/>
      <c r="M36" s="13"/>
    </row>
    <row r="37" spans="1:13" ht="12" customHeight="1" x14ac:dyDescent="0.25">
      <c r="A37" s="17">
        <v>7</v>
      </c>
      <c r="B37" s="167" t="s">
        <v>100</v>
      </c>
      <c r="C37" s="168"/>
      <c r="E37" s="33" t="s">
        <v>89</v>
      </c>
      <c r="F37" s="13">
        <v>15.82</v>
      </c>
      <c r="G37" s="13"/>
      <c r="H37" s="13"/>
      <c r="J37" s="33" t="s">
        <v>89</v>
      </c>
      <c r="K37" s="13">
        <v>15.82</v>
      </c>
      <c r="L37" s="13"/>
      <c r="M37" s="13"/>
    </row>
    <row r="38" spans="1:13" ht="12" customHeight="1" x14ac:dyDescent="0.25">
      <c r="A38" s="17" t="s">
        <v>151</v>
      </c>
      <c r="B38" s="167"/>
      <c r="C38" s="168"/>
      <c r="E38" s="33" t="s">
        <v>170</v>
      </c>
      <c r="F38" s="13" t="s">
        <v>170</v>
      </c>
      <c r="G38" s="13" t="s">
        <v>170</v>
      </c>
      <c r="H38" s="13" t="s">
        <v>170</v>
      </c>
      <c r="J38" s="33" t="s">
        <v>170</v>
      </c>
      <c r="K38" s="13" t="s">
        <v>170</v>
      </c>
      <c r="L38" s="13" t="s">
        <v>170</v>
      </c>
      <c r="M38" s="13" t="s">
        <v>170</v>
      </c>
    </row>
    <row r="39" spans="1:13" ht="12" customHeight="1" x14ac:dyDescent="0.25">
      <c r="A39" s="17">
        <v>22</v>
      </c>
      <c r="B39" s="169"/>
      <c r="C39" s="170"/>
      <c r="E39" s="66"/>
      <c r="F39" s="66"/>
      <c r="G39" s="66"/>
      <c r="H39" s="66"/>
      <c r="J39" s="66"/>
      <c r="K39" s="66"/>
      <c r="L39" s="66"/>
      <c r="M39" s="66"/>
    </row>
    <row r="40" spans="1:13" s="16" customFormat="1" ht="15" customHeight="1" x14ac:dyDescent="0.25">
      <c r="A40" s="164" t="s">
        <v>198</v>
      </c>
      <c r="B40" s="165"/>
      <c r="C40" s="165"/>
      <c r="D40" s="165"/>
      <c r="E40" s="165"/>
      <c r="F40" s="165"/>
      <c r="G40" s="165"/>
      <c r="H40" s="165"/>
      <c r="I40" s="165"/>
      <c r="J40" s="165"/>
      <c r="K40" s="165"/>
      <c r="L40" s="165"/>
      <c r="M40" s="166"/>
    </row>
    <row r="41" spans="1:13" ht="30" customHeight="1" x14ac:dyDescent="0.25">
      <c r="A41" s="161" t="s">
        <v>199</v>
      </c>
      <c r="B41" s="162"/>
      <c r="C41" s="162"/>
      <c r="D41" s="162"/>
      <c r="E41" s="162"/>
      <c r="F41" s="162"/>
      <c r="G41" s="162"/>
      <c r="H41" s="162"/>
      <c r="I41" s="162"/>
      <c r="J41" s="162"/>
      <c r="K41" s="162"/>
      <c r="L41" s="162"/>
      <c r="M41" s="163"/>
    </row>
    <row r="42" spans="1:13" ht="30" customHeight="1" x14ac:dyDescent="0.25">
      <c r="A42" s="174" t="s">
        <v>200</v>
      </c>
      <c r="B42" s="165"/>
      <c r="C42" s="165"/>
      <c r="D42" s="165"/>
      <c r="E42" s="165"/>
      <c r="F42" s="165"/>
      <c r="G42" s="165"/>
      <c r="H42" s="165"/>
      <c r="I42" s="165"/>
      <c r="J42" s="165"/>
      <c r="K42" s="165"/>
      <c r="L42" s="165"/>
      <c r="M42" s="166"/>
    </row>
    <row r="43" spans="1:13" ht="17.25" customHeight="1" x14ac:dyDescent="0.25">
      <c r="A43" s="161" t="s">
        <v>201</v>
      </c>
      <c r="B43" s="162"/>
      <c r="C43" s="162"/>
      <c r="D43" s="162"/>
      <c r="E43" s="162"/>
      <c r="F43" s="162"/>
      <c r="G43" s="162"/>
      <c r="H43" s="162"/>
      <c r="I43" s="162"/>
      <c r="J43" s="162"/>
      <c r="K43" s="162"/>
      <c r="L43" s="162"/>
      <c r="M43" s="163"/>
    </row>
    <row r="44" spans="1:13" ht="60" customHeight="1" x14ac:dyDescent="0.25">
      <c r="A44" s="174" t="s">
        <v>202</v>
      </c>
      <c r="B44" s="165"/>
      <c r="C44" s="165"/>
      <c r="D44" s="165"/>
      <c r="E44" s="165"/>
      <c r="F44" s="165"/>
      <c r="G44" s="165"/>
      <c r="H44" s="165"/>
      <c r="I44" s="165"/>
      <c r="J44" s="165"/>
      <c r="K44" s="165"/>
      <c r="L44" s="165"/>
      <c r="M44" s="166"/>
    </row>
    <row r="45" spans="1:13" ht="56.25" customHeight="1" x14ac:dyDescent="0.25">
      <c r="A45" s="174" t="s">
        <v>231</v>
      </c>
      <c r="B45" s="165"/>
      <c r="C45" s="165"/>
      <c r="D45" s="165"/>
      <c r="E45" s="165"/>
      <c r="F45" s="165"/>
      <c r="G45" s="165"/>
      <c r="H45" s="165"/>
      <c r="I45" s="165"/>
      <c r="J45" s="165"/>
      <c r="K45" s="165"/>
      <c r="L45" s="165"/>
      <c r="M45" s="166"/>
    </row>
    <row r="46" spans="1:13" ht="75" customHeight="1" x14ac:dyDescent="0.25">
      <c r="A46" s="174" t="s">
        <v>232</v>
      </c>
      <c r="B46" s="165"/>
      <c r="C46" s="165"/>
      <c r="D46" s="165"/>
      <c r="E46" s="165"/>
      <c r="F46" s="165"/>
      <c r="G46" s="165"/>
      <c r="H46" s="165"/>
      <c r="I46" s="165"/>
      <c r="J46" s="165"/>
      <c r="K46" s="165"/>
      <c r="L46" s="165"/>
      <c r="M46" s="166"/>
    </row>
    <row r="47" spans="1:13" ht="15" customHeight="1" x14ac:dyDescent="0.25">
      <c r="A47" s="161" t="s">
        <v>224</v>
      </c>
      <c r="B47" s="162"/>
      <c r="C47" s="162"/>
      <c r="D47" s="162"/>
      <c r="E47" s="162"/>
      <c r="F47" s="162"/>
      <c r="G47" s="162"/>
      <c r="H47" s="162"/>
      <c r="I47" s="162"/>
      <c r="J47" s="162"/>
      <c r="K47" s="162"/>
      <c r="L47" s="162"/>
      <c r="M47" s="163"/>
    </row>
    <row r="48" spans="1:13" s="35" customFormat="1" ht="30" customHeight="1" x14ac:dyDescent="0.25">
      <c r="A48" s="195" t="s">
        <v>349</v>
      </c>
      <c r="B48" s="195"/>
      <c r="C48" s="195"/>
      <c r="D48" s="195"/>
      <c r="E48" s="195"/>
      <c r="F48" s="195"/>
      <c r="G48" s="195"/>
      <c r="H48" s="195"/>
      <c r="I48" s="195"/>
      <c r="J48" s="195"/>
      <c r="K48" s="195"/>
      <c r="L48" s="195"/>
      <c r="M48" s="195"/>
    </row>
    <row r="49" spans="1:13" ht="30" customHeight="1" x14ac:dyDescent="0.25">
      <c r="A49" s="159" t="s">
        <v>167</v>
      </c>
      <c r="B49" s="160"/>
      <c r="C49" s="160"/>
      <c r="D49" s="160"/>
      <c r="E49" s="160"/>
      <c r="F49" s="160"/>
      <c r="G49" s="160"/>
      <c r="H49" s="160"/>
      <c r="I49" s="160"/>
      <c r="J49" s="160"/>
      <c r="K49" s="160"/>
      <c r="L49" s="160"/>
      <c r="M49" s="160"/>
    </row>
    <row r="50" spans="1:13" ht="45" customHeight="1" x14ac:dyDescent="0.25">
      <c r="A50" s="159" t="s">
        <v>223</v>
      </c>
      <c r="B50" s="160"/>
      <c r="C50" s="160"/>
      <c r="D50" s="160"/>
      <c r="E50" s="160"/>
      <c r="F50" s="160"/>
      <c r="G50" s="160"/>
      <c r="H50" s="160"/>
      <c r="I50" s="160"/>
      <c r="J50" s="160"/>
      <c r="K50" s="160"/>
      <c r="L50" s="160"/>
      <c r="M50" s="160"/>
    </row>
    <row r="51" spans="1:13" ht="15" customHeight="1" x14ac:dyDescent="0.25">
      <c r="A51" s="189" t="s">
        <v>353</v>
      </c>
      <c r="B51" s="190"/>
      <c r="C51" s="190"/>
      <c r="D51" s="190"/>
      <c r="E51" s="190"/>
      <c r="F51" s="190"/>
      <c r="G51" s="190"/>
      <c r="H51" s="190"/>
      <c r="I51" s="190"/>
      <c r="J51" s="190"/>
      <c r="K51" s="190"/>
      <c r="L51" s="190"/>
      <c r="M51" s="191"/>
    </row>
    <row r="52" spans="1:13" ht="15" customHeight="1" x14ac:dyDescent="0.25"/>
    <row r="53" spans="1:13" ht="15" customHeight="1" x14ac:dyDescent="0.25"/>
    <row r="54" spans="1:13" ht="15" customHeight="1" x14ac:dyDescent="0.25"/>
    <row r="55" spans="1:13" ht="15" customHeight="1" x14ac:dyDescent="0.25"/>
  </sheetData>
  <sheetProtection algorithmName="SHA-512" hashValue="+pC7QY0nDAtZbSQKLpxbP8C47CeYIVaHOg/IGKZBfqPf04jR9K01ddkqXCSWG8gfvIK5sQRI3PNROnf1QrHLoA==" saltValue="BegCfYsFHfaInRLHfgfYow==" spinCount="100000" sheet="1" objects="1" scenarios="1"/>
  <mergeCells count="56">
    <mergeCell ref="A51:M51"/>
    <mergeCell ref="F11:G11"/>
    <mergeCell ref="H11:I11"/>
    <mergeCell ref="F12:G12"/>
    <mergeCell ref="H12:I12"/>
    <mergeCell ref="H13:I13"/>
    <mergeCell ref="F14:G14"/>
    <mergeCell ref="H14:I14"/>
    <mergeCell ref="F15:G15"/>
    <mergeCell ref="B20:B21"/>
    <mergeCell ref="A50:M50"/>
    <mergeCell ref="A48:M48"/>
    <mergeCell ref="A42:M42"/>
    <mergeCell ref="A47:M47"/>
    <mergeCell ref="A44:M44"/>
    <mergeCell ref="A45:M45"/>
    <mergeCell ref="B31:C32"/>
    <mergeCell ref="A1:M1"/>
    <mergeCell ref="A2:M2"/>
    <mergeCell ref="F9:G9"/>
    <mergeCell ref="H9:I9"/>
    <mergeCell ref="A8:M8"/>
    <mergeCell ref="H17:I17"/>
    <mergeCell ref="A18:M18"/>
    <mergeCell ref="A27:M27"/>
    <mergeCell ref="B30:C30"/>
    <mergeCell ref="A26:M26"/>
    <mergeCell ref="F10:G10"/>
    <mergeCell ref="A29:M29"/>
    <mergeCell ref="A28:M28"/>
    <mergeCell ref="A49:M49"/>
    <mergeCell ref="A41:M41"/>
    <mergeCell ref="E31:E32"/>
    <mergeCell ref="A40:M40"/>
    <mergeCell ref="J31:J32"/>
    <mergeCell ref="B36:C36"/>
    <mergeCell ref="B37:C37"/>
    <mergeCell ref="B38:C38"/>
    <mergeCell ref="B39:C39"/>
    <mergeCell ref="B34:C34"/>
    <mergeCell ref="B35:C35"/>
    <mergeCell ref="B33:C33"/>
    <mergeCell ref="K31:M31"/>
    <mergeCell ref="F31:H31"/>
    <mergeCell ref="A46:M46"/>
    <mergeCell ref="A43:M43"/>
    <mergeCell ref="H10:I10"/>
    <mergeCell ref="D10:E10"/>
    <mergeCell ref="C20:C21"/>
    <mergeCell ref="H15:I15"/>
    <mergeCell ref="F13:G13"/>
    <mergeCell ref="F16:G16"/>
    <mergeCell ref="H16:I16"/>
    <mergeCell ref="B10:C10"/>
    <mergeCell ref="D20:M20"/>
    <mergeCell ref="F17:G17"/>
  </mergeCells>
  <phoneticPr fontId="7" type="noConversion"/>
  <pageMargins left="0.75" right="0.75" top="1" bottom="1" header="0.5" footer="0.5"/>
  <pageSetup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3"/>
  <sheetViews>
    <sheetView workbookViewId="0"/>
  </sheetViews>
  <sheetFormatPr defaultRowHeight="12.5" x14ac:dyDescent="0.25"/>
  <cols>
    <col min="1" max="9" width="9.6328125" customWidth="1"/>
    <col min="18" max="18" width="12.453125" bestFit="1" customWidth="1"/>
  </cols>
  <sheetData>
    <row r="1" spans="1:9" ht="15" customHeight="1" x14ac:dyDescent="0.3">
      <c r="A1" s="69" t="s">
        <v>193</v>
      </c>
      <c r="B1" s="12" t="s">
        <v>139</v>
      </c>
      <c r="C1" s="12" t="s">
        <v>140</v>
      </c>
      <c r="D1" s="12" t="s">
        <v>141</v>
      </c>
      <c r="E1" s="12" t="s">
        <v>142</v>
      </c>
      <c r="F1" s="12" t="s">
        <v>143</v>
      </c>
      <c r="G1" s="12" t="s">
        <v>144</v>
      </c>
      <c r="H1" s="12" t="s">
        <v>145</v>
      </c>
      <c r="I1" s="12" t="s">
        <v>146</v>
      </c>
    </row>
    <row r="2" spans="1:9" ht="15" customHeight="1" x14ac:dyDescent="0.3">
      <c r="A2" s="12">
        <v>1</v>
      </c>
      <c r="B2" s="49">
        <f>Results!G3</f>
        <v>2.2089080014887017</v>
      </c>
      <c r="C2" s="49">
        <f>Results!G15</f>
        <v>0.74397875695321836</v>
      </c>
      <c r="D2" s="49">
        <f>Results!G27</f>
        <v>1.0233738919967739</v>
      </c>
      <c r="E2" s="49">
        <f>Results!G39</f>
        <v>3.6637811610809923</v>
      </c>
      <c r="F2" s="49">
        <f>Results!G51</f>
        <v>0</v>
      </c>
      <c r="G2" s="49">
        <f>Results!G63</f>
        <v>0</v>
      </c>
      <c r="H2" s="49">
        <f>Results!G75</f>
        <v>0</v>
      </c>
      <c r="I2" s="49">
        <f>Results!G87</f>
        <v>0</v>
      </c>
    </row>
    <row r="3" spans="1:9" ht="15" customHeight="1" x14ac:dyDescent="0.3">
      <c r="A3" s="12">
        <v>2</v>
      </c>
      <c r="B3" s="49">
        <f>Results!G4</f>
        <v>1.5333283446696018</v>
      </c>
      <c r="C3" s="49">
        <f>Results!G16</f>
        <v>2.2294172731778423</v>
      </c>
      <c r="D3" s="49">
        <f>Results!G28</f>
        <v>6.5432164684622363</v>
      </c>
      <c r="E3" s="49">
        <f>Results!G40</f>
        <v>0.82169031458578945</v>
      </c>
      <c r="F3" s="49">
        <f>Results!G52</f>
        <v>0</v>
      </c>
      <c r="G3" s="49">
        <f>Results!G64</f>
        <v>0</v>
      </c>
      <c r="H3" s="49">
        <f>Results!G76</f>
        <v>0</v>
      </c>
      <c r="I3" s="49">
        <f>Results!G88</f>
        <v>0</v>
      </c>
    </row>
    <row r="4" spans="1:9" ht="15" customHeight="1" x14ac:dyDescent="0.3">
      <c r="A4" s="12">
        <v>3</v>
      </c>
      <c r="B4" s="49">
        <f>Results!G5</f>
        <v>3.3558230990729991</v>
      </c>
      <c r="C4" s="49">
        <f>Results!G17</f>
        <v>0.80478017243591005</v>
      </c>
      <c r="D4" s="49">
        <f>Results!G29</f>
        <v>3.2191206897436371</v>
      </c>
      <c r="E4" s="49">
        <f>Results!G41</f>
        <v>1.0352649238413778</v>
      </c>
      <c r="F4" s="49">
        <f>Results!G53</f>
        <v>0</v>
      </c>
      <c r="G4" s="49">
        <f>Results!G65</f>
        <v>0</v>
      </c>
      <c r="H4" s="49">
        <f>Results!G77</f>
        <v>0</v>
      </c>
      <c r="I4" s="49">
        <f>Results!G89</f>
        <v>0</v>
      </c>
    </row>
    <row r="5" spans="1:9" ht="15" customHeight="1" x14ac:dyDescent="0.3">
      <c r="A5" s="12">
        <v>4</v>
      </c>
      <c r="B5" s="49">
        <f>Results!G6</f>
        <v>2.5256709023832773</v>
      </c>
      <c r="C5" s="49">
        <f>Results!G18</f>
        <v>8.4202098554105764E-2</v>
      </c>
      <c r="D5" s="49">
        <f>Results!G30</f>
        <v>0.11582350773629652</v>
      </c>
      <c r="E5" s="49">
        <f>Results!G42</f>
        <v>2.914671582133884</v>
      </c>
      <c r="F5" s="49">
        <f>Results!G54</f>
        <v>0</v>
      </c>
      <c r="G5" s="49">
        <f>Results!G66</f>
        <v>0</v>
      </c>
      <c r="H5" s="49">
        <f>Results!G78</f>
        <v>0</v>
      </c>
      <c r="I5" s="49">
        <f>Results!G90</f>
        <v>0</v>
      </c>
    </row>
    <row r="6" spans="1:9" ht="15" customHeight="1" x14ac:dyDescent="0.3">
      <c r="A6" s="12">
        <v>5</v>
      </c>
      <c r="B6" s="49">
        <f>Results!G7</f>
        <v>0.93303299153680752</v>
      </c>
      <c r="C6" s="49">
        <f>Results!G19</f>
        <v>3.6637811610809914</v>
      </c>
      <c r="D6" s="49">
        <f>Results!G31</f>
        <v>2.0467477839935477</v>
      </c>
      <c r="E6" s="49">
        <f>Results!G43</f>
        <v>1.6471820345351442</v>
      </c>
      <c r="F6" s="49">
        <f>Results!G55</f>
        <v>0</v>
      </c>
      <c r="G6" s="49">
        <f>Results!G67</f>
        <v>0</v>
      </c>
      <c r="H6" s="49">
        <f>Results!G79</f>
        <v>0</v>
      </c>
      <c r="I6" s="49">
        <f>Results!G91</f>
        <v>0</v>
      </c>
    </row>
    <row r="7" spans="1:9" ht="15" customHeight="1" x14ac:dyDescent="0.3">
      <c r="A7" s="12">
        <v>6</v>
      </c>
      <c r="B7" s="49">
        <f>Results!G8</f>
        <v>5.9518300556257335</v>
      </c>
      <c r="C7" s="49">
        <f>Results!G20</f>
        <v>0.77378249677119348</v>
      </c>
      <c r="D7" s="49">
        <f>Results!G32</f>
        <v>1.1566881839052852</v>
      </c>
      <c r="E7" s="49">
        <f>Results!G44</f>
        <v>3.095129987084777</v>
      </c>
      <c r="F7" s="49">
        <f>Results!G56</f>
        <v>0</v>
      </c>
      <c r="G7" s="49">
        <f>Results!G68</f>
        <v>0</v>
      </c>
      <c r="H7" s="49">
        <f>Results!G80</f>
        <v>0</v>
      </c>
      <c r="I7" s="49"/>
    </row>
    <row r="8" spans="1:9" ht="15" customHeight="1" x14ac:dyDescent="0.3">
      <c r="A8" s="12">
        <v>7</v>
      </c>
      <c r="B8" s="49">
        <f>Results!G9</f>
        <v>0.78096691343494262</v>
      </c>
      <c r="C8" s="49">
        <f>Results!G21</f>
        <v>0.39138670814955012</v>
      </c>
      <c r="D8" s="49">
        <f>Results!G33</f>
        <v>1.6358041171155628</v>
      </c>
      <c r="E8" s="49">
        <f>Results!G45</f>
        <v>1.2893703084395771</v>
      </c>
      <c r="F8" s="49">
        <f>Results!G57</f>
        <v>0</v>
      </c>
      <c r="G8" s="49">
        <f>Results!G69</f>
        <v>0</v>
      </c>
      <c r="H8" s="49">
        <f>Results!G81</f>
        <v>0</v>
      </c>
      <c r="I8" s="49"/>
    </row>
    <row r="9" spans="1:9" ht="15" customHeight="1" x14ac:dyDescent="0.3">
      <c r="A9" s="12">
        <v>8</v>
      </c>
      <c r="B9" s="49">
        <f>Results!G10</f>
        <v>0.99769217652702236</v>
      </c>
      <c r="C9" s="49">
        <f>Results!G22</f>
        <v>1.2170035136705892</v>
      </c>
      <c r="D9" s="49">
        <f>Results!G34</f>
        <v>1.4674723631111555</v>
      </c>
      <c r="E9" s="49">
        <f>Results!G46</f>
        <v>1.2863946693764021</v>
      </c>
      <c r="F9" s="49">
        <f>Results!G58</f>
        <v>0</v>
      </c>
      <c r="G9" s="49">
        <f>Results!G70</f>
        <v>0</v>
      </c>
      <c r="H9" s="49">
        <f>Results!G82</f>
        <v>0</v>
      </c>
      <c r="I9" s="49"/>
    </row>
    <row r="10" spans="1:9" ht="15" customHeight="1" x14ac:dyDescent="0.3">
      <c r="A10" s="12">
        <v>9</v>
      </c>
      <c r="B10" s="49">
        <f>Results!G11</f>
        <v>3.5883816350793341</v>
      </c>
      <c r="C10" s="49">
        <f>Results!G23</f>
        <v>2.3674489771796692</v>
      </c>
      <c r="D10" s="49">
        <f>Results!G35</f>
        <v>0.17924440600197802</v>
      </c>
      <c r="E10" s="49">
        <f>Results!G47</f>
        <v>0.7773664053542475</v>
      </c>
      <c r="F10" s="49">
        <f>Results!G59</f>
        <v>0</v>
      </c>
      <c r="G10" s="49">
        <f>Results!G71</f>
        <v>0</v>
      </c>
      <c r="H10" s="49">
        <f>Results!G83</f>
        <v>0</v>
      </c>
      <c r="I10" s="49"/>
    </row>
    <row r="11" spans="1:9" ht="15" customHeight="1" x14ac:dyDescent="0.3">
      <c r="A11" s="12">
        <v>10</v>
      </c>
      <c r="B11" s="49">
        <f>Results!G12</f>
        <v>1.6170153043197235</v>
      </c>
      <c r="C11" s="49">
        <f>Results!G24</f>
        <v>0.90961839399828037</v>
      </c>
      <c r="D11" s="49">
        <f>Results!G36</f>
        <v>1.2283031493691738</v>
      </c>
      <c r="E11" s="49">
        <f>Results!G48</f>
        <v>1.5984422994452563</v>
      </c>
      <c r="F11" s="49">
        <f>Results!G60</f>
        <v>0</v>
      </c>
      <c r="G11" s="49">
        <f>Results!G72</f>
        <v>0</v>
      </c>
      <c r="H11" s="49">
        <f>Results!G84</f>
        <v>0</v>
      </c>
      <c r="I11" s="49"/>
    </row>
    <row r="12" spans="1:9" ht="15" customHeight="1" x14ac:dyDescent="0.3">
      <c r="A12" s="12">
        <v>11</v>
      </c>
      <c r="B12" s="49">
        <f>Results!G13</f>
        <v>0.83508791942836913</v>
      </c>
      <c r="C12" s="49">
        <f>Results!G25</f>
        <v>1.4913994004503759</v>
      </c>
      <c r="D12" s="49">
        <f>Results!G37</f>
        <v>1.57279793578796</v>
      </c>
      <c r="E12" s="49">
        <f>Results!G49</f>
        <v>1.6095603448718185</v>
      </c>
      <c r="F12" s="49">
        <f>Results!G61</f>
        <v>0</v>
      </c>
      <c r="G12" s="49">
        <f>Results!G73</f>
        <v>0</v>
      </c>
      <c r="H12" s="49">
        <f>Results!G85</f>
        <v>0</v>
      </c>
      <c r="I12" s="49"/>
    </row>
    <row r="13" spans="1:9" ht="15" customHeight="1" x14ac:dyDescent="0.3">
      <c r="A13" s="12">
        <v>12</v>
      </c>
      <c r="B13" s="49">
        <f>Results!G14</f>
        <v>1.2397076999389869</v>
      </c>
      <c r="C13" s="49">
        <f>Results!G26</f>
        <v>0.55606804291593559</v>
      </c>
      <c r="D13" s="49">
        <f>Results!G38</f>
        <v>3.3480784517538029</v>
      </c>
      <c r="E13" s="49">
        <f>Results!G50</f>
        <v>1.2002486666652665</v>
      </c>
      <c r="F13" s="49">
        <f>Results!G62</f>
        <v>0</v>
      </c>
      <c r="G13" s="49">
        <f>Results!G74</f>
        <v>0</v>
      </c>
      <c r="H13" s="49">
        <f>Results!G86</f>
        <v>0</v>
      </c>
      <c r="I13" s="49"/>
    </row>
  </sheetData>
  <sheetProtection algorithmName="SHA-512" hashValue="D5VikO9hBo5iXIdb147rRCkmRk6RMLvPxHeKFbAlIwffaaN4a+F0Dn18nQgyWNYcL9N6YJifriV+xiYactoSRw==" saltValue="oLWOKoqKfzIfmoISLUcs+g==" spinCount="100000" sheet="1" objects="1" scenarios="1"/>
  <phoneticPr fontId="7"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V102"/>
  <sheetViews>
    <sheetView workbookViewId="0"/>
  </sheetViews>
  <sheetFormatPr defaultRowHeight="12.5" x14ac:dyDescent="0.25"/>
  <cols>
    <col min="1" max="1" width="10.6328125" customWidth="1"/>
    <col min="2" max="2" width="12.6328125" customWidth="1"/>
    <col min="3" max="4" width="15.6328125" customWidth="1"/>
    <col min="5" max="8" width="8.6328125" customWidth="1"/>
    <col min="9" max="9" width="2.6328125" customWidth="1"/>
    <col min="10" max="10" width="8.6328125" customWidth="1"/>
    <col min="11" max="11" width="12.6328125" customWidth="1"/>
    <col min="12" max="13" width="8.6328125" customWidth="1"/>
    <col min="14" max="15" width="12.6328125" customWidth="1"/>
    <col min="16" max="17" width="15.6328125" customWidth="1"/>
  </cols>
  <sheetData>
    <row r="1" spans="1:256" ht="15" customHeight="1" x14ac:dyDescent="0.35">
      <c r="A1" s="141">
        <v>2</v>
      </c>
      <c r="B1" s="16"/>
      <c r="C1" s="16"/>
      <c r="D1" s="16"/>
      <c r="E1" s="16"/>
      <c r="G1" s="16"/>
      <c r="H1" s="16"/>
      <c r="I1" s="16"/>
      <c r="J1" s="16"/>
    </row>
    <row r="2" spans="1:256" ht="30" customHeight="1" x14ac:dyDescent="0.25">
      <c r="A2" s="254" t="s">
        <v>203</v>
      </c>
      <c r="B2" s="255"/>
      <c r="C2" s="255"/>
      <c r="D2" s="255"/>
      <c r="E2" s="255"/>
      <c r="F2" s="255"/>
      <c r="G2" s="255"/>
      <c r="H2" s="255"/>
      <c r="J2" s="16"/>
    </row>
    <row r="3" spans="1:256" ht="15" customHeight="1" x14ac:dyDescent="0.25"/>
    <row r="4" spans="1:256" ht="30" customHeight="1" x14ac:dyDescent="0.25">
      <c r="A4" s="254" t="s">
        <v>181</v>
      </c>
      <c r="B4" s="255"/>
      <c r="C4" s="255"/>
      <c r="D4" s="255"/>
      <c r="E4" s="255"/>
      <c r="F4" s="255"/>
      <c r="G4" s="255"/>
      <c r="H4" s="255"/>
      <c r="J4" s="234" t="s">
        <v>189</v>
      </c>
      <c r="K4" s="235"/>
      <c r="L4" s="235"/>
      <c r="M4" s="236"/>
      <c r="IS4" s="234" t="s">
        <v>189</v>
      </c>
      <c r="IT4" s="235"/>
      <c r="IU4" s="235"/>
      <c r="IV4" s="236"/>
    </row>
    <row r="5" spans="1:256" ht="15" customHeight="1" x14ac:dyDescent="0.3">
      <c r="J5" s="252" t="s">
        <v>0</v>
      </c>
      <c r="K5" s="252" t="s">
        <v>97</v>
      </c>
      <c r="L5" s="154" t="s">
        <v>210</v>
      </c>
      <c r="M5" s="173"/>
      <c r="IS5" s="252" t="s">
        <v>0</v>
      </c>
      <c r="IT5" s="252" t="s">
        <v>97</v>
      </c>
      <c r="IU5" s="154" t="s">
        <v>240</v>
      </c>
      <c r="IV5" s="173"/>
    </row>
    <row r="6" spans="1:256" ht="30" customHeight="1" x14ac:dyDescent="0.3">
      <c r="J6" s="253"/>
      <c r="K6" s="253"/>
      <c r="L6" s="40" t="str">
        <f>Results!C2</f>
        <v>Test Sample</v>
      </c>
      <c r="M6" s="40" t="str">
        <f>Results!D2</f>
        <v>Control Sample</v>
      </c>
      <c r="IS6" s="253"/>
      <c r="IT6" s="253"/>
      <c r="IU6" s="40" t="str">
        <f>Results!$C2</f>
        <v>Test Sample</v>
      </c>
      <c r="IV6" s="40" t="str">
        <f>Results!$D2</f>
        <v>Control Sample</v>
      </c>
    </row>
    <row r="7" spans="1:256" ht="15" customHeight="1" x14ac:dyDescent="0.25">
      <c r="J7" s="21" t="str">
        <f>'Gene Table'!A3</f>
        <v>A01</v>
      </c>
      <c r="K7" s="21" t="str">
        <f>'Gene Table'!D3</f>
        <v>CYP3A7</v>
      </c>
      <c r="L7" s="64">
        <f>IF(ISNUMBER(Results!E3),Results!E3,NA())</f>
        <v>0.17718560840278227</v>
      </c>
      <c r="M7" s="64">
        <f>IF(ISNUMBER(Results!F3),Results!F3,NA())</f>
        <v>8.0214118597681475E-2</v>
      </c>
      <c r="IS7" s="21" t="str">
        <f>'Gene Table'!$A3</f>
        <v>A01</v>
      </c>
      <c r="IT7" s="21" t="str">
        <f>'Gene Table'!$D3</f>
        <v>CYP3A7</v>
      </c>
      <c r="IU7" s="64">
        <f>IF(ISNUMBER(L7),L7,"")</f>
        <v>0.17718560840278227</v>
      </c>
      <c r="IV7" s="64">
        <f>IF(ISNUMBER(M7),M7,"")</f>
        <v>8.0214118597681475E-2</v>
      </c>
    </row>
    <row r="8" spans="1:256" ht="15" customHeight="1" x14ac:dyDescent="0.25">
      <c r="J8" s="21" t="str">
        <f>'Gene Table'!A4</f>
        <v>A02</v>
      </c>
      <c r="K8" s="21" t="str">
        <f>'Gene Table'!D4</f>
        <v>CYP1A4</v>
      </c>
      <c r="L8" s="64">
        <f>IF(ISNUMBER(Results!E4),Results!E4,NA())</f>
        <v>2.6716154815936065E-4</v>
      </c>
      <c r="M8" s="64">
        <f>IF(ISNUMBER(Results!F4),Results!F4,NA())</f>
        <v>1.7423635915171713E-4</v>
      </c>
      <c r="IS8" s="21" t="str">
        <f>'Gene Table'!$A4</f>
        <v>A02</v>
      </c>
      <c r="IT8" s="21" t="str">
        <f>'Gene Table'!$D4</f>
        <v>CYP1A4</v>
      </c>
      <c r="IU8" s="64">
        <f t="shared" ref="IU8:IU17" si="0">IF(ISNUMBER(L8),L8,"")</f>
        <v>2.6716154815936065E-4</v>
      </c>
      <c r="IV8" s="64">
        <f t="shared" ref="IV8:IV17" si="1">IF(ISNUMBER(M8),M8,"")</f>
        <v>1.7423635915171713E-4</v>
      </c>
    </row>
    <row r="9" spans="1:256" ht="15" customHeight="1" x14ac:dyDescent="0.25">
      <c r="J9" s="21" t="str">
        <f>'Gene Table'!A5</f>
        <v>A03</v>
      </c>
      <c r="K9" s="21" t="str">
        <f>'Gene Table'!D5</f>
        <v>UGT1A9</v>
      </c>
      <c r="L9" s="64">
        <f>IF(ISNUMBER(Results!E5),Results!E5,NA())</f>
        <v>7.9766572320874481E-3</v>
      </c>
      <c r="M9" s="64">
        <f>IF(ISNUMBER(Results!F5),Results!F5,NA())</f>
        <v>2.3769599876378739E-3</v>
      </c>
      <c r="IS9" s="21" t="str">
        <f>'Gene Table'!$A5</f>
        <v>A03</v>
      </c>
      <c r="IT9" s="21" t="str">
        <f>'Gene Table'!$D5</f>
        <v>UGT1A9</v>
      </c>
      <c r="IU9" s="64">
        <f t="shared" si="0"/>
        <v>7.9766572320874481E-3</v>
      </c>
      <c r="IV9" s="64">
        <f t="shared" si="1"/>
        <v>2.3769599876378739E-3</v>
      </c>
    </row>
    <row r="10" spans="1:256" ht="15" customHeight="1" x14ac:dyDescent="0.25">
      <c r="J10" s="21" t="str">
        <f>'Gene Table'!A6</f>
        <v>A04</v>
      </c>
      <c r="K10" s="21" t="str">
        <f>'Gene Table'!D6</f>
        <v>SULT1B1</v>
      </c>
      <c r="L10" s="64">
        <f>IF(ISNUMBER(Results!E6),Results!E6,NA())</f>
        <v>4.3947597058156592E-3</v>
      </c>
      <c r="M10" s="64">
        <f>IF(ISNUMBER(Results!F6),Results!F6,NA())</f>
        <v>1.7400365588678514E-3</v>
      </c>
      <c r="IS10" s="21" t="str">
        <f>'Gene Table'!$A6</f>
        <v>A04</v>
      </c>
      <c r="IT10" s="21" t="str">
        <f>'Gene Table'!$D6</f>
        <v>SULT1B1</v>
      </c>
      <c r="IU10" s="64">
        <f t="shared" si="0"/>
        <v>4.3947597058156592E-3</v>
      </c>
      <c r="IV10" s="64">
        <f t="shared" si="1"/>
        <v>1.7400365588678514E-3</v>
      </c>
    </row>
    <row r="11" spans="1:256" ht="15" customHeight="1" x14ac:dyDescent="0.25">
      <c r="J11" s="21" t="str">
        <f>'Gene Table'!A7</f>
        <v>A05</v>
      </c>
      <c r="K11" s="21" t="str">
        <f>'Gene Table'!D7</f>
        <v>BATF3</v>
      </c>
      <c r="L11" s="64">
        <f>IF(ISNUMBER(Results!E7),Results!E7,NA())</f>
        <v>1.6768856180424871E-3</v>
      </c>
      <c r="M11" s="64">
        <f>IF(ISNUMBER(Results!F7),Results!F7,NA())</f>
        <v>1.7972415051267082E-3</v>
      </c>
      <c r="IS11" s="21" t="str">
        <f>'Gene Table'!$A7</f>
        <v>A05</v>
      </c>
      <c r="IT11" s="21" t="str">
        <f>'Gene Table'!$D7</f>
        <v>BATF3</v>
      </c>
      <c r="IU11" s="64">
        <f t="shared" si="0"/>
        <v>1.6768856180424871E-3</v>
      </c>
      <c r="IV11" s="64">
        <f t="shared" si="1"/>
        <v>1.7972415051267082E-3</v>
      </c>
    </row>
    <row r="12" spans="1:256" ht="15" customHeight="1" x14ac:dyDescent="0.25">
      <c r="B12" s="43">
        <f>IF(MIN(IU7:IV95)&gt;1,10^(2+INT(LOG(MIN(IU7:IV95)))),10^(INT(LOG(MIN(IU7:IV95)))))</f>
        <v>9.9999999999999995E-7</v>
      </c>
      <c r="C12" s="44">
        <f>B12*'Scatter Plot'!A1</f>
        <v>1.9999999999999999E-6</v>
      </c>
      <c r="D12" s="44">
        <f>C12</f>
        <v>1.9999999999999999E-6</v>
      </c>
      <c r="E12" s="44">
        <f>B12</f>
        <v>9.9999999999999995E-7</v>
      </c>
      <c r="F12" s="45">
        <f>B12</f>
        <v>9.9999999999999995E-7</v>
      </c>
      <c r="J12" s="21" t="str">
        <f>'Gene Table'!A8</f>
        <v>A06</v>
      </c>
      <c r="K12" s="21" t="str">
        <f>'Gene Table'!D8</f>
        <v>PDK4</v>
      </c>
      <c r="L12" s="64">
        <f>IF(ISNUMBER(Results!E8),Results!E8,NA())</f>
        <v>9.1416269781727701E-3</v>
      </c>
      <c r="M12" s="64">
        <f>IF(ISNUMBER(Results!F8),Results!F8,NA())</f>
        <v>1.5359354841679336E-3</v>
      </c>
      <c r="IS12" s="21" t="str">
        <f>'Gene Table'!$A8</f>
        <v>A06</v>
      </c>
      <c r="IT12" s="21" t="str">
        <f>'Gene Table'!$D8</f>
        <v>PDK4</v>
      </c>
      <c r="IU12" s="64">
        <f t="shared" si="0"/>
        <v>9.1416269781727701E-3</v>
      </c>
      <c r="IV12" s="64">
        <f t="shared" si="1"/>
        <v>1.5359354841679336E-3</v>
      </c>
    </row>
    <row r="13" spans="1:256" ht="15" customHeight="1" x14ac:dyDescent="0.25">
      <c r="B13" s="46">
        <f>IF(MAX(IU7:IV95)&gt;1,10^(2+INT(LOG(MAX(IU7:IV95)))),10^(INT(LOG(MAX(IU7:IV95)))+1))</f>
        <v>100</v>
      </c>
      <c r="C13" s="47">
        <f>B13*'Scatter Plot'!A1</f>
        <v>200</v>
      </c>
      <c r="D13" s="47">
        <f>C13</f>
        <v>200</v>
      </c>
      <c r="E13" s="47">
        <f>B13</f>
        <v>100</v>
      </c>
      <c r="F13" s="48">
        <f>B13</f>
        <v>100</v>
      </c>
      <c r="J13" s="21" t="str">
        <f>'Gene Table'!A9</f>
        <v>A07</v>
      </c>
      <c r="K13" s="21" t="str">
        <f>'Gene Table'!D9</f>
        <v>TXN</v>
      </c>
      <c r="L13" s="64">
        <f>IF(ISNUMBER(Results!E9),Results!E9,NA())</f>
        <v>0.55735431829446047</v>
      </c>
      <c r="M13" s="64">
        <f>IF(ISNUMBER(Results!F9),Results!F9,NA())</f>
        <v>0.71367212708543271</v>
      </c>
      <c r="IS13" s="21" t="str">
        <f>'Gene Table'!$A9</f>
        <v>A07</v>
      </c>
      <c r="IT13" s="21" t="str">
        <f>'Gene Table'!$D9</f>
        <v>TXN</v>
      </c>
      <c r="IU13" s="64">
        <f t="shared" si="0"/>
        <v>0.55735431829446047</v>
      </c>
      <c r="IV13" s="64">
        <f t="shared" si="1"/>
        <v>0.71367212708543271</v>
      </c>
    </row>
    <row r="14" spans="1:256" ht="15" customHeight="1" x14ac:dyDescent="0.25">
      <c r="J14" s="21" t="str">
        <f>'Gene Table'!A10</f>
        <v>A08</v>
      </c>
      <c r="K14" s="21" t="str">
        <f>'Gene Table'!D10</f>
        <v>ACSL5</v>
      </c>
      <c r="L14" s="64">
        <f>IF(ISNUMBER(Results!E10),Results!E10,NA())</f>
        <v>1.8797266188783062E-2</v>
      </c>
      <c r="M14" s="64">
        <f>IF(ISNUMBER(Results!F10),Results!F10,NA())</f>
        <v>1.8840747307668139E-2</v>
      </c>
      <c r="IS14" s="21" t="str">
        <f>'Gene Table'!$A10</f>
        <v>A08</v>
      </c>
      <c r="IT14" s="21" t="str">
        <f>'Gene Table'!$D10</f>
        <v>ACSL5</v>
      </c>
      <c r="IU14" s="64">
        <f t="shared" si="0"/>
        <v>1.8797266188783062E-2</v>
      </c>
      <c r="IV14" s="64">
        <f t="shared" si="1"/>
        <v>1.8840747307668139E-2</v>
      </c>
    </row>
    <row r="15" spans="1:256" ht="15" customHeight="1" x14ac:dyDescent="0.25">
      <c r="J15" s="21" t="str">
        <f>'Gene Table'!A11</f>
        <v>A09</v>
      </c>
      <c r="K15" s="21" t="str">
        <f>'Gene Table'!D11</f>
        <v>SLCO1A2</v>
      </c>
      <c r="L15" s="64">
        <f>IF(ISNUMBER(Results!E11),Results!E11,NA())</f>
        <v>4.7010199655564927E-5</v>
      </c>
      <c r="M15" s="64">
        <f>IF(ISNUMBER(Results!F11),Results!F11,NA())</f>
        <v>1.3100668890956912E-5</v>
      </c>
      <c r="IS15" s="21" t="str">
        <f>'Gene Table'!$A11</f>
        <v>A09</v>
      </c>
      <c r="IT15" s="21" t="str">
        <f>'Gene Table'!$D11</f>
        <v>SLCO1A2</v>
      </c>
      <c r="IU15" s="64">
        <f t="shared" si="0"/>
        <v>4.7010199655564927E-5</v>
      </c>
      <c r="IV15" s="64">
        <f t="shared" si="1"/>
        <v>1.3100668890956912E-5</v>
      </c>
    </row>
    <row r="16" spans="1:256" ht="15" customHeight="1" x14ac:dyDescent="0.25">
      <c r="J16" s="21" t="str">
        <f>'Gene Table'!A12</f>
        <v>A10</v>
      </c>
      <c r="K16" s="21" t="str">
        <f>'Gene Table'!D12</f>
        <v>TTR</v>
      </c>
      <c r="L16" s="64">
        <f>IF(ISNUMBER(Results!E12),Results!E12,NA())</f>
        <v>1.0574011907322236E-2</v>
      </c>
      <c r="M16" s="64">
        <f>IF(ISNUMBER(Results!F12),Results!F12,NA())</f>
        <v>6.5392157260816472E-3</v>
      </c>
      <c r="IS16" s="21" t="str">
        <f>'Gene Table'!$A12</f>
        <v>A10</v>
      </c>
      <c r="IT16" s="21" t="str">
        <f>'Gene Table'!$D12</f>
        <v>TTR</v>
      </c>
      <c r="IU16" s="64">
        <f t="shared" si="0"/>
        <v>1.0574011907322236E-2</v>
      </c>
      <c r="IV16" s="64">
        <f t="shared" si="1"/>
        <v>6.5392157260816472E-3</v>
      </c>
    </row>
    <row r="17" spans="10:256" ht="15" customHeight="1" x14ac:dyDescent="0.25">
      <c r="J17" s="21" t="str">
        <f>'Gene Table'!A13</f>
        <v>A11</v>
      </c>
      <c r="K17" s="21" t="str">
        <f>'Gene Table'!D13</f>
        <v>HMOX1</v>
      </c>
      <c r="L17" s="64">
        <f>IF(ISNUMBER(Results!E13),Results!E13,NA())</f>
        <v>0.26425451014034501</v>
      </c>
      <c r="M17" s="64">
        <f>IF(ISNUMBER(Results!F13),Results!F13,NA())</f>
        <v>0.31643914849256999</v>
      </c>
      <c r="IS17" s="21" t="str">
        <f>'Gene Table'!$A13</f>
        <v>A11</v>
      </c>
      <c r="IT17" s="21" t="str">
        <f>'Gene Table'!$D13</f>
        <v>HMOX1</v>
      </c>
      <c r="IU17" s="64">
        <f t="shared" si="0"/>
        <v>0.26425451014034501</v>
      </c>
      <c r="IV17" s="64">
        <f t="shared" si="1"/>
        <v>0.31643914849256999</v>
      </c>
    </row>
    <row r="18" spans="10:256" ht="15" customHeight="1" x14ac:dyDescent="0.25">
      <c r="J18" s="21" t="str">
        <f>'Gene Table'!A14</f>
        <v>A12</v>
      </c>
      <c r="K18" s="21" t="str">
        <f>'Gene Table'!D14</f>
        <v>THRSP</v>
      </c>
      <c r="L18" s="64">
        <f>IF(ISNUMBER(Results!E14),Results!E14,NA())</f>
        <v>1.0651419526865517E-4</v>
      </c>
      <c r="M18" s="64">
        <f>IF(ISNUMBER(Results!F14),Results!F14,NA())</f>
        <v>8.5918797853637067E-5</v>
      </c>
      <c r="IS18" s="21" t="str">
        <f>'Gene Table'!$A14</f>
        <v>A12</v>
      </c>
      <c r="IT18" s="21" t="str">
        <f>'Gene Table'!$D14</f>
        <v>THRSP</v>
      </c>
      <c r="IU18" s="64">
        <f t="shared" ref="IU18:IU81" si="2">IF(ISNUMBER(L18),L18,"")</f>
        <v>1.0651419526865517E-4</v>
      </c>
      <c r="IV18" s="64">
        <f t="shared" ref="IV18:IV81" si="3">IF(ISNUMBER(M18),M18,"")</f>
        <v>8.5918797853637067E-5</v>
      </c>
    </row>
    <row r="19" spans="10:256" ht="15" customHeight="1" x14ac:dyDescent="0.25">
      <c r="J19" s="21" t="str">
        <f>'Gene Table'!A15</f>
        <v>B01</v>
      </c>
      <c r="K19" s="21" t="str">
        <f>'Gene Table'!D15</f>
        <v>IGF1</v>
      </c>
      <c r="L19" s="64">
        <f>IF(ISNUMBER(Results!E15),Results!E15,NA())</f>
        <v>4.8331836259748524E-5</v>
      </c>
      <c r="M19" s="64">
        <f>IF(ISNUMBER(Results!F15),Results!F15,NA())</f>
        <v>6.4964000393881742E-5</v>
      </c>
      <c r="IS19" s="21" t="str">
        <f>'Gene Table'!$A15</f>
        <v>B01</v>
      </c>
      <c r="IT19" s="21" t="str">
        <f>'Gene Table'!$D15</f>
        <v>IGF1</v>
      </c>
      <c r="IU19" s="64">
        <f t="shared" si="2"/>
        <v>4.8331836259748524E-5</v>
      </c>
      <c r="IV19" s="64">
        <f t="shared" si="3"/>
        <v>6.4964000393881742E-5</v>
      </c>
    </row>
    <row r="20" spans="10:256" ht="15" customHeight="1" x14ac:dyDescent="0.25">
      <c r="J20" s="21" t="str">
        <f>'Gene Table'!A16</f>
        <v>B02</v>
      </c>
      <c r="K20" s="21" t="str">
        <f>'Gene Table'!D16</f>
        <v>SULT1E1</v>
      </c>
      <c r="L20" s="64">
        <f>IF(ISNUMBER(Results!E16),Results!E16,NA())</f>
        <v>3.2128557083002045E-2</v>
      </c>
      <c r="M20" s="64">
        <f>IF(ISNUMBER(Results!F16),Results!F16,NA())</f>
        <v>1.4411190524780295E-2</v>
      </c>
      <c r="IS20" s="21" t="str">
        <f>'Gene Table'!$A16</f>
        <v>B02</v>
      </c>
      <c r="IT20" s="21" t="str">
        <f>'Gene Table'!$D16</f>
        <v>SULT1E1</v>
      </c>
      <c r="IU20" s="64">
        <f t="shared" si="2"/>
        <v>3.2128557083002045E-2</v>
      </c>
      <c r="IV20" s="64">
        <f t="shared" si="3"/>
        <v>1.4411190524780295E-2</v>
      </c>
    </row>
    <row r="21" spans="10:256" ht="15" customHeight="1" x14ac:dyDescent="0.25">
      <c r="J21" s="21" t="str">
        <f>'Gene Table'!A17</f>
        <v>B03</v>
      </c>
      <c r="K21" s="21" t="str">
        <f>'Gene Table'!D17</f>
        <v>CYP7B1</v>
      </c>
      <c r="L21" s="64">
        <f>IF(ISNUMBER(Results!E17),Results!E17,NA())</f>
        <v>2.3450854206665207E-5</v>
      </c>
      <c r="M21" s="64">
        <f>IF(ISNUMBER(Results!F17),Results!F17,NA())</f>
        <v>2.9139453244336424E-5</v>
      </c>
      <c r="IS21" s="21" t="str">
        <f>'Gene Table'!$A17</f>
        <v>B03</v>
      </c>
      <c r="IT21" s="21" t="str">
        <f>'Gene Table'!$D17</f>
        <v>CYP7B1</v>
      </c>
      <c r="IU21" s="64">
        <f t="shared" si="2"/>
        <v>2.3450854206665207E-5</v>
      </c>
      <c r="IV21" s="64">
        <f t="shared" si="3"/>
        <v>2.9139453244336424E-5</v>
      </c>
    </row>
    <row r="22" spans="10:256" ht="15" customHeight="1" x14ac:dyDescent="0.25">
      <c r="J22" s="21" t="str">
        <f>'Gene Table'!A18</f>
        <v>B04</v>
      </c>
      <c r="K22" s="21" t="str">
        <f>'Gene Table'!D18</f>
        <v>FGF19</v>
      </c>
      <c r="L22" s="64">
        <f>IF(ISNUMBER(Results!E18),Results!E18,NA())</f>
        <v>1.2251630887807875E-5</v>
      </c>
      <c r="M22" s="64">
        <f>IF(ISNUMBER(Results!F18),Results!F18,NA())</f>
        <v>1.4550267865278134E-4</v>
      </c>
      <c r="IS22" s="21" t="str">
        <f>'Gene Table'!$A18</f>
        <v>B04</v>
      </c>
      <c r="IT22" s="21" t="str">
        <f>'Gene Table'!$D18</f>
        <v>FGF19</v>
      </c>
      <c r="IU22" s="64">
        <f t="shared" si="2"/>
        <v>1.2251630887807875E-5</v>
      </c>
      <c r="IV22" s="64">
        <f t="shared" si="3"/>
        <v>1.4550267865278134E-4</v>
      </c>
    </row>
    <row r="23" spans="10:256" ht="15" customHeight="1" x14ac:dyDescent="0.25">
      <c r="J23" s="21" t="str">
        <f>'Gene Table'!A19</f>
        <v>B05</v>
      </c>
      <c r="K23" s="21" t="str">
        <f>'Gene Table'!D19</f>
        <v>ALAS1</v>
      </c>
      <c r="L23" s="64">
        <f>IF(ISNUMBER(Results!E19),Results!E19,NA())</f>
        <v>1.0281138266560659</v>
      </c>
      <c r="M23" s="64">
        <f>IF(ISNUMBER(Results!F19),Results!F19,NA())</f>
        <v>0.28061551207734331</v>
      </c>
      <c r="IS23" s="21" t="str">
        <f>'Gene Table'!$A19</f>
        <v>B05</v>
      </c>
      <c r="IT23" s="21" t="str">
        <f>'Gene Table'!$D19</f>
        <v>ALAS1</v>
      </c>
      <c r="IU23" s="64">
        <f t="shared" si="2"/>
        <v>1.0281138266560659</v>
      </c>
      <c r="IV23" s="64">
        <f t="shared" si="3"/>
        <v>0.28061551207734331</v>
      </c>
    </row>
    <row r="24" spans="10:256" ht="15" customHeight="1" x14ac:dyDescent="0.25">
      <c r="J24" s="21" t="str">
        <f>'Gene Table'!A20</f>
        <v>B06</v>
      </c>
      <c r="K24" s="21" t="str">
        <f>'Gene Table'!D20</f>
        <v>IL16</v>
      </c>
      <c r="L24" s="64">
        <f>IF(ISNUMBER(Results!E20),Results!E20,NA())</f>
        <v>1.1400662146064161E-3</v>
      </c>
      <c r="M24" s="64">
        <f>IF(ISNUMBER(Results!F20),Results!F20,NA())</f>
        <v>1.4733677995607754E-3</v>
      </c>
      <c r="IS24" s="21" t="str">
        <f>'Gene Table'!$A20</f>
        <v>B06</v>
      </c>
      <c r="IT24" s="21" t="str">
        <f>'Gene Table'!$D20</f>
        <v>IL16</v>
      </c>
      <c r="IU24" s="64">
        <f t="shared" si="2"/>
        <v>1.1400662146064161E-3</v>
      </c>
      <c r="IV24" s="64">
        <f t="shared" si="3"/>
        <v>1.4733677995607754E-3</v>
      </c>
    </row>
    <row r="25" spans="10:256" ht="15" customHeight="1" x14ac:dyDescent="0.25">
      <c r="J25" s="21" t="str">
        <f>'Gene Table'!A21</f>
        <v>B07</v>
      </c>
      <c r="K25" s="21" t="str">
        <f>'Gene Table'!D21</f>
        <v>MT4</v>
      </c>
      <c r="L25" s="64">
        <f>IF(ISNUMBER(Results!E21),Results!E21,NA())</f>
        <v>2.3636979882394609E-4</v>
      </c>
      <c r="M25" s="64">
        <f>IF(ISNUMBER(Results!F21),Results!F21,NA())</f>
        <v>6.0392903975070209E-4</v>
      </c>
      <c r="IS25" s="21" t="str">
        <f>'Gene Table'!$A21</f>
        <v>B07</v>
      </c>
      <c r="IT25" s="21" t="str">
        <f>'Gene Table'!$D21</f>
        <v>MT4</v>
      </c>
      <c r="IU25" s="64">
        <f t="shared" si="2"/>
        <v>2.3636979882394609E-4</v>
      </c>
      <c r="IV25" s="64">
        <f t="shared" si="3"/>
        <v>6.0392903975070209E-4</v>
      </c>
    </row>
    <row r="26" spans="10:256" ht="15" customHeight="1" x14ac:dyDescent="0.25">
      <c r="J26" s="21" t="str">
        <f>'Gene Table'!A22</f>
        <v>B08</v>
      </c>
      <c r="K26" s="21" t="str">
        <f>'Gene Table'!D22</f>
        <v>SCD</v>
      </c>
      <c r="L26" s="64">
        <f>IF(ISNUMBER(Results!E22),Results!E22,NA())</f>
        <v>0.18343404538889463</v>
      </c>
      <c r="M26" s="64">
        <f>IF(ISNUMBER(Results!F22),Results!F22,NA())</f>
        <v>0.15072597846134517</v>
      </c>
      <c r="IS26" s="21" t="str">
        <f>'Gene Table'!$A22</f>
        <v>B08</v>
      </c>
      <c r="IT26" s="21" t="str">
        <f>'Gene Table'!$D22</f>
        <v>SCD</v>
      </c>
      <c r="IU26" s="64">
        <f t="shared" si="2"/>
        <v>0.18343404538889463</v>
      </c>
      <c r="IV26" s="64">
        <f t="shared" si="3"/>
        <v>0.15072597846134517</v>
      </c>
    </row>
    <row r="27" spans="10:256" ht="15" customHeight="1" x14ac:dyDescent="0.25">
      <c r="J27" s="21" t="str">
        <f>'Gene Table'!A23</f>
        <v>B09</v>
      </c>
      <c r="K27" s="21" t="str">
        <f>'Gene Table'!D23</f>
        <v>LBFABP</v>
      </c>
      <c r="L27" s="64">
        <f>IF(ISNUMBER(Results!E23),Results!E23,NA())</f>
        <v>8.2499138052248436E-4</v>
      </c>
      <c r="M27" s="64">
        <f>IF(ISNUMBER(Results!F23),Results!F23,NA())</f>
        <v>3.4847271830343426E-4</v>
      </c>
      <c r="IS27" s="21" t="str">
        <f>'Gene Table'!$A23</f>
        <v>B09</v>
      </c>
      <c r="IT27" s="21" t="str">
        <f>'Gene Table'!$D23</f>
        <v>LBFABP</v>
      </c>
      <c r="IU27" s="64">
        <f t="shared" si="2"/>
        <v>8.2499138052248436E-4</v>
      </c>
      <c r="IV27" s="64">
        <f t="shared" si="3"/>
        <v>3.4847271830343426E-4</v>
      </c>
    </row>
    <row r="28" spans="10:256" ht="15" customHeight="1" x14ac:dyDescent="0.25">
      <c r="J28" s="21" t="str">
        <f>'Gene Table'!A24</f>
        <v>B10</v>
      </c>
      <c r="K28" s="21" t="str">
        <f>'Gene Table'!D24</f>
        <v>CDKN1A</v>
      </c>
      <c r="L28" s="64">
        <f>IF(ISNUMBER(Results!E24),Results!E24,NA())</f>
        <v>1.2303916502879619E-3</v>
      </c>
      <c r="M28" s="64">
        <f>IF(ISNUMBER(Results!F24),Results!F24,NA())</f>
        <v>1.3526459649520763E-3</v>
      </c>
      <c r="IS28" s="21" t="str">
        <f>'Gene Table'!$A24</f>
        <v>B10</v>
      </c>
      <c r="IT28" s="21" t="str">
        <f>'Gene Table'!$D24</f>
        <v>CDKN1A</v>
      </c>
      <c r="IU28" s="64">
        <f t="shared" si="2"/>
        <v>1.2303916502879619E-3</v>
      </c>
      <c r="IV28" s="64">
        <f t="shared" si="3"/>
        <v>1.3526459649520763E-3</v>
      </c>
    </row>
    <row r="29" spans="10:256" ht="15" customHeight="1" x14ac:dyDescent="0.25">
      <c r="J29" s="21" t="str">
        <f>'Gene Table'!A25</f>
        <v>B11</v>
      </c>
      <c r="K29" s="21" t="str">
        <f>'Gene Table'!D25</f>
        <v>GADD45A</v>
      </c>
      <c r="L29" s="64">
        <f>IF(ISNUMBER(Results!E25),Results!E25,NA())</f>
        <v>7.5887180274690352E-2</v>
      </c>
      <c r="M29" s="64">
        <f>IF(ISNUMBER(Results!F25),Results!F25,NA())</f>
        <v>5.0883204225356256E-2</v>
      </c>
      <c r="IS29" s="21" t="str">
        <f>'Gene Table'!$A25</f>
        <v>B11</v>
      </c>
      <c r="IT29" s="21" t="str">
        <f>'Gene Table'!$D25</f>
        <v>GADD45A</v>
      </c>
      <c r="IU29" s="64">
        <f t="shared" si="2"/>
        <v>7.5887180274690352E-2</v>
      </c>
      <c r="IV29" s="64">
        <f t="shared" si="3"/>
        <v>5.0883204225356256E-2</v>
      </c>
    </row>
    <row r="30" spans="10:256" ht="15" customHeight="1" x14ac:dyDescent="0.25">
      <c r="J30" s="21" t="str">
        <f>'Gene Table'!A26</f>
        <v>B12</v>
      </c>
      <c r="K30" s="21" t="str">
        <f>'Gene Table'!D26</f>
        <v>MGMT</v>
      </c>
      <c r="L30" s="64">
        <f>IF(ISNUMBER(Results!E26),Results!E26,NA())</f>
        <v>4.1576960252084332E-3</v>
      </c>
      <c r="M30" s="64">
        <f>IF(ISNUMBER(Results!F26),Results!F26,NA())</f>
        <v>7.4769555240148527E-3</v>
      </c>
      <c r="IS30" s="21" t="str">
        <f>'Gene Table'!$A26</f>
        <v>B12</v>
      </c>
      <c r="IT30" s="21" t="str">
        <f>'Gene Table'!$D26</f>
        <v>MGMT</v>
      </c>
      <c r="IU30" s="64">
        <f t="shared" si="2"/>
        <v>4.1576960252084332E-3</v>
      </c>
      <c r="IV30" s="64">
        <f t="shared" si="3"/>
        <v>7.4769555240148527E-3</v>
      </c>
    </row>
    <row r="31" spans="10:256" ht="15" customHeight="1" x14ac:dyDescent="0.25">
      <c r="J31" s="21" t="str">
        <f>'Gene Table'!A27</f>
        <v>C01</v>
      </c>
      <c r="K31" s="21" t="str">
        <f>'Gene Table'!D27</f>
        <v>NAT2</v>
      </c>
      <c r="L31" s="64">
        <f>IF(ISNUMBER(Results!E27),Results!E27,NA())</f>
        <v>4.1099408132840454E-3</v>
      </c>
      <c r="M31" s="64">
        <f>IF(ISNUMBER(Results!F27),Results!F27,NA())</f>
        <v>4.0160696353752608E-3</v>
      </c>
      <c r="IS31" s="21" t="str">
        <f>'Gene Table'!$A27</f>
        <v>C01</v>
      </c>
      <c r="IT31" s="21" t="str">
        <f>'Gene Table'!$D27</f>
        <v>NAT2</v>
      </c>
      <c r="IU31" s="64">
        <f t="shared" si="2"/>
        <v>4.1099408132840454E-3</v>
      </c>
      <c r="IV31" s="64">
        <f t="shared" si="3"/>
        <v>4.0160696353752608E-3</v>
      </c>
    </row>
    <row r="32" spans="10:256" ht="15" customHeight="1" x14ac:dyDescent="0.25">
      <c r="J32" s="21" t="str">
        <f>'Gene Table'!A28</f>
        <v>C02</v>
      </c>
      <c r="K32" s="21" t="str">
        <f>'Gene Table'!D28</f>
        <v>ALDH1A1</v>
      </c>
      <c r="L32" s="64">
        <f>IF(ISNUMBER(Results!E28),Results!E28,NA())</f>
        <v>0.50697973989501399</v>
      </c>
      <c r="M32" s="64">
        <f>IF(ISNUMBER(Results!F28),Results!F28,NA())</f>
        <v>7.7481731246186722E-2</v>
      </c>
      <c r="IS32" s="21" t="str">
        <f>'Gene Table'!$A28</f>
        <v>C02</v>
      </c>
      <c r="IT32" s="21" t="str">
        <f>'Gene Table'!$D28</f>
        <v>ALDH1A1</v>
      </c>
      <c r="IU32" s="64">
        <f t="shared" si="2"/>
        <v>0.50697973989501399</v>
      </c>
      <c r="IV32" s="64">
        <f t="shared" si="3"/>
        <v>7.7481731246186722E-2</v>
      </c>
    </row>
    <row r="33" spans="10:256" ht="15" customHeight="1" x14ac:dyDescent="0.25">
      <c r="J33" s="21" t="str">
        <f>'Gene Table'!A29</f>
        <v>C03</v>
      </c>
      <c r="K33" s="21" t="str">
        <f>'Gene Table'!D29</f>
        <v>MSH2</v>
      </c>
      <c r="L33" s="64">
        <f>IF(ISNUMBER(Results!E29),Results!E29,NA())</f>
        <v>3.220287563529052E-2</v>
      </c>
      <c r="M33" s="64">
        <f>IF(ISNUMBER(Results!F29),Results!F29,NA())</f>
        <v>1.0003624821489709E-2</v>
      </c>
      <c r="IS33" s="21" t="str">
        <f>'Gene Table'!$A29</f>
        <v>C03</v>
      </c>
      <c r="IT33" s="21" t="str">
        <f>'Gene Table'!$D29</f>
        <v>MSH2</v>
      </c>
      <c r="IU33" s="64">
        <f t="shared" si="2"/>
        <v>3.220287563529052E-2</v>
      </c>
      <c r="IV33" s="64">
        <f t="shared" si="3"/>
        <v>1.0003624821489709E-2</v>
      </c>
    </row>
    <row r="34" spans="10:256" ht="15" customHeight="1" x14ac:dyDescent="0.25">
      <c r="J34" s="21" t="str">
        <f>'Gene Table'!A30</f>
        <v>C04</v>
      </c>
      <c r="K34" s="21" t="str">
        <f>'Gene Table'!D30</f>
        <v>CRYAB</v>
      </c>
      <c r="L34" s="64">
        <f>IF(ISNUMBER(Results!E30),Results!E30,NA())</f>
        <v>1.2251630887807875E-5</v>
      </c>
      <c r="M34" s="64">
        <f>IF(ISNUMBER(Results!F30),Results!F30,NA())</f>
        <v>1.0577844797881636E-4</v>
      </c>
      <c r="IS34" s="21" t="str">
        <f>'Gene Table'!$A30</f>
        <v>C04</v>
      </c>
      <c r="IT34" s="21" t="str">
        <f>'Gene Table'!$D30</f>
        <v>CRYAB</v>
      </c>
      <c r="IU34" s="64">
        <f t="shared" si="2"/>
        <v>1.2251630887807875E-5</v>
      </c>
      <c r="IV34" s="64">
        <f t="shared" si="3"/>
        <v>1.0577844797881636E-4</v>
      </c>
    </row>
    <row r="35" spans="10:256" ht="15" customHeight="1" x14ac:dyDescent="0.25">
      <c r="J35" s="21" t="str">
        <f>'Gene Table'!A31</f>
        <v>C05</v>
      </c>
      <c r="K35" s="21" t="str">
        <f>'Gene Table'!D31</f>
        <v>FOXA1</v>
      </c>
      <c r="L35" s="64">
        <f>IF(ISNUMBER(Results!E31),Results!E31,NA())</f>
        <v>4.278750402972472E-2</v>
      </c>
      <c r="M35" s="64">
        <f>IF(ISNUMBER(Results!F31),Results!F31,NA())</f>
        <v>2.0905118043533011E-2</v>
      </c>
      <c r="IS35" s="21" t="str">
        <f>'Gene Table'!$A31</f>
        <v>C05</v>
      </c>
      <c r="IT35" s="21" t="str">
        <f>'Gene Table'!$D31</f>
        <v>FOXA1</v>
      </c>
      <c r="IU35" s="64">
        <f t="shared" si="2"/>
        <v>4.278750402972472E-2</v>
      </c>
      <c r="IV35" s="64">
        <f t="shared" si="3"/>
        <v>2.0905118043533011E-2</v>
      </c>
    </row>
    <row r="36" spans="10:256" ht="15" customHeight="1" x14ac:dyDescent="0.25">
      <c r="J36" s="21" t="str">
        <f>'Gene Table'!A32</f>
        <v>C06</v>
      </c>
      <c r="K36" s="21" t="str">
        <f>'Gene Table'!D32</f>
        <v>APOB</v>
      </c>
      <c r="L36" s="64">
        <f>IF(ISNUMBER(Results!E32),Results!E32,NA())</f>
        <v>2.970123367846253E-2</v>
      </c>
      <c r="M36" s="64">
        <f>IF(ISNUMBER(Results!F32),Results!F32,NA())</f>
        <v>2.5677822330805965E-2</v>
      </c>
      <c r="IS36" s="21" t="str">
        <f>'Gene Table'!$A32</f>
        <v>C06</v>
      </c>
      <c r="IT36" s="21" t="str">
        <f>'Gene Table'!$D32</f>
        <v>APOB</v>
      </c>
      <c r="IU36" s="64">
        <f t="shared" si="2"/>
        <v>2.970123367846253E-2</v>
      </c>
      <c r="IV36" s="64">
        <f t="shared" si="3"/>
        <v>2.5677822330805965E-2</v>
      </c>
    </row>
    <row r="37" spans="10:256" ht="15" customHeight="1" x14ac:dyDescent="0.25">
      <c r="J37" s="21" t="str">
        <f>'Gene Table'!A33</f>
        <v>C07</v>
      </c>
      <c r="K37" s="21" t="str">
        <f>'Gene Table'!D33</f>
        <v>POLB</v>
      </c>
      <c r="L37" s="64">
        <f>IF(ISNUMBER(Results!E33),Results!E33,NA())</f>
        <v>8.4509739537508219E-3</v>
      </c>
      <c r="M37" s="64">
        <f>IF(ISNUMBER(Results!F33),Results!F33,NA())</f>
        <v>5.1662505707911694E-3</v>
      </c>
      <c r="IS37" s="21" t="str">
        <f>'Gene Table'!$A33</f>
        <v>C07</v>
      </c>
      <c r="IT37" s="21" t="str">
        <f>'Gene Table'!$D33</f>
        <v>POLB</v>
      </c>
      <c r="IU37" s="64">
        <f t="shared" si="2"/>
        <v>8.4509739537508219E-3</v>
      </c>
      <c r="IV37" s="64">
        <f t="shared" si="3"/>
        <v>5.1662505707911694E-3</v>
      </c>
    </row>
    <row r="38" spans="10:256" ht="15" customHeight="1" x14ac:dyDescent="0.25">
      <c r="J38" s="21" t="str">
        <f>'Gene Table'!A34</f>
        <v>C08</v>
      </c>
      <c r="K38" s="21" t="str">
        <f>'Gene Table'!D34</f>
        <v>POLK</v>
      </c>
      <c r="L38" s="64">
        <f>IF(ISNUMBER(Results!E34),Results!E34,NA())</f>
        <v>3.2245942053994985E-3</v>
      </c>
      <c r="M38" s="64">
        <f>IF(ISNUMBER(Results!F34),Results!F34,NA())</f>
        <v>2.1973798529078313E-3</v>
      </c>
      <c r="IS38" s="21" t="str">
        <f>'Gene Table'!$A34</f>
        <v>C08</v>
      </c>
      <c r="IT38" s="21" t="str">
        <f>'Gene Table'!$D34</f>
        <v>POLK</v>
      </c>
      <c r="IU38" s="64">
        <f t="shared" si="2"/>
        <v>3.2245942053994985E-3</v>
      </c>
      <c r="IV38" s="64">
        <f t="shared" si="3"/>
        <v>2.1973798529078313E-3</v>
      </c>
    </row>
    <row r="39" spans="10:256" ht="15" customHeight="1" x14ac:dyDescent="0.25">
      <c r="J39" s="21" t="str">
        <f>'Gene Table'!A35</f>
        <v>C09</v>
      </c>
      <c r="K39" s="21" t="str">
        <f>'Gene Table'!D35</f>
        <v>TP63</v>
      </c>
      <c r="L39" s="64">
        <f>IF(ISNUMBER(Results!E35),Results!E35,NA())</f>
        <v>4.4371719888925448E-5</v>
      </c>
      <c r="M39" s="64">
        <f>IF(ISNUMBER(Results!F35),Results!F35,NA())</f>
        <v>2.475487011206129E-4</v>
      </c>
      <c r="IS39" s="21" t="str">
        <f>'Gene Table'!$A35</f>
        <v>C09</v>
      </c>
      <c r="IT39" s="21" t="str">
        <f>'Gene Table'!$D35</f>
        <v>TP63</v>
      </c>
      <c r="IU39" s="64">
        <f t="shared" si="2"/>
        <v>4.4371719888925448E-5</v>
      </c>
      <c r="IV39" s="64">
        <f t="shared" si="3"/>
        <v>2.475487011206129E-4</v>
      </c>
    </row>
    <row r="40" spans="10:256" ht="15" customHeight="1" x14ac:dyDescent="0.25">
      <c r="J40" s="21" t="str">
        <f>'Gene Table'!A36</f>
        <v>C10</v>
      </c>
      <c r="K40" s="21" t="str">
        <f>'Gene Table'!D36</f>
        <v>G6PC</v>
      </c>
      <c r="L40" s="64">
        <f>IF(ISNUMBER(Results!E36),Results!E36,NA())</f>
        <v>6.9120689935909824E-3</v>
      </c>
      <c r="M40" s="64">
        <f>IF(ISNUMBER(Results!F36),Results!F36,NA())</f>
        <v>5.6273314915302871E-3</v>
      </c>
      <c r="IS40" s="21" t="str">
        <f>'Gene Table'!$A36</f>
        <v>C10</v>
      </c>
      <c r="IT40" s="21" t="str">
        <f>'Gene Table'!$D36</f>
        <v>G6PC</v>
      </c>
      <c r="IU40" s="64">
        <f t="shared" si="2"/>
        <v>6.9120689935909824E-3</v>
      </c>
      <c r="IV40" s="64">
        <f t="shared" si="3"/>
        <v>5.6273314915302871E-3</v>
      </c>
    </row>
    <row r="41" spans="10:256" ht="15" customHeight="1" x14ac:dyDescent="0.25">
      <c r="J41" s="21" t="str">
        <f>'Gene Table'!A37</f>
        <v>C11</v>
      </c>
      <c r="K41" s="21" t="str">
        <f>'Gene Table'!D37</f>
        <v>CA3B</v>
      </c>
      <c r="L41" s="64">
        <f>IF(ISNUMBER(Results!E37),Results!E37,NA())</f>
        <v>2.7850676656943925E-4</v>
      </c>
      <c r="M41" s="64">
        <f>IF(ISNUMBER(Results!F37),Results!F37,NA())</f>
        <v>1.7707727116891812E-4</v>
      </c>
      <c r="IS41" s="21" t="str">
        <f>'Gene Table'!$A37</f>
        <v>C11</v>
      </c>
      <c r="IT41" s="21" t="str">
        <f>'Gene Table'!$D37</f>
        <v>CA3B</v>
      </c>
      <c r="IU41" s="64">
        <f t="shared" si="2"/>
        <v>2.7850676656943925E-4</v>
      </c>
      <c r="IV41" s="64">
        <f t="shared" si="3"/>
        <v>1.7707727116891812E-4</v>
      </c>
    </row>
    <row r="42" spans="10:256" ht="15" customHeight="1" x14ac:dyDescent="0.25">
      <c r="J42" s="21" t="str">
        <f>'Gene Table'!A38</f>
        <v>C12</v>
      </c>
      <c r="K42" s="21" t="str">
        <f>'Gene Table'!D38</f>
        <v>LSS</v>
      </c>
      <c r="L42" s="64">
        <f>IF(ISNUMBER(Results!E38),Results!E38,NA())</f>
        <v>1.4179986801830642E-2</v>
      </c>
      <c r="M42" s="64">
        <f>IF(ISNUMBER(Results!F38),Results!F38,NA())</f>
        <v>4.2352612121149156E-3</v>
      </c>
      <c r="IS42" s="21" t="str">
        <f>'Gene Table'!$A38</f>
        <v>C12</v>
      </c>
      <c r="IT42" s="21" t="str">
        <f>'Gene Table'!$D38</f>
        <v>LSS</v>
      </c>
      <c r="IU42" s="64">
        <f t="shared" si="2"/>
        <v>1.4179986801830642E-2</v>
      </c>
      <c r="IV42" s="64">
        <f t="shared" si="3"/>
        <v>4.2352612121149156E-3</v>
      </c>
    </row>
    <row r="43" spans="10:256" ht="15" customHeight="1" x14ac:dyDescent="0.25">
      <c r="J43" s="21" t="str">
        <f>'Gene Table'!A39</f>
        <v>D01</v>
      </c>
      <c r="K43" s="21" t="str">
        <f>'Gene Table'!D39</f>
        <v>AOC1</v>
      </c>
      <c r="L43" s="64">
        <f>IF(ISNUMBER(Results!E39),Results!E39,NA())</f>
        <v>2.2937567119482694E-4</v>
      </c>
      <c r="M43" s="64">
        <f>IF(ISNUMBER(Results!F39),Results!F39,NA())</f>
        <v>6.2606269618775497E-5</v>
      </c>
      <c r="IS43" s="21" t="str">
        <f>'Gene Table'!$A39</f>
        <v>D01</v>
      </c>
      <c r="IT43" s="21" t="str">
        <f>'Gene Table'!$D39</f>
        <v>AOC1</v>
      </c>
      <c r="IU43" s="64">
        <f t="shared" si="2"/>
        <v>2.2937567119482694E-4</v>
      </c>
      <c r="IV43" s="64">
        <f t="shared" si="3"/>
        <v>6.2606269618775497E-5</v>
      </c>
    </row>
    <row r="44" spans="10:256" ht="15" customHeight="1" x14ac:dyDescent="0.25">
      <c r="J44" s="21" t="str">
        <f>'Gene Table'!A40</f>
        <v>D02</v>
      </c>
      <c r="K44" s="21" t="str">
        <f>'Gene Table'!D40</f>
        <v>MGST3</v>
      </c>
      <c r="L44" s="64">
        <f>IF(ISNUMBER(Results!E40),Results!E40,NA())</f>
        <v>0.19299918584054179</v>
      </c>
      <c r="M44" s="64">
        <f>IF(ISNUMBER(Results!F40),Results!F40,NA())</f>
        <v>0.23488068730350298</v>
      </c>
      <c r="IS44" s="21" t="str">
        <f>'Gene Table'!$A40</f>
        <v>D02</v>
      </c>
      <c r="IT44" s="21" t="str">
        <f>'Gene Table'!$D40</f>
        <v>MGST3</v>
      </c>
      <c r="IU44" s="64">
        <f t="shared" si="2"/>
        <v>0.19299918584054179</v>
      </c>
      <c r="IV44" s="64">
        <f t="shared" si="3"/>
        <v>0.23488068730350298</v>
      </c>
    </row>
    <row r="45" spans="10:256" ht="15" customHeight="1" x14ac:dyDescent="0.25">
      <c r="J45" s="21" t="str">
        <f>'Gene Table'!A41</f>
        <v>D03</v>
      </c>
      <c r="K45" s="21" t="str">
        <f>'Gene Table'!D41</f>
        <v>LEAP2</v>
      </c>
      <c r="L45" s="64">
        <f>IF(ISNUMBER(Results!E41),Results!E41,NA())</f>
        <v>3.5909835551414788E-4</v>
      </c>
      <c r="M45" s="64">
        <f>IF(ISNUMBER(Results!F41),Results!F41,NA())</f>
        <v>3.4686614724828494E-4</v>
      </c>
      <c r="IS45" s="21" t="str">
        <f>'Gene Table'!$A41</f>
        <v>D03</v>
      </c>
      <c r="IT45" s="21" t="str">
        <f>'Gene Table'!$D41</f>
        <v>LEAP2</v>
      </c>
      <c r="IU45" s="64">
        <f t="shared" si="2"/>
        <v>3.5909835551414788E-4</v>
      </c>
      <c r="IV45" s="64">
        <f t="shared" si="3"/>
        <v>3.4686614724828494E-4</v>
      </c>
    </row>
    <row r="46" spans="10:256" ht="15" customHeight="1" x14ac:dyDescent="0.25">
      <c r="J46" s="21" t="str">
        <f>'Gene Table'!A42</f>
        <v>D04</v>
      </c>
      <c r="K46" s="21" t="str">
        <f>'Gene Table'!D42</f>
        <v>FGA</v>
      </c>
      <c r="L46" s="64">
        <f>IF(ISNUMBER(Results!E42),Results!E42,NA())</f>
        <v>1.9505164826587679E-2</v>
      </c>
      <c r="M46" s="64">
        <f>IF(ISNUMBER(Results!F42),Results!F42,NA())</f>
        <v>6.6920626482066953E-3</v>
      </c>
      <c r="IS46" s="21" t="str">
        <f>'Gene Table'!$A42</f>
        <v>D04</v>
      </c>
      <c r="IT46" s="21" t="str">
        <f>'Gene Table'!$D42</f>
        <v>FGA</v>
      </c>
      <c r="IU46" s="64">
        <f t="shared" si="2"/>
        <v>1.9505164826587679E-2</v>
      </c>
      <c r="IV46" s="64">
        <f t="shared" si="3"/>
        <v>6.6920626482066953E-3</v>
      </c>
    </row>
    <row r="47" spans="10:256" ht="15" customHeight="1" x14ac:dyDescent="0.25">
      <c r="J47" s="21" t="str">
        <f>'Gene Table'!A43</f>
        <v>D05</v>
      </c>
      <c r="K47" s="21" t="str">
        <f>'Gene Table'!D43</f>
        <v>MAT1A</v>
      </c>
      <c r="L47" s="64">
        <f>IF(ISNUMBER(Results!E43),Results!E43,NA())</f>
        <v>9.0994811442848024E-3</v>
      </c>
      <c r="M47" s="64">
        <f>IF(ISNUMBER(Results!F43),Results!F43,NA())</f>
        <v>5.5242717280199038E-3</v>
      </c>
      <c r="IS47" s="21" t="str">
        <f>'Gene Table'!$A43</f>
        <v>D05</v>
      </c>
      <c r="IT47" s="21" t="str">
        <f>'Gene Table'!$D43</f>
        <v>MAT1A</v>
      </c>
      <c r="IU47" s="64">
        <f t="shared" si="2"/>
        <v>9.0994811442848024E-3</v>
      </c>
      <c r="IV47" s="64">
        <f t="shared" si="3"/>
        <v>5.5242717280199038E-3</v>
      </c>
    </row>
    <row r="48" spans="10:256" ht="15" customHeight="1" x14ac:dyDescent="0.25">
      <c r="J48" s="21" t="str">
        <f>'Gene Table'!A44</f>
        <v>D06</v>
      </c>
      <c r="K48" s="21" t="str">
        <f>'Gene Table'!D44</f>
        <v>IL1B</v>
      </c>
      <c r="L48" s="64">
        <f>IF(ISNUMBER(Results!E44),Results!E44,NA())</f>
        <v>6.6087574420763942E-4</v>
      </c>
      <c r="M48" s="64">
        <f>IF(ISNUMBER(Results!F44),Results!F44,NA())</f>
        <v>2.135211596816007E-4</v>
      </c>
      <c r="IS48" s="21" t="str">
        <f>'Gene Table'!$A44</f>
        <v>D06</v>
      </c>
      <c r="IT48" s="21" t="str">
        <f>'Gene Table'!$D44</f>
        <v>IL1B</v>
      </c>
      <c r="IU48" s="64">
        <f t="shared" si="2"/>
        <v>6.6087574420763942E-4</v>
      </c>
      <c r="IV48" s="64">
        <f t="shared" si="3"/>
        <v>2.135211596816007E-4</v>
      </c>
    </row>
    <row r="49" spans="10:256" ht="15" customHeight="1" x14ac:dyDescent="0.25">
      <c r="J49" s="21" t="str">
        <f>'Gene Table'!A45</f>
        <v>D07</v>
      </c>
      <c r="K49" s="21" t="str">
        <f>'Gene Table'!D45</f>
        <v>NOS2</v>
      </c>
      <c r="L49" s="64">
        <f>IF(ISNUMBER(Results!E45),Results!E45,NA())</f>
        <v>2.1176306060574556E-3</v>
      </c>
      <c r="M49" s="64">
        <f>IF(ISNUMBER(Results!F45),Results!F45,NA())</f>
        <v>1.6423758110424122E-3</v>
      </c>
      <c r="IS49" s="21" t="str">
        <f>'Gene Table'!$A45</f>
        <v>D07</v>
      </c>
      <c r="IT49" s="21" t="str">
        <f>'Gene Table'!$D45</f>
        <v>NOS2</v>
      </c>
      <c r="IU49" s="64">
        <f t="shared" si="2"/>
        <v>2.1176306060574556E-3</v>
      </c>
      <c r="IV49" s="64">
        <f t="shared" si="3"/>
        <v>1.6423758110424122E-3</v>
      </c>
    </row>
    <row r="50" spans="10:256" ht="15" customHeight="1" x14ac:dyDescent="0.25">
      <c r="J50" s="21" t="str">
        <f>'Gene Table'!A46</f>
        <v>D08</v>
      </c>
      <c r="K50" s="21" t="str">
        <f>'Gene Table'!D46</f>
        <v>EEF1A1</v>
      </c>
      <c r="L50" s="64">
        <f>IF(ISNUMBER(Results!E46),Results!E46,NA())</f>
        <v>1.7532114426320686</v>
      </c>
      <c r="M50" s="64">
        <f>IF(ISNUMBER(Results!F46),Results!F46,NA())</f>
        <v>1.3628876769848266</v>
      </c>
      <c r="IS50" s="21" t="str">
        <f>'Gene Table'!$A46</f>
        <v>D08</v>
      </c>
      <c r="IT50" s="21" t="str">
        <f>'Gene Table'!$D46</f>
        <v>EEF1A1</v>
      </c>
      <c r="IU50" s="64">
        <f t="shared" si="2"/>
        <v>1.7532114426320686</v>
      </c>
      <c r="IV50" s="64">
        <f t="shared" si="3"/>
        <v>1.3628876769848266</v>
      </c>
    </row>
    <row r="51" spans="10:256" ht="15" customHeight="1" x14ac:dyDescent="0.25">
      <c r="J51" s="21" t="str">
        <f>'Gene Table'!A47</f>
        <v>D09</v>
      </c>
      <c r="K51" s="21" t="str">
        <f>'Gene Table'!D47</f>
        <v>RPL4</v>
      </c>
      <c r="L51" s="64">
        <f>IF(ISNUMBER(Results!E47),Results!E47,NA())</f>
        <v>0.57038185793421192</v>
      </c>
      <c r="M51" s="64">
        <f>IF(ISNUMBER(Results!F47),Results!F47,NA())</f>
        <v>0.73373618155557896</v>
      </c>
      <c r="IS51" s="21" t="str">
        <f>'Gene Table'!$A47</f>
        <v>D09</v>
      </c>
      <c r="IT51" s="21" t="str">
        <f>'Gene Table'!$D47</f>
        <v>RPL4</v>
      </c>
      <c r="IU51" s="64">
        <f t="shared" si="2"/>
        <v>0.57038185793421192</v>
      </c>
      <c r="IV51" s="64">
        <f t="shared" si="3"/>
        <v>0.73373618155557896</v>
      </c>
    </row>
    <row r="52" spans="10:256" ht="15" customHeight="1" x14ac:dyDescent="0.25">
      <c r="J52" s="21" t="str">
        <f>'Gene Table'!A48</f>
        <v>D10</v>
      </c>
      <c r="K52" s="21" t="str">
        <f>'Gene Table'!D48</f>
        <v>GGDC</v>
      </c>
      <c r="L52" s="64">
        <f>IF(ISNUMBER(Results!E48),Results!E48,NA())</f>
        <v>1.2251630887807875E-5</v>
      </c>
      <c r="M52" s="64">
        <f>IF(ISNUMBER(Results!F48),Results!F48,NA())</f>
        <v>7.6647314026035447E-6</v>
      </c>
      <c r="IS52" s="21" t="str">
        <f>'Gene Table'!$A48</f>
        <v>D10</v>
      </c>
      <c r="IT52" s="21" t="str">
        <f>'Gene Table'!$D48</f>
        <v>GGDC</v>
      </c>
      <c r="IU52" s="64">
        <f t="shared" si="2"/>
        <v>1.2251630887807875E-5</v>
      </c>
      <c r="IV52" s="64">
        <f t="shared" si="3"/>
        <v>7.6647314026035447E-6</v>
      </c>
    </row>
    <row r="53" spans="10:256" ht="15" customHeight="1" x14ac:dyDescent="0.25">
      <c r="J53" s="21" t="str">
        <f>'Gene Table'!A49</f>
        <v>D11</v>
      </c>
      <c r="K53" s="21" t="str">
        <f>'Gene Table'!D49</f>
        <v>RTC</v>
      </c>
      <c r="L53" s="64">
        <f>IF(ISNUMBER(Results!E49),Results!E49,NA())</f>
        <v>0.54588413228531918</v>
      </c>
      <c r="M53" s="64">
        <f>IF(ISNUMBER(Results!F49),Results!F49,NA())</f>
        <v>0.33915108186191806</v>
      </c>
      <c r="IS53" s="21" t="str">
        <f>'Gene Table'!$A49</f>
        <v>D11</v>
      </c>
      <c r="IT53" s="21" t="str">
        <f>'Gene Table'!$D49</f>
        <v>RTC</v>
      </c>
      <c r="IU53" s="64">
        <f t="shared" si="2"/>
        <v>0.54588413228531918</v>
      </c>
      <c r="IV53" s="64">
        <f t="shared" si="3"/>
        <v>0.33915108186191806</v>
      </c>
    </row>
    <row r="54" spans="10:256" ht="15" customHeight="1" x14ac:dyDescent="0.25">
      <c r="J54" s="21" t="str">
        <f>'Gene Table'!A50</f>
        <v>D12</v>
      </c>
      <c r="K54" s="21" t="str">
        <f>'Gene Table'!D50</f>
        <v>PPC</v>
      </c>
      <c r="L54" s="64">
        <f>IF(ISNUMBER(Results!E50),Results!E50,NA())</f>
        <v>1.0257411214340169</v>
      </c>
      <c r="M54" s="64">
        <f>IF(ISNUMBER(Results!F50),Results!F50,NA())</f>
        <v>0.85460717426489963</v>
      </c>
      <c r="IS54" s="21" t="str">
        <f>'Gene Table'!$A50</f>
        <v>D12</v>
      </c>
      <c r="IT54" s="21" t="str">
        <f>'Gene Table'!$D50</f>
        <v>PPC</v>
      </c>
      <c r="IU54" s="64">
        <f t="shared" si="2"/>
        <v>1.0257411214340169</v>
      </c>
      <c r="IV54" s="64">
        <f t="shared" si="3"/>
        <v>0.85460717426489963</v>
      </c>
    </row>
    <row r="55" spans="10:256" ht="15" customHeight="1" x14ac:dyDescent="0.25">
      <c r="J55" s="21">
        <f>'Gene Table'!A51</f>
        <v>0</v>
      </c>
      <c r="K55" s="21">
        <f>'Gene Table'!D51</f>
        <v>0</v>
      </c>
      <c r="L55" s="64" t="e">
        <f>IF(ISNUMBER(Results!E51),Results!E51,NA())</f>
        <v>#N/A</v>
      </c>
      <c r="M55" s="64" t="e">
        <f>IF(ISNUMBER(Results!F51),Results!F51,NA())</f>
        <v>#N/A</v>
      </c>
      <c r="IS55" s="21">
        <f>'Gene Table'!$A51</f>
        <v>0</v>
      </c>
      <c r="IT55" s="21">
        <f>'Gene Table'!$D51</f>
        <v>0</v>
      </c>
      <c r="IU55" s="64" t="str">
        <f t="shared" si="2"/>
        <v/>
      </c>
      <c r="IV55" s="64" t="str">
        <f t="shared" si="3"/>
        <v/>
      </c>
    </row>
    <row r="56" spans="10:256" ht="15" customHeight="1" x14ac:dyDescent="0.25">
      <c r="J56" s="21">
        <f>'Gene Table'!A52</f>
        <v>0</v>
      </c>
      <c r="K56" s="21">
        <f>'Gene Table'!D52</f>
        <v>0</v>
      </c>
      <c r="L56" s="64" t="e">
        <f>IF(ISNUMBER(Results!E52),Results!E52,NA())</f>
        <v>#N/A</v>
      </c>
      <c r="M56" s="64" t="e">
        <f>IF(ISNUMBER(Results!F52),Results!F52,NA())</f>
        <v>#N/A</v>
      </c>
      <c r="IS56" s="21">
        <f>'Gene Table'!$A52</f>
        <v>0</v>
      </c>
      <c r="IT56" s="21">
        <f>'Gene Table'!$D52</f>
        <v>0</v>
      </c>
      <c r="IU56" s="64" t="str">
        <f t="shared" si="2"/>
        <v/>
      </c>
      <c r="IV56" s="64" t="str">
        <f t="shared" si="3"/>
        <v/>
      </c>
    </row>
    <row r="57" spans="10:256" ht="15" customHeight="1" x14ac:dyDescent="0.25">
      <c r="J57" s="21">
        <f>'Gene Table'!A53</f>
        <v>0</v>
      </c>
      <c r="K57" s="21">
        <f>'Gene Table'!D53</f>
        <v>0</v>
      </c>
      <c r="L57" s="64" t="e">
        <f>IF(ISNUMBER(Results!E53),Results!E53,NA())</f>
        <v>#N/A</v>
      </c>
      <c r="M57" s="64" t="e">
        <f>IF(ISNUMBER(Results!F53),Results!F53,NA())</f>
        <v>#N/A</v>
      </c>
      <c r="IS57" s="21">
        <f>'Gene Table'!$A53</f>
        <v>0</v>
      </c>
      <c r="IT57" s="21">
        <f>'Gene Table'!$D53</f>
        <v>0</v>
      </c>
      <c r="IU57" s="64" t="str">
        <f t="shared" si="2"/>
        <v/>
      </c>
      <c r="IV57" s="64" t="str">
        <f t="shared" si="3"/>
        <v/>
      </c>
    </row>
    <row r="58" spans="10:256" ht="15" customHeight="1" x14ac:dyDescent="0.25">
      <c r="J58" s="21">
        <f>'Gene Table'!A54</f>
        <v>0</v>
      </c>
      <c r="K58" s="21">
        <f>'Gene Table'!D54</f>
        <v>0</v>
      </c>
      <c r="L58" s="64" t="e">
        <f>IF(ISNUMBER(Results!E54),Results!E54,NA())</f>
        <v>#N/A</v>
      </c>
      <c r="M58" s="64" t="e">
        <f>IF(ISNUMBER(Results!F54),Results!F54,NA())</f>
        <v>#N/A</v>
      </c>
      <c r="IS58" s="21">
        <f>'Gene Table'!$A54</f>
        <v>0</v>
      </c>
      <c r="IT58" s="21">
        <f>'Gene Table'!$D54</f>
        <v>0</v>
      </c>
      <c r="IU58" s="64" t="str">
        <f t="shared" si="2"/>
        <v/>
      </c>
      <c r="IV58" s="64" t="str">
        <f t="shared" si="3"/>
        <v/>
      </c>
    </row>
    <row r="59" spans="10:256" ht="15" customHeight="1" x14ac:dyDescent="0.25">
      <c r="J59" s="21">
        <f>'Gene Table'!A55</f>
        <v>0</v>
      </c>
      <c r="K59" s="21">
        <f>'Gene Table'!D55</f>
        <v>0</v>
      </c>
      <c r="L59" s="64" t="e">
        <f>IF(ISNUMBER(Results!E55),Results!E55,NA())</f>
        <v>#N/A</v>
      </c>
      <c r="M59" s="64" t="e">
        <f>IF(ISNUMBER(Results!F55),Results!F55,NA())</f>
        <v>#N/A</v>
      </c>
      <c r="IS59" s="21">
        <f>'Gene Table'!$A55</f>
        <v>0</v>
      </c>
      <c r="IT59" s="21">
        <f>'Gene Table'!$D55</f>
        <v>0</v>
      </c>
      <c r="IU59" s="64" t="str">
        <f t="shared" si="2"/>
        <v/>
      </c>
      <c r="IV59" s="64" t="str">
        <f t="shared" si="3"/>
        <v/>
      </c>
    </row>
    <row r="60" spans="10:256" ht="15" customHeight="1" x14ac:dyDescent="0.25">
      <c r="J60" s="21">
        <f>'Gene Table'!A56</f>
        <v>0</v>
      </c>
      <c r="K60" s="21">
        <f>'Gene Table'!D56</f>
        <v>0</v>
      </c>
      <c r="L60" s="64" t="e">
        <f>IF(ISNUMBER(Results!E56),Results!E56,NA())</f>
        <v>#N/A</v>
      </c>
      <c r="M60" s="64" t="e">
        <f>IF(ISNUMBER(Results!F56),Results!F56,NA())</f>
        <v>#N/A</v>
      </c>
      <c r="IS60" s="21">
        <f>'Gene Table'!$A56</f>
        <v>0</v>
      </c>
      <c r="IT60" s="21">
        <f>'Gene Table'!$D56</f>
        <v>0</v>
      </c>
      <c r="IU60" s="64" t="str">
        <f t="shared" si="2"/>
        <v/>
      </c>
      <c r="IV60" s="64" t="str">
        <f t="shared" si="3"/>
        <v/>
      </c>
    </row>
    <row r="61" spans="10:256" ht="15" customHeight="1" x14ac:dyDescent="0.25">
      <c r="J61" s="21">
        <f>'Gene Table'!A57</f>
        <v>0</v>
      </c>
      <c r="K61" s="21">
        <f>'Gene Table'!D57</f>
        <v>0</v>
      </c>
      <c r="L61" s="64" t="e">
        <f>IF(ISNUMBER(Results!E57),Results!E57,NA())</f>
        <v>#N/A</v>
      </c>
      <c r="M61" s="64" t="e">
        <f>IF(ISNUMBER(Results!F57),Results!F57,NA())</f>
        <v>#N/A</v>
      </c>
      <c r="IS61" s="21">
        <f>'Gene Table'!$A57</f>
        <v>0</v>
      </c>
      <c r="IT61" s="21">
        <f>'Gene Table'!$D57</f>
        <v>0</v>
      </c>
      <c r="IU61" s="64" t="str">
        <f t="shared" si="2"/>
        <v/>
      </c>
      <c r="IV61" s="64" t="str">
        <f t="shared" si="3"/>
        <v/>
      </c>
    </row>
    <row r="62" spans="10:256" ht="15" customHeight="1" x14ac:dyDescent="0.25">
      <c r="J62" s="21">
        <f>'Gene Table'!A58</f>
        <v>0</v>
      </c>
      <c r="K62" s="21">
        <f>'Gene Table'!D58</f>
        <v>0</v>
      </c>
      <c r="L62" s="64" t="e">
        <f>IF(ISNUMBER(Results!E58),Results!E58,NA())</f>
        <v>#N/A</v>
      </c>
      <c r="M62" s="64" t="e">
        <f>IF(ISNUMBER(Results!F58),Results!F58,NA())</f>
        <v>#N/A</v>
      </c>
      <c r="IS62" s="21">
        <f>'Gene Table'!$A58</f>
        <v>0</v>
      </c>
      <c r="IT62" s="21">
        <f>'Gene Table'!$D58</f>
        <v>0</v>
      </c>
      <c r="IU62" s="64" t="str">
        <f t="shared" si="2"/>
        <v/>
      </c>
      <c r="IV62" s="64" t="str">
        <f t="shared" si="3"/>
        <v/>
      </c>
    </row>
    <row r="63" spans="10:256" ht="15" customHeight="1" x14ac:dyDescent="0.25">
      <c r="J63" s="21">
        <f>'Gene Table'!A59</f>
        <v>0</v>
      </c>
      <c r="K63" s="21">
        <f>'Gene Table'!D59</f>
        <v>0</v>
      </c>
      <c r="L63" s="64" t="e">
        <f>IF(ISNUMBER(Results!E59),Results!E59,NA())</f>
        <v>#N/A</v>
      </c>
      <c r="M63" s="64" t="e">
        <f>IF(ISNUMBER(Results!F59),Results!F59,NA())</f>
        <v>#N/A</v>
      </c>
      <c r="IS63" s="21">
        <f>'Gene Table'!$A59</f>
        <v>0</v>
      </c>
      <c r="IT63" s="21">
        <f>'Gene Table'!$D59</f>
        <v>0</v>
      </c>
      <c r="IU63" s="64" t="str">
        <f t="shared" si="2"/>
        <v/>
      </c>
      <c r="IV63" s="64" t="str">
        <f t="shared" si="3"/>
        <v/>
      </c>
    </row>
    <row r="64" spans="10:256" ht="15" customHeight="1" x14ac:dyDescent="0.25">
      <c r="J64" s="21">
        <f>'Gene Table'!A60</f>
        <v>0</v>
      </c>
      <c r="K64" s="21">
        <f>'Gene Table'!D60</f>
        <v>0</v>
      </c>
      <c r="L64" s="64" t="e">
        <f>IF(ISNUMBER(Results!E60),Results!E60,NA())</f>
        <v>#N/A</v>
      </c>
      <c r="M64" s="64" t="e">
        <f>IF(ISNUMBER(Results!F60),Results!F60,NA())</f>
        <v>#N/A</v>
      </c>
      <c r="IS64" s="21">
        <f>'Gene Table'!$A60</f>
        <v>0</v>
      </c>
      <c r="IT64" s="21">
        <f>'Gene Table'!$D60</f>
        <v>0</v>
      </c>
      <c r="IU64" s="64" t="str">
        <f t="shared" si="2"/>
        <v/>
      </c>
      <c r="IV64" s="64" t="str">
        <f t="shared" si="3"/>
        <v/>
      </c>
    </row>
    <row r="65" spans="10:256" ht="15" customHeight="1" x14ac:dyDescent="0.25">
      <c r="J65" s="21">
        <f>'Gene Table'!A61</f>
        <v>0</v>
      </c>
      <c r="K65" s="21">
        <f>'Gene Table'!D61</f>
        <v>0</v>
      </c>
      <c r="L65" s="64" t="e">
        <f>IF(ISNUMBER(Results!E61),Results!E61,NA())</f>
        <v>#N/A</v>
      </c>
      <c r="M65" s="64" t="e">
        <f>IF(ISNUMBER(Results!F61),Results!F61,NA())</f>
        <v>#N/A</v>
      </c>
      <c r="IS65" s="21">
        <f>'Gene Table'!$A61</f>
        <v>0</v>
      </c>
      <c r="IT65" s="21">
        <f>'Gene Table'!$D61</f>
        <v>0</v>
      </c>
      <c r="IU65" s="64" t="str">
        <f t="shared" si="2"/>
        <v/>
      </c>
      <c r="IV65" s="64" t="str">
        <f t="shared" si="3"/>
        <v/>
      </c>
    </row>
    <row r="66" spans="10:256" ht="15" customHeight="1" x14ac:dyDescent="0.25">
      <c r="J66" s="21">
        <f>'Gene Table'!A62</f>
        <v>0</v>
      </c>
      <c r="K66" s="21">
        <f>'Gene Table'!D62</f>
        <v>0</v>
      </c>
      <c r="L66" s="64" t="e">
        <f>IF(ISNUMBER(Results!E62),Results!E62,NA())</f>
        <v>#N/A</v>
      </c>
      <c r="M66" s="64" t="e">
        <f>IF(ISNUMBER(Results!F62),Results!F62,NA())</f>
        <v>#N/A</v>
      </c>
      <c r="IS66" s="21">
        <f>'Gene Table'!$A62</f>
        <v>0</v>
      </c>
      <c r="IT66" s="21">
        <f>'Gene Table'!$D62</f>
        <v>0</v>
      </c>
      <c r="IU66" s="64" t="str">
        <f t="shared" si="2"/>
        <v/>
      </c>
      <c r="IV66" s="64" t="str">
        <f t="shared" si="3"/>
        <v/>
      </c>
    </row>
    <row r="67" spans="10:256" ht="15" customHeight="1" x14ac:dyDescent="0.25">
      <c r="J67" s="21">
        <f>'Gene Table'!A63</f>
        <v>0</v>
      </c>
      <c r="K67" s="21">
        <f>'Gene Table'!D63</f>
        <v>0</v>
      </c>
      <c r="L67" s="64" t="e">
        <f>IF(ISNUMBER(Results!E63),Results!E63,NA())</f>
        <v>#N/A</v>
      </c>
      <c r="M67" s="64" t="e">
        <f>IF(ISNUMBER(Results!F63),Results!F63,NA())</f>
        <v>#N/A</v>
      </c>
      <c r="IS67" s="21">
        <f>'Gene Table'!$A63</f>
        <v>0</v>
      </c>
      <c r="IT67" s="21">
        <f>'Gene Table'!$D63</f>
        <v>0</v>
      </c>
      <c r="IU67" s="64" t="str">
        <f t="shared" si="2"/>
        <v/>
      </c>
      <c r="IV67" s="64" t="str">
        <f t="shared" si="3"/>
        <v/>
      </c>
    </row>
    <row r="68" spans="10:256" ht="15" customHeight="1" x14ac:dyDescent="0.25">
      <c r="J68" s="21">
        <f>'Gene Table'!A64</f>
        <v>0</v>
      </c>
      <c r="K68" s="21">
        <f>'Gene Table'!D64</f>
        <v>0</v>
      </c>
      <c r="L68" s="64" t="e">
        <f>IF(ISNUMBER(Results!E64),Results!E64,NA())</f>
        <v>#N/A</v>
      </c>
      <c r="M68" s="64" t="e">
        <f>IF(ISNUMBER(Results!F64),Results!F64,NA())</f>
        <v>#N/A</v>
      </c>
      <c r="IS68" s="21">
        <f>'Gene Table'!$A64</f>
        <v>0</v>
      </c>
      <c r="IT68" s="21">
        <f>'Gene Table'!$D64</f>
        <v>0</v>
      </c>
      <c r="IU68" s="64" t="str">
        <f t="shared" si="2"/>
        <v/>
      </c>
      <c r="IV68" s="64" t="str">
        <f t="shared" si="3"/>
        <v/>
      </c>
    </row>
    <row r="69" spans="10:256" ht="15" customHeight="1" x14ac:dyDescent="0.25">
      <c r="J69" s="21">
        <f>'Gene Table'!A65</f>
        <v>0</v>
      </c>
      <c r="K69" s="21">
        <f>'Gene Table'!D65</f>
        <v>0</v>
      </c>
      <c r="L69" s="64" t="e">
        <f>IF(ISNUMBER(Results!E65),Results!E65,NA())</f>
        <v>#N/A</v>
      </c>
      <c r="M69" s="64" t="e">
        <f>IF(ISNUMBER(Results!F65),Results!F65,NA())</f>
        <v>#N/A</v>
      </c>
      <c r="IS69" s="21">
        <f>'Gene Table'!$A65</f>
        <v>0</v>
      </c>
      <c r="IT69" s="21">
        <f>'Gene Table'!$D65</f>
        <v>0</v>
      </c>
      <c r="IU69" s="64" t="str">
        <f t="shared" si="2"/>
        <v/>
      </c>
      <c r="IV69" s="64" t="str">
        <f t="shared" si="3"/>
        <v/>
      </c>
    </row>
    <row r="70" spans="10:256" ht="15" customHeight="1" x14ac:dyDescent="0.25">
      <c r="J70" s="21">
        <f>'Gene Table'!A66</f>
        <v>0</v>
      </c>
      <c r="K70" s="21">
        <f>'Gene Table'!D66</f>
        <v>0</v>
      </c>
      <c r="L70" s="64" t="e">
        <f>IF(ISNUMBER(Results!E66),Results!E66,NA())</f>
        <v>#N/A</v>
      </c>
      <c r="M70" s="64" t="e">
        <f>IF(ISNUMBER(Results!F66),Results!F66,NA())</f>
        <v>#N/A</v>
      </c>
      <c r="IS70" s="21">
        <f>'Gene Table'!$A66</f>
        <v>0</v>
      </c>
      <c r="IT70" s="21">
        <f>'Gene Table'!$D66</f>
        <v>0</v>
      </c>
      <c r="IU70" s="64" t="str">
        <f t="shared" si="2"/>
        <v/>
      </c>
      <c r="IV70" s="64" t="str">
        <f t="shared" si="3"/>
        <v/>
      </c>
    </row>
    <row r="71" spans="10:256" ht="15" customHeight="1" x14ac:dyDescent="0.25">
      <c r="J71" s="21">
        <f>'Gene Table'!A67</f>
        <v>0</v>
      </c>
      <c r="K71" s="21">
        <f>'Gene Table'!D67</f>
        <v>0</v>
      </c>
      <c r="L71" s="64" t="e">
        <f>IF(ISNUMBER(Results!E67),Results!E67,NA())</f>
        <v>#N/A</v>
      </c>
      <c r="M71" s="64" t="e">
        <f>IF(ISNUMBER(Results!F67),Results!F67,NA())</f>
        <v>#N/A</v>
      </c>
      <c r="IS71" s="21">
        <f>'Gene Table'!$A67</f>
        <v>0</v>
      </c>
      <c r="IT71" s="21">
        <f>'Gene Table'!$D67</f>
        <v>0</v>
      </c>
      <c r="IU71" s="64" t="str">
        <f t="shared" si="2"/>
        <v/>
      </c>
      <c r="IV71" s="64" t="str">
        <f t="shared" si="3"/>
        <v/>
      </c>
    </row>
    <row r="72" spans="10:256" ht="15" customHeight="1" x14ac:dyDescent="0.25">
      <c r="J72" s="21">
        <f>'Gene Table'!A68</f>
        <v>0</v>
      </c>
      <c r="K72" s="21">
        <f>'Gene Table'!D68</f>
        <v>0</v>
      </c>
      <c r="L72" s="64" t="e">
        <f>IF(ISNUMBER(Results!E68),Results!E68,NA())</f>
        <v>#N/A</v>
      </c>
      <c r="M72" s="64" t="e">
        <f>IF(ISNUMBER(Results!F68),Results!F68,NA())</f>
        <v>#N/A</v>
      </c>
      <c r="IS72" s="21">
        <f>'Gene Table'!$A68</f>
        <v>0</v>
      </c>
      <c r="IT72" s="21">
        <f>'Gene Table'!$D68</f>
        <v>0</v>
      </c>
      <c r="IU72" s="64" t="str">
        <f t="shared" si="2"/>
        <v/>
      </c>
      <c r="IV72" s="64" t="str">
        <f t="shared" si="3"/>
        <v/>
      </c>
    </row>
    <row r="73" spans="10:256" ht="15" customHeight="1" x14ac:dyDescent="0.25">
      <c r="J73" s="21">
        <f>'Gene Table'!A69</f>
        <v>0</v>
      </c>
      <c r="K73" s="21">
        <f>'Gene Table'!D69</f>
        <v>0</v>
      </c>
      <c r="L73" s="64" t="e">
        <f>IF(ISNUMBER(Results!E69),Results!E69,NA())</f>
        <v>#N/A</v>
      </c>
      <c r="M73" s="64" t="e">
        <f>IF(ISNUMBER(Results!F69),Results!F69,NA())</f>
        <v>#N/A</v>
      </c>
      <c r="IS73" s="21">
        <f>'Gene Table'!$A69</f>
        <v>0</v>
      </c>
      <c r="IT73" s="21">
        <f>'Gene Table'!$D69</f>
        <v>0</v>
      </c>
      <c r="IU73" s="64" t="str">
        <f t="shared" si="2"/>
        <v/>
      </c>
      <c r="IV73" s="64" t="str">
        <f t="shared" si="3"/>
        <v/>
      </c>
    </row>
    <row r="74" spans="10:256" ht="15" customHeight="1" x14ac:dyDescent="0.25">
      <c r="J74" s="21">
        <f>'Gene Table'!A70</f>
        <v>0</v>
      </c>
      <c r="K74" s="21">
        <f>'Gene Table'!D70</f>
        <v>0</v>
      </c>
      <c r="L74" s="64" t="e">
        <f>IF(ISNUMBER(Results!E70),Results!E70,NA())</f>
        <v>#N/A</v>
      </c>
      <c r="M74" s="64" t="e">
        <f>IF(ISNUMBER(Results!F70),Results!F70,NA())</f>
        <v>#N/A</v>
      </c>
      <c r="IS74" s="21">
        <f>'Gene Table'!$A70</f>
        <v>0</v>
      </c>
      <c r="IT74" s="21">
        <f>'Gene Table'!$D70</f>
        <v>0</v>
      </c>
      <c r="IU74" s="64" t="str">
        <f t="shared" si="2"/>
        <v/>
      </c>
      <c r="IV74" s="64" t="str">
        <f t="shared" si="3"/>
        <v/>
      </c>
    </row>
    <row r="75" spans="10:256" ht="15" customHeight="1" x14ac:dyDescent="0.25">
      <c r="J75" s="21">
        <f>'Gene Table'!A71</f>
        <v>0</v>
      </c>
      <c r="K75" s="21">
        <f>'Gene Table'!D71</f>
        <v>0</v>
      </c>
      <c r="L75" s="64" t="e">
        <f>IF(ISNUMBER(Results!E71),Results!E71,NA())</f>
        <v>#N/A</v>
      </c>
      <c r="M75" s="64" t="e">
        <f>IF(ISNUMBER(Results!F71),Results!F71,NA())</f>
        <v>#N/A</v>
      </c>
      <c r="IS75" s="21">
        <f>'Gene Table'!$A71</f>
        <v>0</v>
      </c>
      <c r="IT75" s="21">
        <f>'Gene Table'!$D71</f>
        <v>0</v>
      </c>
      <c r="IU75" s="64" t="str">
        <f t="shared" si="2"/>
        <v/>
      </c>
      <c r="IV75" s="64" t="str">
        <f t="shared" si="3"/>
        <v/>
      </c>
    </row>
    <row r="76" spans="10:256" ht="15" customHeight="1" x14ac:dyDescent="0.25">
      <c r="J76" s="21">
        <f>'Gene Table'!A72</f>
        <v>0</v>
      </c>
      <c r="K76" s="21">
        <f>'Gene Table'!D72</f>
        <v>0</v>
      </c>
      <c r="L76" s="64" t="e">
        <f>IF(ISNUMBER(Results!E72),Results!E72,NA())</f>
        <v>#N/A</v>
      </c>
      <c r="M76" s="64" t="e">
        <f>IF(ISNUMBER(Results!F72),Results!F72,NA())</f>
        <v>#N/A</v>
      </c>
      <c r="IS76" s="21">
        <f>'Gene Table'!$A72</f>
        <v>0</v>
      </c>
      <c r="IT76" s="21">
        <f>'Gene Table'!$D72</f>
        <v>0</v>
      </c>
      <c r="IU76" s="64" t="str">
        <f t="shared" si="2"/>
        <v/>
      </c>
      <c r="IV76" s="64" t="str">
        <f t="shared" si="3"/>
        <v/>
      </c>
    </row>
    <row r="77" spans="10:256" ht="15" customHeight="1" x14ac:dyDescent="0.25">
      <c r="J77" s="21">
        <f>'Gene Table'!A73</f>
        <v>0</v>
      </c>
      <c r="K77" s="21">
        <f>'Gene Table'!D73</f>
        <v>0</v>
      </c>
      <c r="L77" s="64" t="e">
        <f>IF(ISNUMBER(Results!E73),Results!E73,NA())</f>
        <v>#N/A</v>
      </c>
      <c r="M77" s="64" t="e">
        <f>IF(ISNUMBER(Results!F73),Results!F73,NA())</f>
        <v>#N/A</v>
      </c>
      <c r="IS77" s="21">
        <f>'Gene Table'!$A73</f>
        <v>0</v>
      </c>
      <c r="IT77" s="21">
        <f>'Gene Table'!$D73</f>
        <v>0</v>
      </c>
      <c r="IU77" s="64" t="str">
        <f t="shared" si="2"/>
        <v/>
      </c>
      <c r="IV77" s="64" t="str">
        <f t="shared" si="3"/>
        <v/>
      </c>
    </row>
    <row r="78" spans="10:256" ht="15" customHeight="1" x14ac:dyDescent="0.25">
      <c r="J78" s="21">
        <f>'Gene Table'!A74</f>
        <v>0</v>
      </c>
      <c r="K78" s="21">
        <f>'Gene Table'!D74</f>
        <v>0</v>
      </c>
      <c r="L78" s="64" t="e">
        <f>IF(ISNUMBER(Results!E74),Results!E74,NA())</f>
        <v>#N/A</v>
      </c>
      <c r="M78" s="64" t="e">
        <f>IF(ISNUMBER(Results!F74),Results!F74,NA())</f>
        <v>#N/A</v>
      </c>
      <c r="IS78" s="21">
        <f>'Gene Table'!$A74</f>
        <v>0</v>
      </c>
      <c r="IT78" s="21">
        <f>'Gene Table'!$D74</f>
        <v>0</v>
      </c>
      <c r="IU78" s="64" t="str">
        <f t="shared" si="2"/>
        <v/>
      </c>
      <c r="IV78" s="64" t="str">
        <f t="shared" si="3"/>
        <v/>
      </c>
    </row>
    <row r="79" spans="10:256" ht="15" customHeight="1" x14ac:dyDescent="0.25">
      <c r="J79" s="21">
        <f>'Gene Table'!A75</f>
        <v>0</v>
      </c>
      <c r="K79" s="21">
        <f>'Gene Table'!D75</f>
        <v>0</v>
      </c>
      <c r="L79" s="64" t="e">
        <f>IF(ISNUMBER(Results!E75),Results!E75,NA())</f>
        <v>#N/A</v>
      </c>
      <c r="M79" s="64" t="e">
        <f>IF(ISNUMBER(Results!F75),Results!F75,NA())</f>
        <v>#N/A</v>
      </c>
      <c r="IS79" s="21">
        <f>'Gene Table'!$A75</f>
        <v>0</v>
      </c>
      <c r="IT79" s="21">
        <f>'Gene Table'!$D75</f>
        <v>0</v>
      </c>
      <c r="IU79" s="64" t="str">
        <f t="shared" si="2"/>
        <v/>
      </c>
      <c r="IV79" s="64" t="str">
        <f t="shared" si="3"/>
        <v/>
      </c>
    </row>
    <row r="80" spans="10:256" ht="15" customHeight="1" x14ac:dyDescent="0.25">
      <c r="J80" s="21">
        <f>'Gene Table'!A76</f>
        <v>0</v>
      </c>
      <c r="K80" s="21">
        <f>'Gene Table'!D76</f>
        <v>0</v>
      </c>
      <c r="L80" s="64" t="e">
        <f>IF(ISNUMBER(Results!E76),Results!E76,NA())</f>
        <v>#N/A</v>
      </c>
      <c r="M80" s="64" t="e">
        <f>IF(ISNUMBER(Results!F76),Results!F76,NA())</f>
        <v>#N/A</v>
      </c>
      <c r="IS80" s="21">
        <f>'Gene Table'!$A76</f>
        <v>0</v>
      </c>
      <c r="IT80" s="21">
        <f>'Gene Table'!$D76</f>
        <v>0</v>
      </c>
      <c r="IU80" s="64" t="str">
        <f t="shared" si="2"/>
        <v/>
      </c>
      <c r="IV80" s="64" t="str">
        <f t="shared" si="3"/>
        <v/>
      </c>
    </row>
    <row r="81" spans="10:256" ht="15" customHeight="1" x14ac:dyDescent="0.25">
      <c r="J81" s="21">
        <f>'Gene Table'!A77</f>
        <v>0</v>
      </c>
      <c r="K81" s="21">
        <f>'Gene Table'!D77</f>
        <v>0</v>
      </c>
      <c r="L81" s="64" t="e">
        <f>IF(ISNUMBER(Results!E77),Results!E77,NA())</f>
        <v>#N/A</v>
      </c>
      <c r="M81" s="64" t="e">
        <f>IF(ISNUMBER(Results!F77),Results!F77,NA())</f>
        <v>#N/A</v>
      </c>
      <c r="IS81" s="21">
        <f>'Gene Table'!$A77</f>
        <v>0</v>
      </c>
      <c r="IT81" s="21">
        <f>'Gene Table'!$D77</f>
        <v>0</v>
      </c>
      <c r="IU81" s="64" t="str">
        <f t="shared" si="2"/>
        <v/>
      </c>
      <c r="IV81" s="64" t="str">
        <f t="shared" si="3"/>
        <v/>
      </c>
    </row>
    <row r="82" spans="10:256" ht="15" customHeight="1" x14ac:dyDescent="0.25">
      <c r="J82" s="21">
        <f>'Gene Table'!A78</f>
        <v>0</v>
      </c>
      <c r="K82" s="21">
        <f>'Gene Table'!D78</f>
        <v>0</v>
      </c>
      <c r="L82" s="64" t="e">
        <f>IF(ISNUMBER(Results!E78),Results!E78,NA())</f>
        <v>#N/A</v>
      </c>
      <c r="M82" s="64" t="e">
        <f>IF(ISNUMBER(Results!F78),Results!F78,NA())</f>
        <v>#N/A</v>
      </c>
      <c r="IS82" s="21">
        <f>'Gene Table'!$A78</f>
        <v>0</v>
      </c>
      <c r="IT82" s="21">
        <f>'Gene Table'!$D78</f>
        <v>0</v>
      </c>
      <c r="IU82" s="64" t="str">
        <f t="shared" ref="IU82:IU95" si="4">IF(ISNUMBER(L82),L82,"")</f>
        <v/>
      </c>
      <c r="IV82" s="64" t="str">
        <f t="shared" ref="IV82:IV95" si="5">IF(ISNUMBER(M82),M82,"")</f>
        <v/>
      </c>
    </row>
    <row r="83" spans="10:256" ht="15" customHeight="1" x14ac:dyDescent="0.25">
      <c r="J83" s="21">
        <f>'Gene Table'!A79</f>
        <v>0</v>
      </c>
      <c r="K83" s="21">
        <f>'Gene Table'!D79</f>
        <v>0</v>
      </c>
      <c r="L83" s="64" t="e">
        <f>IF(ISNUMBER(Results!E79),Results!E79,NA())</f>
        <v>#N/A</v>
      </c>
      <c r="M83" s="64" t="e">
        <f>IF(ISNUMBER(Results!F79),Results!F79,NA())</f>
        <v>#N/A</v>
      </c>
      <c r="IS83" s="21">
        <f>'Gene Table'!$A79</f>
        <v>0</v>
      </c>
      <c r="IT83" s="21">
        <f>'Gene Table'!$D79</f>
        <v>0</v>
      </c>
      <c r="IU83" s="64" t="str">
        <f t="shared" si="4"/>
        <v/>
      </c>
      <c r="IV83" s="64" t="str">
        <f t="shared" si="5"/>
        <v/>
      </c>
    </row>
    <row r="84" spans="10:256" ht="15" customHeight="1" x14ac:dyDescent="0.25">
      <c r="J84" s="21">
        <f>'Gene Table'!A80</f>
        <v>0</v>
      </c>
      <c r="K84" s="21">
        <f>'Gene Table'!D80</f>
        <v>0</v>
      </c>
      <c r="L84" s="64" t="e">
        <f>IF(ISNUMBER(Results!E80),Results!E80,NA())</f>
        <v>#N/A</v>
      </c>
      <c r="M84" s="64" t="e">
        <f>IF(ISNUMBER(Results!F80),Results!F80,NA())</f>
        <v>#N/A</v>
      </c>
      <c r="IS84" s="21">
        <f>'Gene Table'!$A80</f>
        <v>0</v>
      </c>
      <c r="IT84" s="21">
        <f>'Gene Table'!$D80</f>
        <v>0</v>
      </c>
      <c r="IU84" s="64" t="str">
        <f t="shared" si="4"/>
        <v/>
      </c>
      <c r="IV84" s="64" t="str">
        <f t="shared" si="5"/>
        <v/>
      </c>
    </row>
    <row r="85" spans="10:256" ht="15" customHeight="1" x14ac:dyDescent="0.25">
      <c r="J85" s="21">
        <f>'Gene Table'!A81</f>
        <v>0</v>
      </c>
      <c r="K85" s="21">
        <f>'Gene Table'!D81</f>
        <v>0</v>
      </c>
      <c r="L85" s="64" t="e">
        <f>IF(ISNUMBER(Results!E81),Results!E81,NA())</f>
        <v>#N/A</v>
      </c>
      <c r="M85" s="64" t="e">
        <f>IF(ISNUMBER(Results!F81),Results!F81,NA())</f>
        <v>#N/A</v>
      </c>
      <c r="IS85" s="21">
        <f>'Gene Table'!$A81</f>
        <v>0</v>
      </c>
      <c r="IT85" s="21">
        <f>'Gene Table'!$D81</f>
        <v>0</v>
      </c>
      <c r="IU85" s="64" t="str">
        <f t="shared" si="4"/>
        <v/>
      </c>
      <c r="IV85" s="64" t="str">
        <f t="shared" si="5"/>
        <v/>
      </c>
    </row>
    <row r="86" spans="10:256" ht="15" customHeight="1" x14ac:dyDescent="0.25">
      <c r="J86" s="21">
        <f>'Gene Table'!A82</f>
        <v>0</v>
      </c>
      <c r="K86" s="21">
        <f>'Gene Table'!D82</f>
        <v>0</v>
      </c>
      <c r="L86" s="64" t="e">
        <f>IF(ISNUMBER(Results!E82),Results!E82,NA())</f>
        <v>#N/A</v>
      </c>
      <c r="M86" s="64" t="e">
        <f>IF(ISNUMBER(Results!F82),Results!F82,NA())</f>
        <v>#N/A</v>
      </c>
      <c r="IS86" s="21">
        <f>'Gene Table'!$A82</f>
        <v>0</v>
      </c>
      <c r="IT86" s="21">
        <f>'Gene Table'!$D82</f>
        <v>0</v>
      </c>
      <c r="IU86" s="64" t="str">
        <f t="shared" si="4"/>
        <v/>
      </c>
      <c r="IV86" s="64" t="str">
        <f t="shared" si="5"/>
        <v/>
      </c>
    </row>
    <row r="87" spans="10:256" ht="15" customHeight="1" x14ac:dyDescent="0.25">
      <c r="J87" s="21">
        <f>'Gene Table'!A83</f>
        <v>0</v>
      </c>
      <c r="K87" s="21">
        <f>'Gene Table'!D83</f>
        <v>0</v>
      </c>
      <c r="L87" s="64" t="e">
        <f>IF(ISNUMBER(Results!E83),Results!E83,NA())</f>
        <v>#N/A</v>
      </c>
      <c r="M87" s="64" t="e">
        <f>IF(ISNUMBER(Results!F83),Results!F83,NA())</f>
        <v>#N/A</v>
      </c>
      <c r="IS87" s="21">
        <f>'Gene Table'!$A83</f>
        <v>0</v>
      </c>
      <c r="IT87" s="21">
        <f>'Gene Table'!$D83</f>
        <v>0</v>
      </c>
      <c r="IU87" s="64" t="str">
        <f t="shared" si="4"/>
        <v/>
      </c>
      <c r="IV87" s="64" t="str">
        <f t="shared" si="5"/>
        <v/>
      </c>
    </row>
    <row r="88" spans="10:256" ht="15" customHeight="1" x14ac:dyDescent="0.25">
      <c r="J88" s="21">
        <f>'Gene Table'!A84</f>
        <v>0</v>
      </c>
      <c r="K88" s="21">
        <f>'Gene Table'!D84</f>
        <v>0</v>
      </c>
      <c r="L88" s="64" t="e">
        <f>IF(ISNUMBER(Results!E84),Results!E84,NA())</f>
        <v>#N/A</v>
      </c>
      <c r="M88" s="64" t="e">
        <f>IF(ISNUMBER(Results!F84),Results!F84,NA())</f>
        <v>#N/A</v>
      </c>
      <c r="IS88" s="21">
        <f>'Gene Table'!$A84</f>
        <v>0</v>
      </c>
      <c r="IT88" s="21">
        <f>'Gene Table'!$D84</f>
        <v>0</v>
      </c>
      <c r="IU88" s="64" t="str">
        <f t="shared" si="4"/>
        <v/>
      </c>
      <c r="IV88" s="64" t="str">
        <f t="shared" si="5"/>
        <v/>
      </c>
    </row>
    <row r="89" spans="10:256" ht="15" customHeight="1" x14ac:dyDescent="0.25">
      <c r="J89" s="21">
        <f>'Gene Table'!A85</f>
        <v>0</v>
      </c>
      <c r="K89" s="21">
        <f>'Gene Table'!D85</f>
        <v>0</v>
      </c>
      <c r="L89" s="64" t="e">
        <f>IF(ISNUMBER(Results!E85),Results!E85,NA())</f>
        <v>#N/A</v>
      </c>
      <c r="M89" s="64" t="e">
        <f>IF(ISNUMBER(Results!F85),Results!F85,NA())</f>
        <v>#N/A</v>
      </c>
      <c r="IS89" s="21">
        <f>'Gene Table'!$A85</f>
        <v>0</v>
      </c>
      <c r="IT89" s="21">
        <f>'Gene Table'!$D85</f>
        <v>0</v>
      </c>
      <c r="IU89" s="64" t="str">
        <f t="shared" si="4"/>
        <v/>
      </c>
      <c r="IV89" s="64" t="str">
        <f t="shared" si="5"/>
        <v/>
      </c>
    </row>
    <row r="90" spans="10:256" ht="15" customHeight="1" x14ac:dyDescent="0.25">
      <c r="J90" s="21">
        <f>'Gene Table'!A86</f>
        <v>0</v>
      </c>
      <c r="K90" s="21">
        <f>'Gene Table'!D86</f>
        <v>0</v>
      </c>
      <c r="L90" s="64" t="e">
        <f>IF(ISNUMBER(Results!E86),Results!E86,NA())</f>
        <v>#N/A</v>
      </c>
      <c r="M90" s="64" t="e">
        <f>IF(ISNUMBER(Results!F86),Results!F86,NA())</f>
        <v>#N/A</v>
      </c>
      <c r="IS90" s="21">
        <f>'Gene Table'!$A86</f>
        <v>0</v>
      </c>
      <c r="IT90" s="21">
        <f>'Gene Table'!$D86</f>
        <v>0</v>
      </c>
      <c r="IU90" s="64" t="str">
        <f t="shared" si="4"/>
        <v/>
      </c>
      <c r="IV90" s="64" t="str">
        <f t="shared" si="5"/>
        <v/>
      </c>
    </row>
    <row r="91" spans="10:256" ht="15" customHeight="1" x14ac:dyDescent="0.25">
      <c r="J91" s="21">
        <f>'Gene Table'!A87</f>
        <v>0</v>
      </c>
      <c r="K91" s="21">
        <f>'Gene Table'!D87</f>
        <v>0</v>
      </c>
      <c r="L91" s="64" t="e">
        <f>IF(ISNUMBER(Results!E87),Results!E87,NA())</f>
        <v>#N/A</v>
      </c>
      <c r="M91" s="64" t="e">
        <f>IF(ISNUMBER(Results!F87),Results!F87,NA())</f>
        <v>#N/A</v>
      </c>
      <c r="IS91" s="21">
        <f>'Gene Table'!$A87</f>
        <v>0</v>
      </c>
      <c r="IT91" s="21">
        <f>'Gene Table'!$D87</f>
        <v>0</v>
      </c>
      <c r="IU91" s="64" t="str">
        <f t="shared" si="4"/>
        <v/>
      </c>
      <c r="IV91" s="64" t="str">
        <f t="shared" si="5"/>
        <v/>
      </c>
    </row>
    <row r="92" spans="10:256" ht="15" customHeight="1" x14ac:dyDescent="0.25">
      <c r="J92" s="21">
        <f>'Gene Table'!A88</f>
        <v>0</v>
      </c>
      <c r="K92" s="21">
        <f>'Gene Table'!D88</f>
        <v>0</v>
      </c>
      <c r="L92" s="64" t="e">
        <f>IF(ISNUMBER(Results!E88),Results!E88,NA())</f>
        <v>#N/A</v>
      </c>
      <c r="M92" s="64" t="e">
        <f>IF(ISNUMBER(Results!F88),Results!F88,NA())</f>
        <v>#N/A</v>
      </c>
      <c r="IS92" s="21">
        <f>'Gene Table'!$A88</f>
        <v>0</v>
      </c>
      <c r="IT92" s="21">
        <f>'Gene Table'!$D88</f>
        <v>0</v>
      </c>
      <c r="IU92" s="64" t="str">
        <f t="shared" si="4"/>
        <v/>
      </c>
      <c r="IV92" s="64" t="str">
        <f t="shared" si="5"/>
        <v/>
      </c>
    </row>
    <row r="93" spans="10:256" ht="15" customHeight="1" x14ac:dyDescent="0.25">
      <c r="J93" s="21">
        <f>'Gene Table'!A89</f>
        <v>0</v>
      </c>
      <c r="K93" s="21">
        <f>'Gene Table'!D89</f>
        <v>0</v>
      </c>
      <c r="L93" s="64" t="e">
        <f>IF(ISNUMBER(Results!E89),Results!E89,NA())</f>
        <v>#N/A</v>
      </c>
      <c r="M93" s="64" t="e">
        <f>IF(ISNUMBER(Results!F89),Results!F89,NA())</f>
        <v>#N/A</v>
      </c>
      <c r="IS93" s="21">
        <f>'Gene Table'!$A89</f>
        <v>0</v>
      </c>
      <c r="IT93" s="21">
        <f>'Gene Table'!$D89</f>
        <v>0</v>
      </c>
      <c r="IU93" s="64" t="str">
        <f t="shared" si="4"/>
        <v/>
      </c>
      <c r="IV93" s="64" t="str">
        <f t="shared" si="5"/>
        <v/>
      </c>
    </row>
    <row r="94" spans="10:256" ht="15" customHeight="1" x14ac:dyDescent="0.25">
      <c r="J94" s="21">
        <f>'Gene Table'!A90</f>
        <v>0</v>
      </c>
      <c r="K94" s="21">
        <f>'Gene Table'!D90</f>
        <v>0</v>
      </c>
      <c r="L94" s="64" t="e">
        <f>IF(ISNUMBER(Results!E90),Results!E90,NA())</f>
        <v>#N/A</v>
      </c>
      <c r="M94" s="64" t="e">
        <f>IF(ISNUMBER(Results!F90),Results!F90,NA())</f>
        <v>#N/A</v>
      </c>
      <c r="IS94" s="21">
        <f>'Gene Table'!$A90</f>
        <v>0</v>
      </c>
      <c r="IT94" s="21">
        <f>'Gene Table'!$D90</f>
        <v>0</v>
      </c>
      <c r="IU94" s="64" t="str">
        <f t="shared" si="4"/>
        <v/>
      </c>
      <c r="IV94" s="64" t="str">
        <f t="shared" si="5"/>
        <v/>
      </c>
    </row>
    <row r="95" spans="10:256" ht="15" customHeight="1" x14ac:dyDescent="0.25">
      <c r="J95" s="21">
        <f>'Gene Table'!A91</f>
        <v>0</v>
      </c>
      <c r="K95" s="21">
        <f>'Gene Table'!D91</f>
        <v>0</v>
      </c>
      <c r="L95" s="64" t="e">
        <f>IF(ISNUMBER(Results!E91),Results!E91,NA())</f>
        <v>#N/A</v>
      </c>
      <c r="M95" s="64" t="e">
        <f>IF(ISNUMBER(Results!F91),Results!F91,NA())</f>
        <v>#N/A</v>
      </c>
      <c r="IS95" s="21">
        <f>'Gene Table'!$A91</f>
        <v>0</v>
      </c>
      <c r="IT95" s="21">
        <f>'Gene Table'!$D91</f>
        <v>0</v>
      </c>
      <c r="IU95" s="64" t="str">
        <f t="shared" si="4"/>
        <v/>
      </c>
      <c r="IV95" s="64" t="str">
        <f t="shared" si="5"/>
        <v/>
      </c>
    </row>
    <row r="96" spans="10:25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sheetData>
  <sheetProtection algorithmName="SHA-512" hashValue="d9tTzYu5ok5cbjT17dbCmJe5ugzHhesELD9ihy2Cixk/8gbeghoLeIURQ8bxA2XCnaATAAMa6wsjQe48QOj2/w==" saltValue="gVikgCxwmyf57xN7/tqrXQ==" spinCount="100000" sheet="1" objects="1" scenarios="1"/>
  <mergeCells count="10">
    <mergeCell ref="IS4:IV4"/>
    <mergeCell ref="IS5:IS6"/>
    <mergeCell ref="IT5:IT6"/>
    <mergeCell ref="IU5:IV5"/>
    <mergeCell ref="A2:H2"/>
    <mergeCell ref="A4:H4"/>
    <mergeCell ref="L5:M5"/>
    <mergeCell ref="J4:M4"/>
    <mergeCell ref="K5:K6"/>
    <mergeCell ref="J5:J6"/>
  </mergeCells>
  <phoneticPr fontId="7" type="noConversion"/>
  <pageMargins left="0.75" right="0.75" top="1" bottom="1" header="0.5" footer="0.5"/>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V95"/>
  <sheetViews>
    <sheetView workbookViewId="0">
      <selection sqref="A1:C1"/>
    </sheetView>
  </sheetViews>
  <sheetFormatPr defaultRowHeight="12.5" x14ac:dyDescent="0.25"/>
  <cols>
    <col min="1" max="9" width="9.6328125" customWidth="1"/>
    <col min="10" max="10" width="4.6328125" customWidth="1"/>
    <col min="11" max="11" width="8.6328125" customWidth="1"/>
    <col min="12" max="12" width="12.6328125" customWidth="1"/>
    <col min="13" max="14" width="8.6328125" customWidth="1"/>
    <col min="15" max="15" width="12.6328125" customWidth="1"/>
    <col min="16" max="18" width="10.6328125" customWidth="1"/>
  </cols>
  <sheetData>
    <row r="1" spans="1:256" ht="15" customHeight="1" x14ac:dyDescent="0.35">
      <c r="A1" s="193" t="s">
        <v>175</v>
      </c>
      <c r="B1" s="193"/>
      <c r="C1" s="193"/>
      <c r="D1" s="141">
        <v>2</v>
      </c>
      <c r="F1" s="150" t="s">
        <v>169</v>
      </c>
      <c r="G1" s="150"/>
      <c r="H1" s="150"/>
      <c r="I1" s="141">
        <v>0.05</v>
      </c>
    </row>
    <row r="2" spans="1:256" ht="30" customHeight="1" x14ac:dyDescent="0.25">
      <c r="A2" s="254" t="s">
        <v>182</v>
      </c>
      <c r="B2" s="256"/>
      <c r="C2" s="256"/>
      <c r="D2" s="256"/>
      <c r="E2" s="256"/>
      <c r="F2" s="256"/>
      <c r="G2" s="256"/>
      <c r="H2" s="256"/>
      <c r="I2" s="257"/>
    </row>
    <row r="3" spans="1:256" ht="30" customHeight="1" x14ac:dyDescent="0.25">
      <c r="A3" s="254" t="s">
        <v>183</v>
      </c>
      <c r="B3" s="256"/>
      <c r="C3" s="256"/>
      <c r="D3" s="256"/>
      <c r="E3" s="256"/>
      <c r="F3" s="256"/>
      <c r="G3" s="256"/>
      <c r="H3" s="256"/>
      <c r="I3" s="257"/>
    </row>
    <row r="4" spans="1:256" ht="30" customHeight="1" x14ac:dyDescent="0.25">
      <c r="A4" s="254" t="s">
        <v>181</v>
      </c>
      <c r="B4" s="256"/>
      <c r="C4" s="256"/>
      <c r="D4" s="256"/>
      <c r="E4" s="256"/>
      <c r="F4" s="256"/>
      <c r="G4" s="256"/>
      <c r="H4" s="256"/>
      <c r="I4" s="257"/>
    </row>
    <row r="5" spans="1:256" ht="15" customHeight="1" x14ac:dyDescent="0.3">
      <c r="M5" s="154" t="s">
        <v>179</v>
      </c>
      <c r="N5" s="173"/>
      <c r="O5" s="155"/>
      <c r="IS5" s="38"/>
      <c r="IT5" s="38"/>
      <c r="IU5" s="154" t="s">
        <v>179</v>
      </c>
      <c r="IV5" s="155"/>
    </row>
    <row r="6" spans="1:256" ht="15" customHeight="1" x14ac:dyDescent="0.4">
      <c r="K6" s="38" t="s">
        <v>0</v>
      </c>
      <c r="L6" s="38" t="s">
        <v>97</v>
      </c>
      <c r="M6" s="38" t="s">
        <v>190</v>
      </c>
      <c r="N6" s="38" t="s">
        <v>168</v>
      </c>
      <c r="O6" s="38" t="s">
        <v>328</v>
      </c>
      <c r="IS6" s="38" t="s">
        <v>0</v>
      </c>
      <c r="IT6" s="38" t="s">
        <v>97</v>
      </c>
      <c r="IU6" s="38" t="s">
        <v>190</v>
      </c>
      <c r="IV6" s="38" t="s">
        <v>168</v>
      </c>
    </row>
    <row r="7" spans="1:256" ht="15" customHeight="1" x14ac:dyDescent="0.25">
      <c r="K7" s="21" t="str">
        <f>'Gene Table'!A3</f>
        <v>A01</v>
      </c>
      <c r="L7" s="21" t="str">
        <f>'Gene Table'!D3</f>
        <v>CYP3A7</v>
      </c>
      <c r="M7" s="49">
        <f>IF(ISNUMBER(Results!G3),LOG(Results!G3,2),NA())</f>
        <v>1.1433333333333324</v>
      </c>
      <c r="N7" s="50">
        <f>IF(ISNUMBER(Results!H3),Results!H3,NA())</f>
        <v>2.7984085073851995E-3</v>
      </c>
      <c r="O7" s="21" t="str">
        <f>Results!J3</f>
        <v>OKAY</v>
      </c>
      <c r="IS7" s="21" t="str">
        <f>'Gene Table'!A3</f>
        <v>A01</v>
      </c>
      <c r="IT7" s="21" t="str">
        <f>'Gene Table'!D3</f>
        <v>CYP3A7</v>
      </c>
      <c r="IU7" s="49">
        <f>IF(ISNUMBER(M7),M7,"")</f>
        <v>1.1433333333333324</v>
      </c>
      <c r="IV7" s="50">
        <f>IF(ISNUMBER(N7),N7,"")</f>
        <v>2.7984085073851995E-3</v>
      </c>
    </row>
    <row r="8" spans="1:256" ht="15" customHeight="1" x14ac:dyDescent="0.25">
      <c r="K8" s="21" t="str">
        <f>'Gene Table'!A4</f>
        <v>A02</v>
      </c>
      <c r="L8" s="21" t="str">
        <f>'Gene Table'!D4</f>
        <v>CYP1A4</v>
      </c>
      <c r="M8" s="49">
        <f>IF(ISNUMBER(Results!G4),LOG(Results!G4,2),NA())</f>
        <v>0.61666666666666781</v>
      </c>
      <c r="N8" s="50">
        <f>IF(ISNUMBER(Results!H4),Results!H4,NA())</f>
        <v>0.42307401894648106</v>
      </c>
      <c r="O8" s="21" t="str">
        <f>Results!J4</f>
        <v>B</v>
      </c>
      <c r="IS8" s="21" t="str">
        <f>'Gene Table'!A4</f>
        <v>A02</v>
      </c>
      <c r="IT8" s="21" t="str">
        <f>'Gene Table'!D4</f>
        <v>CYP1A4</v>
      </c>
      <c r="IU8" s="49">
        <f t="shared" ref="IU8:IU24" si="0">IF(ISNUMBER(M8),M8,"")</f>
        <v>0.61666666666666781</v>
      </c>
      <c r="IV8" s="50">
        <f t="shared" ref="IV8:IV24" si="1">IF(ISNUMBER(N8),N8,"")</f>
        <v>0.42307401894648106</v>
      </c>
    </row>
    <row r="9" spans="1:256" ht="15" customHeight="1" x14ac:dyDescent="0.25">
      <c r="B9" s="51">
        <f>ROUNDUP(MIN(IU7:IU90),0)-10</f>
        <v>-14</v>
      </c>
      <c r="C9" s="44">
        <f>'Volcano Plot'!I1</f>
        <v>0.05</v>
      </c>
      <c r="D9" s="44"/>
      <c r="E9" s="45"/>
      <c r="K9" s="21" t="str">
        <f>'Gene Table'!A5</f>
        <v>A03</v>
      </c>
      <c r="L9" s="21" t="str">
        <f>'Gene Table'!D5</f>
        <v>UGT1A9</v>
      </c>
      <c r="M9" s="49">
        <f>IF(ISNUMBER(Results!G5),LOG(Results!G5,2),NA())</f>
        <v>1.7466666666666664</v>
      </c>
      <c r="N9" s="50">
        <f>IF(ISNUMBER(Results!H5),Results!H5,NA())</f>
        <v>1.3461627575329369E-3</v>
      </c>
      <c r="O9" s="21" t="str">
        <f>Results!J5</f>
        <v>OKAY</v>
      </c>
      <c r="IS9" s="21" t="str">
        <f>'Gene Table'!A5</f>
        <v>A03</v>
      </c>
      <c r="IT9" s="21" t="str">
        <f>'Gene Table'!D5</f>
        <v>UGT1A9</v>
      </c>
      <c r="IU9" s="49">
        <f t="shared" si="0"/>
        <v>1.7466666666666664</v>
      </c>
      <c r="IV9" s="50">
        <f t="shared" si="1"/>
        <v>1.3461627575329369E-3</v>
      </c>
    </row>
    <row r="10" spans="1:256" ht="15" customHeight="1" x14ac:dyDescent="0.25">
      <c r="B10" s="52">
        <f>ROUNDUP(MAX(IU7:IU90),0)+10</f>
        <v>13</v>
      </c>
      <c r="C10" s="17">
        <f>C9</f>
        <v>0.05</v>
      </c>
      <c r="D10" s="17"/>
      <c r="E10" s="53"/>
      <c r="K10" s="21" t="str">
        <f>'Gene Table'!A6</f>
        <v>A04</v>
      </c>
      <c r="L10" s="21" t="str">
        <f>'Gene Table'!D6</f>
        <v>SULT1B1</v>
      </c>
      <c r="M10" s="49">
        <f>IF(ISNUMBER(Results!G6),LOG(Results!G6,2),NA())</f>
        <v>1.3366666666666647</v>
      </c>
      <c r="N10" s="50">
        <f>IF(ISNUMBER(Results!H6),Results!H6,NA())</f>
        <v>1.1296906104140393E-2</v>
      </c>
      <c r="O10" s="21" t="str">
        <f>Results!J6</f>
        <v>OKAY</v>
      </c>
      <c r="IS10" s="21" t="str">
        <f>'Gene Table'!A6</f>
        <v>A04</v>
      </c>
      <c r="IT10" s="21" t="str">
        <f>'Gene Table'!D6</f>
        <v>SULT1B1</v>
      </c>
      <c r="IU10" s="49">
        <f t="shared" si="0"/>
        <v>1.3366666666666647</v>
      </c>
      <c r="IV10" s="50">
        <f t="shared" si="1"/>
        <v>1.1296906104140393E-2</v>
      </c>
    </row>
    <row r="11" spans="1:256" ht="15" customHeight="1" x14ac:dyDescent="0.25">
      <c r="B11" s="54"/>
      <c r="C11" s="17"/>
      <c r="D11" s="17"/>
      <c r="E11" s="53"/>
      <c r="K11" s="21" t="str">
        <f>'Gene Table'!A7</f>
        <v>A05</v>
      </c>
      <c r="L11" s="21" t="str">
        <f>'Gene Table'!D7</f>
        <v>BATF3</v>
      </c>
      <c r="M11" s="49">
        <f>IF(ISNUMBER(Results!G7),LOG(Results!G7,2),NA())</f>
        <v>-9.9999999999999839E-2</v>
      </c>
      <c r="N11" s="50">
        <f>IF(ISNUMBER(Results!H7),Results!H7,NA())</f>
        <v>0.67700006134706536</v>
      </c>
      <c r="O11" s="21" t="str">
        <f>Results!J7</f>
        <v>OKAY</v>
      </c>
      <c r="IS11" s="21" t="str">
        <f>'Gene Table'!A7</f>
        <v>A05</v>
      </c>
      <c r="IT11" s="21" t="str">
        <f>'Gene Table'!D7</f>
        <v>BATF3</v>
      </c>
      <c r="IU11" s="49">
        <f t="shared" si="0"/>
        <v>-9.9999999999999839E-2</v>
      </c>
      <c r="IV11" s="50">
        <f t="shared" si="1"/>
        <v>0.67700006134706536</v>
      </c>
    </row>
    <row r="12" spans="1:256" ht="15" customHeight="1" x14ac:dyDescent="0.25">
      <c r="B12" s="54">
        <v>1</v>
      </c>
      <c r="C12" s="17">
        <f>LOG('Volcano Plot'!D$1,2)</f>
        <v>1</v>
      </c>
      <c r="D12" s="17">
        <f>-1*C12</f>
        <v>-1</v>
      </c>
      <c r="E12" s="53">
        <v>0</v>
      </c>
      <c r="K12" s="21" t="str">
        <f>'Gene Table'!A8</f>
        <v>A06</v>
      </c>
      <c r="L12" s="21" t="str">
        <f>'Gene Table'!D8</f>
        <v>PDK4</v>
      </c>
      <c r="M12" s="49">
        <f>IF(ISNUMBER(Results!G8),LOG(Results!G8,2),NA())</f>
        <v>2.5733333333333324</v>
      </c>
      <c r="N12" s="50">
        <f>IF(ISNUMBER(Results!H8),Results!H8,NA())</f>
        <v>2.6086801870809127E-4</v>
      </c>
      <c r="O12" s="21" t="str">
        <f>Results!J8</f>
        <v>OKAY</v>
      </c>
      <c r="IS12" s="21" t="str">
        <f>'Gene Table'!A8</f>
        <v>A06</v>
      </c>
      <c r="IT12" s="21" t="str">
        <f>'Gene Table'!D8</f>
        <v>PDK4</v>
      </c>
      <c r="IU12" s="49">
        <f t="shared" si="0"/>
        <v>2.5733333333333324</v>
      </c>
      <c r="IV12" s="50">
        <f t="shared" si="1"/>
        <v>2.6086801870809127E-4</v>
      </c>
    </row>
    <row r="13" spans="1:256" ht="15" customHeight="1" x14ac:dyDescent="0.25">
      <c r="B13" s="55">
        <f>10^(ROUND(LOG(MIN(IV7:IV90)),0)-1)</f>
        <v>1.0000000000000001E-5</v>
      </c>
      <c r="C13" s="47">
        <f>LOG('Volcano Plot'!D$1,2)</f>
        <v>1</v>
      </c>
      <c r="D13" s="47">
        <f>-1*C13</f>
        <v>-1</v>
      </c>
      <c r="E13" s="48">
        <v>0</v>
      </c>
      <c r="K13" s="21" t="str">
        <f>'Gene Table'!A9</f>
        <v>A07</v>
      </c>
      <c r="L13" s="21" t="str">
        <f>'Gene Table'!D9</f>
        <v>TXN</v>
      </c>
      <c r="M13" s="49">
        <f>IF(ISNUMBER(Results!G9),LOG(Results!G9,2),NA())</f>
        <v>-0.35666666666666769</v>
      </c>
      <c r="N13" s="50">
        <f>IF(ISNUMBER(Results!H9),Results!H9,NA())</f>
        <v>7.9910481319960855E-2</v>
      </c>
      <c r="O13" s="21" t="str">
        <f>Results!J9</f>
        <v>OKAY</v>
      </c>
      <c r="IS13" s="21" t="str">
        <f>'Gene Table'!A9</f>
        <v>A07</v>
      </c>
      <c r="IT13" s="21" t="str">
        <f>'Gene Table'!D9</f>
        <v>TXN</v>
      </c>
      <c r="IU13" s="49">
        <f t="shared" si="0"/>
        <v>-0.35666666666666769</v>
      </c>
      <c r="IV13" s="50">
        <f t="shared" si="1"/>
        <v>7.9910481319960855E-2</v>
      </c>
    </row>
    <row r="14" spans="1:256" ht="15" customHeight="1" x14ac:dyDescent="0.25">
      <c r="K14" s="21" t="str">
        <f>'Gene Table'!A10</f>
        <v>A08</v>
      </c>
      <c r="L14" s="21" t="str">
        <f>'Gene Table'!D10</f>
        <v>ACSL5</v>
      </c>
      <c r="M14" s="49">
        <f>IF(ISNUMBER(Results!G10),LOG(Results!G10,2),NA())</f>
        <v>-3.3333333333347252E-3</v>
      </c>
      <c r="N14" s="50">
        <f>IF(ISNUMBER(Results!H10),Results!H10,NA())</f>
        <v>0.7868291326262814</v>
      </c>
      <c r="O14" s="21" t="str">
        <f>Results!J10</f>
        <v>OKAY</v>
      </c>
      <c r="P14" s="56"/>
      <c r="IS14" s="21" t="str">
        <f>'Gene Table'!A10</f>
        <v>A08</v>
      </c>
      <c r="IT14" s="21" t="str">
        <f>'Gene Table'!D10</f>
        <v>ACSL5</v>
      </c>
      <c r="IU14" s="49">
        <f t="shared" si="0"/>
        <v>-3.3333333333347252E-3</v>
      </c>
      <c r="IV14" s="50">
        <f t="shared" si="1"/>
        <v>0.7868291326262814</v>
      </c>
    </row>
    <row r="15" spans="1:256" ht="15" customHeight="1" x14ac:dyDescent="0.25">
      <c r="K15" s="21" t="str">
        <f>'Gene Table'!A11</f>
        <v>A09</v>
      </c>
      <c r="L15" s="21" t="str">
        <f>'Gene Table'!D11</f>
        <v>SLCO1A2</v>
      </c>
      <c r="M15" s="49">
        <f>IF(ISNUMBER(Results!G11),LOG(Results!G11,2),NA())</f>
        <v>1.8433333333333375</v>
      </c>
      <c r="N15" s="50">
        <f>IF(ISNUMBER(Results!H11),Results!H11,NA())</f>
        <v>3.0145478911188465E-2</v>
      </c>
      <c r="O15" s="21" t="str">
        <f>Results!J11</f>
        <v>OKAY</v>
      </c>
      <c r="IS15" s="21" t="str">
        <f>'Gene Table'!A11</f>
        <v>A09</v>
      </c>
      <c r="IT15" s="21" t="str">
        <f>'Gene Table'!D11</f>
        <v>SLCO1A2</v>
      </c>
      <c r="IU15" s="49">
        <f t="shared" si="0"/>
        <v>1.8433333333333375</v>
      </c>
      <c r="IV15" s="50">
        <f t="shared" si="1"/>
        <v>3.0145478911188465E-2</v>
      </c>
    </row>
    <row r="16" spans="1:256" ht="15" customHeight="1" x14ac:dyDescent="0.25">
      <c r="K16" s="21" t="str">
        <f>'Gene Table'!A12</f>
        <v>A10</v>
      </c>
      <c r="L16" s="21" t="str">
        <f>'Gene Table'!D12</f>
        <v>TTR</v>
      </c>
      <c r="M16" s="49">
        <f>IF(ISNUMBER(Results!G12),LOG(Results!G12,2),NA())</f>
        <v>0.6933333333333328</v>
      </c>
      <c r="N16" s="50">
        <f>IF(ISNUMBER(Results!H12),Results!H12,NA())</f>
        <v>0.33485172315521372</v>
      </c>
      <c r="O16" s="21" t="str">
        <f>Results!J12</f>
        <v>OKAY</v>
      </c>
      <c r="IS16" s="21" t="str">
        <f>'Gene Table'!A12</f>
        <v>A10</v>
      </c>
      <c r="IT16" s="21" t="str">
        <f>'Gene Table'!D12</f>
        <v>TTR</v>
      </c>
      <c r="IU16" s="49">
        <f t="shared" si="0"/>
        <v>0.6933333333333328</v>
      </c>
      <c r="IV16" s="50">
        <f t="shared" si="1"/>
        <v>0.33485172315521372</v>
      </c>
    </row>
    <row r="17" spans="11:256" ht="15" customHeight="1" x14ac:dyDescent="0.25">
      <c r="K17" s="21" t="str">
        <f>'Gene Table'!A13</f>
        <v>A11</v>
      </c>
      <c r="L17" s="21" t="str">
        <f>'Gene Table'!D13</f>
        <v>HMOX1</v>
      </c>
      <c r="M17" s="49">
        <f>IF(ISNUMBER(Results!G13),LOG(Results!G13,2),NA())</f>
        <v>-0.2600000000000004</v>
      </c>
      <c r="N17" s="50">
        <f>IF(ISNUMBER(Results!H13),Results!H13,NA())</f>
        <v>0.23412552100326983</v>
      </c>
      <c r="O17" s="21" t="str">
        <f>Results!J13</f>
        <v>OKAY</v>
      </c>
      <c r="IS17" s="21" t="str">
        <f>'Gene Table'!A13</f>
        <v>A11</v>
      </c>
      <c r="IT17" s="21" t="str">
        <f>'Gene Table'!D13</f>
        <v>HMOX1</v>
      </c>
      <c r="IU17" s="49">
        <f t="shared" si="0"/>
        <v>-0.2600000000000004</v>
      </c>
      <c r="IV17" s="50">
        <f t="shared" si="1"/>
        <v>0.23412552100326983</v>
      </c>
    </row>
    <row r="18" spans="11:256" ht="15" customHeight="1" x14ac:dyDescent="0.25">
      <c r="K18" s="21" t="str">
        <f>'Gene Table'!A14</f>
        <v>A12</v>
      </c>
      <c r="L18" s="21" t="str">
        <f>'Gene Table'!D14</f>
        <v>THRSP</v>
      </c>
      <c r="M18" s="49">
        <f>IF(ISNUMBER(Results!G14),LOG(Results!G14,2),NA())</f>
        <v>0.31000000000000039</v>
      </c>
      <c r="N18" s="50">
        <f>IF(ISNUMBER(Results!H14),Results!H14,NA())</f>
        <v>0.33660720561802088</v>
      </c>
      <c r="O18" s="21" t="str">
        <f>Results!J14</f>
        <v>B</v>
      </c>
      <c r="IS18" s="21" t="str">
        <f>'Gene Table'!A14</f>
        <v>A12</v>
      </c>
      <c r="IT18" s="21" t="str">
        <f>'Gene Table'!D14</f>
        <v>THRSP</v>
      </c>
      <c r="IU18" s="49">
        <f t="shared" si="0"/>
        <v>0.31000000000000039</v>
      </c>
      <c r="IV18" s="50">
        <f t="shared" si="1"/>
        <v>0.33660720561802088</v>
      </c>
    </row>
    <row r="19" spans="11:256" ht="15" customHeight="1" x14ac:dyDescent="0.25">
      <c r="K19" s="21" t="str">
        <f>'Gene Table'!A15</f>
        <v>B01</v>
      </c>
      <c r="L19" s="21" t="str">
        <f>'Gene Table'!D15</f>
        <v>IGF1</v>
      </c>
      <c r="M19" s="49">
        <f>IF(ISNUMBER(Results!G15),LOG(Results!G15,2),NA())</f>
        <v>-0.42666666666666442</v>
      </c>
      <c r="N19" s="50">
        <f>IF(ISNUMBER(Results!H15),Results!H15,NA())</f>
        <v>0.48965826600741719</v>
      </c>
      <c r="O19" s="21" t="str">
        <f>Results!J15</f>
        <v>B</v>
      </c>
      <c r="IS19" s="21" t="str">
        <f>'Gene Table'!A15</f>
        <v>B01</v>
      </c>
      <c r="IT19" s="21" t="str">
        <f>'Gene Table'!D15</f>
        <v>IGF1</v>
      </c>
      <c r="IU19" s="49">
        <f t="shared" si="0"/>
        <v>-0.42666666666666442</v>
      </c>
      <c r="IV19" s="50">
        <f t="shared" si="1"/>
        <v>0.48965826600741719</v>
      </c>
    </row>
    <row r="20" spans="11:256" ht="15" customHeight="1" x14ac:dyDescent="0.25">
      <c r="K20" s="21" t="str">
        <f>'Gene Table'!A16</f>
        <v>B02</v>
      </c>
      <c r="L20" s="21" t="str">
        <f>'Gene Table'!D16</f>
        <v>SULT1E1</v>
      </c>
      <c r="M20" s="49">
        <f>IF(ISNUMBER(Results!G16),LOG(Results!G16,2),NA())</f>
        <v>1.1566666666666656</v>
      </c>
      <c r="N20" s="50">
        <f>IF(ISNUMBER(Results!H16),Results!H16,NA())</f>
        <v>1.5519679674278264E-3</v>
      </c>
      <c r="O20" s="21" t="str">
        <f>Results!J16</f>
        <v>OKAY</v>
      </c>
      <c r="P20" s="56"/>
      <c r="IS20" s="21" t="str">
        <f>'Gene Table'!A16</f>
        <v>B02</v>
      </c>
      <c r="IT20" s="21" t="str">
        <f>'Gene Table'!D16</f>
        <v>SULT1E1</v>
      </c>
      <c r="IU20" s="49">
        <f t="shared" si="0"/>
        <v>1.1566666666666656</v>
      </c>
      <c r="IV20" s="50">
        <f t="shared" si="1"/>
        <v>1.5519679674278264E-3</v>
      </c>
    </row>
    <row r="21" spans="11:256" ht="15" customHeight="1" x14ac:dyDescent="0.25">
      <c r="K21" s="21" t="str">
        <f>'Gene Table'!A17</f>
        <v>B03</v>
      </c>
      <c r="L21" s="21" t="str">
        <f>'Gene Table'!D17</f>
        <v>CYP7B1</v>
      </c>
      <c r="M21" s="49">
        <f>IF(ISNUMBER(Results!G17),LOG(Results!G17,2),NA())</f>
        <v>-0.31333333333333374</v>
      </c>
      <c r="N21" s="50">
        <f>IF(ISNUMBER(Results!H17),Results!H17,NA())</f>
        <v>0.8545622249782393</v>
      </c>
      <c r="O21" s="21" t="str">
        <f>Results!J17</f>
        <v>B</v>
      </c>
      <c r="P21" s="56"/>
      <c r="IS21" s="21" t="str">
        <f>'Gene Table'!A17</f>
        <v>B03</v>
      </c>
      <c r="IT21" s="21" t="str">
        <f>'Gene Table'!D17</f>
        <v>CYP7B1</v>
      </c>
      <c r="IU21" s="49">
        <f t="shared" si="0"/>
        <v>-0.31333333333333374</v>
      </c>
      <c r="IV21" s="50">
        <f t="shared" si="1"/>
        <v>0.8545622249782393</v>
      </c>
    </row>
    <row r="22" spans="11:256" ht="15" customHeight="1" x14ac:dyDescent="0.25">
      <c r="K22" s="21" t="str">
        <f>'Gene Table'!A18</f>
        <v>B04</v>
      </c>
      <c r="L22" s="21" t="str">
        <f>'Gene Table'!D18</f>
        <v>FGF19</v>
      </c>
      <c r="M22" s="49">
        <f>IF(ISNUMBER(Results!G18),LOG(Results!G18,2),NA())</f>
        <v>-3.5699999999999981</v>
      </c>
      <c r="N22" s="50">
        <f>IF(ISNUMBER(Results!H18),Results!H18,NA())</f>
        <v>8.6934962162624873E-3</v>
      </c>
      <c r="O22" s="21" t="str">
        <f>Results!J18</f>
        <v>OKAY</v>
      </c>
      <c r="IS22" s="21" t="str">
        <f>'Gene Table'!A18</f>
        <v>B04</v>
      </c>
      <c r="IT22" s="21" t="str">
        <f>'Gene Table'!D18</f>
        <v>FGF19</v>
      </c>
      <c r="IU22" s="49">
        <f t="shared" si="0"/>
        <v>-3.5699999999999981</v>
      </c>
      <c r="IV22" s="50">
        <f t="shared" si="1"/>
        <v>8.6934962162624873E-3</v>
      </c>
    </row>
    <row r="23" spans="11:256" ht="15" customHeight="1" x14ac:dyDescent="0.25">
      <c r="K23" s="21" t="str">
        <f>'Gene Table'!A19</f>
        <v>B05</v>
      </c>
      <c r="L23" s="21" t="str">
        <f>'Gene Table'!D19</f>
        <v>ALAS1</v>
      </c>
      <c r="M23" s="49">
        <f>IF(ISNUMBER(Results!G19),LOG(Results!G19,2),NA())</f>
        <v>1.8733333333333322</v>
      </c>
      <c r="N23" s="50">
        <f>IF(ISNUMBER(Results!H19),Results!H19,NA())</f>
        <v>3.3629633164011238E-4</v>
      </c>
      <c r="O23" s="21" t="str">
        <f>Results!J19</f>
        <v>OKAY</v>
      </c>
      <c r="IS23" s="21" t="str">
        <f>'Gene Table'!A19</f>
        <v>B05</v>
      </c>
      <c r="IT23" s="21" t="str">
        <f>'Gene Table'!D19</f>
        <v>ALAS1</v>
      </c>
      <c r="IU23" s="49">
        <f t="shared" si="0"/>
        <v>1.8733333333333322</v>
      </c>
      <c r="IV23" s="50">
        <f t="shared" si="1"/>
        <v>3.3629633164011238E-4</v>
      </c>
    </row>
    <row r="24" spans="11:256" ht="15" customHeight="1" x14ac:dyDescent="0.25">
      <c r="K24" s="21" t="str">
        <f>'Gene Table'!A20</f>
        <v>B06</v>
      </c>
      <c r="L24" s="21" t="str">
        <f>'Gene Table'!D20</f>
        <v>IL16</v>
      </c>
      <c r="M24" s="49">
        <f>IF(ISNUMBER(Results!G20),LOG(Results!G20,2),NA())</f>
        <v>-0.37000000000000277</v>
      </c>
      <c r="N24" s="50">
        <f>IF(ISNUMBER(Results!H20),Results!H20,NA())</f>
        <v>0.17538829124535918</v>
      </c>
      <c r="O24" s="21" t="str">
        <f>Results!J20</f>
        <v>OKAY</v>
      </c>
      <c r="IS24" s="21" t="str">
        <f>'Gene Table'!A20</f>
        <v>B06</v>
      </c>
      <c r="IT24" s="21" t="str">
        <f>'Gene Table'!D20</f>
        <v>IL16</v>
      </c>
      <c r="IU24" s="49">
        <f t="shared" si="0"/>
        <v>-0.37000000000000277</v>
      </c>
      <c r="IV24" s="50">
        <f t="shared" si="1"/>
        <v>0.17538829124535918</v>
      </c>
    </row>
    <row r="25" spans="11:256" ht="15" customHeight="1" x14ac:dyDescent="0.25">
      <c r="K25" s="21" t="str">
        <f>'Gene Table'!A21</f>
        <v>B07</v>
      </c>
      <c r="L25" s="21" t="str">
        <f>'Gene Table'!D21</f>
        <v>MT4</v>
      </c>
      <c r="M25" s="49">
        <f>IF(ISNUMBER(Results!G21),LOG(Results!G21,2),NA())</f>
        <v>-1.3533333333333335</v>
      </c>
      <c r="N25" s="50">
        <f>IF(ISNUMBER(Results!H21),Results!H21,NA())</f>
        <v>1.1399899604750753E-2</v>
      </c>
      <c r="O25" s="21" t="str">
        <f>Results!J21</f>
        <v>A</v>
      </c>
      <c r="IS25" s="21" t="str">
        <f>'Gene Table'!A21</f>
        <v>B07</v>
      </c>
      <c r="IT25" s="21" t="str">
        <f>'Gene Table'!D21</f>
        <v>MT4</v>
      </c>
      <c r="IU25" s="49">
        <f>IF(ISNUMBER(M25),M25,"")</f>
        <v>-1.3533333333333335</v>
      </c>
      <c r="IV25" s="50">
        <f>IF(ISNUMBER(N25),N25,"")</f>
        <v>1.1399899604750753E-2</v>
      </c>
    </row>
    <row r="26" spans="11:256" ht="15" customHeight="1" x14ac:dyDescent="0.25">
      <c r="K26" s="21" t="str">
        <f>'Gene Table'!A22</f>
        <v>B08</v>
      </c>
      <c r="L26" s="21" t="str">
        <f>'Gene Table'!D22</f>
        <v>SCD</v>
      </c>
      <c r="M26" s="49">
        <f>IF(ISNUMBER(Results!G22),LOG(Results!G22,2),NA())</f>
        <v>0.28333333333333133</v>
      </c>
      <c r="N26" s="50">
        <f>IF(ISNUMBER(Results!H22),Results!H22,NA())</f>
        <v>0.52220143273045572</v>
      </c>
      <c r="O26" s="21" t="str">
        <f>Results!J22</f>
        <v>OKAY</v>
      </c>
      <c r="IS26" s="21" t="str">
        <f>'Gene Table'!A22</f>
        <v>B08</v>
      </c>
      <c r="IT26" s="21" t="str">
        <f>'Gene Table'!D22</f>
        <v>SCD</v>
      </c>
      <c r="IU26" s="49">
        <f t="shared" ref="IU26:IU37" si="2">IF(ISNUMBER(M26),M26,"")</f>
        <v>0.28333333333333133</v>
      </c>
      <c r="IV26" s="50">
        <f t="shared" ref="IV26:IV37" si="3">IF(ISNUMBER(N26),N26,"")</f>
        <v>0.52220143273045572</v>
      </c>
    </row>
    <row r="27" spans="11:256" ht="15" customHeight="1" x14ac:dyDescent="0.25">
      <c r="K27" s="21" t="str">
        <f>'Gene Table'!A23</f>
        <v>B09</v>
      </c>
      <c r="L27" s="21" t="str">
        <f>'Gene Table'!D23</f>
        <v>LBFABP</v>
      </c>
      <c r="M27" s="49">
        <f>IF(ISNUMBER(Results!G23),LOG(Results!G23,2),NA())</f>
        <v>1.2433333333333325</v>
      </c>
      <c r="N27" s="50">
        <f>IF(ISNUMBER(Results!H23),Results!H23,NA())</f>
        <v>4.2394503443236878E-2</v>
      </c>
      <c r="O27" s="21" t="str">
        <f>Results!J23</f>
        <v>OKAY</v>
      </c>
      <c r="IS27" s="21" t="str">
        <f>'Gene Table'!A23</f>
        <v>B09</v>
      </c>
      <c r="IT27" s="21" t="str">
        <f>'Gene Table'!D23</f>
        <v>LBFABP</v>
      </c>
      <c r="IU27" s="49">
        <f t="shared" si="2"/>
        <v>1.2433333333333325</v>
      </c>
      <c r="IV27" s="50">
        <f t="shared" si="3"/>
        <v>4.2394503443236878E-2</v>
      </c>
    </row>
    <row r="28" spans="11:256" ht="15" customHeight="1" x14ac:dyDescent="0.25">
      <c r="K28" s="21" t="str">
        <f>'Gene Table'!A24</f>
        <v>B10</v>
      </c>
      <c r="L28" s="21" t="str">
        <f>'Gene Table'!D24</f>
        <v>CDKN1A</v>
      </c>
      <c r="M28" s="49">
        <f>IF(ISNUMBER(Results!G24),LOG(Results!G24,2),NA())</f>
        <v>-0.13666666666666835</v>
      </c>
      <c r="N28" s="50">
        <f>IF(ISNUMBER(Results!H24),Results!H24,NA())</f>
        <v>0.7258430135803009</v>
      </c>
      <c r="O28" s="21" t="str">
        <f>Results!J24</f>
        <v>OKAY</v>
      </c>
      <c r="IS28" s="21" t="str">
        <f>'Gene Table'!A24</f>
        <v>B10</v>
      </c>
      <c r="IT28" s="21" t="str">
        <f>'Gene Table'!D24</f>
        <v>CDKN1A</v>
      </c>
      <c r="IU28" s="49">
        <f t="shared" si="2"/>
        <v>-0.13666666666666835</v>
      </c>
      <c r="IV28" s="50">
        <f t="shared" si="3"/>
        <v>0.7258430135803009</v>
      </c>
    </row>
    <row r="29" spans="11:256" ht="15" customHeight="1" x14ac:dyDescent="0.25">
      <c r="K29" s="21" t="str">
        <f>'Gene Table'!A25</f>
        <v>B11</v>
      </c>
      <c r="L29" s="21" t="str">
        <f>'Gene Table'!D25</f>
        <v>GADD45A</v>
      </c>
      <c r="M29" s="49">
        <f>IF(ISNUMBER(Results!G25),LOG(Results!G25,2),NA())</f>
        <v>0.57666666666666544</v>
      </c>
      <c r="N29" s="50">
        <f>IF(ISNUMBER(Results!H25),Results!H25,NA())</f>
        <v>2.7095988223338849E-2</v>
      </c>
      <c r="O29" s="21" t="str">
        <f>Results!J25</f>
        <v>OKAY</v>
      </c>
      <c r="IS29" s="21" t="str">
        <f>'Gene Table'!A25</f>
        <v>B11</v>
      </c>
      <c r="IT29" s="21" t="str">
        <f>'Gene Table'!D25</f>
        <v>GADD45A</v>
      </c>
      <c r="IU29" s="49">
        <f t="shared" si="2"/>
        <v>0.57666666666666544</v>
      </c>
      <c r="IV29" s="50">
        <f t="shared" si="3"/>
        <v>2.7095988223338849E-2</v>
      </c>
    </row>
    <row r="30" spans="11:256" ht="15" customHeight="1" x14ac:dyDescent="0.25">
      <c r="K30" s="21" t="str">
        <f>'Gene Table'!A26</f>
        <v>B12</v>
      </c>
      <c r="L30" s="21" t="str">
        <f>'Gene Table'!D26</f>
        <v>MGMT</v>
      </c>
      <c r="M30" s="49">
        <f>IF(ISNUMBER(Results!G26),LOG(Results!G26,2),NA())</f>
        <v>-0.84666666666666801</v>
      </c>
      <c r="N30" s="50">
        <f>IF(ISNUMBER(Results!H26),Results!H26,NA())</f>
        <v>1.0076670397189784E-2</v>
      </c>
      <c r="O30" s="21" t="str">
        <f>Results!J26</f>
        <v>OKAY</v>
      </c>
      <c r="IS30" s="21" t="str">
        <f>'Gene Table'!A26</f>
        <v>B12</v>
      </c>
      <c r="IT30" s="21" t="str">
        <f>'Gene Table'!D26</f>
        <v>MGMT</v>
      </c>
      <c r="IU30" s="49">
        <f t="shared" si="2"/>
        <v>-0.84666666666666801</v>
      </c>
      <c r="IV30" s="50">
        <f t="shared" si="3"/>
        <v>1.0076670397189784E-2</v>
      </c>
    </row>
    <row r="31" spans="11:256" ht="15" customHeight="1" x14ac:dyDescent="0.25">
      <c r="K31" s="21" t="str">
        <f>'Gene Table'!A27</f>
        <v>C01</v>
      </c>
      <c r="L31" s="21" t="str">
        <f>'Gene Table'!D27</f>
        <v>NAT2</v>
      </c>
      <c r="M31" s="49">
        <f>IF(ISNUMBER(Results!G27),LOG(Results!G27,2),NA())</f>
        <v>3.3333333333331862E-2</v>
      </c>
      <c r="N31" s="50">
        <f>IF(ISNUMBER(Results!H27),Results!H27,NA())</f>
        <v>0.93862067170122954</v>
      </c>
      <c r="O31" s="21" t="str">
        <f>Results!J27</f>
        <v>OKAY</v>
      </c>
      <c r="IS31" s="21" t="str">
        <f>'Gene Table'!A27</f>
        <v>C01</v>
      </c>
      <c r="IT31" s="21" t="str">
        <f>'Gene Table'!D27</f>
        <v>NAT2</v>
      </c>
      <c r="IU31" s="49">
        <f t="shared" si="2"/>
        <v>3.3333333333331862E-2</v>
      </c>
      <c r="IV31" s="50">
        <f t="shared" si="3"/>
        <v>0.93862067170122954</v>
      </c>
    </row>
    <row r="32" spans="11:256" ht="15" customHeight="1" x14ac:dyDescent="0.25">
      <c r="K32" s="21" t="str">
        <f>'Gene Table'!A28</f>
        <v>C02</v>
      </c>
      <c r="L32" s="21" t="str">
        <f>'Gene Table'!D28</f>
        <v>ALDH1A1</v>
      </c>
      <c r="M32" s="49">
        <f>IF(ISNUMBER(Results!G28),LOG(Results!G28,2),NA())</f>
        <v>2.7099999999999973</v>
      </c>
      <c r="N32" s="50">
        <f>IF(ISNUMBER(Results!H28),Results!H28,NA())</f>
        <v>1.1745593590697904E-4</v>
      </c>
      <c r="O32" s="21" t="str">
        <f>Results!J28</f>
        <v>OKAY</v>
      </c>
      <c r="IS32" s="21" t="str">
        <f>'Gene Table'!A28</f>
        <v>C02</v>
      </c>
      <c r="IT32" s="21" t="str">
        <f>'Gene Table'!D28</f>
        <v>ALDH1A1</v>
      </c>
      <c r="IU32" s="49">
        <f t="shared" si="2"/>
        <v>2.7099999999999973</v>
      </c>
      <c r="IV32" s="50">
        <f t="shared" si="3"/>
        <v>1.1745593590697904E-4</v>
      </c>
    </row>
    <row r="33" spans="11:256" ht="15" customHeight="1" x14ac:dyDescent="0.25">
      <c r="K33" s="21" t="str">
        <f>'Gene Table'!A29</f>
        <v>C03</v>
      </c>
      <c r="L33" s="21" t="str">
        <f>'Gene Table'!D29</f>
        <v>MSH2</v>
      </c>
      <c r="M33" s="49">
        <f>IF(ISNUMBER(Results!G29),LOG(Results!G29,2),NA())</f>
        <v>1.686666666666665</v>
      </c>
      <c r="N33" s="50">
        <f>IF(ISNUMBER(Results!H29),Results!H29,NA())</f>
        <v>7.1045187696810079E-3</v>
      </c>
      <c r="O33" s="21" t="str">
        <f>Results!J29</f>
        <v>OKAY</v>
      </c>
      <c r="IS33" s="21" t="str">
        <f>'Gene Table'!A29</f>
        <v>C03</v>
      </c>
      <c r="IT33" s="21" t="str">
        <f>'Gene Table'!D29</f>
        <v>MSH2</v>
      </c>
      <c r="IU33" s="49">
        <f t="shared" si="2"/>
        <v>1.686666666666665</v>
      </c>
      <c r="IV33" s="50">
        <f t="shared" si="3"/>
        <v>7.1045187696810079E-3</v>
      </c>
    </row>
    <row r="34" spans="11:256" ht="15" customHeight="1" x14ac:dyDescent="0.25">
      <c r="K34" s="21" t="str">
        <f>'Gene Table'!A30</f>
        <v>C04</v>
      </c>
      <c r="L34" s="21" t="str">
        <f>'Gene Table'!D30</f>
        <v>CRYAB</v>
      </c>
      <c r="M34" s="49">
        <f>IF(ISNUMBER(Results!G30),LOG(Results!G30,2),NA())</f>
        <v>-3.1099999999999981</v>
      </c>
      <c r="N34" s="50">
        <f>IF(ISNUMBER(Results!H30),Results!H30,NA())</f>
        <v>5.8258286621531152E-3</v>
      </c>
      <c r="O34" s="21" t="str">
        <f>Results!J30</f>
        <v>OKAY</v>
      </c>
      <c r="IS34" s="21" t="str">
        <f>'Gene Table'!A30</f>
        <v>C04</v>
      </c>
      <c r="IT34" s="21" t="str">
        <f>'Gene Table'!D30</f>
        <v>CRYAB</v>
      </c>
      <c r="IU34" s="49">
        <f t="shared" si="2"/>
        <v>-3.1099999999999981</v>
      </c>
      <c r="IV34" s="50">
        <f t="shared" si="3"/>
        <v>5.8258286621531152E-3</v>
      </c>
    </row>
    <row r="35" spans="11:256" ht="15" customHeight="1" x14ac:dyDescent="0.25">
      <c r="K35" s="21" t="str">
        <f>'Gene Table'!A31</f>
        <v>C05</v>
      </c>
      <c r="L35" s="21" t="str">
        <f>'Gene Table'!D31</f>
        <v>FOXA1</v>
      </c>
      <c r="M35" s="49">
        <f>IF(ISNUMBER(Results!G31),LOG(Results!G31,2),NA())</f>
        <v>1.0333333333333319</v>
      </c>
      <c r="N35" s="50">
        <f>IF(ISNUMBER(Results!H31),Results!H31,NA())</f>
        <v>1.0550405930756447E-3</v>
      </c>
      <c r="O35" s="21" t="str">
        <f>Results!J31</f>
        <v>OKAY</v>
      </c>
      <c r="IS35" s="21" t="str">
        <f>'Gene Table'!A31</f>
        <v>C05</v>
      </c>
      <c r="IT35" s="21" t="str">
        <f>'Gene Table'!D31</f>
        <v>FOXA1</v>
      </c>
      <c r="IU35" s="49">
        <f t="shared" si="2"/>
        <v>1.0333333333333319</v>
      </c>
      <c r="IV35" s="50">
        <f t="shared" si="3"/>
        <v>1.0550405930756447E-3</v>
      </c>
    </row>
    <row r="36" spans="11:256" ht="15" customHeight="1" x14ac:dyDescent="0.25">
      <c r="K36" s="21" t="str">
        <f>'Gene Table'!A32</f>
        <v>C06</v>
      </c>
      <c r="L36" s="21" t="str">
        <f>'Gene Table'!D32</f>
        <v>APOB</v>
      </c>
      <c r="M36" s="49">
        <f>IF(ISNUMBER(Results!G32),LOG(Results!G32,2),NA())</f>
        <v>0.20999999999999716</v>
      </c>
      <c r="N36" s="50">
        <f>IF(ISNUMBER(Results!H32),Results!H32,NA())</f>
        <v>0.96519101394277507</v>
      </c>
      <c r="O36" s="21" t="str">
        <f>Results!J32</f>
        <v>OKAY</v>
      </c>
      <c r="IS36" s="21" t="str">
        <f>'Gene Table'!A32</f>
        <v>C06</v>
      </c>
      <c r="IT36" s="21" t="str">
        <f>'Gene Table'!D32</f>
        <v>APOB</v>
      </c>
      <c r="IU36" s="49">
        <f t="shared" si="2"/>
        <v>0.20999999999999716</v>
      </c>
      <c r="IV36" s="50">
        <f t="shared" si="3"/>
        <v>0.96519101394277507</v>
      </c>
    </row>
    <row r="37" spans="11:256" ht="15" customHeight="1" x14ac:dyDescent="0.25">
      <c r="K37" s="21" t="str">
        <f>'Gene Table'!A33</f>
        <v>C07</v>
      </c>
      <c r="L37" s="21" t="str">
        <f>'Gene Table'!D33</f>
        <v>POLB</v>
      </c>
      <c r="M37" s="49">
        <f>IF(ISNUMBER(Results!G33),LOG(Results!G33,2),NA())</f>
        <v>0.71000000000000063</v>
      </c>
      <c r="N37" s="50">
        <f>IF(ISNUMBER(Results!H33),Results!H33,NA())</f>
        <v>0.10019175662512775</v>
      </c>
      <c r="O37" s="21" t="str">
        <f>Results!J33</f>
        <v>OKAY</v>
      </c>
      <c r="IS37" s="21" t="str">
        <f>'Gene Table'!A33</f>
        <v>C07</v>
      </c>
      <c r="IT37" s="21" t="str">
        <f>'Gene Table'!D33</f>
        <v>POLB</v>
      </c>
      <c r="IU37" s="49">
        <f t="shared" si="2"/>
        <v>0.71000000000000063</v>
      </c>
      <c r="IV37" s="50">
        <f t="shared" si="3"/>
        <v>0.10019175662512775</v>
      </c>
    </row>
    <row r="38" spans="11:256" ht="15" customHeight="1" x14ac:dyDescent="0.25">
      <c r="K38" s="21" t="str">
        <f>'Gene Table'!A34</f>
        <v>C08</v>
      </c>
      <c r="L38" s="21" t="str">
        <f>'Gene Table'!D34</f>
        <v>POLK</v>
      </c>
      <c r="M38" s="49">
        <f>IF(ISNUMBER(Results!G34),LOG(Results!G34,2),NA())</f>
        <v>0.55333333333333101</v>
      </c>
      <c r="N38" s="50">
        <f>IF(ISNUMBER(Results!H34),Results!H34,NA())</f>
        <v>5.3083560147231958E-2</v>
      </c>
      <c r="O38" s="21" t="str">
        <f>Results!J34</f>
        <v>OKAY</v>
      </c>
      <c r="IS38" s="21" t="str">
        <f>'Gene Table'!A34</f>
        <v>C08</v>
      </c>
      <c r="IT38" s="21" t="str">
        <f>'Gene Table'!D34</f>
        <v>POLK</v>
      </c>
      <c r="IU38" s="49">
        <f>IF(ISNUMBER(M38),M38,"")</f>
        <v>0.55333333333333101</v>
      </c>
      <c r="IV38" s="50">
        <f>IF(ISNUMBER(N38),N38,"")</f>
        <v>5.3083560147231958E-2</v>
      </c>
    </row>
    <row r="39" spans="11:256" ht="15" customHeight="1" x14ac:dyDescent="0.25">
      <c r="K39" s="21" t="str">
        <f>'Gene Table'!A35</f>
        <v>C09</v>
      </c>
      <c r="L39" s="21" t="str">
        <f>'Gene Table'!D35</f>
        <v>TP63</v>
      </c>
      <c r="M39" s="49">
        <f>IF(ISNUMBER(Results!G35),LOG(Results!G35,2),NA())</f>
        <v>-2.4800000000000031</v>
      </c>
      <c r="N39" s="50">
        <f>IF(ISNUMBER(Results!H35),Results!H35,NA())</f>
        <v>3.3149552870553066E-2</v>
      </c>
      <c r="O39" s="21" t="str">
        <f>Results!J35</f>
        <v>A</v>
      </c>
      <c r="IS39" s="21" t="str">
        <f>'Gene Table'!A35</f>
        <v>C09</v>
      </c>
      <c r="IT39" s="21" t="str">
        <f>'Gene Table'!D35</f>
        <v>TP63</v>
      </c>
      <c r="IU39" s="49">
        <f t="shared" ref="IU39:IU49" si="4">IF(ISNUMBER(M39),M39,"")</f>
        <v>-2.4800000000000031</v>
      </c>
      <c r="IV39" s="50">
        <f t="shared" ref="IV39:IV49" si="5">IF(ISNUMBER(N39),N39,"")</f>
        <v>3.3149552870553066E-2</v>
      </c>
    </row>
    <row r="40" spans="11:256" ht="15" customHeight="1" x14ac:dyDescent="0.25">
      <c r="K40" s="21" t="str">
        <f>'Gene Table'!A36</f>
        <v>C10</v>
      </c>
      <c r="L40" s="21" t="str">
        <f>'Gene Table'!D36</f>
        <v>G6PC</v>
      </c>
      <c r="M40" s="49">
        <f>IF(ISNUMBER(Results!G36),LOG(Results!G36,2),NA())</f>
        <v>0.29666666666666558</v>
      </c>
      <c r="N40" s="50">
        <f>IF(ISNUMBER(Results!H36),Results!H36,NA())</f>
        <v>0.49490256916741715</v>
      </c>
      <c r="O40" s="21" t="str">
        <f>Results!J36</f>
        <v>OKAY</v>
      </c>
      <c r="IS40" s="21" t="str">
        <f>'Gene Table'!A36</f>
        <v>C10</v>
      </c>
      <c r="IT40" s="21" t="str">
        <f>'Gene Table'!D36</f>
        <v>G6PC</v>
      </c>
      <c r="IU40" s="49">
        <f t="shared" si="4"/>
        <v>0.29666666666666558</v>
      </c>
      <c r="IV40" s="50">
        <f t="shared" si="5"/>
        <v>0.49490256916741715</v>
      </c>
    </row>
    <row r="41" spans="11:256" ht="15" customHeight="1" x14ac:dyDescent="0.25">
      <c r="K41" s="21" t="str">
        <f>'Gene Table'!A37</f>
        <v>C11</v>
      </c>
      <c r="L41" s="21" t="str">
        <f>'Gene Table'!D37</f>
        <v>CA3B</v>
      </c>
      <c r="M41" s="49">
        <f>IF(ISNUMBER(Results!G37),LOG(Results!G37,2),NA())</f>
        <v>0.65333333333333132</v>
      </c>
      <c r="N41" s="50">
        <f>IF(ISNUMBER(Results!H37),Results!H37,NA())</f>
        <v>7.233395253445643E-2</v>
      </c>
      <c r="O41" s="21" t="str">
        <f>Results!J37</f>
        <v>B</v>
      </c>
      <c r="IS41" s="21" t="str">
        <f>'Gene Table'!A37</f>
        <v>C11</v>
      </c>
      <c r="IT41" s="21" t="str">
        <f>'Gene Table'!D37</f>
        <v>CA3B</v>
      </c>
      <c r="IU41" s="49">
        <f t="shared" si="4"/>
        <v>0.65333333333333132</v>
      </c>
      <c r="IV41" s="50">
        <f t="shared" si="5"/>
        <v>7.233395253445643E-2</v>
      </c>
    </row>
    <row r="42" spans="11:256" ht="15" customHeight="1" x14ac:dyDescent="0.25">
      <c r="K42" s="21" t="str">
        <f>'Gene Table'!A38</f>
        <v>C12</v>
      </c>
      <c r="L42" s="21" t="str">
        <f>'Gene Table'!D38</f>
        <v>LSS</v>
      </c>
      <c r="M42" s="49">
        <f>IF(ISNUMBER(Results!G38),LOG(Results!G38,2),NA())</f>
        <v>1.7433333333333336</v>
      </c>
      <c r="N42" s="50">
        <f>IF(ISNUMBER(Results!H38),Results!H38,NA())</f>
        <v>3.3750936516457625E-3</v>
      </c>
      <c r="O42" s="21" t="str">
        <f>Results!J38</f>
        <v>OKAY</v>
      </c>
      <c r="IS42" s="21" t="str">
        <f>'Gene Table'!A38</f>
        <v>C12</v>
      </c>
      <c r="IT42" s="21" t="str">
        <f>'Gene Table'!D38</f>
        <v>LSS</v>
      </c>
      <c r="IU42" s="49">
        <f t="shared" si="4"/>
        <v>1.7433333333333336</v>
      </c>
      <c r="IV42" s="50">
        <f t="shared" si="5"/>
        <v>3.3750936516457625E-3</v>
      </c>
    </row>
    <row r="43" spans="11:256" ht="15" customHeight="1" x14ac:dyDescent="0.25">
      <c r="K43" s="21" t="str">
        <f>'Gene Table'!A39</f>
        <v>D01</v>
      </c>
      <c r="L43" s="21" t="str">
        <f>'Gene Table'!D39</f>
        <v>AOC1</v>
      </c>
      <c r="M43" s="49">
        <f>IF(ISNUMBER(Results!G39),LOG(Results!G39,2),NA())</f>
        <v>1.8733333333333324</v>
      </c>
      <c r="N43" s="50">
        <f>IF(ISNUMBER(Results!H39),Results!H39,NA())</f>
        <v>8.9745818100707298E-3</v>
      </c>
      <c r="O43" s="21" t="str">
        <f>Results!J39</f>
        <v>OKAY</v>
      </c>
      <c r="IS43" s="21" t="str">
        <f>'Gene Table'!A39</f>
        <v>D01</v>
      </c>
      <c r="IT43" s="21" t="str">
        <f>'Gene Table'!D39</f>
        <v>AOC1</v>
      </c>
      <c r="IU43" s="49">
        <f t="shared" si="4"/>
        <v>1.8733333333333324</v>
      </c>
      <c r="IV43" s="50">
        <f t="shared" si="5"/>
        <v>8.9745818100707298E-3</v>
      </c>
    </row>
    <row r="44" spans="11:256" ht="15" customHeight="1" x14ac:dyDescent="0.25">
      <c r="K44" s="21" t="str">
        <f>'Gene Table'!A40</f>
        <v>D02</v>
      </c>
      <c r="L44" s="21" t="str">
        <f>'Gene Table'!D40</f>
        <v>MGST3</v>
      </c>
      <c r="M44" s="49">
        <f>IF(ISNUMBER(Results!G40),LOG(Results!G40,2),NA())</f>
        <v>-0.28333333333333477</v>
      </c>
      <c r="N44" s="50">
        <f>IF(ISNUMBER(Results!H40),Results!H40,NA())</f>
        <v>0.27196060889362633</v>
      </c>
      <c r="O44" s="21" t="str">
        <f>Results!J40</f>
        <v>OKAY</v>
      </c>
      <c r="IS44" s="21" t="str">
        <f>'Gene Table'!A40</f>
        <v>D02</v>
      </c>
      <c r="IT44" s="21" t="str">
        <f>'Gene Table'!D40</f>
        <v>MGST3</v>
      </c>
      <c r="IU44" s="49">
        <f t="shared" si="4"/>
        <v>-0.28333333333333477</v>
      </c>
      <c r="IV44" s="50">
        <f t="shared" si="5"/>
        <v>0.27196060889362633</v>
      </c>
    </row>
    <row r="45" spans="11:256" ht="15" customHeight="1" x14ac:dyDescent="0.25">
      <c r="K45" s="21" t="str">
        <f>'Gene Table'!A41</f>
        <v>D03</v>
      </c>
      <c r="L45" s="21" t="str">
        <f>'Gene Table'!D41</f>
        <v>LEAP2</v>
      </c>
      <c r="M45" s="49">
        <f>IF(ISNUMBER(Results!G41),LOG(Results!G41,2),NA())</f>
        <v>5.0000000000000419E-2</v>
      </c>
      <c r="N45" s="50">
        <f>IF(ISNUMBER(Results!H41),Results!H41,NA())</f>
        <v>0.9313137311111237</v>
      </c>
      <c r="O45" s="21" t="str">
        <f>Results!J41</f>
        <v>A</v>
      </c>
      <c r="IS45" s="21" t="str">
        <f>'Gene Table'!A41</f>
        <v>D03</v>
      </c>
      <c r="IT45" s="21" t="str">
        <f>'Gene Table'!D41</f>
        <v>LEAP2</v>
      </c>
      <c r="IU45" s="49">
        <f t="shared" si="4"/>
        <v>5.0000000000000419E-2</v>
      </c>
      <c r="IV45" s="50">
        <f t="shared" si="5"/>
        <v>0.9313137311111237</v>
      </c>
    </row>
    <row r="46" spans="11:256" ht="15" customHeight="1" x14ac:dyDescent="0.25">
      <c r="K46" s="21" t="str">
        <f>'Gene Table'!A42</f>
        <v>D04</v>
      </c>
      <c r="L46" s="21" t="str">
        <f>'Gene Table'!D42</f>
        <v>FGA</v>
      </c>
      <c r="M46" s="49">
        <f>IF(ISNUMBER(Results!G42),LOG(Results!G42,2),NA())</f>
        <v>1.5433333333333317</v>
      </c>
      <c r="N46" s="50">
        <f>IF(ISNUMBER(Results!H42),Results!H42,NA())</f>
        <v>4.3797855249227491E-3</v>
      </c>
      <c r="O46" s="21" t="str">
        <f>Results!J42</f>
        <v>OKAY</v>
      </c>
      <c r="IS46" s="21" t="str">
        <f>'Gene Table'!A42</f>
        <v>D04</v>
      </c>
      <c r="IT46" s="21" t="str">
        <f>'Gene Table'!D42</f>
        <v>FGA</v>
      </c>
      <c r="IU46" s="49">
        <f t="shared" si="4"/>
        <v>1.5433333333333317</v>
      </c>
      <c r="IV46" s="50">
        <f t="shared" si="5"/>
        <v>4.3797855249227491E-3</v>
      </c>
    </row>
    <row r="47" spans="11:256" ht="15" customHeight="1" x14ac:dyDescent="0.25">
      <c r="K47" s="21" t="str">
        <f>'Gene Table'!A43</f>
        <v>D05</v>
      </c>
      <c r="L47" s="21" t="str">
        <f>'Gene Table'!D43</f>
        <v>MAT1A</v>
      </c>
      <c r="M47" s="49">
        <f>IF(ISNUMBER(Results!G43),LOG(Results!G43,2),NA())</f>
        <v>0.7199999999999982</v>
      </c>
      <c r="N47" s="50">
        <f>IF(ISNUMBER(Results!H43),Results!H43,NA())</f>
        <v>0.11148525700998541</v>
      </c>
      <c r="O47" s="21" t="str">
        <f>Results!J43</f>
        <v>OKAY</v>
      </c>
      <c r="IS47" s="21" t="str">
        <f>'Gene Table'!A43</f>
        <v>D05</v>
      </c>
      <c r="IT47" s="21" t="str">
        <f>'Gene Table'!D43</f>
        <v>MAT1A</v>
      </c>
      <c r="IU47" s="49">
        <f t="shared" si="4"/>
        <v>0.7199999999999982</v>
      </c>
      <c r="IV47" s="50">
        <f t="shared" si="5"/>
        <v>0.11148525700998541</v>
      </c>
    </row>
    <row r="48" spans="11:256" ht="15" customHeight="1" x14ac:dyDescent="0.25">
      <c r="K48" s="21" t="str">
        <f>'Gene Table'!A44</f>
        <v>D06</v>
      </c>
      <c r="L48" s="21" t="str">
        <f>'Gene Table'!D44</f>
        <v>IL1B</v>
      </c>
      <c r="M48" s="49">
        <f>IF(ISNUMBER(Results!G44),LOG(Results!G44,2),NA())</f>
        <v>1.6299999999999988</v>
      </c>
      <c r="N48" s="50">
        <f>IF(ISNUMBER(Results!H44),Results!H44,NA())</f>
        <v>6.0492291900013243E-4</v>
      </c>
      <c r="O48" s="21" t="str">
        <f>Results!J44</f>
        <v>A</v>
      </c>
      <c r="IS48" s="21" t="str">
        <f>'Gene Table'!A44</f>
        <v>D06</v>
      </c>
      <c r="IT48" s="21" t="str">
        <f>'Gene Table'!D44</f>
        <v>IL1B</v>
      </c>
      <c r="IU48" s="49">
        <f t="shared" si="4"/>
        <v>1.6299999999999988</v>
      </c>
      <c r="IV48" s="50">
        <f t="shared" si="5"/>
        <v>6.0492291900013243E-4</v>
      </c>
    </row>
    <row r="49" spans="11:256" ht="15" customHeight="1" x14ac:dyDescent="0.25">
      <c r="K49" s="21" t="str">
        <f>'Gene Table'!A45</f>
        <v>D07</v>
      </c>
      <c r="L49" s="21" t="str">
        <f>'Gene Table'!D45</f>
        <v>NOS2</v>
      </c>
      <c r="M49" s="49">
        <f>IF(ISNUMBER(Results!G45),LOG(Results!G45,2),NA())</f>
        <v>0.36666666666666436</v>
      </c>
      <c r="N49" s="50">
        <f>IF(ISNUMBER(Results!H45),Results!H45,NA())</f>
        <v>0.14658279249268749</v>
      </c>
      <c r="O49" s="21" t="str">
        <f>Results!J45</f>
        <v>OKAY</v>
      </c>
      <c r="IS49" s="21" t="str">
        <f>'Gene Table'!A45</f>
        <v>D07</v>
      </c>
      <c r="IT49" s="21" t="str">
        <f>'Gene Table'!D45</f>
        <v>NOS2</v>
      </c>
      <c r="IU49" s="49">
        <f t="shared" si="4"/>
        <v>0.36666666666666436</v>
      </c>
      <c r="IV49" s="50">
        <f t="shared" si="5"/>
        <v>0.14658279249268749</v>
      </c>
    </row>
    <row r="50" spans="11:256" ht="15" customHeight="1" x14ac:dyDescent="0.25">
      <c r="K50" s="21" t="str">
        <f>'Gene Table'!A46</f>
        <v>D08</v>
      </c>
      <c r="L50" s="21" t="str">
        <f>'Gene Table'!D46</f>
        <v>EEF1A1</v>
      </c>
      <c r="M50" s="49">
        <f>IF(ISNUMBER(Results!G46),LOG(Results!G46,2),NA())</f>
        <v>0.36333333333333218</v>
      </c>
      <c r="N50" s="50">
        <f>IF(ISNUMBER(Results!H46),Results!H46,NA())</f>
        <v>1.1544287982494249E-2</v>
      </c>
      <c r="O50" s="21" t="str">
        <f>Results!J46</f>
        <v>OKAY</v>
      </c>
      <c r="IS50" s="21" t="str">
        <f>'Gene Table'!A46</f>
        <v>D08</v>
      </c>
      <c r="IT50" s="21" t="str">
        <f>'Gene Table'!D46</f>
        <v>EEF1A1</v>
      </c>
      <c r="IU50" s="49">
        <f>IF(ISNUMBER(M50),M50,"")</f>
        <v>0.36333333333333218</v>
      </c>
      <c r="IV50" s="50">
        <f>IF(ISNUMBER(N50),N50,"")</f>
        <v>1.1544287982494249E-2</v>
      </c>
    </row>
    <row r="51" spans="11:256" ht="15" customHeight="1" x14ac:dyDescent="0.25">
      <c r="K51" s="21" t="str">
        <f>'Gene Table'!A47</f>
        <v>D09</v>
      </c>
      <c r="L51" s="21" t="str">
        <f>'Gene Table'!D47</f>
        <v>RPL4</v>
      </c>
      <c r="M51" s="49">
        <f>IF(ISNUMBER(Results!G47),LOG(Results!G47,2),NA())</f>
        <v>-0.36333333333333306</v>
      </c>
      <c r="N51" s="50">
        <f>IF(ISNUMBER(Results!H47),Results!H47,NA())</f>
        <v>1.8782092497013202E-2</v>
      </c>
      <c r="O51" s="21" t="str">
        <f>Results!J47</f>
        <v>OKAY</v>
      </c>
      <c r="IS51" s="21" t="str">
        <f>'Gene Table'!A47</f>
        <v>D09</v>
      </c>
      <c r="IT51" s="21" t="str">
        <f>'Gene Table'!D47</f>
        <v>RPL4</v>
      </c>
      <c r="IU51" s="49">
        <f t="shared" ref="IU51:IU64" si="6">IF(ISNUMBER(M51),M51,"")</f>
        <v>-0.36333333333333306</v>
      </c>
      <c r="IV51" s="50">
        <f t="shared" ref="IV51:IV64" si="7">IF(ISNUMBER(N51),N51,"")</f>
        <v>1.8782092497013202E-2</v>
      </c>
    </row>
    <row r="52" spans="11:256" ht="15" customHeight="1" x14ac:dyDescent="0.25">
      <c r="K52" s="21" t="str">
        <f>'Gene Table'!A48</f>
        <v>D10</v>
      </c>
      <c r="L52" s="21" t="str">
        <f>'Gene Table'!D48</f>
        <v>GGDC</v>
      </c>
      <c r="M52" s="49">
        <f>IF(ISNUMBER(Results!G48),LOG(Results!G48,2),NA())</f>
        <v>0.67666666666667019</v>
      </c>
      <c r="N52" s="50">
        <f>IF(ISNUMBER(Results!H48),Results!H48,NA())</f>
        <v>0.20089998597831144</v>
      </c>
      <c r="O52" s="21" t="str">
        <f>Results!J48</f>
        <v>C</v>
      </c>
      <c r="IS52" s="21" t="str">
        <f>'Gene Table'!A48</f>
        <v>D10</v>
      </c>
      <c r="IT52" s="21" t="str">
        <f>'Gene Table'!D48</f>
        <v>GGDC</v>
      </c>
      <c r="IU52" s="49">
        <f t="shared" si="6"/>
        <v>0.67666666666667019</v>
      </c>
      <c r="IV52" s="50">
        <f t="shared" si="7"/>
        <v>0.20089998597831144</v>
      </c>
    </row>
    <row r="53" spans="11:256" ht="15" customHeight="1" x14ac:dyDescent="0.25">
      <c r="K53" s="21" t="str">
        <f>'Gene Table'!A49</f>
        <v>D11</v>
      </c>
      <c r="L53" s="21" t="str">
        <f>'Gene Table'!D49</f>
        <v>RTC</v>
      </c>
      <c r="M53" s="49">
        <f>IF(ISNUMBER(Results!G49),LOG(Results!G49,2),NA())</f>
        <v>0.68666666666666487</v>
      </c>
      <c r="N53" s="50">
        <f>IF(ISNUMBER(Results!H49),Results!H49,NA())</f>
        <v>0.19968031508888295</v>
      </c>
      <c r="O53" s="21" t="str">
        <f>Results!J49</f>
        <v>OKAY</v>
      </c>
      <c r="IS53" s="21" t="str">
        <f>'Gene Table'!A49</f>
        <v>D11</v>
      </c>
      <c r="IT53" s="21" t="str">
        <f>'Gene Table'!D49</f>
        <v>RTC</v>
      </c>
      <c r="IU53" s="49">
        <f t="shared" si="6"/>
        <v>0.68666666666666487</v>
      </c>
      <c r="IV53" s="50">
        <f t="shared" si="7"/>
        <v>0.19968031508888295</v>
      </c>
    </row>
    <row r="54" spans="11:256" ht="15" customHeight="1" x14ac:dyDescent="0.25">
      <c r="K54" s="21" t="str">
        <f>'Gene Table'!A50</f>
        <v>D12</v>
      </c>
      <c r="L54" s="21" t="str">
        <f>'Gene Table'!D50</f>
        <v>PPC</v>
      </c>
      <c r="M54" s="49">
        <f>IF(ISNUMBER(Results!G50),LOG(Results!G50,2),NA())</f>
        <v>0.26333333333333192</v>
      </c>
      <c r="N54" s="50">
        <f>IF(ISNUMBER(Results!H50),Results!H50,NA())</f>
        <v>0.64425835515154062</v>
      </c>
      <c r="O54" s="21" t="str">
        <f>Results!J50</f>
        <v>OKAY</v>
      </c>
      <c r="IS54" s="21" t="str">
        <f>'Gene Table'!A50</f>
        <v>D12</v>
      </c>
      <c r="IT54" s="21" t="str">
        <f>'Gene Table'!D50</f>
        <v>PPC</v>
      </c>
      <c r="IU54" s="49">
        <f t="shared" si="6"/>
        <v>0.26333333333333192</v>
      </c>
      <c r="IV54" s="50">
        <f t="shared" si="7"/>
        <v>0.64425835515154062</v>
      </c>
    </row>
    <row r="55" spans="11:256" ht="15" customHeight="1" x14ac:dyDescent="0.25">
      <c r="K55" s="21">
        <f>'Gene Table'!A51</f>
        <v>0</v>
      </c>
      <c r="L55" s="21">
        <f>'Gene Table'!D51</f>
        <v>0</v>
      </c>
      <c r="M55" s="49" t="e">
        <f>IF(ISNUMBER(Results!G51),LOG(Results!G51,2),NA())</f>
        <v>#N/A</v>
      </c>
      <c r="N55" s="50" t="e">
        <f>IF(ISNUMBER(Results!H51),Results!H51,NA())</f>
        <v>#N/A</v>
      </c>
      <c r="O55" s="21">
        <f>Results!J51</f>
        <v>0</v>
      </c>
      <c r="IS55" s="21">
        <f>'Gene Table'!A51</f>
        <v>0</v>
      </c>
      <c r="IT55" s="21">
        <f>'Gene Table'!D51</f>
        <v>0</v>
      </c>
      <c r="IU55" s="49" t="str">
        <f t="shared" si="6"/>
        <v/>
      </c>
      <c r="IV55" s="50" t="str">
        <f t="shared" si="7"/>
        <v/>
      </c>
    </row>
    <row r="56" spans="11:256" ht="15" customHeight="1" x14ac:dyDescent="0.25">
      <c r="K56" s="21">
        <f>'Gene Table'!A52</f>
        <v>0</v>
      </c>
      <c r="L56" s="21">
        <f>'Gene Table'!D52</f>
        <v>0</v>
      </c>
      <c r="M56" s="49" t="e">
        <f>IF(ISNUMBER(Results!G52),LOG(Results!G52,2),NA())</f>
        <v>#N/A</v>
      </c>
      <c r="N56" s="50" t="e">
        <f>IF(ISNUMBER(Results!H52),Results!H52,NA())</f>
        <v>#N/A</v>
      </c>
      <c r="O56" s="21">
        <f>Results!J52</f>
        <v>0</v>
      </c>
      <c r="IS56" s="21">
        <f>'Gene Table'!A52</f>
        <v>0</v>
      </c>
      <c r="IT56" s="21">
        <f>'Gene Table'!D52</f>
        <v>0</v>
      </c>
      <c r="IU56" s="49" t="str">
        <f t="shared" si="6"/>
        <v/>
      </c>
      <c r="IV56" s="50" t="str">
        <f t="shared" si="7"/>
        <v/>
      </c>
    </row>
    <row r="57" spans="11:256" ht="15" customHeight="1" x14ac:dyDescent="0.25">
      <c r="K57" s="21">
        <f>'Gene Table'!A53</f>
        <v>0</v>
      </c>
      <c r="L57" s="21">
        <f>'Gene Table'!D53</f>
        <v>0</v>
      </c>
      <c r="M57" s="49" t="e">
        <f>IF(ISNUMBER(Results!G53),LOG(Results!G53,2),NA())</f>
        <v>#N/A</v>
      </c>
      <c r="N57" s="50" t="e">
        <f>IF(ISNUMBER(Results!H53),Results!H53,NA())</f>
        <v>#N/A</v>
      </c>
      <c r="O57" s="21">
        <f>Results!J53</f>
        <v>0</v>
      </c>
      <c r="IS57" s="21">
        <f>'Gene Table'!A53</f>
        <v>0</v>
      </c>
      <c r="IT57" s="21">
        <f>'Gene Table'!D53</f>
        <v>0</v>
      </c>
      <c r="IU57" s="49" t="str">
        <f t="shared" si="6"/>
        <v/>
      </c>
      <c r="IV57" s="50" t="str">
        <f t="shared" si="7"/>
        <v/>
      </c>
    </row>
    <row r="58" spans="11:256" ht="15" customHeight="1" x14ac:dyDescent="0.25">
      <c r="K58" s="21">
        <f>'Gene Table'!A54</f>
        <v>0</v>
      </c>
      <c r="L58" s="21">
        <f>'Gene Table'!D54</f>
        <v>0</v>
      </c>
      <c r="M58" s="49" t="e">
        <f>IF(ISNUMBER(Results!G54),LOG(Results!G54,2),NA())</f>
        <v>#N/A</v>
      </c>
      <c r="N58" s="50" t="e">
        <f>IF(ISNUMBER(Results!H54),Results!H54,NA())</f>
        <v>#N/A</v>
      </c>
      <c r="O58" s="21">
        <f>Results!J54</f>
        <v>0</v>
      </c>
      <c r="IS58" s="21">
        <f>'Gene Table'!A54</f>
        <v>0</v>
      </c>
      <c r="IT58" s="21">
        <f>'Gene Table'!D54</f>
        <v>0</v>
      </c>
      <c r="IU58" s="49" t="str">
        <f t="shared" si="6"/>
        <v/>
      </c>
      <c r="IV58" s="50" t="str">
        <f t="shared" si="7"/>
        <v/>
      </c>
    </row>
    <row r="59" spans="11:256" ht="15" customHeight="1" x14ac:dyDescent="0.25">
      <c r="K59" s="21">
        <f>'Gene Table'!A55</f>
        <v>0</v>
      </c>
      <c r="L59" s="21">
        <f>'Gene Table'!D55</f>
        <v>0</v>
      </c>
      <c r="M59" s="49" t="e">
        <f>IF(ISNUMBER(Results!G55),LOG(Results!G55,2),NA())</f>
        <v>#N/A</v>
      </c>
      <c r="N59" s="50" t="e">
        <f>IF(ISNUMBER(Results!H55),Results!H55,NA())</f>
        <v>#N/A</v>
      </c>
      <c r="O59" s="21">
        <f>Results!J55</f>
        <v>0</v>
      </c>
      <c r="IS59" s="21">
        <f>'Gene Table'!A55</f>
        <v>0</v>
      </c>
      <c r="IT59" s="21">
        <f>'Gene Table'!D55</f>
        <v>0</v>
      </c>
      <c r="IU59" s="49" t="str">
        <f t="shared" si="6"/>
        <v/>
      </c>
      <c r="IV59" s="50" t="str">
        <f t="shared" si="7"/>
        <v/>
      </c>
    </row>
    <row r="60" spans="11:256" ht="15" customHeight="1" x14ac:dyDescent="0.25">
      <c r="K60" s="21">
        <f>'Gene Table'!A56</f>
        <v>0</v>
      </c>
      <c r="L60" s="21">
        <f>'Gene Table'!D56</f>
        <v>0</v>
      </c>
      <c r="M60" s="49" t="e">
        <f>IF(ISNUMBER(Results!G56),LOG(Results!G56,2),NA())</f>
        <v>#N/A</v>
      </c>
      <c r="N60" s="50" t="e">
        <f>IF(ISNUMBER(Results!H56),Results!H56,NA())</f>
        <v>#N/A</v>
      </c>
      <c r="O60" s="21">
        <f>Results!J56</f>
        <v>0</v>
      </c>
      <c r="IS60" s="21">
        <f>'Gene Table'!A56</f>
        <v>0</v>
      </c>
      <c r="IT60" s="21">
        <f>'Gene Table'!D56</f>
        <v>0</v>
      </c>
      <c r="IU60" s="49" t="str">
        <f t="shared" si="6"/>
        <v/>
      </c>
      <c r="IV60" s="50" t="str">
        <f t="shared" si="7"/>
        <v/>
      </c>
    </row>
    <row r="61" spans="11:256" ht="15" customHeight="1" x14ac:dyDescent="0.25">
      <c r="K61" s="21">
        <f>'Gene Table'!A57</f>
        <v>0</v>
      </c>
      <c r="L61" s="21">
        <f>'Gene Table'!D57</f>
        <v>0</v>
      </c>
      <c r="M61" s="49" t="e">
        <f>IF(ISNUMBER(Results!G57),LOG(Results!G57,2),NA())</f>
        <v>#N/A</v>
      </c>
      <c r="N61" s="50" t="e">
        <f>IF(ISNUMBER(Results!H57),Results!H57,NA())</f>
        <v>#N/A</v>
      </c>
      <c r="O61" s="21">
        <f>Results!J57</f>
        <v>0</v>
      </c>
      <c r="IS61" s="21">
        <f>'Gene Table'!A57</f>
        <v>0</v>
      </c>
      <c r="IT61" s="21">
        <f>'Gene Table'!D57</f>
        <v>0</v>
      </c>
      <c r="IU61" s="49" t="str">
        <f t="shared" si="6"/>
        <v/>
      </c>
      <c r="IV61" s="50" t="str">
        <f t="shared" si="7"/>
        <v/>
      </c>
    </row>
    <row r="62" spans="11:256" ht="15" customHeight="1" x14ac:dyDescent="0.25">
      <c r="K62" s="21">
        <f>'Gene Table'!A58</f>
        <v>0</v>
      </c>
      <c r="L62" s="21">
        <f>'Gene Table'!D58</f>
        <v>0</v>
      </c>
      <c r="M62" s="49" t="e">
        <f>IF(ISNUMBER(Results!G58),LOG(Results!G58,2),NA())</f>
        <v>#N/A</v>
      </c>
      <c r="N62" s="50" t="e">
        <f>IF(ISNUMBER(Results!H58),Results!H58,NA())</f>
        <v>#N/A</v>
      </c>
      <c r="O62" s="21">
        <f>Results!J58</f>
        <v>0</v>
      </c>
      <c r="IS62" s="21">
        <f>'Gene Table'!A58</f>
        <v>0</v>
      </c>
      <c r="IT62" s="21">
        <f>'Gene Table'!D58</f>
        <v>0</v>
      </c>
      <c r="IU62" s="49" t="str">
        <f t="shared" si="6"/>
        <v/>
      </c>
      <c r="IV62" s="50" t="str">
        <f t="shared" si="7"/>
        <v/>
      </c>
    </row>
    <row r="63" spans="11:256" ht="15" customHeight="1" x14ac:dyDescent="0.25">
      <c r="K63" s="21">
        <f>'Gene Table'!A59</f>
        <v>0</v>
      </c>
      <c r="L63" s="21">
        <f>'Gene Table'!D59</f>
        <v>0</v>
      </c>
      <c r="M63" s="49" t="e">
        <f>IF(ISNUMBER(Results!G59),LOG(Results!G59,2),NA())</f>
        <v>#N/A</v>
      </c>
      <c r="N63" s="50" t="e">
        <f>IF(ISNUMBER(Results!H59),Results!H59,NA())</f>
        <v>#N/A</v>
      </c>
      <c r="O63" s="21">
        <f>Results!J59</f>
        <v>0</v>
      </c>
      <c r="IS63" s="21">
        <f>'Gene Table'!A59</f>
        <v>0</v>
      </c>
      <c r="IT63" s="21">
        <f>'Gene Table'!D59</f>
        <v>0</v>
      </c>
      <c r="IU63" s="49" t="str">
        <f t="shared" si="6"/>
        <v/>
      </c>
      <c r="IV63" s="50" t="str">
        <f t="shared" si="7"/>
        <v/>
      </c>
    </row>
    <row r="64" spans="11:256" ht="15" customHeight="1" x14ac:dyDescent="0.25">
      <c r="K64" s="21">
        <f>'Gene Table'!A60</f>
        <v>0</v>
      </c>
      <c r="L64" s="21">
        <f>'Gene Table'!D60</f>
        <v>0</v>
      </c>
      <c r="M64" s="49" t="e">
        <f>IF(ISNUMBER(Results!G60),LOG(Results!G60,2),NA())</f>
        <v>#N/A</v>
      </c>
      <c r="N64" s="50" t="e">
        <f>IF(ISNUMBER(Results!H60),Results!H60,NA())</f>
        <v>#N/A</v>
      </c>
      <c r="O64" s="21">
        <f>Results!J60</f>
        <v>0</v>
      </c>
      <c r="IS64" s="21">
        <f>'Gene Table'!A60</f>
        <v>0</v>
      </c>
      <c r="IT64" s="21">
        <f>'Gene Table'!D60</f>
        <v>0</v>
      </c>
      <c r="IU64" s="49" t="str">
        <f t="shared" si="6"/>
        <v/>
      </c>
      <c r="IV64" s="50" t="str">
        <f t="shared" si="7"/>
        <v/>
      </c>
    </row>
    <row r="65" spans="11:256" ht="15" customHeight="1" x14ac:dyDescent="0.25">
      <c r="K65" s="21">
        <f>'Gene Table'!A61</f>
        <v>0</v>
      </c>
      <c r="L65" s="21">
        <f>'Gene Table'!D61</f>
        <v>0</v>
      </c>
      <c r="M65" s="49" t="e">
        <f>IF(ISNUMBER(Results!G61),LOG(Results!G61,2),NA())</f>
        <v>#N/A</v>
      </c>
      <c r="N65" s="50" t="e">
        <f>IF(ISNUMBER(Results!H61),Results!H61,NA())</f>
        <v>#N/A</v>
      </c>
      <c r="O65" s="21">
        <f>Results!J61</f>
        <v>0</v>
      </c>
      <c r="IS65" s="21">
        <f>'Gene Table'!A61</f>
        <v>0</v>
      </c>
      <c r="IT65" s="21">
        <f>'Gene Table'!D61</f>
        <v>0</v>
      </c>
      <c r="IU65" s="49" t="str">
        <f>IF(ISNUMBER(M65),M65,"")</f>
        <v/>
      </c>
      <c r="IV65" s="50" t="str">
        <f>IF(ISNUMBER(N65),N65,"")</f>
        <v/>
      </c>
    </row>
    <row r="66" spans="11:256" ht="15" customHeight="1" x14ac:dyDescent="0.25">
      <c r="K66" s="21">
        <f>'Gene Table'!A62</f>
        <v>0</v>
      </c>
      <c r="L66" s="21">
        <f>'Gene Table'!D62</f>
        <v>0</v>
      </c>
      <c r="M66" s="49" t="e">
        <f>IF(ISNUMBER(Results!G62),LOG(Results!G62,2),NA())</f>
        <v>#N/A</v>
      </c>
      <c r="N66" s="50" t="e">
        <f>IF(ISNUMBER(Results!H62),Results!H62,NA())</f>
        <v>#N/A</v>
      </c>
      <c r="O66" s="21">
        <f>Results!J62</f>
        <v>0</v>
      </c>
      <c r="IS66" s="21">
        <f>'Gene Table'!A62</f>
        <v>0</v>
      </c>
      <c r="IT66" s="21">
        <f>'Gene Table'!D62</f>
        <v>0</v>
      </c>
      <c r="IU66" s="49" t="str">
        <f t="shared" ref="IU66:IU77" si="8">IF(ISNUMBER(M66),M66,"")</f>
        <v/>
      </c>
      <c r="IV66" s="50" t="str">
        <f t="shared" ref="IV66:IV77" si="9">IF(ISNUMBER(N66),N66,"")</f>
        <v/>
      </c>
    </row>
    <row r="67" spans="11:256" ht="15" customHeight="1" x14ac:dyDescent="0.25">
      <c r="K67" s="21">
        <f>'Gene Table'!A63</f>
        <v>0</v>
      </c>
      <c r="L67" s="21">
        <f>'Gene Table'!D63</f>
        <v>0</v>
      </c>
      <c r="M67" s="49" t="e">
        <f>IF(ISNUMBER(Results!G63),LOG(Results!G63,2),NA())</f>
        <v>#N/A</v>
      </c>
      <c r="N67" s="50" t="e">
        <f>IF(ISNUMBER(Results!H63),Results!H63,NA())</f>
        <v>#N/A</v>
      </c>
      <c r="O67" s="21">
        <f>Results!J63</f>
        <v>0</v>
      </c>
      <c r="IS67" s="21">
        <f>'Gene Table'!A63</f>
        <v>0</v>
      </c>
      <c r="IT67" s="21">
        <f>'Gene Table'!D63</f>
        <v>0</v>
      </c>
      <c r="IU67" s="49" t="str">
        <f t="shared" si="8"/>
        <v/>
      </c>
      <c r="IV67" s="50" t="str">
        <f t="shared" si="9"/>
        <v/>
      </c>
    </row>
    <row r="68" spans="11:256" ht="15" customHeight="1" x14ac:dyDescent="0.25">
      <c r="K68" s="21">
        <f>'Gene Table'!A64</f>
        <v>0</v>
      </c>
      <c r="L68" s="21">
        <f>'Gene Table'!D64</f>
        <v>0</v>
      </c>
      <c r="M68" s="49" t="e">
        <f>IF(ISNUMBER(Results!G64),LOG(Results!G64,2),NA())</f>
        <v>#N/A</v>
      </c>
      <c r="N68" s="50" t="e">
        <f>IF(ISNUMBER(Results!H64),Results!H64,NA())</f>
        <v>#N/A</v>
      </c>
      <c r="O68" s="21">
        <f>Results!J64</f>
        <v>0</v>
      </c>
      <c r="IS68" s="21">
        <f>'Gene Table'!A64</f>
        <v>0</v>
      </c>
      <c r="IT68" s="21">
        <f>'Gene Table'!D64</f>
        <v>0</v>
      </c>
      <c r="IU68" s="49" t="str">
        <f t="shared" si="8"/>
        <v/>
      </c>
      <c r="IV68" s="50" t="str">
        <f t="shared" si="9"/>
        <v/>
      </c>
    </row>
    <row r="69" spans="11:256" ht="15" customHeight="1" x14ac:dyDescent="0.25">
      <c r="K69" s="21">
        <f>'Gene Table'!A65</f>
        <v>0</v>
      </c>
      <c r="L69" s="21">
        <f>'Gene Table'!D65</f>
        <v>0</v>
      </c>
      <c r="M69" s="49" t="e">
        <f>IF(ISNUMBER(Results!G65),LOG(Results!G65,2),NA())</f>
        <v>#N/A</v>
      </c>
      <c r="N69" s="50" t="e">
        <f>IF(ISNUMBER(Results!H65),Results!H65,NA())</f>
        <v>#N/A</v>
      </c>
      <c r="O69" s="21">
        <f>Results!J65</f>
        <v>0</v>
      </c>
      <c r="IS69" s="21">
        <f>'Gene Table'!A65</f>
        <v>0</v>
      </c>
      <c r="IT69" s="21">
        <f>'Gene Table'!D65</f>
        <v>0</v>
      </c>
      <c r="IU69" s="49" t="str">
        <f t="shared" si="8"/>
        <v/>
      </c>
      <c r="IV69" s="50" t="str">
        <f t="shared" si="9"/>
        <v/>
      </c>
    </row>
    <row r="70" spans="11:256" ht="15" customHeight="1" x14ac:dyDescent="0.25">
      <c r="K70" s="21">
        <f>'Gene Table'!A66</f>
        <v>0</v>
      </c>
      <c r="L70" s="21">
        <f>'Gene Table'!D66</f>
        <v>0</v>
      </c>
      <c r="M70" s="49" t="e">
        <f>IF(ISNUMBER(Results!G66),LOG(Results!G66,2),NA())</f>
        <v>#N/A</v>
      </c>
      <c r="N70" s="50" t="e">
        <f>IF(ISNUMBER(Results!H66),Results!H66,NA())</f>
        <v>#N/A</v>
      </c>
      <c r="O70" s="21">
        <f>Results!J66</f>
        <v>0</v>
      </c>
      <c r="IS70" s="21">
        <f>'Gene Table'!A66</f>
        <v>0</v>
      </c>
      <c r="IT70" s="21">
        <f>'Gene Table'!D66</f>
        <v>0</v>
      </c>
      <c r="IU70" s="49" t="str">
        <f t="shared" si="8"/>
        <v/>
      </c>
      <c r="IV70" s="50" t="str">
        <f t="shared" si="9"/>
        <v/>
      </c>
    </row>
    <row r="71" spans="11:256" ht="15" customHeight="1" x14ac:dyDescent="0.25">
      <c r="K71" s="21">
        <f>'Gene Table'!A67</f>
        <v>0</v>
      </c>
      <c r="L71" s="21">
        <f>'Gene Table'!D67</f>
        <v>0</v>
      </c>
      <c r="M71" s="49" t="e">
        <f>IF(ISNUMBER(Results!G67),LOG(Results!G67,2),NA())</f>
        <v>#N/A</v>
      </c>
      <c r="N71" s="50" t="e">
        <f>IF(ISNUMBER(Results!H67),Results!H67,NA())</f>
        <v>#N/A</v>
      </c>
      <c r="O71" s="21">
        <f>Results!J67</f>
        <v>0</v>
      </c>
      <c r="IS71" s="21">
        <f>'Gene Table'!A67</f>
        <v>0</v>
      </c>
      <c r="IT71" s="21">
        <f>'Gene Table'!D67</f>
        <v>0</v>
      </c>
      <c r="IU71" s="49" t="str">
        <f t="shared" si="8"/>
        <v/>
      </c>
      <c r="IV71" s="50" t="str">
        <f t="shared" si="9"/>
        <v/>
      </c>
    </row>
    <row r="72" spans="11:256" ht="15" customHeight="1" x14ac:dyDescent="0.25">
      <c r="K72" s="21">
        <f>'Gene Table'!A68</f>
        <v>0</v>
      </c>
      <c r="L72" s="21">
        <f>'Gene Table'!D68</f>
        <v>0</v>
      </c>
      <c r="M72" s="49" t="e">
        <f>IF(ISNUMBER(Results!G68),LOG(Results!G68,2),NA())</f>
        <v>#N/A</v>
      </c>
      <c r="N72" s="50" t="e">
        <f>IF(ISNUMBER(Results!H68),Results!H68,NA())</f>
        <v>#N/A</v>
      </c>
      <c r="O72" s="21">
        <f>Results!J68</f>
        <v>0</v>
      </c>
      <c r="IS72" s="21">
        <f>'Gene Table'!A68</f>
        <v>0</v>
      </c>
      <c r="IT72" s="21">
        <f>'Gene Table'!D68</f>
        <v>0</v>
      </c>
      <c r="IU72" s="49" t="str">
        <f t="shared" si="8"/>
        <v/>
      </c>
      <c r="IV72" s="50" t="str">
        <f t="shared" si="9"/>
        <v/>
      </c>
    </row>
    <row r="73" spans="11:256" ht="15" customHeight="1" x14ac:dyDescent="0.25">
      <c r="K73" s="21">
        <f>'Gene Table'!A69</f>
        <v>0</v>
      </c>
      <c r="L73" s="21">
        <f>'Gene Table'!D69</f>
        <v>0</v>
      </c>
      <c r="M73" s="49" t="e">
        <f>IF(ISNUMBER(Results!G69),LOG(Results!G69,2),NA())</f>
        <v>#N/A</v>
      </c>
      <c r="N73" s="50" t="e">
        <f>IF(ISNUMBER(Results!H69),Results!H69,NA())</f>
        <v>#N/A</v>
      </c>
      <c r="O73" s="21">
        <f>Results!J69</f>
        <v>0</v>
      </c>
      <c r="IS73" s="21">
        <f>'Gene Table'!A69</f>
        <v>0</v>
      </c>
      <c r="IT73" s="21">
        <f>'Gene Table'!D69</f>
        <v>0</v>
      </c>
      <c r="IU73" s="49" t="str">
        <f t="shared" si="8"/>
        <v/>
      </c>
      <c r="IV73" s="50" t="str">
        <f t="shared" si="9"/>
        <v/>
      </c>
    </row>
    <row r="74" spans="11:256" ht="15" customHeight="1" x14ac:dyDescent="0.25">
      <c r="K74" s="21">
        <f>'Gene Table'!A70</f>
        <v>0</v>
      </c>
      <c r="L74" s="21">
        <f>'Gene Table'!D70</f>
        <v>0</v>
      </c>
      <c r="M74" s="49" t="e">
        <f>IF(ISNUMBER(Results!G70),LOG(Results!G70,2),NA())</f>
        <v>#N/A</v>
      </c>
      <c r="N74" s="50" t="e">
        <f>IF(ISNUMBER(Results!H70),Results!H70,NA())</f>
        <v>#N/A</v>
      </c>
      <c r="O74" s="21">
        <f>Results!J70</f>
        <v>0</v>
      </c>
      <c r="IS74" s="21">
        <f>'Gene Table'!A70</f>
        <v>0</v>
      </c>
      <c r="IT74" s="21">
        <f>'Gene Table'!D70</f>
        <v>0</v>
      </c>
      <c r="IU74" s="49" t="str">
        <f t="shared" si="8"/>
        <v/>
      </c>
      <c r="IV74" s="50" t="str">
        <f t="shared" si="9"/>
        <v/>
      </c>
    </row>
    <row r="75" spans="11:256" ht="15" customHeight="1" x14ac:dyDescent="0.25">
      <c r="K75" s="21">
        <f>'Gene Table'!A71</f>
        <v>0</v>
      </c>
      <c r="L75" s="21">
        <f>'Gene Table'!D71</f>
        <v>0</v>
      </c>
      <c r="M75" s="49" t="e">
        <f>IF(ISNUMBER(Results!G71),LOG(Results!G71,2),NA())</f>
        <v>#N/A</v>
      </c>
      <c r="N75" s="50" t="e">
        <f>IF(ISNUMBER(Results!H71),Results!H71,NA())</f>
        <v>#N/A</v>
      </c>
      <c r="O75" s="21">
        <f>Results!J71</f>
        <v>0</v>
      </c>
      <c r="IS75" s="21">
        <f>'Gene Table'!A71</f>
        <v>0</v>
      </c>
      <c r="IT75" s="21">
        <f>'Gene Table'!D71</f>
        <v>0</v>
      </c>
      <c r="IU75" s="49" t="str">
        <f t="shared" si="8"/>
        <v/>
      </c>
      <c r="IV75" s="50" t="str">
        <f t="shared" si="9"/>
        <v/>
      </c>
    </row>
    <row r="76" spans="11:256" ht="15" customHeight="1" x14ac:dyDescent="0.25">
      <c r="K76" s="21">
        <f>'Gene Table'!A72</f>
        <v>0</v>
      </c>
      <c r="L76" s="21">
        <f>'Gene Table'!D72</f>
        <v>0</v>
      </c>
      <c r="M76" s="49" t="e">
        <f>IF(ISNUMBER(Results!G72),LOG(Results!G72,2),NA())</f>
        <v>#N/A</v>
      </c>
      <c r="N76" s="50" t="e">
        <f>IF(ISNUMBER(Results!H72),Results!H72,NA())</f>
        <v>#N/A</v>
      </c>
      <c r="O76" s="21">
        <f>Results!J72</f>
        <v>0</v>
      </c>
      <c r="IS76" s="21">
        <f>'Gene Table'!A72</f>
        <v>0</v>
      </c>
      <c r="IT76" s="21">
        <f>'Gene Table'!D72</f>
        <v>0</v>
      </c>
      <c r="IU76" s="49" t="str">
        <f t="shared" si="8"/>
        <v/>
      </c>
      <c r="IV76" s="50" t="str">
        <f t="shared" si="9"/>
        <v/>
      </c>
    </row>
    <row r="77" spans="11:256" ht="15" customHeight="1" x14ac:dyDescent="0.25">
      <c r="K77" s="21">
        <f>'Gene Table'!A73</f>
        <v>0</v>
      </c>
      <c r="L77" s="21">
        <f>'Gene Table'!D73</f>
        <v>0</v>
      </c>
      <c r="M77" s="49" t="e">
        <f>IF(ISNUMBER(Results!G73),LOG(Results!G73,2),NA())</f>
        <v>#N/A</v>
      </c>
      <c r="N77" s="50" t="e">
        <f>IF(ISNUMBER(Results!H73),Results!H73,NA())</f>
        <v>#N/A</v>
      </c>
      <c r="O77" s="21">
        <f>Results!J73</f>
        <v>0</v>
      </c>
      <c r="IS77" s="21">
        <f>'Gene Table'!A73</f>
        <v>0</v>
      </c>
      <c r="IT77" s="21">
        <f>'Gene Table'!D73</f>
        <v>0</v>
      </c>
      <c r="IU77" s="49" t="str">
        <f t="shared" si="8"/>
        <v/>
      </c>
      <c r="IV77" s="50" t="str">
        <f t="shared" si="9"/>
        <v/>
      </c>
    </row>
    <row r="78" spans="11:256" ht="15" customHeight="1" x14ac:dyDescent="0.25">
      <c r="K78" s="21">
        <f>'Gene Table'!A74</f>
        <v>0</v>
      </c>
      <c r="L78" s="21">
        <f>'Gene Table'!D74</f>
        <v>0</v>
      </c>
      <c r="M78" s="49" t="e">
        <f>IF(ISNUMBER(Results!G74),LOG(Results!G74,2),NA())</f>
        <v>#N/A</v>
      </c>
      <c r="N78" s="50" t="e">
        <f>IF(ISNUMBER(Results!H74),Results!H74,NA())</f>
        <v>#N/A</v>
      </c>
      <c r="O78" s="21">
        <f>Results!J74</f>
        <v>0</v>
      </c>
      <c r="IS78" s="21">
        <f>'Gene Table'!A74</f>
        <v>0</v>
      </c>
      <c r="IT78" s="21">
        <f>'Gene Table'!D74</f>
        <v>0</v>
      </c>
      <c r="IU78" s="49" t="str">
        <f>IF(ISNUMBER(M78),M78,"")</f>
        <v/>
      </c>
      <c r="IV78" s="50" t="str">
        <f>IF(ISNUMBER(N78),N78,"")</f>
        <v/>
      </c>
    </row>
    <row r="79" spans="11:256" ht="15" customHeight="1" x14ac:dyDescent="0.25">
      <c r="K79" s="21">
        <f>'Gene Table'!A75</f>
        <v>0</v>
      </c>
      <c r="L79" s="21">
        <f>'Gene Table'!D75</f>
        <v>0</v>
      </c>
      <c r="M79" s="49" t="e">
        <f>IF(ISNUMBER(Results!G75),LOG(Results!G75,2),NA())</f>
        <v>#N/A</v>
      </c>
      <c r="N79" s="50" t="e">
        <f>IF(ISNUMBER(Results!H75),Results!H75,NA())</f>
        <v>#N/A</v>
      </c>
      <c r="O79" s="21">
        <f>Results!J75</f>
        <v>0</v>
      </c>
      <c r="IS79" s="21">
        <f>'Gene Table'!A75</f>
        <v>0</v>
      </c>
      <c r="IT79" s="21">
        <f>'Gene Table'!D75</f>
        <v>0</v>
      </c>
      <c r="IU79" s="49" t="str">
        <f t="shared" ref="IU79:IU90" si="10">IF(ISNUMBER(M79),M79,"")</f>
        <v/>
      </c>
      <c r="IV79" s="50" t="str">
        <f t="shared" ref="IV79:IV90" si="11">IF(ISNUMBER(N79),N79,"")</f>
        <v/>
      </c>
    </row>
    <row r="80" spans="11:256" ht="15" customHeight="1" x14ac:dyDescent="0.25">
      <c r="K80" s="21">
        <f>'Gene Table'!A76</f>
        <v>0</v>
      </c>
      <c r="L80" s="21">
        <f>'Gene Table'!D76</f>
        <v>0</v>
      </c>
      <c r="M80" s="49" t="e">
        <f>IF(ISNUMBER(Results!G76),LOG(Results!G76,2),NA())</f>
        <v>#N/A</v>
      </c>
      <c r="N80" s="50" t="e">
        <f>IF(ISNUMBER(Results!H76),Results!H76,NA())</f>
        <v>#N/A</v>
      </c>
      <c r="O80" s="21">
        <f>Results!J76</f>
        <v>0</v>
      </c>
      <c r="IS80" s="21">
        <f>'Gene Table'!A76</f>
        <v>0</v>
      </c>
      <c r="IT80" s="21">
        <f>'Gene Table'!D76</f>
        <v>0</v>
      </c>
      <c r="IU80" s="49" t="str">
        <f t="shared" si="10"/>
        <v/>
      </c>
      <c r="IV80" s="50" t="str">
        <f t="shared" si="11"/>
        <v/>
      </c>
    </row>
    <row r="81" spans="11:256" ht="15" customHeight="1" x14ac:dyDescent="0.25">
      <c r="K81" s="21">
        <f>'Gene Table'!A77</f>
        <v>0</v>
      </c>
      <c r="L81" s="21">
        <f>'Gene Table'!D77</f>
        <v>0</v>
      </c>
      <c r="M81" s="49" t="e">
        <f>IF(ISNUMBER(Results!G77),LOG(Results!G77,2),NA())</f>
        <v>#N/A</v>
      </c>
      <c r="N81" s="50" t="e">
        <f>IF(ISNUMBER(Results!H77),Results!H77,NA())</f>
        <v>#N/A</v>
      </c>
      <c r="O81" s="21">
        <f>Results!J77</f>
        <v>0</v>
      </c>
      <c r="IS81" s="21">
        <f>'Gene Table'!A77</f>
        <v>0</v>
      </c>
      <c r="IT81" s="21">
        <f>'Gene Table'!D77</f>
        <v>0</v>
      </c>
      <c r="IU81" s="49" t="str">
        <f t="shared" si="10"/>
        <v/>
      </c>
      <c r="IV81" s="50" t="str">
        <f t="shared" si="11"/>
        <v/>
      </c>
    </row>
    <row r="82" spans="11:256" ht="15" customHeight="1" x14ac:dyDescent="0.25">
      <c r="K82" s="21">
        <f>'Gene Table'!A78</f>
        <v>0</v>
      </c>
      <c r="L82" s="21">
        <f>'Gene Table'!D78</f>
        <v>0</v>
      </c>
      <c r="M82" s="49" t="e">
        <f>IF(ISNUMBER(Results!G78),LOG(Results!G78,2),NA())</f>
        <v>#N/A</v>
      </c>
      <c r="N82" s="50" t="e">
        <f>IF(ISNUMBER(Results!H78),Results!H78,NA())</f>
        <v>#N/A</v>
      </c>
      <c r="O82" s="21">
        <f>Results!J78</f>
        <v>0</v>
      </c>
      <c r="IS82" s="21">
        <f>'Gene Table'!A78</f>
        <v>0</v>
      </c>
      <c r="IT82" s="21">
        <f>'Gene Table'!D78</f>
        <v>0</v>
      </c>
      <c r="IU82" s="49" t="str">
        <f t="shared" si="10"/>
        <v/>
      </c>
      <c r="IV82" s="50" t="str">
        <f t="shared" si="11"/>
        <v/>
      </c>
    </row>
    <row r="83" spans="11:256" ht="15" customHeight="1" x14ac:dyDescent="0.25">
      <c r="K83" s="21">
        <f>'Gene Table'!A79</f>
        <v>0</v>
      </c>
      <c r="L83" s="21">
        <f>'Gene Table'!D79</f>
        <v>0</v>
      </c>
      <c r="M83" s="49" t="e">
        <f>IF(ISNUMBER(Results!G79),LOG(Results!G79,2),NA())</f>
        <v>#N/A</v>
      </c>
      <c r="N83" s="50" t="e">
        <f>IF(ISNUMBER(Results!H79),Results!H79,NA())</f>
        <v>#N/A</v>
      </c>
      <c r="O83" s="21">
        <f>Results!J79</f>
        <v>0</v>
      </c>
      <c r="IS83" s="21">
        <f>'Gene Table'!A79</f>
        <v>0</v>
      </c>
      <c r="IT83" s="21">
        <f>'Gene Table'!D79</f>
        <v>0</v>
      </c>
      <c r="IU83" s="49" t="str">
        <f t="shared" si="10"/>
        <v/>
      </c>
      <c r="IV83" s="50" t="str">
        <f t="shared" si="11"/>
        <v/>
      </c>
    </row>
    <row r="84" spans="11:256" ht="15" customHeight="1" x14ac:dyDescent="0.25">
      <c r="K84" s="21">
        <f>'Gene Table'!A80</f>
        <v>0</v>
      </c>
      <c r="L84" s="21">
        <f>'Gene Table'!D80</f>
        <v>0</v>
      </c>
      <c r="M84" s="49" t="e">
        <f>IF(ISNUMBER(Results!G80),LOG(Results!G80,2),NA())</f>
        <v>#N/A</v>
      </c>
      <c r="N84" s="50" t="e">
        <f>IF(ISNUMBER(Results!H80),Results!H80,NA())</f>
        <v>#N/A</v>
      </c>
      <c r="O84" s="21">
        <f>Results!J80</f>
        <v>0</v>
      </c>
      <c r="IS84" s="21">
        <f>'Gene Table'!A80</f>
        <v>0</v>
      </c>
      <c r="IT84" s="21">
        <f>'Gene Table'!D80</f>
        <v>0</v>
      </c>
      <c r="IU84" s="49" t="str">
        <f t="shared" si="10"/>
        <v/>
      </c>
      <c r="IV84" s="50" t="str">
        <f t="shared" si="11"/>
        <v/>
      </c>
    </row>
    <row r="85" spans="11:256" ht="15" customHeight="1" x14ac:dyDescent="0.25">
      <c r="K85" s="21">
        <f>'Gene Table'!A81</f>
        <v>0</v>
      </c>
      <c r="L85" s="21">
        <f>'Gene Table'!D81</f>
        <v>0</v>
      </c>
      <c r="M85" s="49" t="e">
        <f>IF(ISNUMBER(Results!G81),LOG(Results!G81,2),NA())</f>
        <v>#N/A</v>
      </c>
      <c r="N85" s="50" t="e">
        <f>IF(ISNUMBER(Results!H81),Results!H81,NA())</f>
        <v>#N/A</v>
      </c>
      <c r="O85" s="21">
        <f>Results!J81</f>
        <v>0</v>
      </c>
      <c r="IS85" s="21">
        <f>'Gene Table'!A81</f>
        <v>0</v>
      </c>
      <c r="IT85" s="21">
        <f>'Gene Table'!D81</f>
        <v>0</v>
      </c>
      <c r="IU85" s="49" t="str">
        <f t="shared" si="10"/>
        <v/>
      </c>
      <c r="IV85" s="50" t="str">
        <f t="shared" si="11"/>
        <v/>
      </c>
    </row>
    <row r="86" spans="11:256" ht="15" customHeight="1" x14ac:dyDescent="0.25">
      <c r="K86" s="21">
        <f>'Gene Table'!A82</f>
        <v>0</v>
      </c>
      <c r="L86" s="21">
        <f>'Gene Table'!D82</f>
        <v>0</v>
      </c>
      <c r="M86" s="49" t="e">
        <f>IF(ISNUMBER(Results!G82),LOG(Results!G82,2),NA())</f>
        <v>#N/A</v>
      </c>
      <c r="N86" s="50" t="e">
        <f>IF(ISNUMBER(Results!H82),Results!H82,NA())</f>
        <v>#N/A</v>
      </c>
      <c r="O86" s="21">
        <f>Results!J82</f>
        <v>0</v>
      </c>
      <c r="IS86" s="21">
        <f>'Gene Table'!A82</f>
        <v>0</v>
      </c>
      <c r="IT86" s="21">
        <f>'Gene Table'!D82</f>
        <v>0</v>
      </c>
      <c r="IU86" s="49" t="str">
        <f t="shared" si="10"/>
        <v/>
      </c>
      <c r="IV86" s="50" t="str">
        <f t="shared" si="11"/>
        <v/>
      </c>
    </row>
    <row r="87" spans="11:256" ht="15" customHeight="1" x14ac:dyDescent="0.25">
      <c r="K87" s="21">
        <f>'Gene Table'!A83</f>
        <v>0</v>
      </c>
      <c r="L87" s="21">
        <f>'Gene Table'!D83</f>
        <v>0</v>
      </c>
      <c r="M87" s="49" t="e">
        <f>IF(ISNUMBER(Results!G83),LOG(Results!G83,2),NA())</f>
        <v>#N/A</v>
      </c>
      <c r="N87" s="50" t="e">
        <f>IF(ISNUMBER(Results!H83),Results!H83,NA())</f>
        <v>#N/A</v>
      </c>
      <c r="O87" s="21">
        <f>Results!J83</f>
        <v>0</v>
      </c>
      <c r="IS87" s="21">
        <f>'Gene Table'!A83</f>
        <v>0</v>
      </c>
      <c r="IT87" s="21">
        <f>'Gene Table'!D83</f>
        <v>0</v>
      </c>
      <c r="IU87" s="49" t="str">
        <f t="shared" si="10"/>
        <v/>
      </c>
      <c r="IV87" s="50" t="str">
        <f t="shared" si="11"/>
        <v/>
      </c>
    </row>
    <row r="88" spans="11:256" ht="15" customHeight="1" x14ac:dyDescent="0.25">
      <c r="K88" s="21">
        <f>'Gene Table'!A84</f>
        <v>0</v>
      </c>
      <c r="L88" s="21">
        <f>'Gene Table'!D84</f>
        <v>0</v>
      </c>
      <c r="M88" s="49" t="e">
        <f>IF(ISNUMBER(Results!G84),LOG(Results!G84,2),NA())</f>
        <v>#N/A</v>
      </c>
      <c r="N88" s="50" t="e">
        <f>IF(ISNUMBER(Results!H84),Results!H84,NA())</f>
        <v>#N/A</v>
      </c>
      <c r="O88" s="21">
        <f>Results!J84</f>
        <v>0</v>
      </c>
      <c r="IS88" s="21">
        <f>'Gene Table'!A84</f>
        <v>0</v>
      </c>
      <c r="IT88" s="21">
        <f>'Gene Table'!D84</f>
        <v>0</v>
      </c>
      <c r="IU88" s="49" t="str">
        <f t="shared" si="10"/>
        <v/>
      </c>
      <c r="IV88" s="50" t="str">
        <f t="shared" si="11"/>
        <v/>
      </c>
    </row>
    <row r="89" spans="11:256" ht="15" customHeight="1" x14ac:dyDescent="0.25">
      <c r="K89" s="21">
        <f>'Gene Table'!A85</f>
        <v>0</v>
      </c>
      <c r="L89" s="21">
        <f>'Gene Table'!D85</f>
        <v>0</v>
      </c>
      <c r="M89" s="49" t="e">
        <f>IF(ISNUMBER(Results!G85),LOG(Results!G85,2),NA())</f>
        <v>#N/A</v>
      </c>
      <c r="N89" s="50" t="e">
        <f>IF(ISNUMBER(Results!H85),Results!H85,NA())</f>
        <v>#N/A</v>
      </c>
      <c r="O89" s="21">
        <f>Results!J85</f>
        <v>0</v>
      </c>
      <c r="IS89" s="21">
        <f>'Gene Table'!A85</f>
        <v>0</v>
      </c>
      <c r="IT89" s="21">
        <f>'Gene Table'!D85</f>
        <v>0</v>
      </c>
      <c r="IU89" s="49" t="str">
        <f t="shared" si="10"/>
        <v/>
      </c>
      <c r="IV89" s="50" t="str">
        <f t="shared" si="11"/>
        <v/>
      </c>
    </row>
    <row r="90" spans="11:256" ht="15" customHeight="1" x14ac:dyDescent="0.25">
      <c r="K90" s="21">
        <f>'Gene Table'!A86</f>
        <v>0</v>
      </c>
      <c r="L90" s="21">
        <f>'Gene Table'!D86</f>
        <v>0</v>
      </c>
      <c r="M90" s="49" t="e">
        <f>IF(ISNUMBER(Results!G86),LOG(Results!G86,2),NA())</f>
        <v>#N/A</v>
      </c>
      <c r="N90" s="50" t="e">
        <f>IF(ISNUMBER(Results!H86),Results!H86,NA())</f>
        <v>#N/A</v>
      </c>
      <c r="O90" s="21">
        <f>Results!J86</f>
        <v>0</v>
      </c>
      <c r="IS90" s="21">
        <f>'Gene Table'!A86</f>
        <v>0</v>
      </c>
      <c r="IT90" s="21">
        <f>'Gene Table'!D86</f>
        <v>0</v>
      </c>
      <c r="IU90" s="49" t="str">
        <f t="shared" si="10"/>
        <v/>
      </c>
      <c r="IV90" s="50" t="str">
        <f t="shared" si="11"/>
        <v/>
      </c>
    </row>
    <row r="91" spans="11:256" ht="15" customHeight="1" x14ac:dyDescent="0.25"/>
    <row r="92" spans="11:256" ht="15" customHeight="1" x14ac:dyDescent="0.25"/>
    <row r="93" spans="11:256" ht="15" customHeight="1" x14ac:dyDescent="0.25"/>
    <row r="94" spans="11:256" ht="15" customHeight="1" x14ac:dyDescent="0.25"/>
    <row r="95" spans="11:256" ht="15" customHeight="1" x14ac:dyDescent="0.25"/>
  </sheetData>
  <sheetProtection algorithmName="SHA-512" hashValue="0MEdrSTob/dTcJ/1SPNmDuK9xYMh2pSuqCVoqr4PL5MiC1ycx+mVN73r9kvFWCjbCNzo5/0pGuptMuWqsVe23g==" saltValue="I//2hUNw8NqnQ76C49jDWg==" spinCount="100000" sheet="1" objects="1" scenarios="1"/>
  <mergeCells count="7">
    <mergeCell ref="IU5:IV5"/>
    <mergeCell ref="A1:C1"/>
    <mergeCell ref="F1:H1"/>
    <mergeCell ref="A2:I2"/>
    <mergeCell ref="A3:I3"/>
    <mergeCell ref="A4:I4"/>
    <mergeCell ref="M5:O5"/>
  </mergeCells>
  <phoneticPr fontId="7" type="noConversion"/>
  <pageMargins left="0.75" right="0.75" top="1" bottom="1" header="0.5" footer="0.5"/>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L104"/>
  <sheetViews>
    <sheetView topLeftCell="A28" workbookViewId="0">
      <selection activeCell="I37" sqref="I37"/>
    </sheetView>
  </sheetViews>
  <sheetFormatPr defaultRowHeight="12.5" x14ac:dyDescent="0.25"/>
  <cols>
    <col min="1" max="1" width="12.6328125" customWidth="1"/>
    <col min="2" max="2" width="6.6328125" style="2" customWidth="1"/>
    <col min="3" max="12" width="6.6328125" customWidth="1"/>
    <col min="13" max="13" width="12.6328125" customWidth="1"/>
    <col min="14" max="24" width="6.6328125" customWidth="1"/>
    <col min="25" max="44" width="8.6328125" customWidth="1"/>
    <col min="45" max="45" width="12.6328125" customWidth="1"/>
    <col min="46" max="46" width="6.6328125" style="2" customWidth="1"/>
    <col min="47" max="47" width="10" customWidth="1"/>
    <col min="48" max="55" width="6.6328125" customWidth="1"/>
    <col min="56" max="56" width="8" customWidth="1"/>
    <col min="57" max="57" width="7" customWidth="1"/>
    <col min="58" max="65" width="6.6328125" customWidth="1"/>
    <col min="66" max="66" width="8" customWidth="1"/>
    <col min="67" max="68" width="10.6328125" customWidth="1"/>
    <col min="69" max="69" width="12.6328125" customWidth="1"/>
    <col min="70" max="70" width="6.6328125" style="2" customWidth="1"/>
    <col min="71" max="90" width="9.6328125" customWidth="1"/>
  </cols>
  <sheetData>
    <row r="1" spans="1:90" ht="14.5" thickBot="1" x14ac:dyDescent="0.45">
      <c r="A1" s="21"/>
      <c r="B1" s="13"/>
      <c r="C1" s="266" t="s">
        <v>164</v>
      </c>
      <c r="D1" s="267"/>
      <c r="E1" s="267"/>
      <c r="F1" s="267"/>
      <c r="G1" s="267"/>
      <c r="H1" s="267"/>
      <c r="I1" s="267"/>
      <c r="J1" s="267"/>
      <c r="K1" s="267"/>
      <c r="L1" s="268"/>
      <c r="M1" s="40"/>
      <c r="N1" s="40"/>
      <c r="O1" s="266" t="s">
        <v>164</v>
      </c>
      <c r="P1" s="267"/>
      <c r="Q1" s="267"/>
      <c r="R1" s="267"/>
      <c r="S1" s="267"/>
      <c r="T1" s="267"/>
      <c r="U1" s="267"/>
      <c r="V1" s="267"/>
      <c r="W1" s="267"/>
      <c r="X1" s="268"/>
      <c r="Y1" s="270" t="s">
        <v>196</v>
      </c>
      <c r="Z1" s="271"/>
      <c r="AA1" s="271"/>
      <c r="AB1" s="271"/>
      <c r="AC1" s="271"/>
      <c r="AD1" s="271"/>
      <c r="AE1" s="271"/>
      <c r="AF1" s="271"/>
      <c r="AG1" s="271"/>
      <c r="AH1" s="271"/>
      <c r="AI1" s="271"/>
      <c r="AJ1" s="271"/>
      <c r="AK1" s="271"/>
      <c r="AL1" s="271"/>
      <c r="AM1" s="271"/>
      <c r="AN1" s="271"/>
      <c r="AO1" s="271"/>
      <c r="AP1" s="271"/>
      <c r="AQ1" s="271"/>
      <c r="AR1" s="272"/>
      <c r="AS1" s="21"/>
      <c r="AT1" s="13"/>
      <c r="AU1" s="266" t="s">
        <v>207</v>
      </c>
      <c r="AV1" s="267"/>
      <c r="AW1" s="267"/>
      <c r="AX1" s="267"/>
      <c r="AY1" s="267"/>
      <c r="AZ1" s="267"/>
      <c r="BA1" s="267"/>
      <c r="BB1" s="267"/>
      <c r="BC1" s="267"/>
      <c r="BD1" s="267"/>
      <c r="BE1" s="267"/>
      <c r="BF1" s="267"/>
      <c r="BG1" s="267"/>
      <c r="BH1" s="267"/>
      <c r="BI1" s="267"/>
      <c r="BJ1" s="267"/>
      <c r="BK1" s="267"/>
      <c r="BL1" s="267"/>
      <c r="BM1" s="267"/>
      <c r="BN1" s="268"/>
      <c r="BO1" s="266" t="s">
        <v>205</v>
      </c>
      <c r="BP1" s="268"/>
      <c r="BQ1" s="21"/>
      <c r="BR1" s="13"/>
      <c r="BS1" s="266" t="s">
        <v>327</v>
      </c>
      <c r="BT1" s="267"/>
      <c r="BU1" s="267"/>
      <c r="BV1" s="267"/>
      <c r="BW1" s="267"/>
      <c r="BX1" s="267"/>
      <c r="BY1" s="267"/>
      <c r="BZ1" s="267"/>
      <c r="CA1" s="267"/>
      <c r="CB1" s="267"/>
      <c r="CC1" s="267"/>
      <c r="CD1" s="267"/>
      <c r="CE1" s="267"/>
      <c r="CF1" s="267"/>
      <c r="CG1" s="267"/>
      <c r="CH1" s="267"/>
      <c r="CI1" s="267"/>
      <c r="CJ1" s="267"/>
      <c r="CK1" s="267"/>
      <c r="CL1" s="268"/>
    </row>
    <row r="2" spans="1:90" ht="13" x14ac:dyDescent="0.3">
      <c r="A2" s="202" t="s">
        <v>97</v>
      </c>
      <c r="B2" s="204" t="s">
        <v>0</v>
      </c>
      <c r="C2" s="156" t="str">
        <f>BO2</f>
        <v>Test Sample</v>
      </c>
      <c r="D2" s="156"/>
      <c r="E2" s="156"/>
      <c r="F2" s="156"/>
      <c r="G2" s="156"/>
      <c r="H2" s="156"/>
      <c r="I2" s="156"/>
      <c r="J2" s="156"/>
      <c r="K2" s="156"/>
      <c r="L2" s="156"/>
      <c r="M2" s="202" t="s">
        <v>97</v>
      </c>
      <c r="N2" s="204" t="s">
        <v>0</v>
      </c>
      <c r="O2" s="156" t="str">
        <f>BP2</f>
        <v>Control Sample</v>
      </c>
      <c r="P2" s="156"/>
      <c r="Q2" s="156"/>
      <c r="R2" s="156"/>
      <c r="S2" s="156"/>
      <c r="T2" s="156"/>
      <c r="U2" s="156"/>
      <c r="V2" s="156"/>
      <c r="W2" s="156"/>
      <c r="X2" s="154"/>
      <c r="Y2" s="273" t="str">
        <f>BO2</f>
        <v>Test Sample</v>
      </c>
      <c r="Z2" s="274"/>
      <c r="AA2" s="274"/>
      <c r="AB2" s="274"/>
      <c r="AC2" s="274"/>
      <c r="AD2" s="274"/>
      <c r="AE2" s="274"/>
      <c r="AF2" s="274"/>
      <c r="AG2" s="274"/>
      <c r="AH2" s="275"/>
      <c r="AI2" s="273" t="str">
        <f>BP2</f>
        <v>Control Sample</v>
      </c>
      <c r="AJ2" s="274"/>
      <c r="AK2" s="274"/>
      <c r="AL2" s="274"/>
      <c r="AM2" s="274"/>
      <c r="AN2" s="274"/>
      <c r="AO2" s="274"/>
      <c r="AP2" s="274"/>
      <c r="AQ2" s="274"/>
      <c r="AR2" s="275"/>
      <c r="AS2" s="262" t="s">
        <v>97</v>
      </c>
      <c r="AT2" s="204" t="s">
        <v>0</v>
      </c>
      <c r="AU2" s="156" t="str">
        <f>C2</f>
        <v>Test Sample</v>
      </c>
      <c r="AV2" s="156"/>
      <c r="AW2" s="156"/>
      <c r="AX2" s="156"/>
      <c r="AY2" s="156"/>
      <c r="AZ2" s="156"/>
      <c r="BA2" s="156"/>
      <c r="BB2" s="156"/>
      <c r="BC2" s="156"/>
      <c r="BD2" s="156"/>
      <c r="BE2" s="156" t="str">
        <f>O2</f>
        <v>Control Sample</v>
      </c>
      <c r="BF2" s="156"/>
      <c r="BG2" s="156"/>
      <c r="BH2" s="156"/>
      <c r="BI2" s="156"/>
      <c r="BJ2" s="156"/>
      <c r="BK2" s="156"/>
      <c r="BL2" s="156"/>
      <c r="BM2" s="156"/>
      <c r="BN2" s="156"/>
      <c r="BO2" s="269" t="str">
        <f>Results!C2</f>
        <v>Test Sample</v>
      </c>
      <c r="BP2" s="269" t="str">
        <f>Results!D2</f>
        <v>Control Sample</v>
      </c>
      <c r="BQ2" s="262" t="s">
        <v>97</v>
      </c>
      <c r="BR2" s="204" t="s">
        <v>0</v>
      </c>
      <c r="BS2" s="156" t="str">
        <f>C2</f>
        <v>Test Sample</v>
      </c>
      <c r="BT2" s="156"/>
      <c r="BU2" s="156"/>
      <c r="BV2" s="156"/>
      <c r="BW2" s="156"/>
      <c r="BX2" s="156"/>
      <c r="BY2" s="156"/>
      <c r="BZ2" s="156"/>
      <c r="CA2" s="156"/>
      <c r="CB2" s="156"/>
      <c r="CC2" s="156" t="str">
        <f>O2</f>
        <v>Control Sample</v>
      </c>
      <c r="CD2" s="156"/>
      <c r="CE2" s="156"/>
      <c r="CF2" s="156"/>
      <c r="CG2" s="156"/>
      <c r="CH2" s="156"/>
      <c r="CI2" s="156"/>
      <c r="CJ2" s="156"/>
      <c r="CK2" s="156"/>
      <c r="CL2" s="156"/>
    </row>
    <row r="3" spans="1:90" ht="13" x14ac:dyDescent="0.3">
      <c r="A3" s="264"/>
      <c r="B3" s="265"/>
      <c r="C3" s="36" t="s">
        <v>154</v>
      </c>
      <c r="D3" s="36" t="s">
        <v>155</v>
      </c>
      <c r="E3" s="36" t="s">
        <v>156</v>
      </c>
      <c r="F3" s="36" t="s">
        <v>157</v>
      </c>
      <c r="G3" s="36" t="s">
        <v>158</v>
      </c>
      <c r="H3" s="36" t="s">
        <v>159</v>
      </c>
      <c r="I3" s="36" t="s">
        <v>160</v>
      </c>
      <c r="J3" s="36" t="s">
        <v>161</v>
      </c>
      <c r="K3" s="36" t="s">
        <v>162</v>
      </c>
      <c r="L3" s="36" t="s">
        <v>163</v>
      </c>
      <c r="M3" s="264"/>
      <c r="N3" s="265"/>
      <c r="O3" s="36" t="s">
        <v>154</v>
      </c>
      <c r="P3" s="36" t="s">
        <v>155</v>
      </c>
      <c r="Q3" s="36" t="s">
        <v>156</v>
      </c>
      <c r="R3" s="36" t="s">
        <v>157</v>
      </c>
      <c r="S3" s="36" t="s">
        <v>158</v>
      </c>
      <c r="T3" s="36" t="s">
        <v>159</v>
      </c>
      <c r="U3" s="36" t="s">
        <v>160</v>
      </c>
      <c r="V3" s="36" t="s">
        <v>161</v>
      </c>
      <c r="W3" s="36" t="s">
        <v>162</v>
      </c>
      <c r="X3" s="75" t="s">
        <v>163</v>
      </c>
      <c r="Y3" s="76" t="s">
        <v>154</v>
      </c>
      <c r="Z3" s="36" t="s">
        <v>155</v>
      </c>
      <c r="AA3" s="36" t="s">
        <v>156</v>
      </c>
      <c r="AB3" s="36" t="s">
        <v>157</v>
      </c>
      <c r="AC3" s="36" t="s">
        <v>158</v>
      </c>
      <c r="AD3" s="36" t="s">
        <v>159</v>
      </c>
      <c r="AE3" s="36" t="s">
        <v>160</v>
      </c>
      <c r="AF3" s="36" t="s">
        <v>161</v>
      </c>
      <c r="AG3" s="36" t="s">
        <v>162</v>
      </c>
      <c r="AH3" s="77" t="s">
        <v>163</v>
      </c>
      <c r="AI3" s="76" t="s">
        <v>154</v>
      </c>
      <c r="AJ3" s="36" t="s">
        <v>155</v>
      </c>
      <c r="AK3" s="36" t="s">
        <v>156</v>
      </c>
      <c r="AL3" s="36" t="s">
        <v>157</v>
      </c>
      <c r="AM3" s="36" t="s">
        <v>158</v>
      </c>
      <c r="AN3" s="36" t="s">
        <v>159</v>
      </c>
      <c r="AO3" s="36" t="s">
        <v>160</v>
      </c>
      <c r="AP3" s="36" t="s">
        <v>161</v>
      </c>
      <c r="AQ3" s="36" t="s">
        <v>162</v>
      </c>
      <c r="AR3" s="77" t="s">
        <v>163</v>
      </c>
      <c r="AS3" s="263"/>
      <c r="AT3" s="265"/>
      <c r="AU3" s="36" t="s">
        <v>154</v>
      </c>
      <c r="AV3" s="36" t="s">
        <v>155</v>
      </c>
      <c r="AW3" s="36" t="s">
        <v>156</v>
      </c>
      <c r="AX3" s="36" t="s">
        <v>157</v>
      </c>
      <c r="AY3" s="36" t="s">
        <v>158</v>
      </c>
      <c r="AZ3" s="36" t="s">
        <v>159</v>
      </c>
      <c r="BA3" s="36" t="s">
        <v>160</v>
      </c>
      <c r="BB3" s="36" t="s">
        <v>161</v>
      </c>
      <c r="BC3" s="36" t="s">
        <v>162</v>
      </c>
      <c r="BD3" s="36" t="s">
        <v>163</v>
      </c>
      <c r="BE3" s="36" t="s">
        <v>154</v>
      </c>
      <c r="BF3" s="36" t="s">
        <v>155</v>
      </c>
      <c r="BG3" s="36" t="s">
        <v>156</v>
      </c>
      <c r="BH3" s="36" t="s">
        <v>157</v>
      </c>
      <c r="BI3" s="36" t="s">
        <v>158</v>
      </c>
      <c r="BJ3" s="36" t="s">
        <v>159</v>
      </c>
      <c r="BK3" s="36" t="s">
        <v>160</v>
      </c>
      <c r="BL3" s="36" t="s">
        <v>161</v>
      </c>
      <c r="BM3" s="36" t="s">
        <v>162</v>
      </c>
      <c r="BN3" s="36" t="s">
        <v>163</v>
      </c>
      <c r="BO3" s="269"/>
      <c r="BP3" s="269"/>
      <c r="BQ3" s="263"/>
      <c r="BR3" s="265"/>
      <c r="BS3" s="36" t="s">
        <v>154</v>
      </c>
      <c r="BT3" s="36" t="s">
        <v>155</v>
      </c>
      <c r="BU3" s="36" t="s">
        <v>156</v>
      </c>
      <c r="BV3" s="36" t="s">
        <v>157</v>
      </c>
      <c r="BW3" s="36" t="s">
        <v>158</v>
      </c>
      <c r="BX3" s="36" t="s">
        <v>159</v>
      </c>
      <c r="BY3" s="36" t="s">
        <v>160</v>
      </c>
      <c r="BZ3" s="36" t="s">
        <v>161</v>
      </c>
      <c r="CA3" s="36" t="s">
        <v>162</v>
      </c>
      <c r="CB3" s="36" t="s">
        <v>163</v>
      </c>
      <c r="CC3" s="36" t="s">
        <v>154</v>
      </c>
      <c r="CD3" s="36" t="s">
        <v>155</v>
      </c>
      <c r="CE3" s="36" t="s">
        <v>156</v>
      </c>
      <c r="CF3" s="36" t="s">
        <v>157</v>
      </c>
      <c r="CG3" s="36" t="s">
        <v>158</v>
      </c>
      <c r="CH3" s="36" t="s">
        <v>159</v>
      </c>
      <c r="CI3" s="36" t="s">
        <v>160</v>
      </c>
      <c r="CJ3" s="36" t="s">
        <v>161</v>
      </c>
      <c r="CK3" s="36" t="s">
        <v>162</v>
      </c>
      <c r="CL3" s="36" t="s">
        <v>163</v>
      </c>
    </row>
    <row r="4" spans="1:90" x14ac:dyDescent="0.25">
      <c r="A4" s="23" t="str">
        <f>'Gene Table'!D3</f>
        <v>CYP3A7</v>
      </c>
      <c r="B4" s="59" t="s">
        <v>1</v>
      </c>
      <c r="C4" s="60">
        <f>IF('Test Sample Data'!C3="","",IF(SUM('Test Sample Data'!C$3:C$98)&gt;10,IF(AND(ISNUMBER('Test Sample Data'!C3),'Test Sample Data'!C3&lt;35, 'Test Sample Data'!C3&gt;0),'Test Sample Data'!C3,35),""))</f>
        <v>21.39</v>
      </c>
      <c r="D4" s="60">
        <f>IF('Test Sample Data'!D3="","",IF(SUM('Test Sample Data'!D$3:D$98)&gt;10,IF(AND(ISNUMBER('Test Sample Data'!D3),'Test Sample Data'!D3&lt;35, 'Test Sample Data'!D3&gt;0),'Test Sample Data'!D3,35),""))</f>
        <v>21.14</v>
      </c>
      <c r="E4" s="60">
        <f>IF('Test Sample Data'!E3="","",IF(SUM('Test Sample Data'!E$3:E$98)&gt;10,IF(AND(ISNUMBER('Test Sample Data'!E3),'Test Sample Data'!E3&lt;35, 'Test Sample Data'!E3&gt;0),'Test Sample Data'!E3,35),""))</f>
        <v>21.01</v>
      </c>
      <c r="F4" s="60" t="str">
        <f>IF('Test Sample Data'!F3="","",IF(SUM('Test Sample Data'!F$3:F$98)&gt;10,IF(AND(ISNUMBER('Test Sample Data'!F3),'Test Sample Data'!F3&lt;35, 'Test Sample Data'!F3&gt;0),'Test Sample Data'!F3,35),""))</f>
        <v/>
      </c>
      <c r="G4" s="60" t="str">
        <f>IF('Test Sample Data'!G3="","",IF(SUM('Test Sample Data'!G$3:G$98)&gt;10,IF(AND(ISNUMBER('Test Sample Data'!G3),'Test Sample Data'!G3&lt;35, 'Test Sample Data'!G3&gt;0),'Test Sample Data'!G3,35),""))</f>
        <v/>
      </c>
      <c r="H4" s="60" t="str">
        <f>IF('Test Sample Data'!H3="","",IF(SUM('Test Sample Data'!H$3:H$98)&gt;10,IF(AND(ISNUMBER('Test Sample Data'!H3),'Test Sample Data'!H3&lt;35, 'Test Sample Data'!H3&gt;0),'Test Sample Data'!H3,35),""))</f>
        <v/>
      </c>
      <c r="I4" s="60" t="str">
        <f>IF('Test Sample Data'!I3="","",IF(SUM('Test Sample Data'!I$3:I$98)&gt;10,IF(AND(ISNUMBER('Test Sample Data'!I3),'Test Sample Data'!I3&lt;35, 'Test Sample Data'!I3&gt;0),'Test Sample Data'!I3,35),""))</f>
        <v/>
      </c>
      <c r="J4" s="60" t="str">
        <f>IF('Test Sample Data'!J3="","",IF(SUM('Test Sample Data'!J$3:J$98)&gt;10,IF(AND(ISNUMBER('Test Sample Data'!J3),'Test Sample Data'!J3&lt;35, 'Test Sample Data'!J3&gt;0),'Test Sample Data'!J3,35),""))</f>
        <v/>
      </c>
      <c r="K4" s="60" t="str">
        <f>IF('Test Sample Data'!K3="","",IF(SUM('Test Sample Data'!K$3:K$98)&gt;10,IF(AND(ISNUMBER('Test Sample Data'!K3),'Test Sample Data'!K3&lt;35, 'Test Sample Data'!K3&gt;0),'Test Sample Data'!K3,35),""))</f>
        <v/>
      </c>
      <c r="L4" s="60" t="str">
        <f>IF('Test Sample Data'!L3="","",IF(SUM('Test Sample Data'!L$3:L$98)&gt;10,IF(AND(ISNUMBER('Test Sample Data'!L3),'Test Sample Data'!L3&lt;35, 'Test Sample Data'!L3&gt;0),'Test Sample Data'!L3,35),""))</f>
        <v/>
      </c>
      <c r="M4" s="60" t="str">
        <f>'Gene Table'!D3</f>
        <v>CYP3A7</v>
      </c>
      <c r="N4" s="59" t="s">
        <v>1</v>
      </c>
      <c r="O4" s="60">
        <f>IF('Control Sample Data'!C3="","",IF(SUM('Control Sample Data'!C$3:C$98)&gt;10,IF(AND(ISNUMBER('Control Sample Data'!C3),'Control Sample Data'!C3&lt;35, 'Control Sample Data'!C3&gt;0),'Control Sample Data'!C3,35),""))</f>
        <v>20.51</v>
      </c>
      <c r="P4" s="60">
        <f>IF('Control Sample Data'!D3="","",IF(SUM('Control Sample Data'!D$3:D$98)&gt;10,IF(AND(ISNUMBER('Control Sample Data'!D3),'Control Sample Data'!D3&lt;35, 'Control Sample Data'!D3&gt;0),'Control Sample Data'!D3,35),""))</f>
        <v>21.87</v>
      </c>
      <c r="Q4" s="60">
        <f>IF('Control Sample Data'!E3="","",IF(SUM('Control Sample Data'!E$3:E$98)&gt;10,IF(AND(ISNUMBER('Control Sample Data'!E3),'Control Sample Data'!E3&lt;35, 'Control Sample Data'!E3&gt;0),'Control Sample Data'!E3,35),""))</f>
        <v>22.56</v>
      </c>
      <c r="R4" s="60" t="str">
        <f>IF('Control Sample Data'!F3="","",IF(SUM('Control Sample Data'!F$3:F$98)&gt;10,IF(AND(ISNUMBER('Control Sample Data'!F3),'Control Sample Data'!F3&lt;35, 'Control Sample Data'!F3&gt;0),'Control Sample Data'!F3,35),""))</f>
        <v/>
      </c>
      <c r="S4" s="60" t="str">
        <f>IF('Control Sample Data'!G3="","",IF(SUM('Control Sample Data'!G$3:G$98)&gt;10,IF(AND(ISNUMBER('Control Sample Data'!G3),'Control Sample Data'!G3&lt;35, 'Control Sample Data'!G3&gt;0),'Control Sample Data'!G3,35),""))</f>
        <v/>
      </c>
      <c r="T4" s="60" t="str">
        <f>IF('Control Sample Data'!H3="","",IF(SUM('Control Sample Data'!H$3:H$98)&gt;10,IF(AND(ISNUMBER('Control Sample Data'!H3),'Control Sample Data'!H3&lt;35, 'Control Sample Data'!H3&gt;0),'Control Sample Data'!H3,35),""))</f>
        <v/>
      </c>
      <c r="U4" s="60" t="str">
        <f>IF('Control Sample Data'!I3="","",IF(SUM('Control Sample Data'!I$3:I$98)&gt;10,IF(AND(ISNUMBER('Control Sample Data'!I3),'Control Sample Data'!I3&lt;35, 'Control Sample Data'!I3&gt;0),'Control Sample Data'!I3,35),""))</f>
        <v/>
      </c>
      <c r="V4" s="60" t="str">
        <f>IF('Control Sample Data'!J3="","",IF(SUM('Control Sample Data'!J$3:J$98)&gt;10,IF(AND(ISNUMBER('Control Sample Data'!J3),'Control Sample Data'!J3&lt;35, 'Control Sample Data'!J3&gt;0),'Control Sample Data'!J3,35),""))</f>
        <v/>
      </c>
      <c r="W4" s="60" t="str">
        <f>IF('Control Sample Data'!K3="","",IF(SUM('Control Sample Data'!K$3:K$98)&gt;10,IF(AND(ISNUMBER('Control Sample Data'!K3),'Control Sample Data'!K3&lt;35, 'Control Sample Data'!K3&gt;0),'Control Sample Data'!K3,35),""))</f>
        <v/>
      </c>
      <c r="X4" s="60" t="str">
        <f>IF('Control Sample Data'!L3="","",IF(SUM('Control Sample Data'!L$3:L$98)&gt;10,IF(AND(ISNUMBER('Control Sample Data'!L3),'Control Sample Data'!L3&lt;35, 'Control Sample Data'!L3&gt;0),'Control Sample Data'!L3,35),""))</f>
        <v/>
      </c>
      <c r="Y4" s="78">
        <f>IF(ISERROR(VLOOKUP('Choose Housekeeping Genes'!$A3,Calculations!$A$4:$L$99,3,0)),"",VLOOKUP('Choose Housekeeping Genes'!$A3,Calculations!$A$4:$L$99,3,0))</f>
        <v>18.28</v>
      </c>
      <c r="Z4" s="61">
        <f>IF(ISERROR(VLOOKUP('Choose Housekeeping Genes'!$A3,Calculations!$A$4:$L$99,4,0)),"",VLOOKUP('Choose Housekeeping Genes'!$A3,Calculations!$A$4:$L$99,4,0))</f>
        <v>17.8</v>
      </c>
      <c r="AA4" s="61">
        <f>IF(ISERROR(VLOOKUP('Choose Housekeeping Genes'!$A3,Calculations!$A$4:$L$99,5,0)),"",VLOOKUP('Choose Housekeeping Genes'!$A3,Calculations!$A$4:$L$99,5,0))</f>
        <v>17.54</v>
      </c>
      <c r="AB4" s="61" t="str">
        <f>IF(ISERROR(VLOOKUP('Choose Housekeeping Genes'!$A3,Calculations!$A$4:$L$99,6,0)),"",VLOOKUP('Choose Housekeeping Genes'!$A3,Calculations!$A$4:$L$99,6,0))</f>
        <v/>
      </c>
      <c r="AC4" s="61" t="str">
        <f>IF(ISERROR(VLOOKUP('Choose Housekeeping Genes'!$A3,Calculations!$A$4:$L$99,7,0)),"",VLOOKUP('Choose Housekeeping Genes'!$A3,Calculations!$A$4:$L$99,7,0))</f>
        <v/>
      </c>
      <c r="AD4" s="61" t="str">
        <f>IF(ISERROR(VLOOKUP('Choose Housekeeping Genes'!$A3,Calculations!$A$4:$L$99,8,0)),"",VLOOKUP('Choose Housekeeping Genes'!$A3,Calculations!$A$4:$L$99,8,0))</f>
        <v/>
      </c>
      <c r="AE4" s="61" t="str">
        <f>IF(ISERROR(VLOOKUP('Choose Housekeeping Genes'!$A3,Calculations!$A$4:$L$99,9,0)),"",VLOOKUP('Choose Housekeeping Genes'!$A3,Calculations!$A$4:$L$99,9,0))</f>
        <v/>
      </c>
      <c r="AF4" s="61" t="str">
        <f>IF(ISERROR(VLOOKUP('Choose Housekeeping Genes'!$A3,Calculations!$A$4:$L$99,10,0)),"",VLOOKUP('Choose Housekeeping Genes'!$A3,Calculations!$A$4:$L$99,10,0))</f>
        <v/>
      </c>
      <c r="AG4" s="61" t="str">
        <f>IF(ISERROR(VLOOKUP('Choose Housekeeping Genes'!$A3,Calculations!$A$4:$L$99,11,0)),"",VLOOKUP('Choose Housekeeping Genes'!$A3,Calculations!$A$4:$L$99,11,0))</f>
        <v/>
      </c>
      <c r="AH4" s="79" t="str">
        <f>IF(ISERROR(VLOOKUP('Choose Housekeeping Genes'!$A3,Calculations!$A$4:$M$99,12,0)),"",VLOOKUP('Choose Housekeeping Genes'!$A3,Calculations!$A$4:$M$99,12,0))</f>
        <v/>
      </c>
      <c r="AI4" s="78">
        <f>IF(ISERROR(VLOOKUP('Choose Housekeeping Genes'!$A3,Calculations!$A$4:$AA$99,15,0)),"",VLOOKUP('Choose Housekeeping Genes'!$A3,Calculations!$A$4:$AA$99,15,0))</f>
        <v>16.690000000000001</v>
      </c>
      <c r="AJ4" s="61">
        <f>IF(ISERROR(VLOOKUP('Choose Housekeeping Genes'!$A3,Calculations!$A$4:$AA$99,16,0)),"",VLOOKUP('Choose Housekeeping Genes'!$A3,Calculations!$A$4:$AA$99,16,0))</f>
        <v>17.61</v>
      </c>
      <c r="AK4" s="61">
        <f>IF(ISERROR(VLOOKUP('Choose Housekeeping Genes'!$A3,Calculations!$A$4:$AA$99,17,0)),"",VLOOKUP('Choose Housekeeping Genes'!$A3,Calculations!$A$4:$AA$99,17,0))</f>
        <v>18.38</v>
      </c>
      <c r="AL4" s="61" t="str">
        <f>IF(ISERROR(VLOOKUP('Choose Housekeeping Genes'!$A3,Calculations!$A$4:$AA$99,18,0)),"",VLOOKUP('Choose Housekeeping Genes'!$A3,Calculations!$A$4:$AA$99,18,0))</f>
        <v/>
      </c>
      <c r="AM4" s="61" t="str">
        <f>IF(ISERROR(VLOOKUP('Choose Housekeeping Genes'!$A3,Calculations!$A$4:$AA$99,19,0)),"",VLOOKUP('Choose Housekeeping Genes'!$A3,Calculations!$A$4:$AA$99,19,0))</f>
        <v/>
      </c>
      <c r="AN4" s="61" t="str">
        <f>IF(ISERROR(VLOOKUP('Choose Housekeeping Genes'!$A3,Calculations!$A$4:$AA$99,20,0)),"",VLOOKUP('Choose Housekeeping Genes'!$A3,Calculations!$A$4:$AA$99,20,0))</f>
        <v/>
      </c>
      <c r="AO4" s="61" t="str">
        <f>IF(ISERROR(VLOOKUP('Choose Housekeeping Genes'!$A3,Calculations!$A$4:$AA$99,21,0)),"",VLOOKUP('Choose Housekeeping Genes'!$A3,Calculations!$A$4:$AA$99,21,0))</f>
        <v/>
      </c>
      <c r="AP4" s="61" t="str">
        <f>IF(ISERROR(VLOOKUP('Choose Housekeeping Genes'!$A3,Calculations!$A$4:$AA$99,22,0)),"",VLOOKUP('Choose Housekeeping Genes'!$A3,Calculations!$A$4:$AA$99,22,0))</f>
        <v/>
      </c>
      <c r="AQ4" s="61" t="str">
        <f>IF(ISERROR(VLOOKUP('Choose Housekeeping Genes'!$A3,Calculations!$A$4:$AA$99,23,0)),"",VLOOKUP('Choose Housekeeping Genes'!$A3,Calculations!$A$4:$AA$99,23,0))</f>
        <v/>
      </c>
      <c r="AR4" s="79" t="str">
        <f>IF(ISERROR(VLOOKUP('Choose Housekeeping Genes'!$A3,Calculations!$A$4:$AA$99,24,0)),"",VLOOKUP('Choose Housekeeping Genes'!$A3,Calculations!$A$4:$AA$99,24,0))</f>
        <v/>
      </c>
      <c r="AS4" s="74" t="str">
        <f>A4</f>
        <v>CYP3A7</v>
      </c>
      <c r="AT4" s="59" t="s">
        <v>1</v>
      </c>
      <c r="AU4" s="60">
        <f>IF(ISERROR(C4-Y$26),"",C4-Y$26)</f>
        <v>2.3800000000000026</v>
      </c>
      <c r="AV4" s="60">
        <f t="shared" ref="AV4:AV35" si="0">IF(ISERROR(D4-Z$26),"",D4-Z$26)</f>
        <v>2.490000000000002</v>
      </c>
      <c r="AW4" s="60">
        <f t="shared" ref="AW4:AW35" si="1">IF(ISERROR(E4-AA$26),"",E4-AA$26)</f>
        <v>2.620000000000001</v>
      </c>
      <c r="AX4" s="60" t="str">
        <f t="shared" ref="AX4:AX35" si="2">IF(ISERROR(F4-AB$26),"",F4-AB$26)</f>
        <v/>
      </c>
      <c r="AY4" s="60" t="str">
        <f t="shared" ref="AY4:AY35" si="3">IF(ISERROR(G4-AC$26),"",G4-AC$26)</f>
        <v/>
      </c>
      <c r="AZ4" s="60" t="str">
        <f t="shared" ref="AZ4:AZ35" si="4">IF(ISERROR(H4-AD$26),"",H4-AD$26)</f>
        <v/>
      </c>
      <c r="BA4" s="60" t="str">
        <f t="shared" ref="BA4:BA35" si="5">IF(ISERROR(I4-AE$26),"",I4-AE$26)</f>
        <v/>
      </c>
      <c r="BB4" s="60" t="str">
        <f t="shared" ref="BB4:BB35" si="6">IF(ISERROR(J4-AF$26),"",J4-AF$26)</f>
        <v/>
      </c>
      <c r="BC4" s="60" t="str">
        <f t="shared" ref="BC4:BC35" si="7">IF(ISERROR(K4-AG$26),"",K4-AG$26)</f>
        <v/>
      </c>
      <c r="BD4" s="60" t="str">
        <f t="shared" ref="BD4:BD35" si="8">IF(ISERROR(L4-AH$26),"",L4-AH$26)</f>
        <v/>
      </c>
      <c r="BE4" s="60">
        <f t="shared" ref="BE4:BE35" si="9">IF(ISERROR(O4-AI$26),"",O4-AI$26)</f>
        <v>3.245000000000001</v>
      </c>
      <c r="BF4" s="60">
        <f t="shared" ref="BF4:BF35" si="10">IF(ISERROR(P4-AJ$26),"",P4-AJ$26)</f>
        <v>3.8000000000000007</v>
      </c>
      <c r="BG4" s="60">
        <f t="shared" ref="BG4:BG35" si="11">IF(ISERROR(Q4-AK$26),"",Q4-AK$26)</f>
        <v>3.875</v>
      </c>
      <c r="BH4" s="60" t="str">
        <f t="shared" ref="BH4:BH35" si="12">IF(ISERROR(R4-AL$26),"",R4-AL$26)</f>
        <v/>
      </c>
      <c r="BI4" s="60" t="str">
        <f t="shared" ref="BI4:BI35" si="13">IF(ISERROR(S4-AM$26),"",S4-AM$26)</f>
        <v/>
      </c>
      <c r="BJ4" s="60" t="str">
        <f t="shared" ref="BJ4:BJ35" si="14">IF(ISERROR(T4-AN$26),"",T4-AN$26)</f>
        <v/>
      </c>
      <c r="BK4" s="60" t="str">
        <f t="shared" ref="BK4:BK35" si="15">IF(ISERROR(U4-AO$26),"",U4-AO$26)</f>
        <v/>
      </c>
      <c r="BL4" s="60" t="str">
        <f t="shared" ref="BL4:BL35" si="16">IF(ISERROR(V4-AP$26),"",V4-AP$26)</f>
        <v/>
      </c>
      <c r="BM4" s="60" t="str">
        <f t="shared" ref="BM4:BM35" si="17">IF(ISERROR(W4-AQ$26),"",W4-AQ$26)</f>
        <v/>
      </c>
      <c r="BN4" s="60" t="str">
        <f t="shared" ref="BN4:BN35" si="18">IF(ISERROR(X4-AR$26),"",X4-AR$26)</f>
        <v/>
      </c>
      <c r="BO4" s="62">
        <f>IF(ISERROR(AVERAGE(AU4:BD4)),"N/A",AVERAGE(AU4:BD4))</f>
        <v>2.4966666666666684</v>
      </c>
      <c r="BP4" s="62">
        <f>IF(ISERROR(AVERAGE(BE4:BN4)),"N/A",AVERAGE(BE4:BN4))</f>
        <v>3.6400000000000006</v>
      </c>
      <c r="BQ4" s="74" t="str">
        <f>A4</f>
        <v>CYP3A7</v>
      </c>
      <c r="BR4" s="59" t="s">
        <v>1</v>
      </c>
      <c r="BS4" s="98">
        <f>IF(AU4="","",POWER(2, -AU4))</f>
        <v>0.19210939766100121</v>
      </c>
      <c r="BT4" s="98">
        <f>IF(AV4="","",POWER(2, -AV4))</f>
        <v>0.17800627444963374</v>
      </c>
      <c r="BU4" s="98">
        <f>IF(AW4="","",POWER(2, -AW4))</f>
        <v>0.16266773193024159</v>
      </c>
      <c r="BV4" s="98" t="str">
        <f>IF(AX4="","",POWER(2, -AX4))</f>
        <v/>
      </c>
      <c r="BW4" s="98" t="str">
        <f t="shared" ref="BW4:CL4" si="19">IF(AY4="","",POWER(2, -AY4))</f>
        <v/>
      </c>
      <c r="BX4" s="98" t="str">
        <f t="shared" si="19"/>
        <v/>
      </c>
      <c r="BY4" s="98" t="str">
        <f t="shared" si="19"/>
        <v/>
      </c>
      <c r="BZ4" s="98" t="str">
        <f t="shared" si="19"/>
        <v/>
      </c>
      <c r="CA4" s="98" t="str">
        <f t="shared" si="19"/>
        <v/>
      </c>
      <c r="CB4" s="98" t="str">
        <f t="shared" si="19"/>
        <v/>
      </c>
      <c r="CC4" s="98">
        <f t="shared" si="19"/>
        <v>0.10547697451625217</v>
      </c>
      <c r="CD4" s="98">
        <f t="shared" si="19"/>
        <v>7.1793647187314666E-2</v>
      </c>
      <c r="CE4" s="98">
        <f t="shared" si="19"/>
        <v>6.8156733291578592E-2</v>
      </c>
      <c r="CF4" s="98" t="str">
        <f t="shared" si="19"/>
        <v/>
      </c>
      <c r="CG4" s="98" t="str">
        <f t="shared" si="19"/>
        <v/>
      </c>
      <c r="CH4" s="98" t="str">
        <f t="shared" si="19"/>
        <v/>
      </c>
      <c r="CI4" s="98" t="str">
        <f t="shared" si="19"/>
        <v/>
      </c>
      <c r="CJ4" s="98" t="str">
        <f t="shared" si="19"/>
        <v/>
      </c>
      <c r="CK4" s="98" t="str">
        <f t="shared" si="19"/>
        <v/>
      </c>
      <c r="CL4" s="98" t="str">
        <f t="shared" si="19"/>
        <v/>
      </c>
    </row>
    <row r="5" spans="1:90" x14ac:dyDescent="0.25">
      <c r="A5" s="22" t="str">
        <f>'Gene Table'!D4</f>
        <v>CYP1A4</v>
      </c>
      <c r="B5" s="59" t="s">
        <v>2</v>
      </c>
      <c r="C5" s="60">
        <f>IF('Test Sample Data'!C4="","",IF(SUM('Test Sample Data'!C$3:C$98)&gt;10,IF(AND(ISNUMBER('Test Sample Data'!C4),'Test Sample Data'!C4&lt;35, 'Test Sample Data'!C4&gt;0),'Test Sample Data'!C4,35),""))</f>
        <v>31.2</v>
      </c>
      <c r="D5" s="60">
        <f>IF('Test Sample Data'!D4="","",IF(SUM('Test Sample Data'!D$3:D$98)&gt;10,IF(AND(ISNUMBER('Test Sample Data'!D4),'Test Sample Data'!D4&lt;35, 'Test Sample Data'!D4&gt;0),'Test Sample Data'!D4,35),""))</f>
        <v>30.52</v>
      </c>
      <c r="E5" s="60">
        <f>IF('Test Sample Data'!E4="","",IF(SUM('Test Sample Data'!E$3:E$98)&gt;10,IF(AND(ISNUMBER('Test Sample Data'!E4),'Test Sample Data'!E4&lt;35, 'Test Sample Data'!E4&gt;0),'Test Sample Data'!E4,35),""))</f>
        <v>29.94</v>
      </c>
      <c r="F5" s="60" t="str">
        <f>IF('Test Sample Data'!F4="","",IF(SUM('Test Sample Data'!F$3:F$98)&gt;10,IF(AND(ISNUMBER('Test Sample Data'!F4),'Test Sample Data'!F4&lt;35, 'Test Sample Data'!F4&gt;0),'Test Sample Data'!F4,35),""))</f>
        <v/>
      </c>
      <c r="G5" s="60" t="str">
        <f>IF('Test Sample Data'!G4="","",IF(SUM('Test Sample Data'!G$3:G$98)&gt;10,IF(AND(ISNUMBER('Test Sample Data'!G4),'Test Sample Data'!G4&lt;35, 'Test Sample Data'!G4&gt;0),'Test Sample Data'!G4,35),""))</f>
        <v/>
      </c>
      <c r="H5" s="60" t="str">
        <f>IF('Test Sample Data'!H4="","",IF(SUM('Test Sample Data'!H$3:H$98)&gt;10,IF(AND(ISNUMBER('Test Sample Data'!H4),'Test Sample Data'!H4&lt;35, 'Test Sample Data'!H4&gt;0),'Test Sample Data'!H4,35),""))</f>
        <v/>
      </c>
      <c r="I5" s="60" t="str">
        <f>IF('Test Sample Data'!I4="","",IF(SUM('Test Sample Data'!I$3:I$98)&gt;10,IF(AND(ISNUMBER('Test Sample Data'!I4),'Test Sample Data'!I4&lt;35, 'Test Sample Data'!I4&gt;0),'Test Sample Data'!I4,35),""))</f>
        <v/>
      </c>
      <c r="J5" s="60" t="str">
        <f>IF('Test Sample Data'!J4="","",IF(SUM('Test Sample Data'!J$3:J$98)&gt;10,IF(AND(ISNUMBER('Test Sample Data'!J4),'Test Sample Data'!J4&lt;35, 'Test Sample Data'!J4&gt;0),'Test Sample Data'!J4,35),""))</f>
        <v/>
      </c>
      <c r="K5" s="60" t="str">
        <f>IF('Test Sample Data'!K4="","",IF(SUM('Test Sample Data'!K$3:K$98)&gt;10,IF(AND(ISNUMBER('Test Sample Data'!K4),'Test Sample Data'!K4&lt;35, 'Test Sample Data'!K4&gt;0),'Test Sample Data'!K4,35),""))</f>
        <v/>
      </c>
      <c r="L5" s="60" t="str">
        <f>IF('Test Sample Data'!L4="","",IF(SUM('Test Sample Data'!L$3:L$98)&gt;10,IF(AND(ISNUMBER('Test Sample Data'!L4),'Test Sample Data'!L4&lt;35, 'Test Sample Data'!L4&gt;0),'Test Sample Data'!L4,35),""))</f>
        <v/>
      </c>
      <c r="M5" s="60" t="str">
        <f>'Gene Table'!D4</f>
        <v>CYP1A4</v>
      </c>
      <c r="N5" s="59" t="s">
        <v>2</v>
      </c>
      <c r="O5" s="60">
        <f>IF('Control Sample Data'!C4="","",IF(SUM('Control Sample Data'!C$3:C$98)&gt;10,IF(AND(ISNUMBER('Control Sample Data'!C4),'Control Sample Data'!C4&lt;35, 'Control Sample Data'!C4&gt;0),'Control Sample Data'!C4,35),""))</f>
        <v>30.47</v>
      </c>
      <c r="P5" s="60">
        <f>IF('Control Sample Data'!D4="","",IF(SUM('Control Sample Data'!D$3:D$98)&gt;10,IF(AND(ISNUMBER('Control Sample Data'!D4),'Control Sample Data'!D4&lt;35, 'Control Sample Data'!D4&gt;0),'Control Sample Data'!D4,35),""))</f>
        <v>29.57</v>
      </c>
      <c r="Q5" s="60">
        <f>IF('Control Sample Data'!E4="","",IF(SUM('Control Sample Data'!E$3:E$98)&gt;10,IF(AND(ISNUMBER('Control Sample Data'!E4),'Control Sample Data'!E4&lt;35, 'Control Sample Data'!E4&gt;0),'Control Sample Data'!E4,35),""))</f>
        <v>31.44</v>
      </c>
      <c r="R5" s="60" t="str">
        <f>IF('Control Sample Data'!F4="","",IF(SUM('Control Sample Data'!F$3:F$98)&gt;10,IF(AND(ISNUMBER('Control Sample Data'!F4),'Control Sample Data'!F4&lt;35, 'Control Sample Data'!F4&gt;0),'Control Sample Data'!F4,35),""))</f>
        <v/>
      </c>
      <c r="S5" s="60" t="str">
        <f>IF('Control Sample Data'!G4="","",IF(SUM('Control Sample Data'!G$3:G$98)&gt;10,IF(AND(ISNUMBER('Control Sample Data'!G4),'Control Sample Data'!G4&lt;35, 'Control Sample Data'!G4&gt;0),'Control Sample Data'!G4,35),""))</f>
        <v/>
      </c>
      <c r="T5" s="60" t="str">
        <f>IF('Control Sample Data'!H4="","",IF(SUM('Control Sample Data'!H$3:H$98)&gt;10,IF(AND(ISNUMBER('Control Sample Data'!H4),'Control Sample Data'!H4&lt;35, 'Control Sample Data'!H4&gt;0),'Control Sample Data'!H4,35),""))</f>
        <v/>
      </c>
      <c r="U5" s="60" t="str">
        <f>IF('Control Sample Data'!I4="","",IF(SUM('Control Sample Data'!I$3:I$98)&gt;10,IF(AND(ISNUMBER('Control Sample Data'!I4),'Control Sample Data'!I4&lt;35, 'Control Sample Data'!I4&gt;0),'Control Sample Data'!I4,35),""))</f>
        <v/>
      </c>
      <c r="V5" s="60" t="str">
        <f>IF('Control Sample Data'!J4="","",IF(SUM('Control Sample Data'!J$3:J$98)&gt;10,IF(AND(ISNUMBER('Control Sample Data'!J4),'Control Sample Data'!J4&lt;35, 'Control Sample Data'!J4&gt;0),'Control Sample Data'!J4,35),""))</f>
        <v/>
      </c>
      <c r="W5" s="60" t="str">
        <f>IF('Control Sample Data'!K4="","",IF(SUM('Control Sample Data'!K$3:K$98)&gt;10,IF(AND(ISNUMBER('Control Sample Data'!K4),'Control Sample Data'!K4&lt;35, 'Control Sample Data'!K4&gt;0),'Control Sample Data'!K4,35),""))</f>
        <v/>
      </c>
      <c r="X5" s="60" t="str">
        <f>IF('Control Sample Data'!L4="","",IF(SUM('Control Sample Data'!L$3:L$98)&gt;10,IF(AND(ISNUMBER('Control Sample Data'!L4),'Control Sample Data'!L4&lt;35, 'Control Sample Data'!L4&gt;0),'Control Sample Data'!L4,35),""))</f>
        <v/>
      </c>
      <c r="Y5" s="78">
        <f>IF(ISERROR(VLOOKUP('Choose Housekeeping Genes'!$A4,Calculations!$A$4:$L$99,3,0)),"",VLOOKUP('Choose Housekeeping Genes'!$A4,Calculations!$A$4:$L$99,3,0))</f>
        <v>19.739999999999998</v>
      </c>
      <c r="Z5" s="61">
        <f>IF(ISERROR(VLOOKUP('Choose Housekeeping Genes'!$A4,Calculations!$A$4:$L$99,4,0)),"",VLOOKUP('Choose Housekeeping Genes'!$A4,Calculations!$A$4:$L$99,4,0))</f>
        <v>19.5</v>
      </c>
      <c r="AA5" s="61">
        <f>IF(ISERROR(VLOOKUP('Choose Housekeeping Genes'!$A4,Calculations!$A$4:$L$99,5,0)),"",VLOOKUP('Choose Housekeeping Genes'!$A4,Calculations!$A$4:$L$99,5,0))</f>
        <v>19.239999999999998</v>
      </c>
      <c r="AB5" s="61" t="str">
        <f>IF(ISERROR(VLOOKUP('Choose Housekeeping Genes'!$A4,Calculations!$A$4:$L$99,6,0)),"",VLOOKUP('Choose Housekeeping Genes'!$A4,Calculations!$A$4:$L$99,6,0))</f>
        <v/>
      </c>
      <c r="AC5" s="61" t="str">
        <f>IF(ISERROR(VLOOKUP('Choose Housekeeping Genes'!$A4,Calculations!$A$4:$L$99,7,0)),"",VLOOKUP('Choose Housekeeping Genes'!$A4,Calculations!$A$4:$L$99,7,0))</f>
        <v/>
      </c>
      <c r="AD5" s="61" t="str">
        <f>IF(ISERROR(VLOOKUP('Choose Housekeeping Genes'!$A4,Calculations!$A$4:$L$99,8,0)),"",VLOOKUP('Choose Housekeeping Genes'!$A4,Calculations!$A$4:$L$99,8,0))</f>
        <v/>
      </c>
      <c r="AE5" s="61" t="str">
        <f>IF(ISERROR(VLOOKUP('Choose Housekeeping Genes'!$A4,Calculations!$A$4:$L$99,9,0)),"",VLOOKUP('Choose Housekeeping Genes'!$A4,Calculations!$A$4:$L$99,9,0))</f>
        <v/>
      </c>
      <c r="AF5" s="61" t="str">
        <f>IF(ISERROR(VLOOKUP('Choose Housekeeping Genes'!$A4,Calculations!$A$4:$L$99,10,0)),"",VLOOKUP('Choose Housekeeping Genes'!$A4,Calculations!$A$4:$L$99,10,0))</f>
        <v/>
      </c>
      <c r="AG5" s="61" t="str">
        <f>IF(ISERROR(VLOOKUP('Choose Housekeeping Genes'!$A4,Calculations!$A$4:$L$99,11,0)),"",VLOOKUP('Choose Housekeeping Genes'!$A4,Calculations!$A$4:$L$99,11,0))</f>
        <v/>
      </c>
      <c r="AH5" s="79" t="str">
        <f>IF(ISERROR(VLOOKUP('Choose Housekeeping Genes'!$A4,Calculations!$A$4:$M$99,12,0)),"",VLOOKUP('Choose Housekeeping Genes'!$A4,Calculations!$A$4:$M$99,12,0))</f>
        <v/>
      </c>
      <c r="AI5" s="78">
        <f>IF(ISERROR(VLOOKUP('Choose Housekeeping Genes'!$A4,Calculations!$A$4:$AA$99,15,0)),"",VLOOKUP('Choose Housekeeping Genes'!$A4,Calculations!$A$4:$AA$99,15,0))</f>
        <v>17.84</v>
      </c>
      <c r="AJ5" s="61">
        <f>IF(ISERROR(VLOOKUP('Choose Housekeeping Genes'!$A4,Calculations!$A$4:$AA$99,16,0)),"",VLOOKUP('Choose Housekeeping Genes'!$A4,Calculations!$A$4:$AA$99,16,0))</f>
        <v>18.53</v>
      </c>
      <c r="AK5" s="61">
        <f>IF(ISERROR(VLOOKUP('Choose Housekeeping Genes'!$A4,Calculations!$A$4:$AA$99,17,0)),"",VLOOKUP('Choose Housekeeping Genes'!$A4,Calculations!$A$4:$AA$99,17,0))</f>
        <v>18.989999999999998</v>
      </c>
      <c r="AL5" s="61" t="str">
        <f>IF(ISERROR(VLOOKUP('Choose Housekeeping Genes'!$A4,Calculations!$A$4:$AA$99,18,0)),"",VLOOKUP('Choose Housekeeping Genes'!$A4,Calculations!$A$4:$AA$99,18,0))</f>
        <v/>
      </c>
      <c r="AM5" s="61" t="str">
        <f>IF(ISERROR(VLOOKUP('Choose Housekeeping Genes'!$A4,Calculations!$A$4:$AA$99,19,0)),"",VLOOKUP('Choose Housekeeping Genes'!$A4,Calculations!$A$4:$AA$99,19,0))</f>
        <v/>
      </c>
      <c r="AN5" s="61" t="str">
        <f>IF(ISERROR(VLOOKUP('Choose Housekeeping Genes'!$A4,Calculations!$A$4:$AA$99,20,0)),"",VLOOKUP('Choose Housekeeping Genes'!$A4,Calculations!$A$4:$AA$99,20,0))</f>
        <v/>
      </c>
      <c r="AO5" s="61" t="str">
        <f>IF(ISERROR(VLOOKUP('Choose Housekeeping Genes'!$A4,Calculations!$A$4:$AA$99,21,0)),"",VLOOKUP('Choose Housekeeping Genes'!$A4,Calculations!$A$4:$AA$99,21,0))</f>
        <v/>
      </c>
      <c r="AP5" s="61" t="str">
        <f>IF(ISERROR(VLOOKUP('Choose Housekeeping Genes'!$A4,Calculations!$A$4:$AA$99,22,0)),"",VLOOKUP('Choose Housekeeping Genes'!$A4,Calculations!$A$4:$AA$99,22,0))</f>
        <v/>
      </c>
      <c r="AQ5" s="61" t="str">
        <f>IF(ISERROR(VLOOKUP('Choose Housekeeping Genes'!$A4,Calculations!$A$4:$AA$99,23,0)),"",VLOOKUP('Choose Housekeeping Genes'!$A4,Calculations!$A$4:$AA$99,23,0))</f>
        <v/>
      </c>
      <c r="AR5" s="79" t="str">
        <f>IF(ISERROR(VLOOKUP('Choose Housekeeping Genes'!$A4,Calculations!$A$4:$AA$99,24,0)),"",VLOOKUP('Choose Housekeeping Genes'!$A4,Calculations!$A$4:$AA$99,24,0))</f>
        <v/>
      </c>
      <c r="AS5" s="74" t="str">
        <f t="shared" ref="AS5:AS68" si="20">A5</f>
        <v>CYP1A4</v>
      </c>
      <c r="AT5" s="59" t="s">
        <v>2</v>
      </c>
      <c r="AU5" s="60">
        <f t="shared" ref="AU5:AU35" si="21">IF(ISERROR(C5-Y$26),"",C5-Y$26)</f>
        <v>12.190000000000001</v>
      </c>
      <c r="AV5" s="60">
        <f t="shared" si="0"/>
        <v>11.870000000000001</v>
      </c>
      <c r="AW5" s="60">
        <f t="shared" si="1"/>
        <v>11.55</v>
      </c>
      <c r="AX5" s="60" t="str">
        <f t="shared" si="2"/>
        <v/>
      </c>
      <c r="AY5" s="60" t="str">
        <f t="shared" si="3"/>
        <v/>
      </c>
      <c r="AZ5" s="60" t="str">
        <f t="shared" si="4"/>
        <v/>
      </c>
      <c r="BA5" s="60" t="str">
        <f t="shared" si="5"/>
        <v/>
      </c>
      <c r="BB5" s="60" t="str">
        <f t="shared" si="6"/>
        <v/>
      </c>
      <c r="BC5" s="60" t="str">
        <f t="shared" si="7"/>
        <v/>
      </c>
      <c r="BD5" s="60" t="str">
        <f t="shared" si="8"/>
        <v/>
      </c>
      <c r="BE5" s="60">
        <f t="shared" si="9"/>
        <v>13.204999999999998</v>
      </c>
      <c r="BF5" s="60">
        <f t="shared" si="10"/>
        <v>11.5</v>
      </c>
      <c r="BG5" s="60">
        <f t="shared" si="11"/>
        <v>12.755000000000003</v>
      </c>
      <c r="BH5" s="60" t="str">
        <f t="shared" si="12"/>
        <v/>
      </c>
      <c r="BI5" s="60" t="str">
        <f t="shared" si="13"/>
        <v/>
      </c>
      <c r="BJ5" s="60" t="str">
        <f t="shared" si="14"/>
        <v/>
      </c>
      <c r="BK5" s="60" t="str">
        <f t="shared" si="15"/>
        <v/>
      </c>
      <c r="BL5" s="60" t="str">
        <f t="shared" si="16"/>
        <v/>
      </c>
      <c r="BM5" s="60" t="str">
        <f t="shared" si="17"/>
        <v/>
      </c>
      <c r="BN5" s="60" t="str">
        <f t="shared" si="18"/>
        <v/>
      </c>
      <c r="BO5" s="62">
        <f t="shared" ref="BO5:BO36" si="22">IF(ISERROR(AVERAGE(AU5:BD5)),"N/A",AVERAGE(AU5:BD5))</f>
        <v>11.87</v>
      </c>
      <c r="BP5" s="62">
        <f t="shared" ref="BP5:BP36" si="23">IF(ISERROR(AVERAGE(BE5:BN5)),"N/A",AVERAGE(BE5:BN5))</f>
        <v>12.486666666666666</v>
      </c>
      <c r="BQ5" s="74" t="str">
        <f t="shared" ref="BQ5:BQ68" si="24">A5</f>
        <v>CYP1A4</v>
      </c>
      <c r="BR5" s="59" t="s">
        <v>2</v>
      </c>
      <c r="BS5" s="98">
        <f t="shared" ref="BS5:BS68" si="25">IF(AU5="","",POWER(2, -AU5))</f>
        <v>2.1401506868067263E-4</v>
      </c>
      <c r="BT5" s="98">
        <f t="shared" ref="BT5:BT68" si="26">IF(AV5="","",POWER(2, -AV5))</f>
        <v>2.6716154815936021E-4</v>
      </c>
      <c r="BU5" s="98">
        <f t="shared" ref="BU5:BU68" si="27">IF(AW5="","",POWER(2, -AW5))</f>
        <v>3.3350592205917841E-4</v>
      </c>
      <c r="BV5" s="98" t="str">
        <f t="shared" ref="BV5:BV68" si="28">IF(AX5="","",POWER(2, -AX5))</f>
        <v/>
      </c>
      <c r="BW5" s="98" t="str">
        <f t="shared" ref="BW5:BW68" si="29">IF(AY5="","",POWER(2, -AY5))</f>
        <v/>
      </c>
      <c r="BX5" s="98" t="str">
        <f t="shared" ref="BX5:BX68" si="30">IF(AZ5="","",POWER(2, -AZ5))</f>
        <v/>
      </c>
      <c r="BY5" s="98" t="str">
        <f t="shared" ref="BY5:BY68" si="31">IF(BA5="","",POWER(2, -BA5))</f>
        <v/>
      </c>
      <c r="BZ5" s="98" t="str">
        <f t="shared" ref="BZ5:BZ68" si="32">IF(BB5="","",POWER(2, -BB5))</f>
        <v/>
      </c>
      <c r="CA5" s="98" t="str">
        <f t="shared" ref="CA5:CA68" si="33">IF(BC5="","",POWER(2, -BC5))</f>
        <v/>
      </c>
      <c r="CB5" s="98" t="str">
        <f t="shared" ref="CB5:CB68" si="34">IF(BD5="","",POWER(2, -BD5))</f>
        <v/>
      </c>
      <c r="CC5" s="98">
        <f t="shared" ref="CC5:CC68" si="35">IF(BE5="","",POWER(2, -BE5))</f>
        <v>1.0590071864649286E-4</v>
      </c>
      <c r="CD5" s="98">
        <f t="shared" ref="CD5:CD68" si="36">IF(BF5="","",POWER(2, -BF5))</f>
        <v>3.4526698300124388E-4</v>
      </c>
      <c r="CE5" s="98">
        <f t="shared" ref="CE5:CE68" si="37">IF(BG5="","",POWER(2, -BG5))</f>
        <v>1.4466464489032966E-4</v>
      </c>
      <c r="CF5" s="98" t="str">
        <f t="shared" ref="CF5:CF68" si="38">IF(BH5="","",POWER(2, -BH5))</f>
        <v/>
      </c>
      <c r="CG5" s="98" t="str">
        <f t="shared" ref="CG5:CG68" si="39">IF(BI5="","",POWER(2, -BI5))</f>
        <v/>
      </c>
      <c r="CH5" s="98" t="str">
        <f t="shared" ref="CH5:CH68" si="40">IF(BJ5="","",POWER(2, -BJ5))</f>
        <v/>
      </c>
      <c r="CI5" s="98" t="str">
        <f t="shared" ref="CI5:CI68" si="41">IF(BK5="","",POWER(2, -BK5))</f>
        <v/>
      </c>
      <c r="CJ5" s="98" t="str">
        <f t="shared" ref="CJ5:CJ68" si="42">IF(BL5="","",POWER(2, -BL5))</f>
        <v/>
      </c>
      <c r="CK5" s="98" t="str">
        <f t="shared" ref="CK5:CK68" si="43">IF(BM5="","",POWER(2, -BM5))</f>
        <v/>
      </c>
      <c r="CL5" s="98" t="str">
        <f t="shared" ref="CL5:CL68" si="44">IF(BN5="","",POWER(2, -BN5))</f>
        <v/>
      </c>
    </row>
    <row r="6" spans="1:90" x14ac:dyDescent="0.25">
      <c r="A6" s="22" t="str">
        <f>'Gene Table'!D5</f>
        <v>UGT1A9</v>
      </c>
      <c r="B6" s="59" t="s">
        <v>3</v>
      </c>
      <c r="C6" s="60">
        <f>IF('Test Sample Data'!C5="","",IF(SUM('Test Sample Data'!C$3:C$98)&gt;10,IF(AND(ISNUMBER('Test Sample Data'!C5),'Test Sample Data'!C5&lt;35, 'Test Sample Data'!C5&gt;0),'Test Sample Data'!C5,35),""))</f>
        <v>26.08</v>
      </c>
      <c r="D6" s="60">
        <f>IF('Test Sample Data'!D5="","",IF(SUM('Test Sample Data'!D$3:D$98)&gt;10,IF(AND(ISNUMBER('Test Sample Data'!D5),'Test Sample Data'!D5&lt;35, 'Test Sample Data'!D5&gt;0),'Test Sample Data'!D5,35),""))</f>
        <v>25.47</v>
      </c>
      <c r="E6" s="60">
        <f>IF('Test Sample Data'!E5="","",IF(SUM('Test Sample Data'!E$3:E$98)&gt;10,IF(AND(ISNUMBER('Test Sample Data'!E5),'Test Sample Data'!E5&lt;35, 'Test Sample Data'!E5&gt;0),'Test Sample Data'!E5,35),""))</f>
        <v>25.41</v>
      </c>
      <c r="F6" s="60" t="str">
        <f>IF('Test Sample Data'!F5="","",IF(SUM('Test Sample Data'!F$3:F$98)&gt;10,IF(AND(ISNUMBER('Test Sample Data'!F5),'Test Sample Data'!F5&lt;35, 'Test Sample Data'!F5&gt;0),'Test Sample Data'!F5,35),""))</f>
        <v/>
      </c>
      <c r="G6" s="60" t="str">
        <f>IF('Test Sample Data'!G5="","",IF(SUM('Test Sample Data'!G$3:G$98)&gt;10,IF(AND(ISNUMBER('Test Sample Data'!G5),'Test Sample Data'!G5&lt;35, 'Test Sample Data'!G5&gt;0),'Test Sample Data'!G5,35),""))</f>
        <v/>
      </c>
      <c r="H6" s="60" t="str">
        <f>IF('Test Sample Data'!H5="","",IF(SUM('Test Sample Data'!H$3:H$98)&gt;10,IF(AND(ISNUMBER('Test Sample Data'!H5),'Test Sample Data'!H5&lt;35, 'Test Sample Data'!H5&gt;0),'Test Sample Data'!H5,35),""))</f>
        <v/>
      </c>
      <c r="I6" s="60" t="str">
        <f>IF('Test Sample Data'!I5="","",IF(SUM('Test Sample Data'!I$3:I$98)&gt;10,IF(AND(ISNUMBER('Test Sample Data'!I5),'Test Sample Data'!I5&lt;35, 'Test Sample Data'!I5&gt;0),'Test Sample Data'!I5,35),""))</f>
        <v/>
      </c>
      <c r="J6" s="60" t="str">
        <f>IF('Test Sample Data'!J5="","",IF(SUM('Test Sample Data'!J$3:J$98)&gt;10,IF(AND(ISNUMBER('Test Sample Data'!J5),'Test Sample Data'!J5&lt;35, 'Test Sample Data'!J5&gt;0),'Test Sample Data'!J5,35),""))</f>
        <v/>
      </c>
      <c r="K6" s="60" t="str">
        <f>IF('Test Sample Data'!K5="","",IF(SUM('Test Sample Data'!K$3:K$98)&gt;10,IF(AND(ISNUMBER('Test Sample Data'!K5),'Test Sample Data'!K5&lt;35, 'Test Sample Data'!K5&gt;0),'Test Sample Data'!K5,35),""))</f>
        <v/>
      </c>
      <c r="L6" s="60" t="str">
        <f>IF('Test Sample Data'!L5="","",IF(SUM('Test Sample Data'!L$3:L$98)&gt;10,IF(AND(ISNUMBER('Test Sample Data'!L5),'Test Sample Data'!L5&lt;35, 'Test Sample Data'!L5&gt;0),'Test Sample Data'!L5,35),""))</f>
        <v/>
      </c>
      <c r="M6" s="60" t="str">
        <f>'Gene Table'!D5</f>
        <v>UGT1A9</v>
      </c>
      <c r="N6" s="59" t="s">
        <v>3</v>
      </c>
      <c r="O6" s="60">
        <f>IF('Control Sample Data'!C5="","",IF(SUM('Control Sample Data'!C$3:C$98)&gt;10,IF(AND(ISNUMBER('Control Sample Data'!C5),'Control Sample Data'!C5&lt;35, 'Control Sample Data'!C5&gt;0),'Control Sample Data'!C5,35),""))</f>
        <v>25.73</v>
      </c>
      <c r="P6" s="60">
        <f>IF('Control Sample Data'!D5="","",IF(SUM('Control Sample Data'!D$3:D$98)&gt;10,IF(AND(ISNUMBER('Control Sample Data'!D5),'Control Sample Data'!D5&lt;35, 'Control Sample Data'!D5&gt;0),'Control Sample Data'!D5,35),""))</f>
        <v>26.34</v>
      </c>
      <c r="Q6" s="60">
        <f>IF('Control Sample Data'!E5="","",IF(SUM('Control Sample Data'!E$3:E$98)&gt;10,IF(AND(ISNUMBER('Control Sample Data'!E5),'Control Sample Data'!E5&lt;35, 'Control Sample Data'!E5&gt;0),'Control Sample Data'!E5,35),""))</f>
        <v>28.1</v>
      </c>
      <c r="R6" s="60" t="str">
        <f>IF('Control Sample Data'!F5="","",IF(SUM('Control Sample Data'!F$3:F$98)&gt;10,IF(AND(ISNUMBER('Control Sample Data'!F5),'Control Sample Data'!F5&lt;35, 'Control Sample Data'!F5&gt;0),'Control Sample Data'!F5,35),""))</f>
        <v/>
      </c>
      <c r="S6" s="60" t="str">
        <f>IF('Control Sample Data'!G5="","",IF(SUM('Control Sample Data'!G$3:G$98)&gt;10,IF(AND(ISNUMBER('Control Sample Data'!G5),'Control Sample Data'!G5&lt;35, 'Control Sample Data'!G5&gt;0),'Control Sample Data'!G5,35),""))</f>
        <v/>
      </c>
      <c r="T6" s="60" t="str">
        <f>IF('Control Sample Data'!H5="","",IF(SUM('Control Sample Data'!H$3:H$98)&gt;10,IF(AND(ISNUMBER('Control Sample Data'!H5),'Control Sample Data'!H5&lt;35, 'Control Sample Data'!H5&gt;0),'Control Sample Data'!H5,35),""))</f>
        <v/>
      </c>
      <c r="U6" s="60" t="str">
        <f>IF('Control Sample Data'!I5="","",IF(SUM('Control Sample Data'!I$3:I$98)&gt;10,IF(AND(ISNUMBER('Control Sample Data'!I5),'Control Sample Data'!I5&lt;35, 'Control Sample Data'!I5&gt;0),'Control Sample Data'!I5,35),""))</f>
        <v/>
      </c>
      <c r="V6" s="60" t="str">
        <f>IF('Control Sample Data'!J5="","",IF(SUM('Control Sample Data'!J$3:J$98)&gt;10,IF(AND(ISNUMBER('Control Sample Data'!J5),'Control Sample Data'!J5&lt;35, 'Control Sample Data'!J5&gt;0),'Control Sample Data'!J5,35),""))</f>
        <v/>
      </c>
      <c r="W6" s="60" t="str">
        <f>IF('Control Sample Data'!K5="","",IF(SUM('Control Sample Data'!K$3:K$98)&gt;10,IF(AND(ISNUMBER('Control Sample Data'!K5),'Control Sample Data'!K5&lt;35, 'Control Sample Data'!K5&gt;0),'Control Sample Data'!K5,35),""))</f>
        <v/>
      </c>
      <c r="X6" s="60" t="str">
        <f>IF('Control Sample Data'!L5="","",IF(SUM('Control Sample Data'!L$3:L$98)&gt;10,IF(AND(ISNUMBER('Control Sample Data'!L5),'Control Sample Data'!L5&lt;35, 'Control Sample Data'!L5&gt;0),'Control Sample Data'!L5,35),""))</f>
        <v/>
      </c>
      <c r="Y6" s="78" t="str">
        <f>IF(ISERROR(VLOOKUP('Choose Housekeeping Genes'!$A5,Calculations!$A$4:$L$99,3,0)),"",VLOOKUP('Choose Housekeeping Genes'!$A5,Calculations!$A$4:$L$99,3,0))</f>
        <v/>
      </c>
      <c r="Z6" s="61" t="str">
        <f>IF(ISERROR(VLOOKUP('Choose Housekeeping Genes'!$A5,Calculations!$A$4:$L$99,4,0)),"",VLOOKUP('Choose Housekeeping Genes'!$A5,Calculations!$A$4:$L$99,4,0))</f>
        <v/>
      </c>
      <c r="AA6" s="61" t="str">
        <f>IF(ISERROR(VLOOKUP('Choose Housekeeping Genes'!$A5,Calculations!$A$4:$L$99,5,0)),"",VLOOKUP('Choose Housekeeping Genes'!$A5,Calculations!$A$4:$L$99,5,0))</f>
        <v/>
      </c>
      <c r="AB6" s="61" t="str">
        <f>IF(ISERROR(VLOOKUP('Choose Housekeeping Genes'!$A5,Calculations!$A$4:$L$99,6,0)),"",VLOOKUP('Choose Housekeeping Genes'!$A5,Calculations!$A$4:$L$99,6,0))</f>
        <v/>
      </c>
      <c r="AC6" s="61" t="str">
        <f>IF(ISERROR(VLOOKUP('Choose Housekeeping Genes'!$A5,Calculations!$A$4:$L$99,7,0)),"",VLOOKUP('Choose Housekeeping Genes'!$A5,Calculations!$A$4:$L$99,7,0))</f>
        <v/>
      </c>
      <c r="AD6" s="61" t="str">
        <f>IF(ISERROR(VLOOKUP('Choose Housekeeping Genes'!$A5,Calculations!$A$4:$L$99,8,0)),"",VLOOKUP('Choose Housekeeping Genes'!$A5,Calculations!$A$4:$L$99,8,0))</f>
        <v/>
      </c>
      <c r="AE6" s="61" t="str">
        <f>IF(ISERROR(VLOOKUP('Choose Housekeeping Genes'!$A5,Calculations!$A$4:$L$99,9,0)),"",VLOOKUP('Choose Housekeeping Genes'!$A5,Calculations!$A$4:$L$99,9,0))</f>
        <v/>
      </c>
      <c r="AF6" s="61" t="str">
        <f>IF(ISERROR(VLOOKUP('Choose Housekeeping Genes'!$A5,Calculations!$A$4:$L$99,10,0)),"",VLOOKUP('Choose Housekeeping Genes'!$A5,Calculations!$A$4:$L$99,10,0))</f>
        <v/>
      </c>
      <c r="AG6" s="61" t="str">
        <f>IF(ISERROR(VLOOKUP('Choose Housekeeping Genes'!$A5,Calculations!$A$4:$L$99,11,0)),"",VLOOKUP('Choose Housekeeping Genes'!$A5,Calculations!$A$4:$L$99,11,0))</f>
        <v/>
      </c>
      <c r="AH6" s="79" t="str">
        <f>IF(ISERROR(VLOOKUP('Choose Housekeeping Genes'!$A5,Calculations!$A$4:$M$99,12,0)),"",VLOOKUP('Choose Housekeeping Genes'!$A5,Calculations!$A$4:$M$99,12,0))</f>
        <v/>
      </c>
      <c r="AI6" s="78" t="str">
        <f>IF(ISERROR(VLOOKUP('Choose Housekeeping Genes'!$A5,Calculations!$A$4:$AA$99,15,0)),"",VLOOKUP('Choose Housekeeping Genes'!$A5,Calculations!$A$4:$AA$99,15,0))</f>
        <v/>
      </c>
      <c r="AJ6" s="61" t="str">
        <f>IF(ISERROR(VLOOKUP('Choose Housekeeping Genes'!$A5,Calculations!$A$4:$AA$99,16,0)),"",VLOOKUP('Choose Housekeeping Genes'!$A5,Calculations!$A$4:$AA$99,16,0))</f>
        <v/>
      </c>
      <c r="AK6" s="61" t="str">
        <f>IF(ISERROR(VLOOKUP('Choose Housekeeping Genes'!$A5,Calculations!$A$4:$AA$99,17,0)),"",VLOOKUP('Choose Housekeeping Genes'!$A5,Calculations!$A$4:$AA$99,17,0))</f>
        <v/>
      </c>
      <c r="AL6" s="61" t="str">
        <f>IF(ISERROR(VLOOKUP('Choose Housekeeping Genes'!$A5,Calculations!$A$4:$AA$99,18,0)),"",VLOOKUP('Choose Housekeeping Genes'!$A5,Calculations!$A$4:$AA$99,18,0))</f>
        <v/>
      </c>
      <c r="AM6" s="61" t="str">
        <f>IF(ISERROR(VLOOKUP('Choose Housekeeping Genes'!$A5,Calculations!$A$4:$AA$99,19,0)),"",VLOOKUP('Choose Housekeeping Genes'!$A5,Calculations!$A$4:$AA$99,19,0))</f>
        <v/>
      </c>
      <c r="AN6" s="61" t="str">
        <f>IF(ISERROR(VLOOKUP('Choose Housekeeping Genes'!$A5,Calculations!$A$4:$AA$99,20,0)),"",VLOOKUP('Choose Housekeeping Genes'!$A5,Calculations!$A$4:$AA$99,20,0))</f>
        <v/>
      </c>
      <c r="AO6" s="61" t="str">
        <f>IF(ISERROR(VLOOKUP('Choose Housekeeping Genes'!$A5,Calculations!$A$4:$AA$99,21,0)),"",VLOOKUP('Choose Housekeeping Genes'!$A5,Calculations!$A$4:$AA$99,21,0))</f>
        <v/>
      </c>
      <c r="AP6" s="61" t="str">
        <f>IF(ISERROR(VLOOKUP('Choose Housekeeping Genes'!$A5,Calculations!$A$4:$AA$99,22,0)),"",VLOOKUP('Choose Housekeeping Genes'!$A5,Calculations!$A$4:$AA$99,22,0))</f>
        <v/>
      </c>
      <c r="AQ6" s="61" t="str">
        <f>IF(ISERROR(VLOOKUP('Choose Housekeeping Genes'!$A5,Calculations!$A$4:$AA$99,23,0)),"",VLOOKUP('Choose Housekeeping Genes'!$A5,Calculations!$A$4:$AA$99,23,0))</f>
        <v/>
      </c>
      <c r="AR6" s="79" t="str">
        <f>IF(ISERROR(VLOOKUP('Choose Housekeeping Genes'!$A5,Calculations!$A$4:$AA$99,24,0)),"",VLOOKUP('Choose Housekeeping Genes'!$A5,Calculations!$A$4:$AA$99,24,0))</f>
        <v/>
      </c>
      <c r="AS6" s="74" t="str">
        <f t="shared" si="20"/>
        <v>UGT1A9</v>
      </c>
      <c r="AT6" s="59" t="s">
        <v>3</v>
      </c>
      <c r="AU6" s="60">
        <f t="shared" si="21"/>
        <v>7.07</v>
      </c>
      <c r="AV6" s="60">
        <f t="shared" si="0"/>
        <v>6.82</v>
      </c>
      <c r="AW6" s="60">
        <f t="shared" si="1"/>
        <v>7.02</v>
      </c>
      <c r="AX6" s="60" t="str">
        <f t="shared" si="2"/>
        <v/>
      </c>
      <c r="AY6" s="60" t="str">
        <f t="shared" si="3"/>
        <v/>
      </c>
      <c r="AZ6" s="60" t="str">
        <f t="shared" si="4"/>
        <v/>
      </c>
      <c r="BA6" s="60" t="str">
        <f t="shared" si="5"/>
        <v/>
      </c>
      <c r="BB6" s="60" t="str">
        <f t="shared" si="6"/>
        <v/>
      </c>
      <c r="BC6" s="60" t="str">
        <f t="shared" si="7"/>
        <v/>
      </c>
      <c r="BD6" s="60" t="str">
        <f t="shared" si="8"/>
        <v/>
      </c>
      <c r="BE6" s="60">
        <f t="shared" si="9"/>
        <v>8.4649999999999999</v>
      </c>
      <c r="BF6" s="60">
        <f t="shared" si="10"/>
        <v>8.27</v>
      </c>
      <c r="BG6" s="60">
        <f t="shared" si="11"/>
        <v>9.4150000000000027</v>
      </c>
      <c r="BH6" s="60" t="str">
        <f t="shared" si="12"/>
        <v/>
      </c>
      <c r="BI6" s="60" t="str">
        <f t="shared" si="13"/>
        <v/>
      </c>
      <c r="BJ6" s="60" t="str">
        <f t="shared" si="14"/>
        <v/>
      </c>
      <c r="BK6" s="60" t="str">
        <f t="shared" si="15"/>
        <v/>
      </c>
      <c r="BL6" s="60" t="str">
        <f t="shared" si="16"/>
        <v/>
      </c>
      <c r="BM6" s="60" t="str">
        <f t="shared" si="17"/>
        <v/>
      </c>
      <c r="BN6" s="60" t="str">
        <f t="shared" si="18"/>
        <v/>
      </c>
      <c r="BO6" s="62">
        <f t="shared" si="22"/>
        <v>6.97</v>
      </c>
      <c r="BP6" s="62">
        <f t="shared" si="23"/>
        <v>8.7166666666666668</v>
      </c>
      <c r="BQ6" s="74" t="str">
        <f t="shared" si="24"/>
        <v>UGT1A9</v>
      </c>
      <c r="BR6" s="59" t="s">
        <v>3</v>
      </c>
      <c r="BS6" s="98">
        <f t="shared" si="25"/>
        <v>7.4424843597182622E-3</v>
      </c>
      <c r="BT6" s="98">
        <f t="shared" si="26"/>
        <v>8.8506553538734243E-3</v>
      </c>
      <c r="BU6" s="98">
        <f t="shared" si="27"/>
        <v>7.704943003854374E-3</v>
      </c>
      <c r="BV6" s="98" t="str">
        <f t="shared" si="28"/>
        <v/>
      </c>
      <c r="BW6" s="98" t="str">
        <f t="shared" si="29"/>
        <v/>
      </c>
      <c r="BX6" s="98" t="str">
        <f t="shared" si="30"/>
        <v/>
      </c>
      <c r="BY6" s="98" t="str">
        <f t="shared" si="31"/>
        <v/>
      </c>
      <c r="BZ6" s="98" t="str">
        <f t="shared" si="32"/>
        <v/>
      </c>
      <c r="CA6" s="98" t="str">
        <f t="shared" si="33"/>
        <v/>
      </c>
      <c r="CB6" s="98" t="str">
        <f t="shared" si="34"/>
        <v/>
      </c>
      <c r="CC6" s="98">
        <f t="shared" si="35"/>
        <v>2.8299651456149999E-3</v>
      </c>
      <c r="CD6" s="98">
        <f t="shared" si="36"/>
        <v>3.2395294758376632E-3</v>
      </c>
      <c r="CE6" s="98">
        <f t="shared" si="37"/>
        <v>1.4648818254744292E-3</v>
      </c>
      <c r="CF6" s="98" t="str">
        <f t="shared" si="38"/>
        <v/>
      </c>
      <c r="CG6" s="98" t="str">
        <f t="shared" si="39"/>
        <v/>
      </c>
      <c r="CH6" s="98" t="str">
        <f t="shared" si="40"/>
        <v/>
      </c>
      <c r="CI6" s="98" t="str">
        <f t="shared" si="41"/>
        <v/>
      </c>
      <c r="CJ6" s="98" t="str">
        <f t="shared" si="42"/>
        <v/>
      </c>
      <c r="CK6" s="98" t="str">
        <f t="shared" si="43"/>
        <v/>
      </c>
      <c r="CL6" s="98" t="str">
        <f t="shared" si="44"/>
        <v/>
      </c>
    </row>
    <row r="7" spans="1:90" x14ac:dyDescent="0.25">
      <c r="A7" s="22" t="str">
        <f>'Gene Table'!D6</f>
        <v>SULT1B1</v>
      </c>
      <c r="B7" s="59" t="s">
        <v>4</v>
      </c>
      <c r="C7" s="60">
        <f>IF('Test Sample Data'!C6="","",IF(SUM('Test Sample Data'!C$3:C$98)&gt;10,IF(AND(ISNUMBER('Test Sample Data'!C6),'Test Sample Data'!C6&lt;35, 'Test Sample Data'!C6&gt;0),'Test Sample Data'!C6,35),""))</f>
        <v>26.95</v>
      </c>
      <c r="D7" s="60">
        <f>IF('Test Sample Data'!D6="","",IF(SUM('Test Sample Data'!D$3:D$98)&gt;10,IF(AND(ISNUMBER('Test Sample Data'!D6),'Test Sample Data'!D6&lt;35, 'Test Sample Data'!D6&gt;0),'Test Sample Data'!D6,35),""))</f>
        <v>26.38</v>
      </c>
      <c r="E7" s="60">
        <f>IF('Test Sample Data'!E6="","",IF(SUM('Test Sample Data'!E$3:E$98)&gt;10,IF(AND(ISNUMBER('Test Sample Data'!E6),'Test Sample Data'!E6&lt;35, 'Test Sample Data'!E6&gt;0),'Test Sample Data'!E6,35),""))</f>
        <v>26.21</v>
      </c>
      <c r="F7" s="60" t="str">
        <f>IF('Test Sample Data'!F6="","",IF(SUM('Test Sample Data'!F$3:F$98)&gt;10,IF(AND(ISNUMBER('Test Sample Data'!F6),'Test Sample Data'!F6&lt;35, 'Test Sample Data'!F6&gt;0),'Test Sample Data'!F6,35),""))</f>
        <v/>
      </c>
      <c r="G7" s="60" t="str">
        <f>IF('Test Sample Data'!G6="","",IF(SUM('Test Sample Data'!G$3:G$98)&gt;10,IF(AND(ISNUMBER('Test Sample Data'!G6),'Test Sample Data'!G6&lt;35, 'Test Sample Data'!G6&gt;0),'Test Sample Data'!G6,35),""))</f>
        <v/>
      </c>
      <c r="H7" s="60" t="str">
        <f>IF('Test Sample Data'!H6="","",IF(SUM('Test Sample Data'!H$3:H$98)&gt;10,IF(AND(ISNUMBER('Test Sample Data'!H6),'Test Sample Data'!H6&lt;35, 'Test Sample Data'!H6&gt;0),'Test Sample Data'!H6,35),""))</f>
        <v/>
      </c>
      <c r="I7" s="60" t="str">
        <f>IF('Test Sample Data'!I6="","",IF(SUM('Test Sample Data'!I$3:I$98)&gt;10,IF(AND(ISNUMBER('Test Sample Data'!I6),'Test Sample Data'!I6&lt;35, 'Test Sample Data'!I6&gt;0),'Test Sample Data'!I6,35),""))</f>
        <v/>
      </c>
      <c r="J7" s="60" t="str">
        <f>IF('Test Sample Data'!J6="","",IF(SUM('Test Sample Data'!J$3:J$98)&gt;10,IF(AND(ISNUMBER('Test Sample Data'!J6),'Test Sample Data'!J6&lt;35, 'Test Sample Data'!J6&gt;0),'Test Sample Data'!J6,35),""))</f>
        <v/>
      </c>
      <c r="K7" s="60" t="str">
        <f>IF('Test Sample Data'!K6="","",IF(SUM('Test Sample Data'!K$3:K$98)&gt;10,IF(AND(ISNUMBER('Test Sample Data'!K6),'Test Sample Data'!K6&lt;35, 'Test Sample Data'!K6&gt;0),'Test Sample Data'!K6,35),""))</f>
        <v/>
      </c>
      <c r="L7" s="60" t="str">
        <f>IF('Test Sample Data'!L6="","",IF(SUM('Test Sample Data'!L$3:L$98)&gt;10,IF(AND(ISNUMBER('Test Sample Data'!L6),'Test Sample Data'!L6&lt;35, 'Test Sample Data'!L6&gt;0),'Test Sample Data'!L6,35),""))</f>
        <v/>
      </c>
      <c r="M7" s="60" t="str">
        <f>'Gene Table'!D6</f>
        <v>SULT1B1</v>
      </c>
      <c r="N7" s="59" t="s">
        <v>4</v>
      </c>
      <c r="O7" s="60">
        <f>IF('Control Sample Data'!C6="","",IF(SUM('Control Sample Data'!C$3:C$98)&gt;10,IF(AND(ISNUMBER('Control Sample Data'!C6),'Control Sample Data'!C6&lt;35, 'Control Sample Data'!C6&gt;0),'Control Sample Data'!C6,35),""))</f>
        <v>27.4</v>
      </c>
      <c r="P7" s="60">
        <f>IF('Control Sample Data'!D6="","",IF(SUM('Control Sample Data'!D$3:D$98)&gt;10,IF(AND(ISNUMBER('Control Sample Data'!D6),'Control Sample Data'!D6&lt;35, 'Control Sample Data'!D6&gt;0),'Control Sample Data'!D6,35),""))</f>
        <v>26.65</v>
      </c>
      <c r="Q7" s="60">
        <f>IF('Control Sample Data'!E6="","",IF(SUM('Control Sample Data'!E$3:E$98)&gt;10,IF(AND(ISNUMBER('Control Sample Data'!E6),'Control Sample Data'!E6&lt;35, 'Control Sample Data'!E6&gt;0),'Control Sample Data'!E6,35),""))</f>
        <v>27.47</v>
      </c>
      <c r="R7" s="60" t="str">
        <f>IF('Control Sample Data'!F6="","",IF(SUM('Control Sample Data'!F$3:F$98)&gt;10,IF(AND(ISNUMBER('Control Sample Data'!F6),'Control Sample Data'!F6&lt;35, 'Control Sample Data'!F6&gt;0),'Control Sample Data'!F6,35),""))</f>
        <v/>
      </c>
      <c r="S7" s="60" t="str">
        <f>IF('Control Sample Data'!G6="","",IF(SUM('Control Sample Data'!G$3:G$98)&gt;10,IF(AND(ISNUMBER('Control Sample Data'!G6),'Control Sample Data'!G6&lt;35, 'Control Sample Data'!G6&gt;0),'Control Sample Data'!G6,35),""))</f>
        <v/>
      </c>
      <c r="T7" s="60" t="str">
        <f>IF('Control Sample Data'!H6="","",IF(SUM('Control Sample Data'!H$3:H$98)&gt;10,IF(AND(ISNUMBER('Control Sample Data'!H6),'Control Sample Data'!H6&lt;35, 'Control Sample Data'!H6&gt;0),'Control Sample Data'!H6,35),""))</f>
        <v/>
      </c>
      <c r="U7" s="60" t="str">
        <f>IF('Control Sample Data'!I6="","",IF(SUM('Control Sample Data'!I$3:I$98)&gt;10,IF(AND(ISNUMBER('Control Sample Data'!I6),'Control Sample Data'!I6&lt;35, 'Control Sample Data'!I6&gt;0),'Control Sample Data'!I6,35),""))</f>
        <v/>
      </c>
      <c r="V7" s="60" t="str">
        <f>IF('Control Sample Data'!J6="","",IF(SUM('Control Sample Data'!J$3:J$98)&gt;10,IF(AND(ISNUMBER('Control Sample Data'!J6),'Control Sample Data'!J6&lt;35, 'Control Sample Data'!J6&gt;0),'Control Sample Data'!J6,35),""))</f>
        <v/>
      </c>
      <c r="W7" s="60" t="str">
        <f>IF('Control Sample Data'!K6="","",IF(SUM('Control Sample Data'!K$3:K$98)&gt;10,IF(AND(ISNUMBER('Control Sample Data'!K6),'Control Sample Data'!K6&lt;35, 'Control Sample Data'!K6&gt;0),'Control Sample Data'!K6,35),""))</f>
        <v/>
      </c>
      <c r="X7" s="60" t="str">
        <f>IF('Control Sample Data'!L6="","",IF(SUM('Control Sample Data'!L$3:L$98)&gt;10,IF(AND(ISNUMBER('Control Sample Data'!L6),'Control Sample Data'!L6&lt;35, 'Control Sample Data'!L6&gt;0),'Control Sample Data'!L6,35),""))</f>
        <v/>
      </c>
      <c r="Y7" s="78" t="str">
        <f>IF(ISERROR(VLOOKUP('Choose Housekeeping Genes'!$A6,Calculations!$A$4:$L$99,3,0)),"",VLOOKUP('Choose Housekeeping Genes'!$A6,Calculations!$A$4:$L$99,3,0))</f>
        <v/>
      </c>
      <c r="Z7" s="61" t="str">
        <f>IF(ISERROR(VLOOKUP('Choose Housekeeping Genes'!$A6,Calculations!$A$4:$L$99,4,0)),"",VLOOKUP('Choose Housekeeping Genes'!$A6,Calculations!$A$4:$L$99,4,0))</f>
        <v/>
      </c>
      <c r="AA7" s="61" t="str">
        <f>IF(ISERROR(VLOOKUP('Choose Housekeeping Genes'!$A6,Calculations!$A$4:$L$99,5,0)),"",VLOOKUP('Choose Housekeeping Genes'!$A6,Calculations!$A$4:$L$99,5,0))</f>
        <v/>
      </c>
      <c r="AB7" s="61" t="str">
        <f>IF(ISERROR(VLOOKUP('Choose Housekeeping Genes'!$A6,Calculations!$A$4:$L$99,6,0)),"",VLOOKUP('Choose Housekeeping Genes'!$A6,Calculations!$A$4:$L$99,6,0))</f>
        <v/>
      </c>
      <c r="AC7" s="61" t="str">
        <f>IF(ISERROR(VLOOKUP('Choose Housekeeping Genes'!$A6,Calculations!$A$4:$L$99,7,0)),"",VLOOKUP('Choose Housekeeping Genes'!$A6,Calculations!$A$4:$L$99,7,0))</f>
        <v/>
      </c>
      <c r="AD7" s="61" t="str">
        <f>IF(ISERROR(VLOOKUP('Choose Housekeeping Genes'!$A6,Calculations!$A$4:$L$99,8,0)),"",VLOOKUP('Choose Housekeeping Genes'!$A6,Calculations!$A$4:$L$99,8,0))</f>
        <v/>
      </c>
      <c r="AE7" s="61" t="str">
        <f>IF(ISERROR(VLOOKUP('Choose Housekeeping Genes'!$A6,Calculations!$A$4:$L$99,9,0)),"",VLOOKUP('Choose Housekeeping Genes'!$A6,Calculations!$A$4:$L$99,9,0))</f>
        <v/>
      </c>
      <c r="AF7" s="61" t="str">
        <f>IF(ISERROR(VLOOKUP('Choose Housekeeping Genes'!$A6,Calculations!$A$4:$L$99,10,0)),"",VLOOKUP('Choose Housekeeping Genes'!$A6,Calculations!$A$4:$L$99,10,0))</f>
        <v/>
      </c>
      <c r="AG7" s="61" t="str">
        <f>IF(ISERROR(VLOOKUP('Choose Housekeeping Genes'!$A6,Calculations!$A$4:$L$99,11,0)),"",VLOOKUP('Choose Housekeeping Genes'!$A6,Calculations!$A$4:$L$99,11,0))</f>
        <v/>
      </c>
      <c r="AH7" s="79" t="str">
        <f>IF(ISERROR(VLOOKUP('Choose Housekeeping Genes'!$A6,Calculations!$A$4:$M$99,12,0)),"",VLOOKUP('Choose Housekeeping Genes'!$A6,Calculations!$A$4:$M$99,12,0))</f>
        <v/>
      </c>
      <c r="AI7" s="78" t="str">
        <f>IF(ISERROR(VLOOKUP('Choose Housekeeping Genes'!$A6,Calculations!$A$4:$AA$99,15,0)),"",VLOOKUP('Choose Housekeeping Genes'!$A6,Calculations!$A$4:$AA$99,15,0))</f>
        <v/>
      </c>
      <c r="AJ7" s="61" t="str">
        <f>IF(ISERROR(VLOOKUP('Choose Housekeeping Genes'!$A6,Calculations!$A$4:$AA$99,16,0)),"",VLOOKUP('Choose Housekeeping Genes'!$A6,Calculations!$A$4:$AA$99,16,0))</f>
        <v/>
      </c>
      <c r="AK7" s="61" t="str">
        <f>IF(ISERROR(VLOOKUP('Choose Housekeeping Genes'!$A6,Calculations!$A$4:$AA$99,17,0)),"",VLOOKUP('Choose Housekeeping Genes'!$A6,Calculations!$A$4:$AA$99,17,0))</f>
        <v/>
      </c>
      <c r="AL7" s="61" t="str">
        <f>IF(ISERROR(VLOOKUP('Choose Housekeeping Genes'!$A6,Calculations!$A$4:$AA$99,18,0)),"",VLOOKUP('Choose Housekeeping Genes'!$A6,Calculations!$A$4:$AA$99,18,0))</f>
        <v/>
      </c>
      <c r="AM7" s="61" t="str">
        <f>IF(ISERROR(VLOOKUP('Choose Housekeeping Genes'!$A6,Calculations!$A$4:$AA$99,19,0)),"",VLOOKUP('Choose Housekeeping Genes'!$A6,Calculations!$A$4:$AA$99,19,0))</f>
        <v/>
      </c>
      <c r="AN7" s="61" t="str">
        <f>IF(ISERROR(VLOOKUP('Choose Housekeeping Genes'!$A6,Calculations!$A$4:$AA$99,20,0)),"",VLOOKUP('Choose Housekeeping Genes'!$A6,Calculations!$A$4:$AA$99,20,0))</f>
        <v/>
      </c>
      <c r="AO7" s="61" t="str">
        <f>IF(ISERROR(VLOOKUP('Choose Housekeeping Genes'!$A6,Calculations!$A$4:$AA$99,21,0)),"",VLOOKUP('Choose Housekeeping Genes'!$A6,Calculations!$A$4:$AA$99,21,0))</f>
        <v/>
      </c>
      <c r="AP7" s="61" t="str">
        <f>IF(ISERROR(VLOOKUP('Choose Housekeeping Genes'!$A6,Calculations!$A$4:$AA$99,22,0)),"",VLOOKUP('Choose Housekeeping Genes'!$A6,Calculations!$A$4:$AA$99,22,0))</f>
        <v/>
      </c>
      <c r="AQ7" s="61" t="str">
        <f>IF(ISERROR(VLOOKUP('Choose Housekeeping Genes'!$A6,Calculations!$A$4:$AA$99,23,0)),"",VLOOKUP('Choose Housekeeping Genes'!$A6,Calculations!$A$4:$AA$99,23,0))</f>
        <v/>
      </c>
      <c r="AR7" s="79" t="str">
        <f>IF(ISERROR(VLOOKUP('Choose Housekeeping Genes'!$A6,Calculations!$A$4:$AA$99,24,0)),"",VLOOKUP('Choose Housekeeping Genes'!$A6,Calculations!$A$4:$AA$99,24,0))</f>
        <v/>
      </c>
      <c r="AS7" s="74" t="str">
        <f t="shared" si="20"/>
        <v>SULT1B1</v>
      </c>
      <c r="AT7" s="59" t="s">
        <v>4</v>
      </c>
      <c r="AU7" s="60">
        <f t="shared" si="21"/>
        <v>7.9400000000000013</v>
      </c>
      <c r="AV7" s="60">
        <f t="shared" si="0"/>
        <v>7.73</v>
      </c>
      <c r="AW7" s="60">
        <f t="shared" si="1"/>
        <v>7.82</v>
      </c>
      <c r="AX7" s="60" t="str">
        <f t="shared" si="2"/>
        <v/>
      </c>
      <c r="AY7" s="60" t="str">
        <f t="shared" si="3"/>
        <v/>
      </c>
      <c r="AZ7" s="60" t="str">
        <f t="shared" si="4"/>
        <v/>
      </c>
      <c r="BA7" s="60" t="str">
        <f t="shared" si="5"/>
        <v/>
      </c>
      <c r="BB7" s="60" t="str">
        <f t="shared" si="6"/>
        <v/>
      </c>
      <c r="BC7" s="60" t="str">
        <f t="shared" si="7"/>
        <v/>
      </c>
      <c r="BD7" s="60" t="str">
        <f t="shared" si="8"/>
        <v/>
      </c>
      <c r="BE7" s="60">
        <f t="shared" si="9"/>
        <v>10.134999999999998</v>
      </c>
      <c r="BF7" s="60">
        <f t="shared" si="10"/>
        <v>8.5799999999999983</v>
      </c>
      <c r="BG7" s="60">
        <f t="shared" si="11"/>
        <v>8.7850000000000001</v>
      </c>
      <c r="BH7" s="60" t="str">
        <f t="shared" si="12"/>
        <v/>
      </c>
      <c r="BI7" s="60" t="str">
        <f t="shared" si="13"/>
        <v/>
      </c>
      <c r="BJ7" s="60" t="str">
        <f t="shared" si="14"/>
        <v/>
      </c>
      <c r="BK7" s="60" t="str">
        <f t="shared" si="15"/>
        <v/>
      </c>
      <c r="BL7" s="60" t="str">
        <f t="shared" si="16"/>
        <v/>
      </c>
      <c r="BM7" s="60" t="str">
        <f t="shared" si="17"/>
        <v/>
      </c>
      <c r="BN7" s="60" t="str">
        <f t="shared" si="18"/>
        <v/>
      </c>
      <c r="BO7" s="62">
        <f t="shared" si="22"/>
        <v>7.830000000000001</v>
      </c>
      <c r="BP7" s="62">
        <f t="shared" si="23"/>
        <v>9.1666666666666661</v>
      </c>
      <c r="BQ7" s="74" t="str">
        <f t="shared" si="24"/>
        <v>SULT1B1</v>
      </c>
      <c r="BR7" s="59" t="s">
        <v>4</v>
      </c>
      <c r="BS7" s="98">
        <f t="shared" si="25"/>
        <v>4.0721318782856271E-3</v>
      </c>
      <c r="BT7" s="98">
        <f t="shared" si="26"/>
        <v>4.7101868269170339E-3</v>
      </c>
      <c r="BU7" s="98">
        <f t="shared" si="27"/>
        <v>4.4253276769367121E-3</v>
      </c>
      <c r="BV7" s="98" t="str">
        <f t="shared" si="28"/>
        <v/>
      </c>
      <c r="BW7" s="98" t="str">
        <f t="shared" si="29"/>
        <v/>
      </c>
      <c r="BX7" s="98" t="str">
        <f t="shared" si="30"/>
        <v/>
      </c>
      <c r="BY7" s="98" t="str">
        <f t="shared" si="31"/>
        <v/>
      </c>
      <c r="BZ7" s="98" t="str">
        <f t="shared" si="32"/>
        <v/>
      </c>
      <c r="CA7" s="98" t="str">
        <f t="shared" si="33"/>
        <v/>
      </c>
      <c r="CB7" s="98" t="str">
        <f t="shared" si="34"/>
        <v/>
      </c>
      <c r="CC7" s="98">
        <f t="shared" si="35"/>
        <v>8.8932600936716749E-4</v>
      </c>
      <c r="CD7" s="98">
        <f t="shared" si="36"/>
        <v>2.6131397554416294E-3</v>
      </c>
      <c r="CE7" s="98">
        <f t="shared" si="37"/>
        <v>2.2669998327807033E-3</v>
      </c>
      <c r="CF7" s="98" t="str">
        <f t="shared" si="38"/>
        <v/>
      </c>
      <c r="CG7" s="98" t="str">
        <f t="shared" si="39"/>
        <v/>
      </c>
      <c r="CH7" s="98" t="str">
        <f t="shared" si="40"/>
        <v/>
      </c>
      <c r="CI7" s="98" t="str">
        <f t="shared" si="41"/>
        <v/>
      </c>
      <c r="CJ7" s="98" t="str">
        <f t="shared" si="42"/>
        <v/>
      </c>
      <c r="CK7" s="98" t="str">
        <f t="shared" si="43"/>
        <v/>
      </c>
      <c r="CL7" s="98" t="str">
        <f t="shared" si="44"/>
        <v/>
      </c>
    </row>
    <row r="8" spans="1:90" x14ac:dyDescent="0.25">
      <c r="A8" s="22" t="str">
        <f>'Gene Table'!D7</f>
        <v>BATF3</v>
      </c>
      <c r="B8" s="59" t="s">
        <v>5</v>
      </c>
      <c r="C8" s="60">
        <f>IF('Test Sample Data'!C7="","",IF(SUM('Test Sample Data'!C$3:C$98)&gt;10,IF(AND(ISNUMBER('Test Sample Data'!C7),'Test Sample Data'!C7&lt;35, 'Test Sample Data'!C7&gt;0),'Test Sample Data'!C7,35),""))</f>
        <v>27.97</v>
      </c>
      <c r="D8" s="60">
        <f>IF('Test Sample Data'!D7="","",IF(SUM('Test Sample Data'!D$3:D$98)&gt;10,IF(AND(ISNUMBER('Test Sample Data'!D7),'Test Sample Data'!D7&lt;35, 'Test Sample Data'!D7&gt;0),'Test Sample Data'!D7,35),""))</f>
        <v>28.14</v>
      </c>
      <c r="E8" s="60">
        <f>IF('Test Sample Data'!E7="","",IF(SUM('Test Sample Data'!E$3:E$98)&gt;10,IF(AND(ISNUMBER('Test Sample Data'!E7),'Test Sample Data'!E7&lt;35, 'Test Sample Data'!E7&gt;0),'Test Sample Data'!E7,35),""))</f>
        <v>27.6</v>
      </c>
      <c r="F8" s="60" t="str">
        <f>IF('Test Sample Data'!F7="","",IF(SUM('Test Sample Data'!F$3:F$98)&gt;10,IF(AND(ISNUMBER('Test Sample Data'!F7),'Test Sample Data'!F7&lt;35, 'Test Sample Data'!F7&gt;0),'Test Sample Data'!F7,35),""))</f>
        <v/>
      </c>
      <c r="G8" s="60" t="str">
        <f>IF('Test Sample Data'!G7="","",IF(SUM('Test Sample Data'!G$3:G$98)&gt;10,IF(AND(ISNUMBER('Test Sample Data'!G7),'Test Sample Data'!G7&lt;35, 'Test Sample Data'!G7&gt;0),'Test Sample Data'!G7,35),""))</f>
        <v/>
      </c>
      <c r="H8" s="60" t="str">
        <f>IF('Test Sample Data'!H7="","",IF(SUM('Test Sample Data'!H$3:H$98)&gt;10,IF(AND(ISNUMBER('Test Sample Data'!H7),'Test Sample Data'!H7&lt;35, 'Test Sample Data'!H7&gt;0),'Test Sample Data'!H7,35),""))</f>
        <v/>
      </c>
      <c r="I8" s="60" t="str">
        <f>IF('Test Sample Data'!I7="","",IF(SUM('Test Sample Data'!I$3:I$98)&gt;10,IF(AND(ISNUMBER('Test Sample Data'!I7),'Test Sample Data'!I7&lt;35, 'Test Sample Data'!I7&gt;0),'Test Sample Data'!I7,35),""))</f>
        <v/>
      </c>
      <c r="J8" s="60" t="str">
        <f>IF('Test Sample Data'!J7="","",IF(SUM('Test Sample Data'!J$3:J$98)&gt;10,IF(AND(ISNUMBER('Test Sample Data'!J7),'Test Sample Data'!J7&lt;35, 'Test Sample Data'!J7&gt;0),'Test Sample Data'!J7,35),""))</f>
        <v/>
      </c>
      <c r="K8" s="60" t="str">
        <f>IF('Test Sample Data'!K7="","",IF(SUM('Test Sample Data'!K$3:K$98)&gt;10,IF(AND(ISNUMBER('Test Sample Data'!K7),'Test Sample Data'!K7&lt;35, 'Test Sample Data'!K7&gt;0),'Test Sample Data'!K7,35),""))</f>
        <v/>
      </c>
      <c r="L8" s="60" t="str">
        <f>IF('Test Sample Data'!L7="","",IF(SUM('Test Sample Data'!L$3:L$98)&gt;10,IF(AND(ISNUMBER('Test Sample Data'!L7),'Test Sample Data'!L7&lt;35, 'Test Sample Data'!L7&gt;0),'Test Sample Data'!L7,35),""))</f>
        <v/>
      </c>
      <c r="M8" s="60" t="str">
        <f>'Gene Table'!D7</f>
        <v>BATF3</v>
      </c>
      <c r="N8" s="59" t="s">
        <v>5</v>
      </c>
      <c r="O8" s="60">
        <f>IF('Control Sample Data'!C7="","",IF(SUM('Control Sample Data'!C$3:C$98)&gt;10,IF(AND(ISNUMBER('Control Sample Data'!C7),'Control Sample Data'!C7&lt;35, 'Control Sample Data'!C7&gt;0),'Control Sample Data'!C7,35),""))</f>
        <v>26.82</v>
      </c>
      <c r="P8" s="60">
        <f>IF('Control Sample Data'!D7="","",IF(SUM('Control Sample Data'!D$3:D$98)&gt;10,IF(AND(ISNUMBER('Control Sample Data'!D7),'Control Sample Data'!D7&lt;35, 'Control Sample Data'!D7&gt;0),'Control Sample Data'!D7,35),""))</f>
        <v>26.89</v>
      </c>
      <c r="Q8" s="60">
        <f>IF('Control Sample Data'!E7="","",IF(SUM('Control Sample Data'!E$3:E$98)&gt;10,IF(AND(ISNUMBER('Control Sample Data'!E7),'Control Sample Data'!E7&lt;35, 'Control Sample Data'!E7&gt;0),'Control Sample Data'!E7,35),""))</f>
        <v>27.67</v>
      </c>
      <c r="R8" s="60" t="str">
        <f>IF('Control Sample Data'!F7="","",IF(SUM('Control Sample Data'!F$3:F$98)&gt;10,IF(AND(ISNUMBER('Control Sample Data'!F7),'Control Sample Data'!F7&lt;35, 'Control Sample Data'!F7&gt;0),'Control Sample Data'!F7,35),""))</f>
        <v/>
      </c>
      <c r="S8" s="60" t="str">
        <f>IF('Control Sample Data'!G7="","",IF(SUM('Control Sample Data'!G$3:G$98)&gt;10,IF(AND(ISNUMBER('Control Sample Data'!G7),'Control Sample Data'!G7&lt;35, 'Control Sample Data'!G7&gt;0),'Control Sample Data'!G7,35),""))</f>
        <v/>
      </c>
      <c r="T8" s="60" t="str">
        <f>IF('Control Sample Data'!H7="","",IF(SUM('Control Sample Data'!H$3:H$98)&gt;10,IF(AND(ISNUMBER('Control Sample Data'!H7),'Control Sample Data'!H7&lt;35, 'Control Sample Data'!H7&gt;0),'Control Sample Data'!H7,35),""))</f>
        <v/>
      </c>
      <c r="U8" s="60" t="str">
        <f>IF('Control Sample Data'!I7="","",IF(SUM('Control Sample Data'!I$3:I$98)&gt;10,IF(AND(ISNUMBER('Control Sample Data'!I7),'Control Sample Data'!I7&lt;35, 'Control Sample Data'!I7&gt;0),'Control Sample Data'!I7,35),""))</f>
        <v/>
      </c>
      <c r="V8" s="60" t="str">
        <f>IF('Control Sample Data'!J7="","",IF(SUM('Control Sample Data'!J$3:J$98)&gt;10,IF(AND(ISNUMBER('Control Sample Data'!J7),'Control Sample Data'!J7&lt;35, 'Control Sample Data'!J7&gt;0),'Control Sample Data'!J7,35),""))</f>
        <v/>
      </c>
      <c r="W8" s="60" t="str">
        <f>IF('Control Sample Data'!K7="","",IF(SUM('Control Sample Data'!K$3:K$98)&gt;10,IF(AND(ISNUMBER('Control Sample Data'!K7),'Control Sample Data'!K7&lt;35, 'Control Sample Data'!K7&gt;0),'Control Sample Data'!K7,35),""))</f>
        <v/>
      </c>
      <c r="X8" s="60" t="str">
        <f>IF('Control Sample Data'!L7="","",IF(SUM('Control Sample Data'!L$3:L$98)&gt;10,IF(AND(ISNUMBER('Control Sample Data'!L7),'Control Sample Data'!L7&lt;35, 'Control Sample Data'!L7&gt;0),'Control Sample Data'!L7,35),""))</f>
        <v/>
      </c>
      <c r="Y8" s="78" t="str">
        <f>IF(ISERROR(VLOOKUP('Choose Housekeeping Genes'!$A7,Calculations!$A$4:$L$99,3,0)),"",VLOOKUP('Choose Housekeeping Genes'!$A7,Calculations!$A$4:$L$99,3,0))</f>
        <v/>
      </c>
      <c r="Z8" s="61" t="str">
        <f>IF(ISERROR(VLOOKUP('Choose Housekeeping Genes'!$A7,Calculations!$A$4:$L$99,4,0)),"",VLOOKUP('Choose Housekeeping Genes'!$A7,Calculations!$A$4:$L$99,4,0))</f>
        <v/>
      </c>
      <c r="AA8" s="61" t="str">
        <f>IF(ISERROR(VLOOKUP('Choose Housekeeping Genes'!$A7,Calculations!$A$4:$L$99,5,0)),"",VLOOKUP('Choose Housekeeping Genes'!$A7,Calculations!$A$4:$L$99,5,0))</f>
        <v/>
      </c>
      <c r="AB8" s="61" t="str">
        <f>IF(ISERROR(VLOOKUP('Choose Housekeeping Genes'!$A7,Calculations!$A$4:$L$99,6,0)),"",VLOOKUP('Choose Housekeeping Genes'!$A7,Calculations!$A$4:$L$99,6,0))</f>
        <v/>
      </c>
      <c r="AC8" s="61" t="str">
        <f>IF(ISERROR(VLOOKUP('Choose Housekeeping Genes'!$A7,Calculations!$A$4:$L$99,7,0)),"",VLOOKUP('Choose Housekeeping Genes'!$A7,Calculations!$A$4:$L$99,7,0))</f>
        <v/>
      </c>
      <c r="AD8" s="61" t="str">
        <f>IF(ISERROR(VLOOKUP('Choose Housekeeping Genes'!$A7,Calculations!$A$4:$L$99,8,0)),"",VLOOKUP('Choose Housekeeping Genes'!$A7,Calculations!$A$4:$L$99,8,0))</f>
        <v/>
      </c>
      <c r="AE8" s="61" t="str">
        <f>IF(ISERROR(VLOOKUP('Choose Housekeeping Genes'!$A7,Calculations!$A$4:$L$99,9,0)),"",VLOOKUP('Choose Housekeeping Genes'!$A7,Calculations!$A$4:$L$99,9,0))</f>
        <v/>
      </c>
      <c r="AF8" s="61" t="str">
        <f>IF(ISERROR(VLOOKUP('Choose Housekeeping Genes'!$A7,Calculations!$A$4:$L$99,10,0)),"",VLOOKUP('Choose Housekeeping Genes'!$A7,Calculations!$A$4:$L$99,10,0))</f>
        <v/>
      </c>
      <c r="AG8" s="61" t="str">
        <f>IF(ISERROR(VLOOKUP('Choose Housekeeping Genes'!$A7,Calculations!$A$4:$L$99,11,0)),"",VLOOKUP('Choose Housekeeping Genes'!$A7,Calculations!$A$4:$L$99,11,0))</f>
        <v/>
      </c>
      <c r="AH8" s="79" t="str">
        <f>IF(ISERROR(VLOOKUP('Choose Housekeeping Genes'!$A7,Calculations!$A$4:$M$99,12,0)),"",VLOOKUP('Choose Housekeeping Genes'!$A7,Calculations!$A$4:$M$99,12,0))</f>
        <v/>
      </c>
      <c r="AI8" s="78" t="str">
        <f>IF(ISERROR(VLOOKUP('Choose Housekeeping Genes'!$A7,Calculations!$A$4:$AA$99,15,0)),"",VLOOKUP('Choose Housekeeping Genes'!$A7,Calculations!$A$4:$AA$99,15,0))</f>
        <v/>
      </c>
      <c r="AJ8" s="61" t="str">
        <f>IF(ISERROR(VLOOKUP('Choose Housekeeping Genes'!$A7,Calculations!$A$4:$AA$99,16,0)),"",VLOOKUP('Choose Housekeeping Genes'!$A7,Calculations!$A$4:$AA$99,16,0))</f>
        <v/>
      </c>
      <c r="AK8" s="61" t="str">
        <f>IF(ISERROR(VLOOKUP('Choose Housekeeping Genes'!$A7,Calculations!$A$4:$AA$99,17,0)),"",VLOOKUP('Choose Housekeeping Genes'!$A7,Calculations!$A$4:$AA$99,17,0))</f>
        <v/>
      </c>
      <c r="AL8" s="61" t="str">
        <f>IF(ISERROR(VLOOKUP('Choose Housekeeping Genes'!$A7,Calculations!$A$4:$AA$99,18,0)),"",VLOOKUP('Choose Housekeeping Genes'!$A7,Calculations!$A$4:$AA$99,18,0))</f>
        <v/>
      </c>
      <c r="AM8" s="61" t="str">
        <f>IF(ISERROR(VLOOKUP('Choose Housekeeping Genes'!$A7,Calculations!$A$4:$AA$99,19,0)),"",VLOOKUP('Choose Housekeeping Genes'!$A7,Calculations!$A$4:$AA$99,19,0))</f>
        <v/>
      </c>
      <c r="AN8" s="61" t="str">
        <f>IF(ISERROR(VLOOKUP('Choose Housekeeping Genes'!$A7,Calculations!$A$4:$AA$99,20,0)),"",VLOOKUP('Choose Housekeeping Genes'!$A7,Calculations!$A$4:$AA$99,20,0))</f>
        <v/>
      </c>
      <c r="AO8" s="61" t="str">
        <f>IF(ISERROR(VLOOKUP('Choose Housekeeping Genes'!$A7,Calculations!$A$4:$AA$99,21,0)),"",VLOOKUP('Choose Housekeeping Genes'!$A7,Calculations!$A$4:$AA$99,21,0))</f>
        <v/>
      </c>
      <c r="AP8" s="61" t="str">
        <f>IF(ISERROR(VLOOKUP('Choose Housekeeping Genes'!$A7,Calculations!$A$4:$AA$99,22,0)),"",VLOOKUP('Choose Housekeeping Genes'!$A7,Calculations!$A$4:$AA$99,22,0))</f>
        <v/>
      </c>
      <c r="AQ8" s="61" t="str">
        <f>IF(ISERROR(VLOOKUP('Choose Housekeeping Genes'!$A7,Calculations!$A$4:$AA$99,23,0)),"",VLOOKUP('Choose Housekeeping Genes'!$A7,Calculations!$A$4:$AA$99,23,0))</f>
        <v/>
      </c>
      <c r="AR8" s="79" t="str">
        <f>IF(ISERROR(VLOOKUP('Choose Housekeeping Genes'!$A7,Calculations!$A$4:$AA$99,24,0)),"",VLOOKUP('Choose Housekeeping Genes'!$A7,Calculations!$A$4:$AA$99,24,0))</f>
        <v/>
      </c>
      <c r="AS8" s="74" t="str">
        <f t="shared" si="20"/>
        <v>BATF3</v>
      </c>
      <c r="AT8" s="59" t="s">
        <v>5</v>
      </c>
      <c r="AU8" s="60">
        <f t="shared" si="21"/>
        <v>8.9600000000000009</v>
      </c>
      <c r="AV8" s="60">
        <f t="shared" si="0"/>
        <v>9.490000000000002</v>
      </c>
      <c r="AW8" s="60">
        <f t="shared" si="1"/>
        <v>9.2100000000000009</v>
      </c>
      <c r="AX8" s="60" t="str">
        <f t="shared" si="2"/>
        <v/>
      </c>
      <c r="AY8" s="60" t="str">
        <f t="shared" si="3"/>
        <v/>
      </c>
      <c r="AZ8" s="60" t="str">
        <f t="shared" si="4"/>
        <v/>
      </c>
      <c r="BA8" s="60" t="str">
        <f t="shared" si="5"/>
        <v/>
      </c>
      <c r="BB8" s="60" t="str">
        <f t="shared" si="6"/>
        <v/>
      </c>
      <c r="BC8" s="60" t="str">
        <f t="shared" si="7"/>
        <v/>
      </c>
      <c r="BD8" s="60" t="str">
        <f t="shared" si="8"/>
        <v/>
      </c>
      <c r="BE8" s="60">
        <f t="shared" si="9"/>
        <v>9.5549999999999997</v>
      </c>
      <c r="BF8" s="60">
        <f t="shared" si="10"/>
        <v>8.82</v>
      </c>
      <c r="BG8" s="60">
        <f t="shared" si="11"/>
        <v>8.985000000000003</v>
      </c>
      <c r="BH8" s="60" t="str">
        <f t="shared" si="12"/>
        <v/>
      </c>
      <c r="BI8" s="60" t="str">
        <f t="shared" si="13"/>
        <v/>
      </c>
      <c r="BJ8" s="60" t="str">
        <f t="shared" si="14"/>
        <v/>
      </c>
      <c r="BK8" s="60" t="str">
        <f t="shared" si="15"/>
        <v/>
      </c>
      <c r="BL8" s="60" t="str">
        <f t="shared" si="16"/>
        <v/>
      </c>
      <c r="BM8" s="60" t="str">
        <f t="shared" si="17"/>
        <v/>
      </c>
      <c r="BN8" s="60" t="str">
        <f t="shared" si="18"/>
        <v/>
      </c>
      <c r="BO8" s="62">
        <f t="shared" si="22"/>
        <v>9.2200000000000006</v>
      </c>
      <c r="BP8" s="62">
        <f t="shared" si="23"/>
        <v>9.120000000000001</v>
      </c>
      <c r="BQ8" s="74" t="str">
        <f t="shared" si="24"/>
        <v>BATF3</v>
      </c>
      <c r="BR8" s="59" t="s">
        <v>5</v>
      </c>
      <c r="BS8" s="98">
        <f t="shared" si="25"/>
        <v>2.0080348176876287E-3</v>
      </c>
      <c r="BT8" s="98">
        <f t="shared" si="26"/>
        <v>1.3906740191377634E-3</v>
      </c>
      <c r="BU8" s="98">
        <f t="shared" si="27"/>
        <v>1.688549279898174E-3</v>
      </c>
      <c r="BV8" s="98" t="str">
        <f t="shared" si="28"/>
        <v/>
      </c>
      <c r="BW8" s="98" t="str">
        <f t="shared" si="29"/>
        <v/>
      </c>
      <c r="BX8" s="98" t="str">
        <f t="shared" si="30"/>
        <v/>
      </c>
      <c r="BY8" s="98" t="str">
        <f t="shared" si="31"/>
        <v/>
      </c>
      <c r="BZ8" s="98" t="str">
        <f t="shared" si="32"/>
        <v/>
      </c>
      <c r="CA8" s="98" t="str">
        <f t="shared" si="33"/>
        <v/>
      </c>
      <c r="CB8" s="98" t="str">
        <f t="shared" si="34"/>
        <v/>
      </c>
      <c r="CC8" s="98">
        <f t="shared" si="35"/>
        <v>1.329408316894018E-3</v>
      </c>
      <c r="CD8" s="98">
        <f t="shared" si="36"/>
        <v>2.2126638384683561E-3</v>
      </c>
      <c r="CE8" s="98">
        <f t="shared" si="37"/>
        <v>1.973537981419457E-3</v>
      </c>
      <c r="CF8" s="98" t="str">
        <f t="shared" si="38"/>
        <v/>
      </c>
      <c r="CG8" s="98" t="str">
        <f t="shared" si="39"/>
        <v/>
      </c>
      <c r="CH8" s="98" t="str">
        <f t="shared" si="40"/>
        <v/>
      </c>
      <c r="CI8" s="98" t="str">
        <f t="shared" si="41"/>
        <v/>
      </c>
      <c r="CJ8" s="98" t="str">
        <f t="shared" si="42"/>
        <v/>
      </c>
      <c r="CK8" s="98" t="str">
        <f t="shared" si="43"/>
        <v/>
      </c>
      <c r="CL8" s="98" t="str">
        <f t="shared" si="44"/>
        <v/>
      </c>
    </row>
    <row r="9" spans="1:90" x14ac:dyDescent="0.25">
      <c r="A9" s="22" t="str">
        <f>'Gene Table'!D8</f>
        <v>PDK4</v>
      </c>
      <c r="B9" s="59" t="s">
        <v>6</v>
      </c>
      <c r="C9" s="60">
        <f>IF('Test Sample Data'!C8="","",IF(SUM('Test Sample Data'!C$3:C$98)&gt;10,IF(AND(ISNUMBER('Test Sample Data'!C8),'Test Sample Data'!C8&lt;35, 'Test Sample Data'!C8&gt;0),'Test Sample Data'!C8,35),""))</f>
        <v>25.93</v>
      </c>
      <c r="D9" s="60">
        <f>IF('Test Sample Data'!D8="","",IF(SUM('Test Sample Data'!D$3:D$98)&gt;10,IF(AND(ISNUMBER('Test Sample Data'!D8),'Test Sample Data'!D8&lt;35, 'Test Sample Data'!D8&gt;0),'Test Sample Data'!D8,35),""))</f>
        <v>25.45</v>
      </c>
      <c r="E9" s="60">
        <f>IF('Test Sample Data'!E8="","",IF(SUM('Test Sample Data'!E$3:E$98)&gt;10,IF(AND(ISNUMBER('Test Sample Data'!E8),'Test Sample Data'!E8&lt;35, 'Test Sample Data'!E8&gt;0),'Test Sample Data'!E8,35),""))</f>
        <v>24.99</v>
      </c>
      <c r="F9" s="60" t="str">
        <f>IF('Test Sample Data'!F8="","",IF(SUM('Test Sample Data'!F$3:F$98)&gt;10,IF(AND(ISNUMBER('Test Sample Data'!F8),'Test Sample Data'!F8&lt;35, 'Test Sample Data'!F8&gt;0),'Test Sample Data'!F8,35),""))</f>
        <v/>
      </c>
      <c r="G9" s="60" t="str">
        <f>IF('Test Sample Data'!G8="","",IF(SUM('Test Sample Data'!G$3:G$98)&gt;10,IF(AND(ISNUMBER('Test Sample Data'!G8),'Test Sample Data'!G8&lt;35, 'Test Sample Data'!G8&gt;0),'Test Sample Data'!G8,35),""))</f>
        <v/>
      </c>
      <c r="H9" s="60" t="str">
        <f>IF('Test Sample Data'!H8="","",IF(SUM('Test Sample Data'!H$3:H$98)&gt;10,IF(AND(ISNUMBER('Test Sample Data'!H8),'Test Sample Data'!H8&lt;35, 'Test Sample Data'!H8&gt;0),'Test Sample Data'!H8,35),""))</f>
        <v/>
      </c>
      <c r="I9" s="60" t="str">
        <f>IF('Test Sample Data'!I8="","",IF(SUM('Test Sample Data'!I$3:I$98)&gt;10,IF(AND(ISNUMBER('Test Sample Data'!I8),'Test Sample Data'!I8&lt;35, 'Test Sample Data'!I8&gt;0),'Test Sample Data'!I8,35),""))</f>
        <v/>
      </c>
      <c r="J9" s="60" t="str">
        <f>IF('Test Sample Data'!J8="","",IF(SUM('Test Sample Data'!J$3:J$98)&gt;10,IF(AND(ISNUMBER('Test Sample Data'!J8),'Test Sample Data'!J8&lt;35, 'Test Sample Data'!J8&gt;0),'Test Sample Data'!J8,35),""))</f>
        <v/>
      </c>
      <c r="K9" s="60" t="str">
        <f>IF('Test Sample Data'!K8="","",IF(SUM('Test Sample Data'!K$3:K$98)&gt;10,IF(AND(ISNUMBER('Test Sample Data'!K8),'Test Sample Data'!K8&lt;35, 'Test Sample Data'!K8&gt;0),'Test Sample Data'!K8,35),""))</f>
        <v/>
      </c>
      <c r="L9" s="60" t="str">
        <f>IF('Test Sample Data'!L8="","",IF(SUM('Test Sample Data'!L$3:L$98)&gt;10,IF(AND(ISNUMBER('Test Sample Data'!L8),'Test Sample Data'!L8&lt;35, 'Test Sample Data'!L8&gt;0),'Test Sample Data'!L8,35),""))</f>
        <v/>
      </c>
      <c r="M9" s="60" t="str">
        <f>'Gene Table'!D8</f>
        <v>PDK4</v>
      </c>
      <c r="N9" s="59" t="s">
        <v>6</v>
      </c>
      <c r="O9" s="60">
        <f>IF('Control Sample Data'!C8="","",IF(SUM('Control Sample Data'!C$3:C$98)&gt;10,IF(AND(ISNUMBER('Control Sample Data'!C8),'Control Sample Data'!C8&lt;35, 'Control Sample Data'!C8&gt;0),'Control Sample Data'!C8,35),""))</f>
        <v>26.31</v>
      </c>
      <c r="P9" s="60">
        <f>IF('Control Sample Data'!D8="","",IF(SUM('Control Sample Data'!D$3:D$98)&gt;10,IF(AND(ISNUMBER('Control Sample Data'!D8),'Control Sample Data'!D8&lt;35, 'Control Sample Data'!D8&gt;0),'Control Sample Data'!D8,35),""))</f>
        <v>27.48</v>
      </c>
      <c r="Q9" s="60">
        <f>IF('Control Sample Data'!E8="","",IF(SUM('Control Sample Data'!E$3:E$98)&gt;10,IF(AND(ISNUMBER('Control Sample Data'!E8),'Control Sample Data'!E8&lt;35, 'Control Sample Data'!E8&gt;0),'Control Sample Data'!E8,35),""))</f>
        <v>28.27</v>
      </c>
      <c r="R9" s="60" t="str">
        <f>IF('Control Sample Data'!F8="","",IF(SUM('Control Sample Data'!F$3:F$98)&gt;10,IF(AND(ISNUMBER('Control Sample Data'!F8),'Control Sample Data'!F8&lt;35, 'Control Sample Data'!F8&gt;0),'Control Sample Data'!F8,35),""))</f>
        <v/>
      </c>
      <c r="S9" s="60" t="str">
        <f>IF('Control Sample Data'!G8="","",IF(SUM('Control Sample Data'!G$3:G$98)&gt;10,IF(AND(ISNUMBER('Control Sample Data'!G8),'Control Sample Data'!G8&lt;35, 'Control Sample Data'!G8&gt;0),'Control Sample Data'!G8,35),""))</f>
        <v/>
      </c>
      <c r="T9" s="60" t="str">
        <f>IF('Control Sample Data'!H8="","",IF(SUM('Control Sample Data'!H$3:H$98)&gt;10,IF(AND(ISNUMBER('Control Sample Data'!H8),'Control Sample Data'!H8&lt;35, 'Control Sample Data'!H8&gt;0),'Control Sample Data'!H8,35),""))</f>
        <v/>
      </c>
      <c r="U9" s="60" t="str">
        <f>IF('Control Sample Data'!I8="","",IF(SUM('Control Sample Data'!I$3:I$98)&gt;10,IF(AND(ISNUMBER('Control Sample Data'!I8),'Control Sample Data'!I8&lt;35, 'Control Sample Data'!I8&gt;0),'Control Sample Data'!I8,35),""))</f>
        <v/>
      </c>
      <c r="V9" s="60" t="str">
        <f>IF('Control Sample Data'!J8="","",IF(SUM('Control Sample Data'!J$3:J$98)&gt;10,IF(AND(ISNUMBER('Control Sample Data'!J8),'Control Sample Data'!J8&lt;35, 'Control Sample Data'!J8&gt;0),'Control Sample Data'!J8,35),""))</f>
        <v/>
      </c>
      <c r="W9" s="60" t="str">
        <f>IF('Control Sample Data'!K8="","",IF(SUM('Control Sample Data'!K$3:K$98)&gt;10,IF(AND(ISNUMBER('Control Sample Data'!K8),'Control Sample Data'!K8&lt;35, 'Control Sample Data'!K8&gt;0),'Control Sample Data'!K8,35),""))</f>
        <v/>
      </c>
      <c r="X9" s="60" t="str">
        <f>IF('Control Sample Data'!L8="","",IF(SUM('Control Sample Data'!L$3:L$98)&gt;10,IF(AND(ISNUMBER('Control Sample Data'!L8),'Control Sample Data'!L8&lt;35, 'Control Sample Data'!L8&gt;0),'Control Sample Data'!L8,35),""))</f>
        <v/>
      </c>
      <c r="Y9" s="78" t="str">
        <f>IF(ISERROR(VLOOKUP('Choose Housekeeping Genes'!$A8,Calculations!$A$4:$L$99,3,0)),"",VLOOKUP('Choose Housekeeping Genes'!$A8,Calculations!$A$4:$L$99,3,0))</f>
        <v/>
      </c>
      <c r="Z9" s="61" t="str">
        <f>IF(ISERROR(VLOOKUP('Choose Housekeeping Genes'!$A8,Calculations!$A$4:$L$99,4,0)),"",VLOOKUP('Choose Housekeeping Genes'!$A8,Calculations!$A$4:$L$99,4,0))</f>
        <v/>
      </c>
      <c r="AA9" s="61" t="str">
        <f>IF(ISERROR(VLOOKUP('Choose Housekeeping Genes'!$A8,Calculations!$A$4:$L$99,5,0)),"",VLOOKUP('Choose Housekeeping Genes'!$A8,Calculations!$A$4:$L$99,5,0))</f>
        <v/>
      </c>
      <c r="AB9" s="61" t="str">
        <f>IF(ISERROR(VLOOKUP('Choose Housekeeping Genes'!$A8,Calculations!$A$4:$L$99,6,0)),"",VLOOKUP('Choose Housekeeping Genes'!$A8,Calculations!$A$4:$L$99,6,0))</f>
        <v/>
      </c>
      <c r="AC9" s="61" t="str">
        <f>IF(ISERROR(VLOOKUP('Choose Housekeeping Genes'!$A8,Calculations!$A$4:$L$99,7,0)),"",VLOOKUP('Choose Housekeeping Genes'!$A8,Calculations!$A$4:$L$99,7,0))</f>
        <v/>
      </c>
      <c r="AD9" s="61" t="str">
        <f>IF(ISERROR(VLOOKUP('Choose Housekeeping Genes'!$A8,Calculations!$A$4:$L$99,8,0)),"",VLOOKUP('Choose Housekeeping Genes'!$A8,Calculations!$A$4:$L$99,8,0))</f>
        <v/>
      </c>
      <c r="AE9" s="61" t="str">
        <f>IF(ISERROR(VLOOKUP('Choose Housekeeping Genes'!$A8,Calculations!$A$4:$L$99,9,0)),"",VLOOKUP('Choose Housekeeping Genes'!$A8,Calculations!$A$4:$L$99,9,0))</f>
        <v/>
      </c>
      <c r="AF9" s="61" t="str">
        <f>IF(ISERROR(VLOOKUP('Choose Housekeeping Genes'!$A8,Calculations!$A$4:$L$99,10,0)),"",VLOOKUP('Choose Housekeeping Genes'!$A8,Calculations!$A$4:$L$99,10,0))</f>
        <v/>
      </c>
      <c r="AG9" s="61" t="str">
        <f>IF(ISERROR(VLOOKUP('Choose Housekeeping Genes'!$A8,Calculations!$A$4:$L$99,11,0)),"",VLOOKUP('Choose Housekeeping Genes'!$A8,Calculations!$A$4:$L$99,11,0))</f>
        <v/>
      </c>
      <c r="AH9" s="79" t="str">
        <f>IF(ISERROR(VLOOKUP('Choose Housekeeping Genes'!$A8,Calculations!$A$4:$M$99,12,0)),"",VLOOKUP('Choose Housekeeping Genes'!$A8,Calculations!$A$4:$M$99,12,0))</f>
        <v/>
      </c>
      <c r="AI9" s="78" t="str">
        <f>IF(ISERROR(VLOOKUP('Choose Housekeeping Genes'!$A8,Calculations!$A$4:$AA$99,15,0)),"",VLOOKUP('Choose Housekeeping Genes'!$A8,Calculations!$A$4:$AA$99,15,0))</f>
        <v/>
      </c>
      <c r="AJ9" s="61" t="str">
        <f>IF(ISERROR(VLOOKUP('Choose Housekeeping Genes'!$A8,Calculations!$A$4:$AA$99,16,0)),"",VLOOKUP('Choose Housekeeping Genes'!$A8,Calculations!$A$4:$AA$99,16,0))</f>
        <v/>
      </c>
      <c r="AK9" s="61" t="str">
        <f>IF(ISERROR(VLOOKUP('Choose Housekeeping Genes'!$A8,Calculations!$A$4:$AA$99,17,0)),"",VLOOKUP('Choose Housekeeping Genes'!$A8,Calculations!$A$4:$AA$99,17,0))</f>
        <v/>
      </c>
      <c r="AL9" s="61" t="str">
        <f>IF(ISERROR(VLOOKUP('Choose Housekeeping Genes'!$A8,Calculations!$A$4:$AA$99,18,0)),"",VLOOKUP('Choose Housekeeping Genes'!$A8,Calculations!$A$4:$AA$99,18,0))</f>
        <v/>
      </c>
      <c r="AM9" s="61" t="str">
        <f>IF(ISERROR(VLOOKUP('Choose Housekeeping Genes'!$A8,Calculations!$A$4:$AA$99,19,0)),"",VLOOKUP('Choose Housekeeping Genes'!$A8,Calculations!$A$4:$AA$99,19,0))</f>
        <v/>
      </c>
      <c r="AN9" s="61" t="str">
        <f>IF(ISERROR(VLOOKUP('Choose Housekeeping Genes'!$A8,Calculations!$A$4:$AA$99,20,0)),"",VLOOKUP('Choose Housekeeping Genes'!$A8,Calculations!$A$4:$AA$99,20,0))</f>
        <v/>
      </c>
      <c r="AO9" s="61" t="str">
        <f>IF(ISERROR(VLOOKUP('Choose Housekeeping Genes'!$A8,Calculations!$A$4:$AA$99,21,0)),"",VLOOKUP('Choose Housekeeping Genes'!$A8,Calculations!$A$4:$AA$99,21,0))</f>
        <v/>
      </c>
      <c r="AP9" s="61" t="str">
        <f>IF(ISERROR(VLOOKUP('Choose Housekeeping Genes'!$A8,Calculations!$A$4:$AA$99,22,0)),"",VLOOKUP('Choose Housekeeping Genes'!$A8,Calculations!$A$4:$AA$99,22,0))</f>
        <v/>
      </c>
      <c r="AQ9" s="61" t="str">
        <f>IF(ISERROR(VLOOKUP('Choose Housekeeping Genes'!$A8,Calculations!$A$4:$AA$99,23,0)),"",VLOOKUP('Choose Housekeeping Genes'!$A8,Calculations!$A$4:$AA$99,23,0))</f>
        <v/>
      </c>
      <c r="AR9" s="79" t="str">
        <f>IF(ISERROR(VLOOKUP('Choose Housekeeping Genes'!$A8,Calculations!$A$4:$AA$99,24,0)),"",VLOOKUP('Choose Housekeeping Genes'!$A8,Calculations!$A$4:$AA$99,24,0))</f>
        <v/>
      </c>
      <c r="AS9" s="74" t="str">
        <f t="shared" si="20"/>
        <v>PDK4</v>
      </c>
      <c r="AT9" s="59" t="s">
        <v>6</v>
      </c>
      <c r="AU9" s="60">
        <f t="shared" si="21"/>
        <v>6.9200000000000017</v>
      </c>
      <c r="AV9" s="60">
        <f t="shared" si="0"/>
        <v>6.8000000000000007</v>
      </c>
      <c r="AW9" s="60">
        <f t="shared" si="1"/>
        <v>6.5999999999999979</v>
      </c>
      <c r="AX9" s="60" t="str">
        <f t="shared" si="2"/>
        <v/>
      </c>
      <c r="AY9" s="60" t="str">
        <f t="shared" si="3"/>
        <v/>
      </c>
      <c r="AZ9" s="60" t="str">
        <f t="shared" si="4"/>
        <v/>
      </c>
      <c r="BA9" s="60" t="str">
        <f t="shared" si="5"/>
        <v/>
      </c>
      <c r="BB9" s="60" t="str">
        <f t="shared" si="6"/>
        <v/>
      </c>
      <c r="BC9" s="60" t="str">
        <f t="shared" si="7"/>
        <v/>
      </c>
      <c r="BD9" s="60" t="str">
        <f t="shared" si="8"/>
        <v/>
      </c>
      <c r="BE9" s="60">
        <f t="shared" si="9"/>
        <v>9.0449999999999982</v>
      </c>
      <c r="BF9" s="60">
        <f t="shared" si="10"/>
        <v>9.41</v>
      </c>
      <c r="BG9" s="60">
        <f t="shared" si="11"/>
        <v>9.5850000000000009</v>
      </c>
      <c r="BH9" s="60" t="str">
        <f t="shared" si="12"/>
        <v/>
      </c>
      <c r="BI9" s="60" t="str">
        <f t="shared" si="13"/>
        <v/>
      </c>
      <c r="BJ9" s="60" t="str">
        <f t="shared" si="14"/>
        <v/>
      </c>
      <c r="BK9" s="60" t="str">
        <f t="shared" si="15"/>
        <v/>
      </c>
      <c r="BL9" s="60" t="str">
        <f t="shared" si="16"/>
        <v/>
      </c>
      <c r="BM9" s="60" t="str">
        <f t="shared" si="17"/>
        <v/>
      </c>
      <c r="BN9" s="60" t="str">
        <f t="shared" si="18"/>
        <v/>
      </c>
      <c r="BO9" s="62">
        <f t="shared" si="22"/>
        <v>6.7733333333333334</v>
      </c>
      <c r="BP9" s="62">
        <f t="shared" si="23"/>
        <v>9.3466666666666658</v>
      </c>
      <c r="BQ9" s="74" t="str">
        <f t="shared" si="24"/>
        <v>PDK4</v>
      </c>
      <c r="BR9" s="59" t="s">
        <v>6</v>
      </c>
      <c r="BS9" s="98">
        <f t="shared" si="25"/>
        <v>8.2579534418857747E-3</v>
      </c>
      <c r="BT9" s="98">
        <f t="shared" si="26"/>
        <v>8.9742058984143298E-3</v>
      </c>
      <c r="BU9" s="98">
        <f t="shared" si="27"/>
        <v>1.030865555291325E-2</v>
      </c>
      <c r="BV9" s="98" t="str">
        <f t="shared" si="28"/>
        <v/>
      </c>
      <c r="BW9" s="98" t="str">
        <f t="shared" si="29"/>
        <v/>
      </c>
      <c r="BX9" s="98" t="str">
        <f t="shared" si="30"/>
        <v/>
      </c>
      <c r="BY9" s="98" t="str">
        <f t="shared" si="31"/>
        <v/>
      </c>
      <c r="BZ9" s="98" t="str">
        <f t="shared" si="32"/>
        <v/>
      </c>
      <c r="CA9" s="98" t="str">
        <f t="shared" si="33"/>
        <v/>
      </c>
      <c r="CB9" s="98" t="str">
        <f t="shared" si="34"/>
        <v/>
      </c>
      <c r="CC9" s="98">
        <f t="shared" si="35"/>
        <v>1.893144173701301E-3</v>
      </c>
      <c r="CD9" s="98">
        <f t="shared" si="36"/>
        <v>1.46996752676862E-3</v>
      </c>
      <c r="CE9" s="98">
        <f t="shared" si="37"/>
        <v>1.3020494893468736E-3</v>
      </c>
      <c r="CF9" s="98" t="str">
        <f t="shared" si="38"/>
        <v/>
      </c>
      <c r="CG9" s="98" t="str">
        <f t="shared" si="39"/>
        <v/>
      </c>
      <c r="CH9" s="98" t="str">
        <f t="shared" si="40"/>
        <v/>
      </c>
      <c r="CI9" s="98" t="str">
        <f t="shared" si="41"/>
        <v/>
      </c>
      <c r="CJ9" s="98" t="str">
        <f t="shared" si="42"/>
        <v/>
      </c>
      <c r="CK9" s="98" t="str">
        <f t="shared" si="43"/>
        <v/>
      </c>
      <c r="CL9" s="98" t="str">
        <f t="shared" si="44"/>
        <v/>
      </c>
    </row>
    <row r="10" spans="1:90" x14ac:dyDescent="0.25">
      <c r="A10" s="22" t="str">
        <f>'Gene Table'!D9</f>
        <v>TXN</v>
      </c>
      <c r="B10" s="59" t="s">
        <v>7</v>
      </c>
      <c r="C10" s="60">
        <f>IF('Test Sample Data'!C9="","",IF(SUM('Test Sample Data'!C$3:C$98)&gt;10,IF(AND(ISNUMBER('Test Sample Data'!C9),'Test Sample Data'!C9&lt;35, 'Test Sample Data'!C9&gt;0),'Test Sample Data'!C9,35),""))</f>
        <v>19.98</v>
      </c>
      <c r="D10" s="60">
        <f>IF('Test Sample Data'!D9="","",IF(SUM('Test Sample Data'!D$3:D$98)&gt;10,IF(AND(ISNUMBER('Test Sample Data'!D9),'Test Sample Data'!D9&lt;35, 'Test Sample Data'!D9&gt;0),'Test Sample Data'!D9,35),""))</f>
        <v>19.57</v>
      </c>
      <c r="E10" s="60">
        <f>IF('Test Sample Data'!E9="","",IF(SUM('Test Sample Data'!E$3:E$98)&gt;10,IF(AND(ISNUMBER('Test Sample Data'!E9),'Test Sample Data'!E9&lt;35, 'Test Sample Data'!E9&gt;0),'Test Sample Data'!E9,35),""))</f>
        <v>19.03</v>
      </c>
      <c r="F10" s="60" t="str">
        <f>IF('Test Sample Data'!F9="","",IF(SUM('Test Sample Data'!F$3:F$98)&gt;10,IF(AND(ISNUMBER('Test Sample Data'!F9),'Test Sample Data'!F9&lt;35, 'Test Sample Data'!F9&gt;0),'Test Sample Data'!F9,35),""))</f>
        <v/>
      </c>
      <c r="G10" s="60" t="str">
        <f>IF('Test Sample Data'!G9="","",IF(SUM('Test Sample Data'!G$3:G$98)&gt;10,IF(AND(ISNUMBER('Test Sample Data'!G9),'Test Sample Data'!G9&lt;35, 'Test Sample Data'!G9&gt;0),'Test Sample Data'!G9,35),""))</f>
        <v/>
      </c>
      <c r="H10" s="60" t="str">
        <f>IF('Test Sample Data'!H9="","",IF(SUM('Test Sample Data'!H$3:H$98)&gt;10,IF(AND(ISNUMBER('Test Sample Data'!H9),'Test Sample Data'!H9&lt;35, 'Test Sample Data'!H9&gt;0),'Test Sample Data'!H9,35),""))</f>
        <v/>
      </c>
      <c r="I10" s="60" t="str">
        <f>IF('Test Sample Data'!I9="","",IF(SUM('Test Sample Data'!I$3:I$98)&gt;10,IF(AND(ISNUMBER('Test Sample Data'!I9),'Test Sample Data'!I9&lt;35, 'Test Sample Data'!I9&gt;0),'Test Sample Data'!I9,35),""))</f>
        <v/>
      </c>
      <c r="J10" s="60" t="str">
        <f>IF('Test Sample Data'!J9="","",IF(SUM('Test Sample Data'!J$3:J$98)&gt;10,IF(AND(ISNUMBER('Test Sample Data'!J9),'Test Sample Data'!J9&lt;35, 'Test Sample Data'!J9&gt;0),'Test Sample Data'!J9,35),""))</f>
        <v/>
      </c>
      <c r="K10" s="60" t="str">
        <f>IF('Test Sample Data'!K9="","",IF(SUM('Test Sample Data'!K$3:K$98)&gt;10,IF(AND(ISNUMBER('Test Sample Data'!K9),'Test Sample Data'!K9&lt;35, 'Test Sample Data'!K9&gt;0),'Test Sample Data'!K9,35),""))</f>
        <v/>
      </c>
      <c r="L10" s="60" t="str">
        <f>IF('Test Sample Data'!L9="","",IF(SUM('Test Sample Data'!L$3:L$98)&gt;10,IF(AND(ISNUMBER('Test Sample Data'!L9),'Test Sample Data'!L9&lt;35, 'Test Sample Data'!L9&gt;0),'Test Sample Data'!L9,35),""))</f>
        <v/>
      </c>
      <c r="M10" s="60" t="str">
        <f>'Gene Table'!D9</f>
        <v>TXN</v>
      </c>
      <c r="N10" s="59" t="s">
        <v>7</v>
      </c>
      <c r="O10" s="60">
        <f>IF('Control Sample Data'!C9="","",IF(SUM('Control Sample Data'!C$3:C$98)&gt;10,IF(AND(ISNUMBER('Control Sample Data'!C9),'Control Sample Data'!C9&lt;35, 'Control Sample Data'!C9&gt;0),'Control Sample Data'!C9,35),""))</f>
        <v>17.93</v>
      </c>
      <c r="P10" s="60">
        <f>IF('Control Sample Data'!D9="","",IF(SUM('Control Sample Data'!D$3:D$98)&gt;10,IF(AND(ISNUMBER('Control Sample Data'!D9),'Control Sample Data'!D9&lt;35, 'Control Sample Data'!D9&gt;0),'Control Sample Data'!D9,35),""))</f>
        <v>18.57</v>
      </c>
      <c r="Q10" s="60">
        <f>IF('Control Sample Data'!E9="","",IF(SUM('Control Sample Data'!E$3:E$98)&gt;10,IF(AND(ISNUMBER('Control Sample Data'!E9),'Control Sample Data'!E9&lt;35, 'Control Sample Data'!E9&gt;0),'Control Sample Data'!E9,35),""))</f>
        <v>18.98</v>
      </c>
      <c r="R10" s="60" t="str">
        <f>IF('Control Sample Data'!F9="","",IF(SUM('Control Sample Data'!F$3:F$98)&gt;10,IF(AND(ISNUMBER('Control Sample Data'!F9),'Control Sample Data'!F9&lt;35, 'Control Sample Data'!F9&gt;0),'Control Sample Data'!F9,35),""))</f>
        <v/>
      </c>
      <c r="S10" s="60" t="str">
        <f>IF('Control Sample Data'!G9="","",IF(SUM('Control Sample Data'!G$3:G$98)&gt;10,IF(AND(ISNUMBER('Control Sample Data'!G9),'Control Sample Data'!G9&lt;35, 'Control Sample Data'!G9&gt;0),'Control Sample Data'!G9,35),""))</f>
        <v/>
      </c>
      <c r="T10" s="60" t="str">
        <f>IF('Control Sample Data'!H9="","",IF(SUM('Control Sample Data'!H$3:H$98)&gt;10,IF(AND(ISNUMBER('Control Sample Data'!H9),'Control Sample Data'!H9&lt;35, 'Control Sample Data'!H9&gt;0),'Control Sample Data'!H9,35),""))</f>
        <v/>
      </c>
      <c r="U10" s="60" t="str">
        <f>IF('Control Sample Data'!I9="","",IF(SUM('Control Sample Data'!I$3:I$98)&gt;10,IF(AND(ISNUMBER('Control Sample Data'!I9),'Control Sample Data'!I9&lt;35, 'Control Sample Data'!I9&gt;0),'Control Sample Data'!I9,35),""))</f>
        <v/>
      </c>
      <c r="V10" s="60" t="str">
        <f>IF('Control Sample Data'!J9="","",IF(SUM('Control Sample Data'!J$3:J$98)&gt;10,IF(AND(ISNUMBER('Control Sample Data'!J9),'Control Sample Data'!J9&lt;35, 'Control Sample Data'!J9&gt;0),'Control Sample Data'!J9,35),""))</f>
        <v/>
      </c>
      <c r="W10" s="60" t="str">
        <f>IF('Control Sample Data'!K9="","",IF(SUM('Control Sample Data'!K$3:K$98)&gt;10,IF(AND(ISNUMBER('Control Sample Data'!K9),'Control Sample Data'!K9&lt;35, 'Control Sample Data'!K9&gt;0),'Control Sample Data'!K9,35),""))</f>
        <v/>
      </c>
      <c r="X10" s="60" t="str">
        <f>IF('Control Sample Data'!L9="","",IF(SUM('Control Sample Data'!L$3:L$98)&gt;10,IF(AND(ISNUMBER('Control Sample Data'!L9),'Control Sample Data'!L9&lt;35, 'Control Sample Data'!L9&gt;0),'Control Sample Data'!L9,35),""))</f>
        <v/>
      </c>
      <c r="Y10" s="78" t="str">
        <f>IF(ISERROR(VLOOKUP('Choose Housekeeping Genes'!$A9,Calculations!$A$4:$L$99,3,0)),"",VLOOKUP('Choose Housekeeping Genes'!$A9,Calculations!$A$4:$L$99,3,0))</f>
        <v/>
      </c>
      <c r="Z10" s="61" t="str">
        <f>IF(ISERROR(VLOOKUP('Choose Housekeeping Genes'!$A9,Calculations!$A$4:$L$99,4,0)),"",VLOOKUP('Choose Housekeeping Genes'!$A9,Calculations!$A$4:$L$99,4,0))</f>
        <v/>
      </c>
      <c r="AA10" s="61" t="str">
        <f>IF(ISERROR(VLOOKUP('Choose Housekeeping Genes'!$A9,Calculations!$A$4:$L$99,5,0)),"",VLOOKUP('Choose Housekeeping Genes'!$A9,Calculations!$A$4:$L$99,5,0))</f>
        <v/>
      </c>
      <c r="AB10" s="61" t="str">
        <f>IF(ISERROR(VLOOKUP('Choose Housekeeping Genes'!$A9,Calculations!$A$4:$L$99,6,0)),"",VLOOKUP('Choose Housekeeping Genes'!$A9,Calculations!$A$4:$L$99,6,0))</f>
        <v/>
      </c>
      <c r="AC10" s="61" t="str">
        <f>IF(ISERROR(VLOOKUP('Choose Housekeeping Genes'!$A9,Calculations!$A$4:$L$99,7,0)),"",VLOOKUP('Choose Housekeeping Genes'!$A9,Calculations!$A$4:$L$99,7,0))</f>
        <v/>
      </c>
      <c r="AD10" s="61" t="str">
        <f>IF(ISERROR(VLOOKUP('Choose Housekeeping Genes'!$A9,Calculations!$A$4:$L$99,8,0)),"",VLOOKUP('Choose Housekeeping Genes'!$A9,Calculations!$A$4:$L$99,8,0))</f>
        <v/>
      </c>
      <c r="AE10" s="61" t="str">
        <f>IF(ISERROR(VLOOKUP('Choose Housekeeping Genes'!$A9,Calculations!$A$4:$L$99,9,0)),"",VLOOKUP('Choose Housekeeping Genes'!$A9,Calculations!$A$4:$L$99,9,0))</f>
        <v/>
      </c>
      <c r="AF10" s="61" t="str">
        <f>IF(ISERROR(VLOOKUP('Choose Housekeeping Genes'!$A9,Calculations!$A$4:$L$99,10,0)),"",VLOOKUP('Choose Housekeeping Genes'!$A9,Calculations!$A$4:$L$99,10,0))</f>
        <v/>
      </c>
      <c r="AG10" s="61" t="str">
        <f>IF(ISERROR(VLOOKUP('Choose Housekeeping Genes'!$A9,Calculations!$A$4:$L$99,11,0)),"",VLOOKUP('Choose Housekeeping Genes'!$A9,Calculations!$A$4:$L$99,11,0))</f>
        <v/>
      </c>
      <c r="AH10" s="79" t="str">
        <f>IF(ISERROR(VLOOKUP('Choose Housekeeping Genes'!$A9,Calculations!$A$4:$M$99,12,0)),"",VLOOKUP('Choose Housekeeping Genes'!$A9,Calculations!$A$4:$M$99,12,0))</f>
        <v/>
      </c>
      <c r="AI10" s="78" t="str">
        <f>IF(ISERROR(VLOOKUP('Choose Housekeeping Genes'!$A9,Calculations!$A$4:$AA$99,15,0)),"",VLOOKUP('Choose Housekeeping Genes'!$A9,Calculations!$A$4:$AA$99,15,0))</f>
        <v/>
      </c>
      <c r="AJ10" s="61" t="str">
        <f>IF(ISERROR(VLOOKUP('Choose Housekeeping Genes'!$A9,Calculations!$A$4:$AA$99,16,0)),"",VLOOKUP('Choose Housekeeping Genes'!$A9,Calculations!$A$4:$AA$99,16,0))</f>
        <v/>
      </c>
      <c r="AK10" s="61" t="str">
        <f>IF(ISERROR(VLOOKUP('Choose Housekeeping Genes'!$A9,Calculations!$A$4:$AA$99,17,0)),"",VLOOKUP('Choose Housekeeping Genes'!$A9,Calculations!$A$4:$AA$99,17,0))</f>
        <v/>
      </c>
      <c r="AL10" s="61" t="str">
        <f>IF(ISERROR(VLOOKUP('Choose Housekeeping Genes'!$A9,Calculations!$A$4:$AA$99,18,0)),"",VLOOKUP('Choose Housekeeping Genes'!$A9,Calculations!$A$4:$AA$99,18,0))</f>
        <v/>
      </c>
      <c r="AM10" s="61" t="str">
        <f>IF(ISERROR(VLOOKUP('Choose Housekeeping Genes'!$A9,Calculations!$A$4:$AA$99,19,0)),"",VLOOKUP('Choose Housekeeping Genes'!$A9,Calculations!$A$4:$AA$99,19,0))</f>
        <v/>
      </c>
      <c r="AN10" s="61" t="str">
        <f>IF(ISERROR(VLOOKUP('Choose Housekeeping Genes'!$A9,Calculations!$A$4:$AA$99,20,0)),"",VLOOKUP('Choose Housekeeping Genes'!$A9,Calculations!$A$4:$AA$99,20,0))</f>
        <v/>
      </c>
      <c r="AO10" s="61" t="str">
        <f>IF(ISERROR(VLOOKUP('Choose Housekeeping Genes'!$A9,Calculations!$A$4:$AA$99,21,0)),"",VLOOKUP('Choose Housekeeping Genes'!$A9,Calculations!$A$4:$AA$99,21,0))</f>
        <v/>
      </c>
      <c r="AP10" s="61" t="str">
        <f>IF(ISERROR(VLOOKUP('Choose Housekeeping Genes'!$A9,Calculations!$A$4:$AA$99,22,0)),"",VLOOKUP('Choose Housekeeping Genes'!$A9,Calculations!$A$4:$AA$99,22,0))</f>
        <v/>
      </c>
      <c r="AQ10" s="61" t="str">
        <f>IF(ISERROR(VLOOKUP('Choose Housekeeping Genes'!$A9,Calculations!$A$4:$AA$99,23,0)),"",VLOOKUP('Choose Housekeeping Genes'!$A9,Calculations!$A$4:$AA$99,23,0))</f>
        <v/>
      </c>
      <c r="AR10" s="79" t="str">
        <f>IF(ISERROR(VLOOKUP('Choose Housekeeping Genes'!$A9,Calculations!$A$4:$AA$99,24,0)),"",VLOOKUP('Choose Housekeeping Genes'!$A9,Calculations!$A$4:$AA$99,24,0))</f>
        <v/>
      </c>
      <c r="AS10" s="74" t="str">
        <f t="shared" si="20"/>
        <v>TXN</v>
      </c>
      <c r="AT10" s="59" t="s">
        <v>7</v>
      </c>
      <c r="AU10" s="60">
        <f t="shared" si="21"/>
        <v>0.97000000000000242</v>
      </c>
      <c r="AV10" s="60">
        <f t="shared" si="0"/>
        <v>0.92000000000000171</v>
      </c>
      <c r="AW10" s="60">
        <f t="shared" si="1"/>
        <v>0.64000000000000057</v>
      </c>
      <c r="AX10" s="60" t="str">
        <f t="shared" si="2"/>
        <v/>
      </c>
      <c r="AY10" s="60" t="str">
        <f t="shared" si="3"/>
        <v/>
      </c>
      <c r="AZ10" s="60" t="str">
        <f t="shared" si="4"/>
        <v/>
      </c>
      <c r="BA10" s="60" t="str">
        <f t="shared" si="5"/>
        <v/>
      </c>
      <c r="BB10" s="60" t="str">
        <f t="shared" si="6"/>
        <v/>
      </c>
      <c r="BC10" s="60" t="str">
        <f t="shared" si="7"/>
        <v/>
      </c>
      <c r="BD10" s="60" t="str">
        <f t="shared" si="8"/>
        <v/>
      </c>
      <c r="BE10" s="60">
        <f t="shared" si="9"/>
        <v>0.66499999999999915</v>
      </c>
      <c r="BF10" s="60">
        <f t="shared" si="10"/>
        <v>0.5</v>
      </c>
      <c r="BG10" s="60">
        <f t="shared" si="11"/>
        <v>0.29500000000000171</v>
      </c>
      <c r="BH10" s="60" t="str">
        <f t="shared" si="12"/>
        <v/>
      </c>
      <c r="BI10" s="60" t="str">
        <f t="shared" si="13"/>
        <v/>
      </c>
      <c r="BJ10" s="60" t="str">
        <f t="shared" si="14"/>
        <v/>
      </c>
      <c r="BK10" s="60" t="str">
        <f t="shared" si="15"/>
        <v/>
      </c>
      <c r="BL10" s="60" t="str">
        <f t="shared" si="16"/>
        <v/>
      </c>
      <c r="BM10" s="60" t="str">
        <f t="shared" si="17"/>
        <v/>
      </c>
      <c r="BN10" s="60" t="str">
        <f t="shared" si="18"/>
        <v/>
      </c>
      <c r="BO10" s="62">
        <f t="shared" si="22"/>
        <v>0.84333333333333493</v>
      </c>
      <c r="BP10" s="62">
        <f t="shared" si="23"/>
        <v>0.48666666666666697</v>
      </c>
      <c r="BQ10" s="74" t="str">
        <f t="shared" si="24"/>
        <v>TXN</v>
      </c>
      <c r="BR10" s="59" t="s">
        <v>7</v>
      </c>
      <c r="BS10" s="98">
        <f t="shared" si="25"/>
        <v>0.51050606285359579</v>
      </c>
      <c r="BT10" s="98">
        <f t="shared" si="26"/>
        <v>0.52850902028068958</v>
      </c>
      <c r="BU10" s="98">
        <f t="shared" si="27"/>
        <v>0.64171294878145191</v>
      </c>
      <c r="BV10" s="98" t="str">
        <f t="shared" si="28"/>
        <v/>
      </c>
      <c r="BW10" s="98" t="str">
        <f t="shared" si="29"/>
        <v/>
      </c>
      <c r="BX10" s="98" t="str">
        <f t="shared" si="30"/>
        <v/>
      </c>
      <c r="BY10" s="98" t="str">
        <f t="shared" si="31"/>
        <v/>
      </c>
      <c r="BZ10" s="98" t="str">
        <f t="shared" si="32"/>
        <v/>
      </c>
      <c r="CA10" s="98" t="str">
        <f t="shared" si="33"/>
        <v/>
      </c>
      <c r="CB10" s="98" t="str">
        <f t="shared" si="34"/>
        <v/>
      </c>
      <c r="CC10" s="98">
        <f t="shared" si="35"/>
        <v>0.63068870441562519</v>
      </c>
      <c r="CD10" s="98">
        <f t="shared" si="36"/>
        <v>0.70710678118654746</v>
      </c>
      <c r="CE10" s="98">
        <f t="shared" si="37"/>
        <v>0.81507233240262433</v>
      </c>
      <c r="CF10" s="98" t="str">
        <f t="shared" si="38"/>
        <v/>
      </c>
      <c r="CG10" s="98" t="str">
        <f t="shared" si="39"/>
        <v/>
      </c>
      <c r="CH10" s="98" t="str">
        <f t="shared" si="40"/>
        <v/>
      </c>
      <c r="CI10" s="98" t="str">
        <f t="shared" si="41"/>
        <v/>
      </c>
      <c r="CJ10" s="98" t="str">
        <f t="shared" si="42"/>
        <v/>
      </c>
      <c r="CK10" s="98" t="str">
        <f t="shared" si="43"/>
        <v/>
      </c>
      <c r="CL10" s="98" t="str">
        <f t="shared" si="44"/>
        <v/>
      </c>
    </row>
    <row r="11" spans="1:90" x14ac:dyDescent="0.25">
      <c r="A11" s="22" t="str">
        <f>'Gene Table'!D10</f>
        <v>ACSL5</v>
      </c>
      <c r="B11" s="59" t="s">
        <v>8</v>
      </c>
      <c r="C11" s="60">
        <f>IF('Test Sample Data'!C10="","",IF(SUM('Test Sample Data'!C$3:C$98)&gt;10,IF(AND(ISNUMBER('Test Sample Data'!C10),'Test Sample Data'!C10&lt;35, 'Test Sample Data'!C10&gt;0),'Test Sample Data'!C10,35),""))</f>
        <v>24.78</v>
      </c>
      <c r="D11" s="60">
        <f>IF('Test Sample Data'!D10="","",IF(SUM('Test Sample Data'!D$3:D$98)&gt;10,IF(AND(ISNUMBER('Test Sample Data'!D10),'Test Sample Data'!D10&lt;35, 'Test Sample Data'!D10&gt;0),'Test Sample Data'!D10,35),""))</f>
        <v>24.36</v>
      </c>
      <c r="E11" s="60">
        <f>IF('Test Sample Data'!E10="","",IF(SUM('Test Sample Data'!E$3:E$98)&gt;10,IF(AND(ISNUMBER('Test Sample Data'!E10),'Test Sample Data'!E10&lt;35, 'Test Sample Data'!E10&gt;0),'Test Sample Data'!E10,35),""))</f>
        <v>24.11</v>
      </c>
      <c r="F11" s="60" t="str">
        <f>IF('Test Sample Data'!F10="","",IF(SUM('Test Sample Data'!F$3:F$98)&gt;10,IF(AND(ISNUMBER('Test Sample Data'!F10),'Test Sample Data'!F10&lt;35, 'Test Sample Data'!F10&gt;0),'Test Sample Data'!F10,35),""))</f>
        <v/>
      </c>
      <c r="G11" s="60" t="str">
        <f>IF('Test Sample Data'!G10="","",IF(SUM('Test Sample Data'!G$3:G$98)&gt;10,IF(AND(ISNUMBER('Test Sample Data'!G10),'Test Sample Data'!G10&lt;35, 'Test Sample Data'!G10&gt;0),'Test Sample Data'!G10,35),""))</f>
        <v/>
      </c>
      <c r="H11" s="60" t="str">
        <f>IF('Test Sample Data'!H10="","",IF(SUM('Test Sample Data'!H$3:H$98)&gt;10,IF(AND(ISNUMBER('Test Sample Data'!H10),'Test Sample Data'!H10&lt;35, 'Test Sample Data'!H10&gt;0),'Test Sample Data'!H10,35),""))</f>
        <v/>
      </c>
      <c r="I11" s="60" t="str">
        <f>IF('Test Sample Data'!I10="","",IF(SUM('Test Sample Data'!I$3:I$98)&gt;10,IF(AND(ISNUMBER('Test Sample Data'!I10),'Test Sample Data'!I10&lt;35, 'Test Sample Data'!I10&gt;0),'Test Sample Data'!I10,35),""))</f>
        <v/>
      </c>
      <c r="J11" s="60" t="str">
        <f>IF('Test Sample Data'!J10="","",IF(SUM('Test Sample Data'!J$3:J$98)&gt;10,IF(AND(ISNUMBER('Test Sample Data'!J10),'Test Sample Data'!J10&lt;35, 'Test Sample Data'!J10&gt;0),'Test Sample Data'!J10,35),""))</f>
        <v/>
      </c>
      <c r="K11" s="60" t="str">
        <f>IF('Test Sample Data'!K10="","",IF(SUM('Test Sample Data'!K$3:K$98)&gt;10,IF(AND(ISNUMBER('Test Sample Data'!K10),'Test Sample Data'!K10&lt;35, 'Test Sample Data'!K10&gt;0),'Test Sample Data'!K10,35),""))</f>
        <v/>
      </c>
      <c r="L11" s="60" t="str">
        <f>IF('Test Sample Data'!L10="","",IF(SUM('Test Sample Data'!L$3:L$98)&gt;10,IF(AND(ISNUMBER('Test Sample Data'!L10),'Test Sample Data'!L10&lt;35, 'Test Sample Data'!L10&gt;0),'Test Sample Data'!L10,35),""))</f>
        <v/>
      </c>
      <c r="M11" s="60" t="str">
        <f>'Gene Table'!D10</f>
        <v>ACSL5</v>
      </c>
      <c r="N11" s="59" t="s">
        <v>8</v>
      </c>
      <c r="O11" s="60">
        <f>IF('Control Sample Data'!C10="","",IF(SUM('Control Sample Data'!C$3:C$98)&gt;10,IF(AND(ISNUMBER('Control Sample Data'!C10),'Control Sample Data'!C10&lt;35, 'Control Sample Data'!C10&gt;0),'Control Sample Data'!C10,35),""))</f>
        <v>22.13</v>
      </c>
      <c r="P11" s="60">
        <f>IF('Control Sample Data'!D10="","",IF(SUM('Control Sample Data'!D$3:D$98)&gt;10,IF(AND(ISNUMBER('Control Sample Data'!D10),'Control Sample Data'!D10&lt;35, 'Control Sample Data'!D10&gt;0),'Control Sample Data'!D10,35),""))</f>
        <v>24.33</v>
      </c>
      <c r="Q11" s="60">
        <f>IF('Control Sample Data'!E10="","",IF(SUM('Control Sample Data'!E$3:E$98)&gt;10,IF(AND(ISNUMBER('Control Sample Data'!E10),'Control Sample Data'!E10&lt;35, 'Control Sample Data'!E10&gt;0),'Control Sample Data'!E10,35),""))</f>
        <v>24.75</v>
      </c>
      <c r="R11" s="60" t="str">
        <f>IF('Control Sample Data'!F10="","",IF(SUM('Control Sample Data'!F$3:F$98)&gt;10,IF(AND(ISNUMBER('Control Sample Data'!F10),'Control Sample Data'!F10&lt;35, 'Control Sample Data'!F10&gt;0),'Control Sample Data'!F10,35),""))</f>
        <v/>
      </c>
      <c r="S11" s="60" t="str">
        <f>IF('Control Sample Data'!G10="","",IF(SUM('Control Sample Data'!G$3:G$98)&gt;10,IF(AND(ISNUMBER('Control Sample Data'!G10),'Control Sample Data'!G10&lt;35, 'Control Sample Data'!G10&gt;0),'Control Sample Data'!G10,35),""))</f>
        <v/>
      </c>
      <c r="T11" s="60" t="str">
        <f>IF('Control Sample Data'!H10="","",IF(SUM('Control Sample Data'!H$3:H$98)&gt;10,IF(AND(ISNUMBER('Control Sample Data'!H10),'Control Sample Data'!H10&lt;35, 'Control Sample Data'!H10&gt;0),'Control Sample Data'!H10,35),""))</f>
        <v/>
      </c>
      <c r="U11" s="60" t="str">
        <f>IF('Control Sample Data'!I10="","",IF(SUM('Control Sample Data'!I$3:I$98)&gt;10,IF(AND(ISNUMBER('Control Sample Data'!I10),'Control Sample Data'!I10&lt;35, 'Control Sample Data'!I10&gt;0),'Control Sample Data'!I10,35),""))</f>
        <v/>
      </c>
      <c r="V11" s="60" t="str">
        <f>IF('Control Sample Data'!J10="","",IF(SUM('Control Sample Data'!J$3:J$98)&gt;10,IF(AND(ISNUMBER('Control Sample Data'!J10),'Control Sample Data'!J10&lt;35, 'Control Sample Data'!J10&gt;0),'Control Sample Data'!J10,35),""))</f>
        <v/>
      </c>
      <c r="W11" s="60" t="str">
        <f>IF('Control Sample Data'!K10="","",IF(SUM('Control Sample Data'!K$3:K$98)&gt;10,IF(AND(ISNUMBER('Control Sample Data'!K10),'Control Sample Data'!K10&lt;35, 'Control Sample Data'!K10&gt;0),'Control Sample Data'!K10,35),""))</f>
        <v/>
      </c>
      <c r="X11" s="60" t="str">
        <f>IF('Control Sample Data'!L10="","",IF(SUM('Control Sample Data'!L$3:L$98)&gt;10,IF(AND(ISNUMBER('Control Sample Data'!L10),'Control Sample Data'!L10&lt;35, 'Control Sample Data'!L10&gt;0),'Control Sample Data'!L10,35),""))</f>
        <v/>
      </c>
      <c r="Y11" s="78" t="str">
        <f>IF(ISERROR(VLOOKUP('Choose Housekeeping Genes'!$A10,Calculations!$A$4:$L$99,3,0)),"",VLOOKUP('Choose Housekeeping Genes'!$A10,Calculations!$A$4:$L$99,3,0))</f>
        <v/>
      </c>
      <c r="Z11" s="61" t="str">
        <f>IF(ISERROR(VLOOKUP('Choose Housekeeping Genes'!$A10,Calculations!$A$4:$L$99,4,0)),"",VLOOKUP('Choose Housekeeping Genes'!$A10,Calculations!$A$4:$L$99,4,0))</f>
        <v/>
      </c>
      <c r="AA11" s="61" t="str">
        <f>IF(ISERROR(VLOOKUP('Choose Housekeeping Genes'!$A10,Calculations!$A$4:$L$99,5,0)),"",VLOOKUP('Choose Housekeeping Genes'!$A10,Calculations!$A$4:$L$99,5,0))</f>
        <v/>
      </c>
      <c r="AB11" s="61" t="str">
        <f>IF(ISERROR(VLOOKUP('Choose Housekeeping Genes'!$A10,Calculations!$A$4:$L$99,6,0)),"",VLOOKUP('Choose Housekeeping Genes'!$A10,Calculations!$A$4:$L$99,6,0))</f>
        <v/>
      </c>
      <c r="AC11" s="61" t="str">
        <f>IF(ISERROR(VLOOKUP('Choose Housekeeping Genes'!$A10,Calculations!$A$4:$L$99,7,0)),"",VLOOKUP('Choose Housekeeping Genes'!$A10,Calculations!$A$4:$L$99,7,0))</f>
        <v/>
      </c>
      <c r="AD11" s="61" t="str">
        <f>IF(ISERROR(VLOOKUP('Choose Housekeeping Genes'!$A10,Calculations!$A$4:$L$99,8,0)),"",VLOOKUP('Choose Housekeeping Genes'!$A10,Calculations!$A$4:$L$99,8,0))</f>
        <v/>
      </c>
      <c r="AE11" s="61" t="str">
        <f>IF(ISERROR(VLOOKUP('Choose Housekeeping Genes'!$A10,Calculations!$A$4:$L$99,9,0)),"",VLOOKUP('Choose Housekeeping Genes'!$A10,Calculations!$A$4:$L$99,9,0))</f>
        <v/>
      </c>
      <c r="AF11" s="61" t="str">
        <f>IF(ISERROR(VLOOKUP('Choose Housekeeping Genes'!$A10,Calculations!$A$4:$L$99,10,0)),"",VLOOKUP('Choose Housekeeping Genes'!$A10,Calculations!$A$4:$L$99,10,0))</f>
        <v/>
      </c>
      <c r="AG11" s="61" t="str">
        <f>IF(ISERROR(VLOOKUP('Choose Housekeeping Genes'!$A10,Calculations!$A$4:$L$99,11,0)),"",VLOOKUP('Choose Housekeeping Genes'!$A10,Calculations!$A$4:$L$99,11,0))</f>
        <v/>
      </c>
      <c r="AH11" s="79" t="str">
        <f>IF(ISERROR(VLOOKUP('Choose Housekeeping Genes'!$A10,Calculations!$A$4:$M$99,12,0)),"",VLOOKUP('Choose Housekeeping Genes'!$A10,Calculations!$A$4:$M$99,12,0))</f>
        <v/>
      </c>
      <c r="AI11" s="78" t="str">
        <f>IF(ISERROR(VLOOKUP('Choose Housekeeping Genes'!$A10,Calculations!$A$4:$AA$99,15,0)),"",VLOOKUP('Choose Housekeeping Genes'!$A10,Calculations!$A$4:$AA$99,15,0))</f>
        <v/>
      </c>
      <c r="AJ11" s="61" t="str">
        <f>IF(ISERROR(VLOOKUP('Choose Housekeeping Genes'!$A10,Calculations!$A$4:$AA$99,16,0)),"",VLOOKUP('Choose Housekeeping Genes'!$A10,Calculations!$A$4:$AA$99,16,0))</f>
        <v/>
      </c>
      <c r="AK11" s="61" t="str">
        <f>IF(ISERROR(VLOOKUP('Choose Housekeeping Genes'!$A10,Calculations!$A$4:$AA$99,17,0)),"",VLOOKUP('Choose Housekeeping Genes'!$A10,Calculations!$A$4:$AA$99,17,0))</f>
        <v/>
      </c>
      <c r="AL11" s="61" t="str">
        <f>IF(ISERROR(VLOOKUP('Choose Housekeeping Genes'!$A10,Calculations!$A$4:$AA$99,18,0)),"",VLOOKUP('Choose Housekeeping Genes'!$A10,Calculations!$A$4:$AA$99,18,0))</f>
        <v/>
      </c>
      <c r="AM11" s="61" t="str">
        <f>IF(ISERROR(VLOOKUP('Choose Housekeeping Genes'!$A10,Calculations!$A$4:$AA$99,19,0)),"",VLOOKUP('Choose Housekeeping Genes'!$A10,Calculations!$A$4:$AA$99,19,0))</f>
        <v/>
      </c>
      <c r="AN11" s="61" t="str">
        <f>IF(ISERROR(VLOOKUP('Choose Housekeeping Genes'!$A10,Calculations!$A$4:$AA$99,20,0)),"",VLOOKUP('Choose Housekeeping Genes'!$A10,Calculations!$A$4:$AA$99,20,0))</f>
        <v/>
      </c>
      <c r="AO11" s="61" t="str">
        <f>IF(ISERROR(VLOOKUP('Choose Housekeeping Genes'!$A10,Calculations!$A$4:$AA$99,21,0)),"",VLOOKUP('Choose Housekeeping Genes'!$A10,Calculations!$A$4:$AA$99,21,0))</f>
        <v/>
      </c>
      <c r="AP11" s="61" t="str">
        <f>IF(ISERROR(VLOOKUP('Choose Housekeeping Genes'!$A10,Calculations!$A$4:$AA$99,22,0)),"",VLOOKUP('Choose Housekeeping Genes'!$A10,Calculations!$A$4:$AA$99,22,0))</f>
        <v/>
      </c>
      <c r="AQ11" s="61" t="str">
        <f>IF(ISERROR(VLOOKUP('Choose Housekeeping Genes'!$A10,Calculations!$A$4:$AA$99,23,0)),"",VLOOKUP('Choose Housekeeping Genes'!$A10,Calculations!$A$4:$AA$99,23,0))</f>
        <v/>
      </c>
      <c r="AR11" s="79" t="str">
        <f>IF(ISERROR(VLOOKUP('Choose Housekeeping Genes'!$A10,Calculations!$A$4:$AA$99,24,0)),"",VLOOKUP('Choose Housekeeping Genes'!$A10,Calculations!$A$4:$AA$99,24,0))</f>
        <v/>
      </c>
      <c r="AS11" s="74" t="str">
        <f t="shared" si="20"/>
        <v>ACSL5</v>
      </c>
      <c r="AT11" s="59" t="s">
        <v>8</v>
      </c>
      <c r="AU11" s="60">
        <f t="shared" si="21"/>
        <v>5.7700000000000031</v>
      </c>
      <c r="AV11" s="60">
        <f t="shared" si="0"/>
        <v>5.7100000000000009</v>
      </c>
      <c r="AW11" s="60">
        <f t="shared" si="1"/>
        <v>5.7199999999999989</v>
      </c>
      <c r="AX11" s="60" t="str">
        <f t="shared" si="2"/>
        <v/>
      </c>
      <c r="AY11" s="60" t="str">
        <f t="shared" si="3"/>
        <v/>
      </c>
      <c r="AZ11" s="60" t="str">
        <f t="shared" si="4"/>
        <v/>
      </c>
      <c r="BA11" s="60" t="str">
        <f t="shared" si="5"/>
        <v/>
      </c>
      <c r="BB11" s="60" t="str">
        <f t="shared" si="6"/>
        <v/>
      </c>
      <c r="BC11" s="60" t="str">
        <f t="shared" si="7"/>
        <v/>
      </c>
      <c r="BD11" s="60" t="str">
        <f t="shared" si="8"/>
        <v/>
      </c>
      <c r="BE11" s="60">
        <f t="shared" si="9"/>
        <v>4.8649999999999984</v>
      </c>
      <c r="BF11" s="60">
        <f t="shared" si="10"/>
        <v>6.259999999999998</v>
      </c>
      <c r="BG11" s="60">
        <f t="shared" si="11"/>
        <v>6.0650000000000013</v>
      </c>
      <c r="BH11" s="60" t="str">
        <f t="shared" si="12"/>
        <v/>
      </c>
      <c r="BI11" s="60" t="str">
        <f t="shared" si="13"/>
        <v/>
      </c>
      <c r="BJ11" s="60" t="str">
        <f t="shared" si="14"/>
        <v/>
      </c>
      <c r="BK11" s="60" t="str">
        <f t="shared" si="15"/>
        <v/>
      </c>
      <c r="BL11" s="60" t="str">
        <f t="shared" si="16"/>
        <v/>
      </c>
      <c r="BM11" s="60" t="str">
        <f t="shared" si="17"/>
        <v/>
      </c>
      <c r="BN11" s="60" t="str">
        <f t="shared" si="18"/>
        <v/>
      </c>
      <c r="BO11" s="62">
        <f t="shared" si="22"/>
        <v>5.7333333333333343</v>
      </c>
      <c r="BP11" s="62">
        <f t="shared" si="23"/>
        <v>5.7299999999999995</v>
      </c>
      <c r="BQ11" s="74" t="str">
        <f t="shared" si="24"/>
        <v>ACSL5</v>
      </c>
      <c r="BR11" s="59" t="s">
        <v>8</v>
      </c>
      <c r="BS11" s="98">
        <f t="shared" si="25"/>
        <v>1.8325546081748072E-2</v>
      </c>
      <c r="BT11" s="98">
        <f t="shared" si="26"/>
        <v>1.9103754338938565E-2</v>
      </c>
      <c r="BU11" s="98">
        <f t="shared" si="27"/>
        <v>1.8971795068672619E-2</v>
      </c>
      <c r="BV11" s="98" t="str">
        <f t="shared" si="28"/>
        <v/>
      </c>
      <c r="BW11" s="98" t="str">
        <f t="shared" si="29"/>
        <v/>
      </c>
      <c r="BX11" s="98" t="str">
        <f t="shared" si="30"/>
        <v/>
      </c>
      <c r="BY11" s="98" t="str">
        <f t="shared" si="31"/>
        <v/>
      </c>
      <c r="BZ11" s="98" t="str">
        <f t="shared" si="32"/>
        <v/>
      </c>
      <c r="CA11" s="98" t="str">
        <f t="shared" si="33"/>
        <v/>
      </c>
      <c r="CB11" s="98" t="str">
        <f t="shared" si="34"/>
        <v/>
      </c>
      <c r="CC11" s="98">
        <f t="shared" si="35"/>
        <v>3.4315400430845355E-2</v>
      </c>
      <c r="CD11" s="98">
        <f t="shared" si="36"/>
        <v>1.3048248741068288E-2</v>
      </c>
      <c r="CE11" s="98">
        <f t="shared" si="37"/>
        <v>1.4936645587402207E-2</v>
      </c>
      <c r="CF11" s="98" t="str">
        <f t="shared" si="38"/>
        <v/>
      </c>
      <c r="CG11" s="98" t="str">
        <f t="shared" si="39"/>
        <v/>
      </c>
      <c r="CH11" s="98" t="str">
        <f t="shared" si="40"/>
        <v/>
      </c>
      <c r="CI11" s="98" t="str">
        <f t="shared" si="41"/>
        <v/>
      </c>
      <c r="CJ11" s="98" t="str">
        <f t="shared" si="42"/>
        <v/>
      </c>
      <c r="CK11" s="98" t="str">
        <f t="shared" si="43"/>
        <v/>
      </c>
      <c r="CL11" s="98" t="str">
        <f t="shared" si="44"/>
        <v/>
      </c>
    </row>
    <row r="12" spans="1:90" x14ac:dyDescent="0.25">
      <c r="A12" s="22" t="str">
        <f>'Gene Table'!D11</f>
        <v>SLCO1A2</v>
      </c>
      <c r="B12" s="59" t="s">
        <v>9</v>
      </c>
      <c r="C12" s="60">
        <f>IF('Test Sample Data'!C11="","",IF(SUM('Test Sample Data'!C$3:C$98)&gt;10,IF(AND(ISNUMBER('Test Sample Data'!C11),'Test Sample Data'!C11&lt;35, 'Test Sample Data'!C11&gt;0),'Test Sample Data'!C11,35),""))</f>
        <v>34.06</v>
      </c>
      <c r="D12" s="60">
        <f>IF('Test Sample Data'!D11="","",IF(SUM('Test Sample Data'!D$3:D$98)&gt;10,IF(AND(ISNUMBER('Test Sample Data'!D11),'Test Sample Data'!D11&lt;35, 'Test Sample Data'!D11&gt;0),'Test Sample Data'!D11,35),""))</f>
        <v>32.619999999999997</v>
      </c>
      <c r="E12" s="60">
        <f>IF('Test Sample Data'!E11="","",IF(SUM('Test Sample Data'!E$3:E$98)&gt;10,IF(AND(ISNUMBER('Test Sample Data'!E11),'Test Sample Data'!E11&lt;35, 'Test Sample Data'!E11&gt;0),'Test Sample Data'!E11,35),""))</f>
        <v>32.5</v>
      </c>
      <c r="F12" s="60" t="str">
        <f>IF('Test Sample Data'!F11="","",IF(SUM('Test Sample Data'!F$3:F$98)&gt;10,IF(AND(ISNUMBER('Test Sample Data'!F11),'Test Sample Data'!F11&lt;35, 'Test Sample Data'!F11&gt;0),'Test Sample Data'!F11,35),""))</f>
        <v/>
      </c>
      <c r="G12" s="60" t="str">
        <f>IF('Test Sample Data'!G11="","",IF(SUM('Test Sample Data'!G$3:G$98)&gt;10,IF(AND(ISNUMBER('Test Sample Data'!G11),'Test Sample Data'!G11&lt;35, 'Test Sample Data'!G11&gt;0),'Test Sample Data'!G11,35),""))</f>
        <v/>
      </c>
      <c r="H12" s="60" t="str">
        <f>IF('Test Sample Data'!H11="","",IF(SUM('Test Sample Data'!H$3:H$98)&gt;10,IF(AND(ISNUMBER('Test Sample Data'!H11),'Test Sample Data'!H11&lt;35, 'Test Sample Data'!H11&gt;0),'Test Sample Data'!H11,35),""))</f>
        <v/>
      </c>
      <c r="I12" s="60" t="str">
        <f>IF('Test Sample Data'!I11="","",IF(SUM('Test Sample Data'!I$3:I$98)&gt;10,IF(AND(ISNUMBER('Test Sample Data'!I11),'Test Sample Data'!I11&lt;35, 'Test Sample Data'!I11&gt;0),'Test Sample Data'!I11,35),""))</f>
        <v/>
      </c>
      <c r="J12" s="60" t="str">
        <f>IF('Test Sample Data'!J11="","",IF(SUM('Test Sample Data'!J$3:J$98)&gt;10,IF(AND(ISNUMBER('Test Sample Data'!J11),'Test Sample Data'!J11&lt;35, 'Test Sample Data'!J11&gt;0),'Test Sample Data'!J11,35),""))</f>
        <v/>
      </c>
      <c r="K12" s="60" t="str">
        <f>IF('Test Sample Data'!K11="","",IF(SUM('Test Sample Data'!K$3:K$98)&gt;10,IF(AND(ISNUMBER('Test Sample Data'!K11),'Test Sample Data'!K11&lt;35, 'Test Sample Data'!K11&gt;0),'Test Sample Data'!K11,35),""))</f>
        <v/>
      </c>
      <c r="L12" s="60" t="str">
        <f>IF('Test Sample Data'!L11="","",IF(SUM('Test Sample Data'!L$3:L$98)&gt;10,IF(AND(ISNUMBER('Test Sample Data'!L11),'Test Sample Data'!L11&lt;35, 'Test Sample Data'!L11&gt;0),'Test Sample Data'!L11,35),""))</f>
        <v/>
      </c>
      <c r="M12" s="60" t="str">
        <f>'Gene Table'!D11</f>
        <v>SLCO1A2</v>
      </c>
      <c r="N12" s="59" t="s">
        <v>9</v>
      </c>
      <c r="O12" s="60">
        <f>IF('Control Sample Data'!C11="","",IF(SUM('Control Sample Data'!C$3:C$98)&gt;10,IF(AND(ISNUMBER('Control Sample Data'!C11),'Control Sample Data'!C11&lt;35, 'Control Sample Data'!C11&gt;0),'Control Sample Data'!C11,35),""))</f>
        <v>32.840000000000003</v>
      </c>
      <c r="P12" s="60">
        <f>IF('Control Sample Data'!D11="","",IF(SUM('Control Sample Data'!D$3:D$98)&gt;10,IF(AND(ISNUMBER('Control Sample Data'!D11),'Control Sample Data'!D11&lt;35, 'Control Sample Data'!D11&gt;0),'Control Sample Data'!D11,35),""))</f>
        <v>35</v>
      </c>
      <c r="Q12" s="60">
        <f>IF('Control Sample Data'!E11="","",IF(SUM('Control Sample Data'!E$3:E$98)&gt;10,IF(AND(ISNUMBER('Control Sample Data'!E11),'Control Sample Data'!E11&lt;35, 'Control Sample Data'!E11&gt;0),'Control Sample Data'!E11,35),""))</f>
        <v>34.840000000000003</v>
      </c>
      <c r="R12" s="60" t="str">
        <f>IF('Control Sample Data'!F11="","",IF(SUM('Control Sample Data'!F$3:F$98)&gt;10,IF(AND(ISNUMBER('Control Sample Data'!F11),'Control Sample Data'!F11&lt;35, 'Control Sample Data'!F11&gt;0),'Control Sample Data'!F11,35),""))</f>
        <v/>
      </c>
      <c r="S12" s="60" t="str">
        <f>IF('Control Sample Data'!G11="","",IF(SUM('Control Sample Data'!G$3:G$98)&gt;10,IF(AND(ISNUMBER('Control Sample Data'!G11),'Control Sample Data'!G11&lt;35, 'Control Sample Data'!G11&gt;0),'Control Sample Data'!G11,35),""))</f>
        <v/>
      </c>
      <c r="T12" s="60" t="str">
        <f>IF('Control Sample Data'!H11="","",IF(SUM('Control Sample Data'!H$3:H$98)&gt;10,IF(AND(ISNUMBER('Control Sample Data'!H11),'Control Sample Data'!H11&lt;35, 'Control Sample Data'!H11&gt;0),'Control Sample Data'!H11,35),""))</f>
        <v/>
      </c>
      <c r="U12" s="60" t="str">
        <f>IF('Control Sample Data'!I11="","",IF(SUM('Control Sample Data'!I$3:I$98)&gt;10,IF(AND(ISNUMBER('Control Sample Data'!I11),'Control Sample Data'!I11&lt;35, 'Control Sample Data'!I11&gt;0),'Control Sample Data'!I11,35),""))</f>
        <v/>
      </c>
      <c r="V12" s="60" t="str">
        <f>IF('Control Sample Data'!J11="","",IF(SUM('Control Sample Data'!J$3:J$98)&gt;10,IF(AND(ISNUMBER('Control Sample Data'!J11),'Control Sample Data'!J11&lt;35, 'Control Sample Data'!J11&gt;0),'Control Sample Data'!J11,35),""))</f>
        <v/>
      </c>
      <c r="W12" s="60" t="str">
        <f>IF('Control Sample Data'!K11="","",IF(SUM('Control Sample Data'!K$3:K$98)&gt;10,IF(AND(ISNUMBER('Control Sample Data'!K11),'Control Sample Data'!K11&lt;35, 'Control Sample Data'!K11&gt;0),'Control Sample Data'!K11,35),""))</f>
        <v/>
      </c>
      <c r="X12" s="60" t="str">
        <f>IF('Control Sample Data'!L11="","",IF(SUM('Control Sample Data'!L$3:L$98)&gt;10,IF(AND(ISNUMBER('Control Sample Data'!L11),'Control Sample Data'!L11&lt;35, 'Control Sample Data'!L11&gt;0),'Control Sample Data'!L11,35),""))</f>
        <v/>
      </c>
      <c r="Y12" s="78" t="str">
        <f>IF(ISERROR(VLOOKUP('Choose Housekeeping Genes'!$A11,Calculations!$A$4:$L$99,3,0)),"",VLOOKUP('Choose Housekeeping Genes'!$A11,Calculations!$A$4:$L$99,3,0))</f>
        <v/>
      </c>
      <c r="Z12" s="61" t="str">
        <f>IF(ISERROR(VLOOKUP('Choose Housekeeping Genes'!$A11,Calculations!$A$4:$L$99,4,0)),"",VLOOKUP('Choose Housekeeping Genes'!$A11,Calculations!$A$4:$L$99,4,0))</f>
        <v/>
      </c>
      <c r="AA12" s="61" t="str">
        <f>IF(ISERROR(VLOOKUP('Choose Housekeeping Genes'!$A11,Calculations!$A$4:$L$99,5,0)),"",VLOOKUP('Choose Housekeeping Genes'!$A11,Calculations!$A$4:$L$99,5,0))</f>
        <v/>
      </c>
      <c r="AB12" s="61" t="str">
        <f>IF(ISERROR(VLOOKUP('Choose Housekeeping Genes'!$A11,Calculations!$A$4:$L$99,6,0)),"",VLOOKUP('Choose Housekeeping Genes'!$A11,Calculations!$A$4:$L$99,6,0))</f>
        <v/>
      </c>
      <c r="AC12" s="61" t="str">
        <f>IF(ISERROR(VLOOKUP('Choose Housekeeping Genes'!$A11,Calculations!$A$4:$L$99,7,0)),"",VLOOKUP('Choose Housekeeping Genes'!$A11,Calculations!$A$4:$L$99,7,0))</f>
        <v/>
      </c>
      <c r="AD12" s="61" t="str">
        <f>IF(ISERROR(VLOOKUP('Choose Housekeeping Genes'!$A11,Calculations!$A$4:$L$99,8,0)),"",VLOOKUP('Choose Housekeeping Genes'!$A11,Calculations!$A$4:$L$99,8,0))</f>
        <v/>
      </c>
      <c r="AE12" s="61" t="str">
        <f>IF(ISERROR(VLOOKUP('Choose Housekeeping Genes'!$A11,Calculations!$A$4:$L$99,9,0)),"",VLOOKUP('Choose Housekeeping Genes'!$A11,Calculations!$A$4:$L$99,9,0))</f>
        <v/>
      </c>
      <c r="AF12" s="61" t="str">
        <f>IF(ISERROR(VLOOKUP('Choose Housekeeping Genes'!$A11,Calculations!$A$4:$L$99,10,0)),"",VLOOKUP('Choose Housekeeping Genes'!$A11,Calculations!$A$4:$L$99,10,0))</f>
        <v/>
      </c>
      <c r="AG12" s="61" t="str">
        <f>IF(ISERROR(VLOOKUP('Choose Housekeeping Genes'!$A11,Calculations!$A$4:$L$99,11,0)),"",VLOOKUP('Choose Housekeeping Genes'!$A11,Calculations!$A$4:$L$99,11,0))</f>
        <v/>
      </c>
      <c r="AH12" s="79" t="str">
        <f>IF(ISERROR(VLOOKUP('Choose Housekeeping Genes'!$A11,Calculations!$A$4:$M$99,12,0)),"",VLOOKUP('Choose Housekeeping Genes'!$A11,Calculations!$A$4:$M$99,12,0))</f>
        <v/>
      </c>
      <c r="AI12" s="78" t="str">
        <f>IF(ISERROR(VLOOKUP('Choose Housekeeping Genes'!$A11,Calculations!$A$4:$AA$99,15,0)),"",VLOOKUP('Choose Housekeeping Genes'!$A11,Calculations!$A$4:$AA$99,15,0))</f>
        <v/>
      </c>
      <c r="AJ12" s="61" t="str">
        <f>IF(ISERROR(VLOOKUP('Choose Housekeeping Genes'!$A11,Calculations!$A$4:$AA$99,16,0)),"",VLOOKUP('Choose Housekeeping Genes'!$A11,Calculations!$A$4:$AA$99,16,0))</f>
        <v/>
      </c>
      <c r="AK12" s="61" t="str">
        <f>IF(ISERROR(VLOOKUP('Choose Housekeeping Genes'!$A11,Calculations!$A$4:$AA$99,17,0)),"",VLOOKUP('Choose Housekeeping Genes'!$A11,Calculations!$A$4:$AA$99,17,0))</f>
        <v/>
      </c>
      <c r="AL12" s="61" t="str">
        <f>IF(ISERROR(VLOOKUP('Choose Housekeeping Genes'!$A11,Calculations!$A$4:$AA$99,18,0)),"",VLOOKUP('Choose Housekeeping Genes'!$A11,Calculations!$A$4:$AA$99,18,0))</f>
        <v/>
      </c>
      <c r="AM12" s="61" t="str">
        <f>IF(ISERROR(VLOOKUP('Choose Housekeeping Genes'!$A11,Calculations!$A$4:$AA$99,19,0)),"",VLOOKUP('Choose Housekeeping Genes'!$A11,Calculations!$A$4:$AA$99,19,0))</f>
        <v/>
      </c>
      <c r="AN12" s="61" t="str">
        <f>IF(ISERROR(VLOOKUP('Choose Housekeeping Genes'!$A11,Calculations!$A$4:$AA$99,20,0)),"",VLOOKUP('Choose Housekeeping Genes'!$A11,Calculations!$A$4:$AA$99,20,0))</f>
        <v/>
      </c>
      <c r="AO12" s="61" t="str">
        <f>IF(ISERROR(VLOOKUP('Choose Housekeeping Genes'!$A11,Calculations!$A$4:$AA$99,21,0)),"",VLOOKUP('Choose Housekeeping Genes'!$A11,Calculations!$A$4:$AA$99,21,0))</f>
        <v/>
      </c>
      <c r="AP12" s="61" t="str">
        <f>IF(ISERROR(VLOOKUP('Choose Housekeeping Genes'!$A11,Calculations!$A$4:$AA$99,22,0)),"",VLOOKUP('Choose Housekeeping Genes'!$A11,Calculations!$A$4:$AA$99,22,0))</f>
        <v/>
      </c>
      <c r="AQ12" s="61" t="str">
        <f>IF(ISERROR(VLOOKUP('Choose Housekeeping Genes'!$A11,Calculations!$A$4:$AA$99,23,0)),"",VLOOKUP('Choose Housekeeping Genes'!$A11,Calculations!$A$4:$AA$99,23,0))</f>
        <v/>
      </c>
      <c r="AR12" s="79" t="str">
        <f>IF(ISERROR(VLOOKUP('Choose Housekeeping Genes'!$A11,Calculations!$A$4:$AA$99,24,0)),"",VLOOKUP('Choose Housekeeping Genes'!$A11,Calculations!$A$4:$AA$99,24,0))</f>
        <v/>
      </c>
      <c r="AS12" s="74" t="str">
        <f t="shared" si="20"/>
        <v>SLCO1A2</v>
      </c>
      <c r="AT12" s="59" t="s">
        <v>9</v>
      </c>
      <c r="AU12" s="60">
        <f t="shared" si="21"/>
        <v>15.050000000000004</v>
      </c>
      <c r="AV12" s="60">
        <f t="shared" si="0"/>
        <v>13.969999999999999</v>
      </c>
      <c r="AW12" s="60">
        <f t="shared" si="1"/>
        <v>14.11</v>
      </c>
      <c r="AX12" s="60" t="str">
        <f t="shared" si="2"/>
        <v/>
      </c>
      <c r="AY12" s="60" t="str">
        <f t="shared" si="3"/>
        <v/>
      </c>
      <c r="AZ12" s="60" t="str">
        <f t="shared" si="4"/>
        <v/>
      </c>
      <c r="BA12" s="60" t="str">
        <f t="shared" si="5"/>
        <v/>
      </c>
      <c r="BB12" s="60" t="str">
        <f t="shared" si="6"/>
        <v/>
      </c>
      <c r="BC12" s="60" t="str">
        <f t="shared" si="7"/>
        <v/>
      </c>
      <c r="BD12" s="60" t="str">
        <f t="shared" si="8"/>
        <v/>
      </c>
      <c r="BE12" s="60">
        <f t="shared" si="9"/>
        <v>15.575000000000003</v>
      </c>
      <c r="BF12" s="60">
        <f t="shared" si="10"/>
        <v>16.93</v>
      </c>
      <c r="BG12" s="60">
        <f t="shared" si="11"/>
        <v>16.155000000000005</v>
      </c>
      <c r="BH12" s="60" t="str">
        <f t="shared" si="12"/>
        <v/>
      </c>
      <c r="BI12" s="60" t="str">
        <f t="shared" si="13"/>
        <v/>
      </c>
      <c r="BJ12" s="60" t="str">
        <f t="shared" si="14"/>
        <v/>
      </c>
      <c r="BK12" s="60" t="str">
        <f t="shared" si="15"/>
        <v/>
      </c>
      <c r="BL12" s="60" t="str">
        <f t="shared" si="16"/>
        <v/>
      </c>
      <c r="BM12" s="60" t="str">
        <f t="shared" si="17"/>
        <v/>
      </c>
      <c r="BN12" s="60" t="str">
        <f t="shared" si="18"/>
        <v/>
      </c>
      <c r="BO12" s="62">
        <f t="shared" si="22"/>
        <v>14.376666666666667</v>
      </c>
      <c r="BP12" s="62">
        <f t="shared" si="23"/>
        <v>16.220000000000002</v>
      </c>
      <c r="BQ12" s="74" t="str">
        <f t="shared" si="24"/>
        <v>SLCO1A2</v>
      </c>
      <c r="BR12" s="59" t="s">
        <v>9</v>
      </c>
      <c r="BS12" s="98">
        <f t="shared" si="25"/>
        <v>2.9478037381739619E-5</v>
      </c>
      <c r="BT12" s="98">
        <f t="shared" si="26"/>
        <v>6.2317634625683215E-5</v>
      </c>
      <c r="BU12" s="98">
        <f t="shared" si="27"/>
        <v>5.6554447136863465E-5</v>
      </c>
      <c r="BV12" s="98" t="str">
        <f t="shared" si="28"/>
        <v/>
      </c>
      <c r="BW12" s="98" t="str">
        <f t="shared" si="29"/>
        <v/>
      </c>
      <c r="BX12" s="98" t="str">
        <f t="shared" si="30"/>
        <v/>
      </c>
      <c r="BY12" s="98" t="str">
        <f t="shared" si="31"/>
        <v/>
      </c>
      <c r="BZ12" s="98" t="str">
        <f t="shared" si="32"/>
        <v/>
      </c>
      <c r="CA12" s="98" t="str">
        <f t="shared" si="33"/>
        <v/>
      </c>
      <c r="CB12" s="98" t="str">
        <f t="shared" si="34"/>
        <v/>
      </c>
      <c r="CC12" s="98">
        <f t="shared" si="35"/>
        <v>2.0486030621036695E-5</v>
      </c>
      <c r="CD12" s="98">
        <f t="shared" si="36"/>
        <v>8.008702725395725E-6</v>
      </c>
      <c r="CE12" s="98">
        <f t="shared" si="37"/>
        <v>1.3704412428038503E-5</v>
      </c>
      <c r="CF12" s="98" t="str">
        <f t="shared" si="38"/>
        <v/>
      </c>
      <c r="CG12" s="98" t="str">
        <f t="shared" si="39"/>
        <v/>
      </c>
      <c r="CH12" s="98" t="str">
        <f t="shared" si="40"/>
        <v/>
      </c>
      <c r="CI12" s="98" t="str">
        <f t="shared" si="41"/>
        <v/>
      </c>
      <c r="CJ12" s="98" t="str">
        <f t="shared" si="42"/>
        <v/>
      </c>
      <c r="CK12" s="98" t="str">
        <f t="shared" si="43"/>
        <v/>
      </c>
      <c r="CL12" s="98" t="str">
        <f t="shared" si="44"/>
        <v/>
      </c>
    </row>
    <row r="13" spans="1:90" x14ac:dyDescent="0.25">
      <c r="A13" s="22" t="str">
        <f>'Gene Table'!D12</f>
        <v>TTR</v>
      </c>
      <c r="B13" s="59" t="s">
        <v>10</v>
      </c>
      <c r="C13" s="60">
        <f>IF('Test Sample Data'!C12="","",IF(SUM('Test Sample Data'!C$3:C$98)&gt;10,IF(AND(ISNUMBER('Test Sample Data'!C12),'Test Sample Data'!C12&lt;35, 'Test Sample Data'!C12&gt;0),'Test Sample Data'!C12,35),""))</f>
        <v>25.86</v>
      </c>
      <c r="D13" s="60">
        <f>IF('Test Sample Data'!D12="","",IF(SUM('Test Sample Data'!D$3:D$98)&gt;10,IF(AND(ISNUMBER('Test Sample Data'!D12),'Test Sample Data'!D12&lt;35, 'Test Sample Data'!D12&gt;0),'Test Sample Data'!D12,35),""))</f>
        <v>25.32</v>
      </c>
      <c r="E13" s="60">
        <f>IF('Test Sample Data'!E12="","",IF(SUM('Test Sample Data'!E$3:E$98)&gt;10,IF(AND(ISNUMBER('Test Sample Data'!E12),'Test Sample Data'!E12&lt;35, 'Test Sample Data'!E12&gt;0),'Test Sample Data'!E12,35),""))</f>
        <v>24.56</v>
      </c>
      <c r="F13" s="60" t="str">
        <f>IF('Test Sample Data'!F12="","",IF(SUM('Test Sample Data'!F$3:F$98)&gt;10,IF(AND(ISNUMBER('Test Sample Data'!F12),'Test Sample Data'!F12&lt;35, 'Test Sample Data'!F12&gt;0),'Test Sample Data'!F12,35),""))</f>
        <v/>
      </c>
      <c r="G13" s="60" t="str">
        <f>IF('Test Sample Data'!G12="","",IF(SUM('Test Sample Data'!G$3:G$98)&gt;10,IF(AND(ISNUMBER('Test Sample Data'!G12),'Test Sample Data'!G12&lt;35, 'Test Sample Data'!G12&gt;0),'Test Sample Data'!G12,35),""))</f>
        <v/>
      </c>
      <c r="H13" s="60" t="str">
        <f>IF('Test Sample Data'!H12="","",IF(SUM('Test Sample Data'!H$3:H$98)&gt;10,IF(AND(ISNUMBER('Test Sample Data'!H12),'Test Sample Data'!H12&lt;35, 'Test Sample Data'!H12&gt;0),'Test Sample Data'!H12,35),""))</f>
        <v/>
      </c>
      <c r="I13" s="60" t="str">
        <f>IF('Test Sample Data'!I12="","",IF(SUM('Test Sample Data'!I$3:I$98)&gt;10,IF(AND(ISNUMBER('Test Sample Data'!I12),'Test Sample Data'!I12&lt;35, 'Test Sample Data'!I12&gt;0),'Test Sample Data'!I12,35),""))</f>
        <v/>
      </c>
      <c r="J13" s="60" t="str">
        <f>IF('Test Sample Data'!J12="","",IF(SUM('Test Sample Data'!J$3:J$98)&gt;10,IF(AND(ISNUMBER('Test Sample Data'!J12),'Test Sample Data'!J12&lt;35, 'Test Sample Data'!J12&gt;0),'Test Sample Data'!J12,35),""))</f>
        <v/>
      </c>
      <c r="K13" s="60" t="str">
        <f>IF('Test Sample Data'!K12="","",IF(SUM('Test Sample Data'!K$3:K$98)&gt;10,IF(AND(ISNUMBER('Test Sample Data'!K12),'Test Sample Data'!K12&lt;35, 'Test Sample Data'!K12&gt;0),'Test Sample Data'!K12,35),""))</f>
        <v/>
      </c>
      <c r="L13" s="60" t="str">
        <f>IF('Test Sample Data'!L12="","",IF(SUM('Test Sample Data'!L$3:L$98)&gt;10,IF(AND(ISNUMBER('Test Sample Data'!L12),'Test Sample Data'!L12&lt;35, 'Test Sample Data'!L12&gt;0),'Test Sample Data'!L12,35),""))</f>
        <v/>
      </c>
      <c r="M13" s="60" t="str">
        <f>'Gene Table'!D12</f>
        <v>TTR</v>
      </c>
      <c r="N13" s="59" t="s">
        <v>10</v>
      </c>
      <c r="O13" s="60">
        <f>IF('Control Sample Data'!C12="","",IF(SUM('Control Sample Data'!C$3:C$98)&gt;10,IF(AND(ISNUMBER('Control Sample Data'!C12),'Control Sample Data'!C12&lt;35, 'Control Sample Data'!C12&gt;0),'Control Sample Data'!C12,35),""))</f>
        <v>23.79</v>
      </c>
      <c r="P13" s="60">
        <f>IF('Control Sample Data'!D12="","",IF(SUM('Control Sample Data'!D$3:D$98)&gt;10,IF(AND(ISNUMBER('Control Sample Data'!D12),'Control Sample Data'!D12&lt;35, 'Control Sample Data'!D12&gt;0),'Control Sample Data'!D12,35),""))</f>
        <v>26.54</v>
      </c>
      <c r="Q13" s="60">
        <f>IF('Control Sample Data'!E12="","",IF(SUM('Control Sample Data'!E$3:E$98)&gt;10,IF(AND(ISNUMBER('Control Sample Data'!E12),'Control Sample Data'!E12&lt;35, 'Control Sample Data'!E12&gt;0),'Control Sample Data'!E12,35),""))</f>
        <v>25.46</v>
      </c>
      <c r="R13" s="60" t="str">
        <f>IF('Control Sample Data'!F12="","",IF(SUM('Control Sample Data'!F$3:F$98)&gt;10,IF(AND(ISNUMBER('Control Sample Data'!F12),'Control Sample Data'!F12&lt;35, 'Control Sample Data'!F12&gt;0),'Control Sample Data'!F12,35),""))</f>
        <v/>
      </c>
      <c r="S13" s="60" t="str">
        <f>IF('Control Sample Data'!G12="","",IF(SUM('Control Sample Data'!G$3:G$98)&gt;10,IF(AND(ISNUMBER('Control Sample Data'!G12),'Control Sample Data'!G12&lt;35, 'Control Sample Data'!G12&gt;0),'Control Sample Data'!G12,35),""))</f>
        <v/>
      </c>
      <c r="T13" s="60" t="str">
        <f>IF('Control Sample Data'!H12="","",IF(SUM('Control Sample Data'!H$3:H$98)&gt;10,IF(AND(ISNUMBER('Control Sample Data'!H12),'Control Sample Data'!H12&lt;35, 'Control Sample Data'!H12&gt;0),'Control Sample Data'!H12,35),""))</f>
        <v/>
      </c>
      <c r="U13" s="60" t="str">
        <f>IF('Control Sample Data'!I12="","",IF(SUM('Control Sample Data'!I$3:I$98)&gt;10,IF(AND(ISNUMBER('Control Sample Data'!I12),'Control Sample Data'!I12&lt;35, 'Control Sample Data'!I12&gt;0),'Control Sample Data'!I12,35),""))</f>
        <v/>
      </c>
      <c r="V13" s="60" t="str">
        <f>IF('Control Sample Data'!J12="","",IF(SUM('Control Sample Data'!J$3:J$98)&gt;10,IF(AND(ISNUMBER('Control Sample Data'!J12),'Control Sample Data'!J12&lt;35, 'Control Sample Data'!J12&gt;0),'Control Sample Data'!J12,35),""))</f>
        <v/>
      </c>
      <c r="W13" s="60" t="str">
        <f>IF('Control Sample Data'!K12="","",IF(SUM('Control Sample Data'!K$3:K$98)&gt;10,IF(AND(ISNUMBER('Control Sample Data'!K12),'Control Sample Data'!K12&lt;35, 'Control Sample Data'!K12&gt;0),'Control Sample Data'!K12,35),""))</f>
        <v/>
      </c>
      <c r="X13" s="60" t="str">
        <f>IF('Control Sample Data'!L12="","",IF(SUM('Control Sample Data'!L$3:L$98)&gt;10,IF(AND(ISNUMBER('Control Sample Data'!L12),'Control Sample Data'!L12&lt;35, 'Control Sample Data'!L12&gt;0),'Control Sample Data'!L12,35),""))</f>
        <v/>
      </c>
      <c r="Y13" s="78" t="str">
        <f>IF(ISERROR(VLOOKUP('Choose Housekeeping Genes'!$A12,Calculations!$A$4:$L$99,3,0)),"",VLOOKUP('Choose Housekeeping Genes'!$A12,Calculations!$A$4:$L$99,3,0))</f>
        <v/>
      </c>
      <c r="Z13" s="61" t="str">
        <f>IF(ISERROR(VLOOKUP('Choose Housekeeping Genes'!$A12,Calculations!$A$4:$L$99,4,0)),"",VLOOKUP('Choose Housekeeping Genes'!$A12,Calculations!$A$4:$L$99,4,0))</f>
        <v/>
      </c>
      <c r="AA13" s="61" t="str">
        <f>IF(ISERROR(VLOOKUP('Choose Housekeeping Genes'!$A12,Calculations!$A$4:$L$99,5,0)),"",VLOOKUP('Choose Housekeeping Genes'!$A12,Calculations!$A$4:$L$99,5,0))</f>
        <v/>
      </c>
      <c r="AB13" s="61" t="str">
        <f>IF(ISERROR(VLOOKUP('Choose Housekeeping Genes'!$A12,Calculations!$A$4:$L$99,6,0)),"",VLOOKUP('Choose Housekeeping Genes'!$A12,Calculations!$A$4:$L$99,6,0))</f>
        <v/>
      </c>
      <c r="AC13" s="61" t="str">
        <f>IF(ISERROR(VLOOKUP('Choose Housekeeping Genes'!$A12,Calculations!$A$4:$L$99,7,0)),"",VLOOKUP('Choose Housekeeping Genes'!$A12,Calculations!$A$4:$L$99,7,0))</f>
        <v/>
      </c>
      <c r="AD13" s="61" t="str">
        <f>IF(ISERROR(VLOOKUP('Choose Housekeeping Genes'!$A12,Calculations!$A$4:$L$99,8,0)),"",VLOOKUP('Choose Housekeeping Genes'!$A12,Calculations!$A$4:$L$99,8,0))</f>
        <v/>
      </c>
      <c r="AE13" s="61" t="str">
        <f>IF(ISERROR(VLOOKUP('Choose Housekeeping Genes'!$A12,Calculations!$A$4:$L$99,9,0)),"",VLOOKUP('Choose Housekeeping Genes'!$A12,Calculations!$A$4:$L$99,9,0))</f>
        <v/>
      </c>
      <c r="AF13" s="61" t="str">
        <f>IF(ISERROR(VLOOKUP('Choose Housekeeping Genes'!$A12,Calculations!$A$4:$L$99,10,0)),"",VLOOKUP('Choose Housekeeping Genes'!$A12,Calculations!$A$4:$L$99,10,0))</f>
        <v/>
      </c>
      <c r="AG13" s="61" t="str">
        <f>IF(ISERROR(VLOOKUP('Choose Housekeeping Genes'!$A12,Calculations!$A$4:$L$99,11,0)),"",VLOOKUP('Choose Housekeeping Genes'!$A12,Calculations!$A$4:$L$99,11,0))</f>
        <v/>
      </c>
      <c r="AH13" s="79" t="str">
        <f>IF(ISERROR(VLOOKUP('Choose Housekeeping Genes'!$A12,Calculations!$A$4:$M$99,12,0)),"",VLOOKUP('Choose Housekeeping Genes'!$A12,Calculations!$A$4:$M$99,12,0))</f>
        <v/>
      </c>
      <c r="AI13" s="78" t="str">
        <f>IF(ISERROR(VLOOKUP('Choose Housekeeping Genes'!$A12,Calculations!$A$4:$AA$99,15,0)),"",VLOOKUP('Choose Housekeeping Genes'!$A12,Calculations!$A$4:$AA$99,15,0))</f>
        <v/>
      </c>
      <c r="AJ13" s="61" t="str">
        <f>IF(ISERROR(VLOOKUP('Choose Housekeeping Genes'!$A12,Calculations!$A$4:$AA$99,16,0)),"",VLOOKUP('Choose Housekeeping Genes'!$A12,Calculations!$A$4:$AA$99,16,0))</f>
        <v/>
      </c>
      <c r="AK13" s="61" t="str">
        <f>IF(ISERROR(VLOOKUP('Choose Housekeeping Genes'!$A12,Calculations!$A$4:$AA$99,17,0)),"",VLOOKUP('Choose Housekeeping Genes'!$A12,Calculations!$A$4:$AA$99,17,0))</f>
        <v/>
      </c>
      <c r="AL13" s="61" t="str">
        <f>IF(ISERROR(VLOOKUP('Choose Housekeeping Genes'!$A12,Calculations!$A$4:$AA$99,18,0)),"",VLOOKUP('Choose Housekeeping Genes'!$A12,Calculations!$A$4:$AA$99,18,0))</f>
        <v/>
      </c>
      <c r="AM13" s="61" t="str">
        <f>IF(ISERROR(VLOOKUP('Choose Housekeeping Genes'!$A12,Calculations!$A$4:$AA$99,19,0)),"",VLOOKUP('Choose Housekeeping Genes'!$A12,Calculations!$A$4:$AA$99,19,0))</f>
        <v/>
      </c>
      <c r="AN13" s="61" t="str">
        <f>IF(ISERROR(VLOOKUP('Choose Housekeeping Genes'!$A12,Calculations!$A$4:$AA$99,20,0)),"",VLOOKUP('Choose Housekeeping Genes'!$A12,Calculations!$A$4:$AA$99,20,0))</f>
        <v/>
      </c>
      <c r="AO13" s="61" t="str">
        <f>IF(ISERROR(VLOOKUP('Choose Housekeeping Genes'!$A12,Calculations!$A$4:$AA$99,21,0)),"",VLOOKUP('Choose Housekeeping Genes'!$A12,Calculations!$A$4:$AA$99,21,0))</f>
        <v/>
      </c>
      <c r="AP13" s="61" t="str">
        <f>IF(ISERROR(VLOOKUP('Choose Housekeeping Genes'!$A12,Calculations!$A$4:$AA$99,22,0)),"",VLOOKUP('Choose Housekeeping Genes'!$A12,Calculations!$A$4:$AA$99,22,0))</f>
        <v/>
      </c>
      <c r="AQ13" s="61" t="str">
        <f>IF(ISERROR(VLOOKUP('Choose Housekeeping Genes'!$A12,Calculations!$A$4:$AA$99,23,0)),"",VLOOKUP('Choose Housekeeping Genes'!$A12,Calculations!$A$4:$AA$99,23,0))</f>
        <v/>
      </c>
      <c r="AR13" s="79" t="str">
        <f>IF(ISERROR(VLOOKUP('Choose Housekeeping Genes'!$A12,Calculations!$A$4:$AA$99,24,0)),"",VLOOKUP('Choose Housekeeping Genes'!$A12,Calculations!$A$4:$AA$99,24,0))</f>
        <v/>
      </c>
      <c r="AS13" s="74" t="str">
        <f t="shared" si="20"/>
        <v>TTR</v>
      </c>
      <c r="AT13" s="59" t="s">
        <v>10</v>
      </c>
      <c r="AU13" s="60">
        <f t="shared" si="21"/>
        <v>6.8500000000000014</v>
      </c>
      <c r="AV13" s="60">
        <f t="shared" si="0"/>
        <v>6.6700000000000017</v>
      </c>
      <c r="AW13" s="60">
        <f t="shared" si="1"/>
        <v>6.1699999999999982</v>
      </c>
      <c r="AX13" s="60" t="str">
        <f t="shared" si="2"/>
        <v/>
      </c>
      <c r="AY13" s="60" t="str">
        <f t="shared" si="3"/>
        <v/>
      </c>
      <c r="AZ13" s="60" t="str">
        <f t="shared" si="4"/>
        <v/>
      </c>
      <c r="BA13" s="60" t="str">
        <f t="shared" si="5"/>
        <v/>
      </c>
      <c r="BB13" s="60" t="str">
        <f t="shared" si="6"/>
        <v/>
      </c>
      <c r="BC13" s="60" t="str">
        <f t="shared" si="7"/>
        <v/>
      </c>
      <c r="BD13" s="60" t="str">
        <f t="shared" si="8"/>
        <v/>
      </c>
      <c r="BE13" s="60">
        <f t="shared" si="9"/>
        <v>6.5249999999999986</v>
      </c>
      <c r="BF13" s="60">
        <f t="shared" si="10"/>
        <v>8.4699999999999989</v>
      </c>
      <c r="BG13" s="60">
        <f t="shared" si="11"/>
        <v>6.7750000000000021</v>
      </c>
      <c r="BH13" s="60" t="str">
        <f t="shared" si="12"/>
        <v/>
      </c>
      <c r="BI13" s="60" t="str">
        <f t="shared" si="13"/>
        <v/>
      </c>
      <c r="BJ13" s="60" t="str">
        <f t="shared" si="14"/>
        <v/>
      </c>
      <c r="BK13" s="60" t="str">
        <f t="shared" si="15"/>
        <v/>
      </c>
      <c r="BL13" s="60" t="str">
        <f t="shared" si="16"/>
        <v/>
      </c>
      <c r="BM13" s="60" t="str">
        <f t="shared" si="17"/>
        <v/>
      </c>
      <c r="BN13" s="60" t="str">
        <f t="shared" si="18"/>
        <v/>
      </c>
      <c r="BO13" s="62">
        <f t="shared" si="22"/>
        <v>6.5633333333333335</v>
      </c>
      <c r="BP13" s="62">
        <f t="shared" si="23"/>
        <v>7.2566666666666668</v>
      </c>
      <c r="BQ13" s="74" t="str">
        <f t="shared" si="24"/>
        <v>TTR</v>
      </c>
      <c r="BR13" s="59" t="s">
        <v>10</v>
      </c>
      <c r="BS13" s="98">
        <f t="shared" si="25"/>
        <v>8.6685115005300292E-3</v>
      </c>
      <c r="BT13" s="98">
        <f t="shared" si="26"/>
        <v>9.8204169884517772E-3</v>
      </c>
      <c r="BU13" s="98">
        <f t="shared" si="27"/>
        <v>1.3888166893227675E-2</v>
      </c>
      <c r="BV13" s="98" t="str">
        <f t="shared" si="28"/>
        <v/>
      </c>
      <c r="BW13" s="98" t="str">
        <f t="shared" si="29"/>
        <v/>
      </c>
      <c r="BX13" s="98" t="str">
        <f t="shared" si="30"/>
        <v/>
      </c>
      <c r="BY13" s="98" t="str">
        <f t="shared" si="31"/>
        <v/>
      </c>
      <c r="BZ13" s="98" t="str">
        <f t="shared" si="32"/>
        <v/>
      </c>
      <c r="CA13" s="98" t="str">
        <f t="shared" si="33"/>
        <v/>
      </c>
      <c r="CB13" s="98" t="str">
        <f t="shared" si="34"/>
        <v/>
      </c>
      <c r="CC13" s="98">
        <f t="shared" si="35"/>
        <v>1.0858736092518268E-2</v>
      </c>
      <c r="CD13" s="98">
        <f t="shared" si="36"/>
        <v>2.8201742100048776E-3</v>
      </c>
      <c r="CE13" s="98">
        <f t="shared" si="37"/>
        <v>9.1310722543847186E-3</v>
      </c>
      <c r="CF13" s="98" t="str">
        <f t="shared" si="38"/>
        <v/>
      </c>
      <c r="CG13" s="98" t="str">
        <f t="shared" si="39"/>
        <v/>
      </c>
      <c r="CH13" s="98" t="str">
        <f t="shared" si="40"/>
        <v/>
      </c>
      <c r="CI13" s="98" t="str">
        <f t="shared" si="41"/>
        <v/>
      </c>
      <c r="CJ13" s="98" t="str">
        <f t="shared" si="42"/>
        <v/>
      </c>
      <c r="CK13" s="98" t="str">
        <f t="shared" si="43"/>
        <v/>
      </c>
      <c r="CL13" s="98" t="str">
        <f t="shared" si="44"/>
        <v/>
      </c>
    </row>
    <row r="14" spans="1:90" x14ac:dyDescent="0.25">
      <c r="A14" s="22" t="str">
        <f>'Gene Table'!D13</f>
        <v>HMOX1</v>
      </c>
      <c r="B14" s="59" t="s">
        <v>11</v>
      </c>
      <c r="C14" s="60">
        <f>IF('Test Sample Data'!C13="","",IF(SUM('Test Sample Data'!C$3:C$98)&gt;10,IF(AND(ISNUMBER('Test Sample Data'!C13),'Test Sample Data'!C13&lt;35, 'Test Sample Data'!C13&gt;0),'Test Sample Data'!C13,35),""))</f>
        <v>21.09</v>
      </c>
      <c r="D14" s="60">
        <f>IF('Test Sample Data'!D13="","",IF(SUM('Test Sample Data'!D$3:D$98)&gt;10,IF(AND(ISNUMBER('Test Sample Data'!D13),'Test Sample Data'!D13&lt;35, 'Test Sample Data'!D13&gt;0),'Test Sample Data'!D13,35),""))</f>
        <v>20.73</v>
      </c>
      <c r="E14" s="60">
        <f>IF('Test Sample Data'!E13="","",IF(SUM('Test Sample Data'!E$3:E$98)&gt;10,IF(AND(ISNUMBER('Test Sample Data'!E13),'Test Sample Data'!E13&lt;35, 'Test Sample Data'!E13&gt;0),'Test Sample Data'!E13,35),""))</f>
        <v>19.989999999999998</v>
      </c>
      <c r="F14" s="60" t="str">
        <f>IF('Test Sample Data'!F13="","",IF(SUM('Test Sample Data'!F$3:F$98)&gt;10,IF(AND(ISNUMBER('Test Sample Data'!F13),'Test Sample Data'!F13&lt;35, 'Test Sample Data'!F13&gt;0),'Test Sample Data'!F13,35),""))</f>
        <v/>
      </c>
      <c r="G14" s="60" t="str">
        <f>IF('Test Sample Data'!G13="","",IF(SUM('Test Sample Data'!G$3:G$98)&gt;10,IF(AND(ISNUMBER('Test Sample Data'!G13),'Test Sample Data'!G13&lt;35, 'Test Sample Data'!G13&gt;0),'Test Sample Data'!G13,35),""))</f>
        <v/>
      </c>
      <c r="H14" s="60" t="str">
        <f>IF('Test Sample Data'!H13="","",IF(SUM('Test Sample Data'!H$3:H$98)&gt;10,IF(AND(ISNUMBER('Test Sample Data'!H13),'Test Sample Data'!H13&lt;35, 'Test Sample Data'!H13&gt;0),'Test Sample Data'!H13,35),""))</f>
        <v/>
      </c>
      <c r="I14" s="60" t="str">
        <f>IF('Test Sample Data'!I13="","",IF(SUM('Test Sample Data'!I$3:I$98)&gt;10,IF(AND(ISNUMBER('Test Sample Data'!I13),'Test Sample Data'!I13&lt;35, 'Test Sample Data'!I13&gt;0),'Test Sample Data'!I13,35),""))</f>
        <v/>
      </c>
      <c r="J14" s="60" t="str">
        <f>IF('Test Sample Data'!J13="","",IF(SUM('Test Sample Data'!J$3:J$98)&gt;10,IF(AND(ISNUMBER('Test Sample Data'!J13),'Test Sample Data'!J13&lt;35, 'Test Sample Data'!J13&gt;0),'Test Sample Data'!J13,35),""))</f>
        <v/>
      </c>
      <c r="K14" s="60" t="str">
        <f>IF('Test Sample Data'!K13="","",IF(SUM('Test Sample Data'!K$3:K$98)&gt;10,IF(AND(ISNUMBER('Test Sample Data'!K13),'Test Sample Data'!K13&lt;35, 'Test Sample Data'!K13&gt;0),'Test Sample Data'!K13,35),""))</f>
        <v/>
      </c>
      <c r="L14" s="60" t="str">
        <f>IF('Test Sample Data'!L13="","",IF(SUM('Test Sample Data'!L$3:L$98)&gt;10,IF(AND(ISNUMBER('Test Sample Data'!L13),'Test Sample Data'!L13&lt;35, 'Test Sample Data'!L13&gt;0),'Test Sample Data'!L13,35),""))</f>
        <v/>
      </c>
      <c r="M14" s="60" t="str">
        <f>'Gene Table'!D13</f>
        <v>HMOX1</v>
      </c>
      <c r="N14" s="59" t="s">
        <v>11</v>
      </c>
      <c r="O14" s="60">
        <f>IF('Control Sample Data'!C13="","",IF(SUM('Control Sample Data'!C$3:C$98)&gt;10,IF(AND(ISNUMBER('Control Sample Data'!C13),'Control Sample Data'!C13&lt;35, 'Control Sample Data'!C13&gt;0),'Control Sample Data'!C13,35),""))</f>
        <v>18.79</v>
      </c>
      <c r="P14" s="60">
        <f>IF('Control Sample Data'!D13="","",IF(SUM('Control Sample Data'!D$3:D$98)&gt;10,IF(AND(ISNUMBER('Control Sample Data'!D13),'Control Sample Data'!D13&lt;35, 'Control Sample Data'!D13&gt;0),'Control Sample Data'!D13,35),""))</f>
        <v>19.73</v>
      </c>
      <c r="Q14" s="60">
        <f>IF('Control Sample Data'!E13="","",IF(SUM('Control Sample Data'!E$3:E$98)&gt;10,IF(AND(ISNUMBER('Control Sample Data'!E13),'Control Sample Data'!E13&lt;35, 'Control Sample Data'!E13&gt;0),'Control Sample Data'!E13,35),""))</f>
        <v>20.48</v>
      </c>
      <c r="R14" s="60" t="str">
        <f>IF('Control Sample Data'!F13="","",IF(SUM('Control Sample Data'!F$3:F$98)&gt;10,IF(AND(ISNUMBER('Control Sample Data'!F13),'Control Sample Data'!F13&lt;35, 'Control Sample Data'!F13&gt;0),'Control Sample Data'!F13,35),""))</f>
        <v/>
      </c>
      <c r="S14" s="60" t="str">
        <f>IF('Control Sample Data'!G13="","",IF(SUM('Control Sample Data'!G$3:G$98)&gt;10,IF(AND(ISNUMBER('Control Sample Data'!G13),'Control Sample Data'!G13&lt;35, 'Control Sample Data'!G13&gt;0),'Control Sample Data'!G13,35),""))</f>
        <v/>
      </c>
      <c r="T14" s="60" t="str">
        <f>IF('Control Sample Data'!H13="","",IF(SUM('Control Sample Data'!H$3:H$98)&gt;10,IF(AND(ISNUMBER('Control Sample Data'!H13),'Control Sample Data'!H13&lt;35, 'Control Sample Data'!H13&gt;0),'Control Sample Data'!H13,35),""))</f>
        <v/>
      </c>
      <c r="U14" s="60" t="str">
        <f>IF('Control Sample Data'!I13="","",IF(SUM('Control Sample Data'!I$3:I$98)&gt;10,IF(AND(ISNUMBER('Control Sample Data'!I13),'Control Sample Data'!I13&lt;35, 'Control Sample Data'!I13&gt;0),'Control Sample Data'!I13,35),""))</f>
        <v/>
      </c>
      <c r="V14" s="60" t="str">
        <f>IF('Control Sample Data'!J13="","",IF(SUM('Control Sample Data'!J$3:J$98)&gt;10,IF(AND(ISNUMBER('Control Sample Data'!J13),'Control Sample Data'!J13&lt;35, 'Control Sample Data'!J13&gt;0),'Control Sample Data'!J13,35),""))</f>
        <v/>
      </c>
      <c r="W14" s="60" t="str">
        <f>IF('Control Sample Data'!K13="","",IF(SUM('Control Sample Data'!K$3:K$98)&gt;10,IF(AND(ISNUMBER('Control Sample Data'!K13),'Control Sample Data'!K13&lt;35, 'Control Sample Data'!K13&gt;0),'Control Sample Data'!K13,35),""))</f>
        <v/>
      </c>
      <c r="X14" s="60" t="str">
        <f>IF('Control Sample Data'!L13="","",IF(SUM('Control Sample Data'!L$3:L$98)&gt;10,IF(AND(ISNUMBER('Control Sample Data'!L13),'Control Sample Data'!L13&lt;35, 'Control Sample Data'!L13&gt;0),'Control Sample Data'!L13,35),""))</f>
        <v/>
      </c>
      <c r="Y14" s="78" t="str">
        <f>IF(ISERROR(VLOOKUP('Choose Housekeeping Genes'!$A13,Calculations!$A$4:$L$99,3,0)),"",VLOOKUP('Choose Housekeeping Genes'!$A13,Calculations!$A$4:$L$99,3,0))</f>
        <v/>
      </c>
      <c r="Z14" s="61" t="str">
        <f>IF(ISERROR(VLOOKUP('Choose Housekeeping Genes'!$A13,Calculations!$A$4:$L$99,4,0)),"",VLOOKUP('Choose Housekeeping Genes'!$A13,Calculations!$A$4:$L$99,4,0))</f>
        <v/>
      </c>
      <c r="AA14" s="61" t="str">
        <f>IF(ISERROR(VLOOKUP('Choose Housekeeping Genes'!$A13,Calculations!$A$4:$L$99,5,0)),"",VLOOKUP('Choose Housekeeping Genes'!$A13,Calculations!$A$4:$L$99,5,0))</f>
        <v/>
      </c>
      <c r="AB14" s="61" t="str">
        <f>IF(ISERROR(VLOOKUP('Choose Housekeeping Genes'!$A13,Calculations!$A$4:$L$99,6,0)),"",VLOOKUP('Choose Housekeeping Genes'!$A13,Calculations!$A$4:$L$99,6,0))</f>
        <v/>
      </c>
      <c r="AC14" s="61" t="str">
        <f>IF(ISERROR(VLOOKUP('Choose Housekeeping Genes'!$A13,Calculations!$A$4:$L$99,7,0)),"",VLOOKUP('Choose Housekeeping Genes'!$A13,Calculations!$A$4:$L$99,7,0))</f>
        <v/>
      </c>
      <c r="AD14" s="61" t="str">
        <f>IF(ISERROR(VLOOKUP('Choose Housekeeping Genes'!$A13,Calculations!$A$4:$L$99,8,0)),"",VLOOKUP('Choose Housekeeping Genes'!$A13,Calculations!$A$4:$L$99,8,0))</f>
        <v/>
      </c>
      <c r="AE14" s="61" t="str">
        <f>IF(ISERROR(VLOOKUP('Choose Housekeeping Genes'!$A13,Calculations!$A$4:$L$99,9,0)),"",VLOOKUP('Choose Housekeeping Genes'!$A13,Calculations!$A$4:$L$99,9,0))</f>
        <v/>
      </c>
      <c r="AF14" s="61" t="str">
        <f>IF(ISERROR(VLOOKUP('Choose Housekeeping Genes'!$A13,Calculations!$A$4:$L$99,10,0)),"",VLOOKUP('Choose Housekeeping Genes'!$A13,Calculations!$A$4:$L$99,10,0))</f>
        <v/>
      </c>
      <c r="AG14" s="61" t="str">
        <f>IF(ISERROR(VLOOKUP('Choose Housekeeping Genes'!$A13,Calculations!$A$4:$L$99,11,0)),"",VLOOKUP('Choose Housekeeping Genes'!$A13,Calculations!$A$4:$L$99,11,0))</f>
        <v/>
      </c>
      <c r="AH14" s="79" t="str">
        <f>IF(ISERROR(VLOOKUP('Choose Housekeeping Genes'!$A13,Calculations!$A$4:$M$99,12,0)),"",VLOOKUP('Choose Housekeeping Genes'!$A13,Calculations!$A$4:$M$99,12,0))</f>
        <v/>
      </c>
      <c r="AI14" s="78" t="str">
        <f>IF(ISERROR(VLOOKUP('Choose Housekeeping Genes'!$A13,Calculations!$A$4:$AA$99,15,0)),"",VLOOKUP('Choose Housekeeping Genes'!$A13,Calculations!$A$4:$AA$99,15,0))</f>
        <v/>
      </c>
      <c r="AJ14" s="61" t="str">
        <f>IF(ISERROR(VLOOKUP('Choose Housekeeping Genes'!$A13,Calculations!$A$4:$AA$99,16,0)),"",VLOOKUP('Choose Housekeeping Genes'!$A13,Calculations!$A$4:$AA$99,16,0))</f>
        <v/>
      </c>
      <c r="AK14" s="61" t="str">
        <f>IF(ISERROR(VLOOKUP('Choose Housekeeping Genes'!$A13,Calculations!$A$4:$AA$99,17,0)),"",VLOOKUP('Choose Housekeeping Genes'!$A13,Calculations!$A$4:$AA$99,17,0))</f>
        <v/>
      </c>
      <c r="AL14" s="61" t="str">
        <f>IF(ISERROR(VLOOKUP('Choose Housekeeping Genes'!$A13,Calculations!$A$4:$AA$99,18,0)),"",VLOOKUP('Choose Housekeeping Genes'!$A13,Calculations!$A$4:$AA$99,18,0))</f>
        <v/>
      </c>
      <c r="AM14" s="61" t="str">
        <f>IF(ISERROR(VLOOKUP('Choose Housekeeping Genes'!$A13,Calculations!$A$4:$AA$99,19,0)),"",VLOOKUP('Choose Housekeeping Genes'!$A13,Calculations!$A$4:$AA$99,19,0))</f>
        <v/>
      </c>
      <c r="AN14" s="61" t="str">
        <f>IF(ISERROR(VLOOKUP('Choose Housekeeping Genes'!$A13,Calculations!$A$4:$AA$99,20,0)),"",VLOOKUP('Choose Housekeeping Genes'!$A13,Calculations!$A$4:$AA$99,20,0))</f>
        <v/>
      </c>
      <c r="AO14" s="61" t="str">
        <f>IF(ISERROR(VLOOKUP('Choose Housekeeping Genes'!$A13,Calculations!$A$4:$AA$99,21,0)),"",VLOOKUP('Choose Housekeeping Genes'!$A13,Calculations!$A$4:$AA$99,21,0))</f>
        <v/>
      </c>
      <c r="AP14" s="61" t="str">
        <f>IF(ISERROR(VLOOKUP('Choose Housekeeping Genes'!$A13,Calculations!$A$4:$AA$99,22,0)),"",VLOOKUP('Choose Housekeeping Genes'!$A13,Calculations!$A$4:$AA$99,22,0))</f>
        <v/>
      </c>
      <c r="AQ14" s="61" t="str">
        <f>IF(ISERROR(VLOOKUP('Choose Housekeeping Genes'!$A13,Calculations!$A$4:$AA$99,23,0)),"",VLOOKUP('Choose Housekeeping Genes'!$A13,Calculations!$A$4:$AA$99,23,0))</f>
        <v/>
      </c>
      <c r="AR14" s="79" t="str">
        <f>IF(ISERROR(VLOOKUP('Choose Housekeeping Genes'!$A13,Calculations!$A$4:$AA$99,24,0)),"",VLOOKUP('Choose Housekeeping Genes'!$A13,Calculations!$A$4:$AA$99,24,0))</f>
        <v/>
      </c>
      <c r="AS14" s="74" t="str">
        <f t="shared" si="20"/>
        <v>HMOX1</v>
      </c>
      <c r="AT14" s="59" t="s">
        <v>11</v>
      </c>
      <c r="AU14" s="60">
        <f t="shared" si="21"/>
        <v>2.0800000000000018</v>
      </c>
      <c r="AV14" s="60">
        <f t="shared" si="0"/>
        <v>2.0800000000000018</v>
      </c>
      <c r="AW14" s="60">
        <f t="shared" si="1"/>
        <v>1.5999999999999979</v>
      </c>
      <c r="AX14" s="60" t="str">
        <f t="shared" si="2"/>
        <v/>
      </c>
      <c r="AY14" s="60" t="str">
        <f t="shared" si="3"/>
        <v/>
      </c>
      <c r="AZ14" s="60" t="str">
        <f t="shared" si="4"/>
        <v/>
      </c>
      <c r="BA14" s="60" t="str">
        <f t="shared" si="5"/>
        <v/>
      </c>
      <c r="BB14" s="60" t="str">
        <f t="shared" si="6"/>
        <v/>
      </c>
      <c r="BC14" s="60" t="str">
        <f t="shared" si="7"/>
        <v/>
      </c>
      <c r="BD14" s="60" t="str">
        <f t="shared" si="8"/>
        <v/>
      </c>
      <c r="BE14" s="60">
        <f t="shared" si="9"/>
        <v>1.5249999999999986</v>
      </c>
      <c r="BF14" s="60">
        <f t="shared" si="10"/>
        <v>1.6600000000000001</v>
      </c>
      <c r="BG14" s="60">
        <f t="shared" si="11"/>
        <v>1.7950000000000017</v>
      </c>
      <c r="BH14" s="60" t="str">
        <f t="shared" si="12"/>
        <v/>
      </c>
      <c r="BI14" s="60" t="str">
        <f t="shared" si="13"/>
        <v/>
      </c>
      <c r="BJ14" s="60" t="str">
        <f t="shared" si="14"/>
        <v/>
      </c>
      <c r="BK14" s="60" t="str">
        <f t="shared" si="15"/>
        <v/>
      </c>
      <c r="BL14" s="60" t="str">
        <f t="shared" si="16"/>
        <v/>
      </c>
      <c r="BM14" s="60" t="str">
        <f t="shared" si="17"/>
        <v/>
      </c>
      <c r="BN14" s="60" t="str">
        <f t="shared" si="18"/>
        <v/>
      </c>
      <c r="BO14" s="62">
        <f t="shared" si="22"/>
        <v>1.9200000000000006</v>
      </c>
      <c r="BP14" s="62">
        <f t="shared" si="23"/>
        <v>1.6600000000000001</v>
      </c>
      <c r="BQ14" s="74" t="str">
        <f t="shared" si="24"/>
        <v>HMOX1</v>
      </c>
      <c r="BR14" s="59" t="s">
        <v>11</v>
      </c>
      <c r="BS14" s="98">
        <f t="shared" si="25"/>
        <v>0.2365144116813987</v>
      </c>
      <c r="BT14" s="98">
        <f t="shared" si="26"/>
        <v>0.2365144116813987</v>
      </c>
      <c r="BU14" s="98">
        <f t="shared" si="27"/>
        <v>0.32987697769322399</v>
      </c>
      <c r="BV14" s="98" t="str">
        <f t="shared" si="28"/>
        <v/>
      </c>
      <c r="BW14" s="98" t="str">
        <f t="shared" si="29"/>
        <v/>
      </c>
      <c r="BX14" s="98" t="str">
        <f t="shared" si="30"/>
        <v/>
      </c>
      <c r="BY14" s="98" t="str">
        <f t="shared" si="31"/>
        <v/>
      </c>
      <c r="BZ14" s="98" t="str">
        <f t="shared" si="32"/>
        <v/>
      </c>
      <c r="CA14" s="98" t="str">
        <f t="shared" si="33"/>
        <v/>
      </c>
      <c r="CB14" s="98" t="str">
        <f t="shared" si="34"/>
        <v/>
      </c>
      <c r="CC14" s="98">
        <f t="shared" si="35"/>
        <v>0.34747955496058458</v>
      </c>
      <c r="CD14" s="98">
        <f t="shared" si="36"/>
        <v>0.31643914849256999</v>
      </c>
      <c r="CE14" s="98">
        <f t="shared" si="37"/>
        <v>0.28817158669971571</v>
      </c>
      <c r="CF14" s="98" t="str">
        <f t="shared" si="38"/>
        <v/>
      </c>
      <c r="CG14" s="98" t="str">
        <f t="shared" si="39"/>
        <v/>
      </c>
      <c r="CH14" s="98" t="str">
        <f t="shared" si="40"/>
        <v/>
      </c>
      <c r="CI14" s="98" t="str">
        <f t="shared" si="41"/>
        <v/>
      </c>
      <c r="CJ14" s="98" t="str">
        <f t="shared" si="42"/>
        <v/>
      </c>
      <c r="CK14" s="98" t="str">
        <f t="shared" si="43"/>
        <v/>
      </c>
      <c r="CL14" s="98" t="str">
        <f t="shared" si="44"/>
        <v/>
      </c>
    </row>
    <row r="15" spans="1:90" x14ac:dyDescent="0.25">
      <c r="A15" s="22" t="str">
        <f>'Gene Table'!D14</f>
        <v>THRSP</v>
      </c>
      <c r="B15" s="59" t="s">
        <v>12</v>
      </c>
      <c r="C15" s="60">
        <f>IF('Test Sample Data'!C14="","",IF(SUM('Test Sample Data'!C$3:C$98)&gt;10,IF(AND(ISNUMBER('Test Sample Data'!C14),'Test Sample Data'!C14&lt;35, 'Test Sample Data'!C14&gt;0),'Test Sample Data'!C14,35),""))</f>
        <v>32</v>
      </c>
      <c r="D15" s="60">
        <f>IF('Test Sample Data'!D14="","",IF(SUM('Test Sample Data'!D$3:D$98)&gt;10,IF(AND(ISNUMBER('Test Sample Data'!D14),'Test Sample Data'!D14&lt;35, 'Test Sample Data'!D14&gt;0),'Test Sample Data'!D14,35),""))</f>
        <v>32.14</v>
      </c>
      <c r="E15" s="60">
        <f>IF('Test Sample Data'!E14="","",IF(SUM('Test Sample Data'!E$3:E$98)&gt;10,IF(AND(ISNUMBER('Test Sample Data'!E14),'Test Sample Data'!E14&lt;35, 'Test Sample Data'!E14&gt;0),'Test Sample Data'!E14,35),""))</f>
        <v>31.5</v>
      </c>
      <c r="F15" s="60" t="str">
        <f>IF('Test Sample Data'!F14="","",IF(SUM('Test Sample Data'!F$3:F$98)&gt;10,IF(AND(ISNUMBER('Test Sample Data'!F14),'Test Sample Data'!F14&lt;35, 'Test Sample Data'!F14&gt;0),'Test Sample Data'!F14,35),""))</f>
        <v/>
      </c>
      <c r="G15" s="60" t="str">
        <f>IF('Test Sample Data'!G14="","",IF(SUM('Test Sample Data'!G$3:G$98)&gt;10,IF(AND(ISNUMBER('Test Sample Data'!G14),'Test Sample Data'!G14&lt;35, 'Test Sample Data'!G14&gt;0),'Test Sample Data'!G14,35),""))</f>
        <v/>
      </c>
      <c r="H15" s="60" t="str">
        <f>IF('Test Sample Data'!H14="","",IF(SUM('Test Sample Data'!H$3:H$98)&gt;10,IF(AND(ISNUMBER('Test Sample Data'!H14),'Test Sample Data'!H14&lt;35, 'Test Sample Data'!H14&gt;0),'Test Sample Data'!H14,35),""))</f>
        <v/>
      </c>
      <c r="I15" s="60" t="str">
        <f>IF('Test Sample Data'!I14="","",IF(SUM('Test Sample Data'!I$3:I$98)&gt;10,IF(AND(ISNUMBER('Test Sample Data'!I14),'Test Sample Data'!I14&lt;35, 'Test Sample Data'!I14&gt;0),'Test Sample Data'!I14,35),""))</f>
        <v/>
      </c>
      <c r="J15" s="60" t="str">
        <f>IF('Test Sample Data'!J14="","",IF(SUM('Test Sample Data'!J$3:J$98)&gt;10,IF(AND(ISNUMBER('Test Sample Data'!J14),'Test Sample Data'!J14&lt;35, 'Test Sample Data'!J14&gt;0),'Test Sample Data'!J14,35),""))</f>
        <v/>
      </c>
      <c r="K15" s="60" t="str">
        <f>IF('Test Sample Data'!K14="","",IF(SUM('Test Sample Data'!K$3:K$98)&gt;10,IF(AND(ISNUMBER('Test Sample Data'!K14),'Test Sample Data'!K14&lt;35, 'Test Sample Data'!K14&gt;0),'Test Sample Data'!K14,35),""))</f>
        <v/>
      </c>
      <c r="L15" s="60" t="str">
        <f>IF('Test Sample Data'!L14="","",IF(SUM('Test Sample Data'!L$3:L$98)&gt;10,IF(AND(ISNUMBER('Test Sample Data'!L14),'Test Sample Data'!L14&lt;35, 'Test Sample Data'!L14&gt;0),'Test Sample Data'!L14,35),""))</f>
        <v/>
      </c>
      <c r="M15" s="60" t="str">
        <f>'Gene Table'!D14</f>
        <v>THRSP</v>
      </c>
      <c r="N15" s="59" t="s">
        <v>12</v>
      </c>
      <c r="O15" s="60">
        <f>IF('Control Sample Data'!C14="","",IF(SUM('Control Sample Data'!C$3:C$98)&gt;10,IF(AND(ISNUMBER('Control Sample Data'!C14),'Control Sample Data'!C14&lt;35, 'Control Sample Data'!C14&gt;0),'Control Sample Data'!C14,35),""))</f>
        <v>30.9</v>
      </c>
      <c r="P15" s="60">
        <f>IF('Control Sample Data'!D14="","",IF(SUM('Control Sample Data'!D$3:D$98)&gt;10,IF(AND(ISNUMBER('Control Sample Data'!D14),'Control Sample Data'!D14&lt;35, 'Control Sample Data'!D14&gt;0),'Control Sample Data'!D14,35),""))</f>
        <v>31.14</v>
      </c>
      <c r="Q15" s="60">
        <f>IF('Control Sample Data'!E14="","",IF(SUM('Control Sample Data'!E$3:E$98)&gt;10,IF(AND(ISNUMBER('Control Sample Data'!E14),'Control Sample Data'!E14&lt;35, 'Control Sample Data'!E14&gt;0),'Control Sample Data'!E14,35),""))</f>
        <v>32.5</v>
      </c>
      <c r="R15" s="60" t="str">
        <f>IF('Control Sample Data'!F14="","",IF(SUM('Control Sample Data'!F$3:F$98)&gt;10,IF(AND(ISNUMBER('Control Sample Data'!F14),'Control Sample Data'!F14&lt;35, 'Control Sample Data'!F14&gt;0),'Control Sample Data'!F14,35),""))</f>
        <v/>
      </c>
      <c r="S15" s="60" t="str">
        <f>IF('Control Sample Data'!G14="","",IF(SUM('Control Sample Data'!G$3:G$98)&gt;10,IF(AND(ISNUMBER('Control Sample Data'!G14),'Control Sample Data'!G14&lt;35, 'Control Sample Data'!G14&gt;0),'Control Sample Data'!G14,35),""))</f>
        <v/>
      </c>
      <c r="T15" s="60" t="str">
        <f>IF('Control Sample Data'!H14="","",IF(SUM('Control Sample Data'!H$3:H$98)&gt;10,IF(AND(ISNUMBER('Control Sample Data'!H14),'Control Sample Data'!H14&lt;35, 'Control Sample Data'!H14&gt;0),'Control Sample Data'!H14,35),""))</f>
        <v/>
      </c>
      <c r="U15" s="60" t="str">
        <f>IF('Control Sample Data'!I14="","",IF(SUM('Control Sample Data'!I$3:I$98)&gt;10,IF(AND(ISNUMBER('Control Sample Data'!I14),'Control Sample Data'!I14&lt;35, 'Control Sample Data'!I14&gt;0),'Control Sample Data'!I14,35),""))</f>
        <v/>
      </c>
      <c r="V15" s="60" t="str">
        <f>IF('Control Sample Data'!J14="","",IF(SUM('Control Sample Data'!J$3:J$98)&gt;10,IF(AND(ISNUMBER('Control Sample Data'!J14),'Control Sample Data'!J14&lt;35, 'Control Sample Data'!J14&gt;0),'Control Sample Data'!J14,35),""))</f>
        <v/>
      </c>
      <c r="W15" s="60" t="str">
        <f>IF('Control Sample Data'!K14="","",IF(SUM('Control Sample Data'!K$3:K$98)&gt;10,IF(AND(ISNUMBER('Control Sample Data'!K14),'Control Sample Data'!K14&lt;35, 'Control Sample Data'!K14&gt;0),'Control Sample Data'!K14,35),""))</f>
        <v/>
      </c>
      <c r="X15" s="60" t="str">
        <f>IF('Control Sample Data'!L14="","",IF(SUM('Control Sample Data'!L$3:L$98)&gt;10,IF(AND(ISNUMBER('Control Sample Data'!L14),'Control Sample Data'!L14&lt;35, 'Control Sample Data'!L14&gt;0),'Control Sample Data'!L14,35),""))</f>
        <v/>
      </c>
      <c r="Y15" s="78" t="str">
        <f>IF(ISERROR(VLOOKUP('Choose Housekeeping Genes'!$A14,Calculations!$A$4:$L$99,3,0)),"",VLOOKUP('Choose Housekeeping Genes'!$A14,Calculations!$A$4:$L$99,3,0))</f>
        <v/>
      </c>
      <c r="Z15" s="61" t="str">
        <f>IF(ISERROR(VLOOKUP('Choose Housekeeping Genes'!$A14,Calculations!$A$4:$L$99,4,0)),"",VLOOKUP('Choose Housekeeping Genes'!$A14,Calculations!$A$4:$L$99,4,0))</f>
        <v/>
      </c>
      <c r="AA15" s="61" t="str">
        <f>IF(ISERROR(VLOOKUP('Choose Housekeeping Genes'!$A14,Calculations!$A$4:$L$99,5,0)),"",VLOOKUP('Choose Housekeeping Genes'!$A14,Calculations!$A$4:$L$99,5,0))</f>
        <v/>
      </c>
      <c r="AB15" s="61" t="str">
        <f>IF(ISERROR(VLOOKUP('Choose Housekeeping Genes'!$A14,Calculations!$A$4:$L$99,6,0)),"",VLOOKUP('Choose Housekeeping Genes'!$A14,Calculations!$A$4:$L$99,6,0))</f>
        <v/>
      </c>
      <c r="AC15" s="61" t="str">
        <f>IF(ISERROR(VLOOKUP('Choose Housekeeping Genes'!$A14,Calculations!$A$4:$L$99,7,0)),"",VLOOKUP('Choose Housekeeping Genes'!$A14,Calculations!$A$4:$L$99,7,0))</f>
        <v/>
      </c>
      <c r="AD15" s="61" t="str">
        <f>IF(ISERROR(VLOOKUP('Choose Housekeeping Genes'!$A14,Calculations!$A$4:$L$99,8,0)),"",VLOOKUP('Choose Housekeeping Genes'!$A14,Calculations!$A$4:$L$99,8,0))</f>
        <v/>
      </c>
      <c r="AE15" s="61" t="str">
        <f>IF(ISERROR(VLOOKUP('Choose Housekeeping Genes'!$A14,Calculations!$A$4:$L$99,9,0)),"",VLOOKUP('Choose Housekeeping Genes'!$A14,Calculations!$A$4:$L$99,9,0))</f>
        <v/>
      </c>
      <c r="AF15" s="61" t="str">
        <f>IF(ISERROR(VLOOKUP('Choose Housekeeping Genes'!$A14,Calculations!$A$4:$L$99,10,0)),"",VLOOKUP('Choose Housekeeping Genes'!$A14,Calculations!$A$4:$L$99,10,0))</f>
        <v/>
      </c>
      <c r="AG15" s="61" t="str">
        <f>IF(ISERROR(VLOOKUP('Choose Housekeeping Genes'!$A14,Calculations!$A$4:$L$99,11,0)),"",VLOOKUP('Choose Housekeeping Genes'!$A14,Calculations!$A$4:$L$99,11,0))</f>
        <v/>
      </c>
      <c r="AH15" s="79" t="str">
        <f>IF(ISERROR(VLOOKUP('Choose Housekeeping Genes'!$A14,Calculations!$A$4:$M$99,12,0)),"",VLOOKUP('Choose Housekeeping Genes'!$A14,Calculations!$A$4:$M$99,12,0))</f>
        <v/>
      </c>
      <c r="AI15" s="78" t="str">
        <f>IF(ISERROR(VLOOKUP('Choose Housekeeping Genes'!$A14,Calculations!$A$4:$AA$99,15,0)),"",VLOOKUP('Choose Housekeeping Genes'!$A14,Calculations!$A$4:$AA$99,15,0))</f>
        <v/>
      </c>
      <c r="AJ15" s="61" t="str">
        <f>IF(ISERROR(VLOOKUP('Choose Housekeeping Genes'!$A14,Calculations!$A$4:$AA$99,16,0)),"",VLOOKUP('Choose Housekeeping Genes'!$A14,Calculations!$A$4:$AA$99,16,0))</f>
        <v/>
      </c>
      <c r="AK15" s="61" t="str">
        <f>IF(ISERROR(VLOOKUP('Choose Housekeeping Genes'!$A14,Calculations!$A$4:$AA$99,17,0)),"",VLOOKUP('Choose Housekeeping Genes'!$A14,Calculations!$A$4:$AA$99,17,0))</f>
        <v/>
      </c>
      <c r="AL15" s="61" t="str">
        <f>IF(ISERROR(VLOOKUP('Choose Housekeeping Genes'!$A14,Calculations!$A$4:$AA$99,18,0)),"",VLOOKUP('Choose Housekeeping Genes'!$A14,Calculations!$A$4:$AA$99,18,0))</f>
        <v/>
      </c>
      <c r="AM15" s="61" t="str">
        <f>IF(ISERROR(VLOOKUP('Choose Housekeeping Genes'!$A14,Calculations!$A$4:$AA$99,19,0)),"",VLOOKUP('Choose Housekeeping Genes'!$A14,Calculations!$A$4:$AA$99,19,0))</f>
        <v/>
      </c>
      <c r="AN15" s="61" t="str">
        <f>IF(ISERROR(VLOOKUP('Choose Housekeeping Genes'!$A14,Calculations!$A$4:$AA$99,20,0)),"",VLOOKUP('Choose Housekeeping Genes'!$A14,Calculations!$A$4:$AA$99,20,0))</f>
        <v/>
      </c>
      <c r="AO15" s="61" t="str">
        <f>IF(ISERROR(VLOOKUP('Choose Housekeeping Genes'!$A14,Calculations!$A$4:$AA$99,21,0)),"",VLOOKUP('Choose Housekeeping Genes'!$A14,Calculations!$A$4:$AA$99,21,0))</f>
        <v/>
      </c>
      <c r="AP15" s="61" t="str">
        <f>IF(ISERROR(VLOOKUP('Choose Housekeeping Genes'!$A14,Calculations!$A$4:$AA$99,22,0)),"",VLOOKUP('Choose Housekeeping Genes'!$A14,Calculations!$A$4:$AA$99,22,0))</f>
        <v/>
      </c>
      <c r="AQ15" s="61" t="str">
        <f>IF(ISERROR(VLOOKUP('Choose Housekeeping Genes'!$A14,Calculations!$A$4:$AA$99,23,0)),"",VLOOKUP('Choose Housekeeping Genes'!$A14,Calculations!$A$4:$AA$99,23,0))</f>
        <v/>
      </c>
      <c r="AR15" s="79" t="str">
        <f>IF(ISERROR(VLOOKUP('Choose Housekeeping Genes'!$A14,Calculations!$A$4:$AA$99,24,0)),"",VLOOKUP('Choose Housekeeping Genes'!$A14,Calculations!$A$4:$AA$99,24,0))</f>
        <v/>
      </c>
      <c r="AS15" s="74" t="str">
        <f t="shared" si="20"/>
        <v>THRSP</v>
      </c>
      <c r="AT15" s="59" t="s">
        <v>12</v>
      </c>
      <c r="AU15" s="60">
        <f t="shared" si="21"/>
        <v>12.990000000000002</v>
      </c>
      <c r="AV15" s="60">
        <f t="shared" si="0"/>
        <v>13.490000000000002</v>
      </c>
      <c r="AW15" s="60">
        <f t="shared" si="1"/>
        <v>13.11</v>
      </c>
      <c r="AX15" s="60" t="str">
        <f t="shared" si="2"/>
        <v/>
      </c>
      <c r="AY15" s="60" t="str">
        <f t="shared" si="3"/>
        <v/>
      </c>
      <c r="AZ15" s="60" t="str">
        <f t="shared" si="4"/>
        <v/>
      </c>
      <c r="BA15" s="60" t="str">
        <f t="shared" si="5"/>
        <v/>
      </c>
      <c r="BB15" s="60" t="str">
        <f t="shared" si="6"/>
        <v/>
      </c>
      <c r="BC15" s="60" t="str">
        <f t="shared" si="7"/>
        <v/>
      </c>
      <c r="BD15" s="60" t="str">
        <f t="shared" si="8"/>
        <v/>
      </c>
      <c r="BE15" s="60">
        <f t="shared" si="9"/>
        <v>13.634999999999998</v>
      </c>
      <c r="BF15" s="60">
        <f t="shared" si="10"/>
        <v>13.07</v>
      </c>
      <c r="BG15" s="60">
        <f t="shared" si="11"/>
        <v>13.815000000000001</v>
      </c>
      <c r="BH15" s="60" t="str">
        <f t="shared" si="12"/>
        <v/>
      </c>
      <c r="BI15" s="60" t="str">
        <f t="shared" si="13"/>
        <v/>
      </c>
      <c r="BJ15" s="60" t="str">
        <f t="shared" si="14"/>
        <v/>
      </c>
      <c r="BK15" s="60" t="str">
        <f t="shared" si="15"/>
        <v/>
      </c>
      <c r="BL15" s="60" t="str">
        <f t="shared" si="16"/>
        <v/>
      </c>
      <c r="BM15" s="60" t="str">
        <f t="shared" si="17"/>
        <v/>
      </c>
      <c r="BN15" s="60" t="str">
        <f t="shared" si="18"/>
        <v/>
      </c>
      <c r="BO15" s="62">
        <f t="shared" si="22"/>
        <v>13.196666666666667</v>
      </c>
      <c r="BP15" s="62">
        <f t="shared" si="23"/>
        <v>13.506666666666666</v>
      </c>
      <c r="BQ15" s="74" t="str">
        <f t="shared" si="24"/>
        <v>THRSP</v>
      </c>
      <c r="BR15" s="59" t="s">
        <v>12</v>
      </c>
      <c r="BS15" s="98">
        <f t="shared" si="25"/>
        <v>1.2291937866903282E-4</v>
      </c>
      <c r="BT15" s="98">
        <f t="shared" si="26"/>
        <v>8.6917126196110265E-5</v>
      </c>
      <c r="BU15" s="98">
        <f t="shared" si="27"/>
        <v>1.1310889427372696E-4</v>
      </c>
      <c r="BV15" s="98" t="str">
        <f t="shared" si="28"/>
        <v/>
      </c>
      <c r="BW15" s="98" t="str">
        <f t="shared" si="29"/>
        <v/>
      </c>
      <c r="BX15" s="98" t="str">
        <f t="shared" si="30"/>
        <v/>
      </c>
      <c r="BY15" s="98" t="str">
        <f t="shared" si="31"/>
        <v/>
      </c>
      <c r="BZ15" s="98" t="str">
        <f t="shared" si="32"/>
        <v/>
      </c>
      <c r="CA15" s="98" t="str">
        <f t="shared" si="33"/>
        <v/>
      </c>
      <c r="CB15" s="98" t="str">
        <f t="shared" si="34"/>
        <v/>
      </c>
      <c r="CC15" s="98">
        <f t="shared" si="35"/>
        <v>7.8606056488636955E-5</v>
      </c>
      <c r="CD15" s="98">
        <f t="shared" si="36"/>
        <v>1.1628881812059779E-4</v>
      </c>
      <c r="CE15" s="98">
        <f t="shared" si="37"/>
        <v>6.9385801589112104E-5</v>
      </c>
      <c r="CF15" s="98" t="str">
        <f t="shared" si="38"/>
        <v/>
      </c>
      <c r="CG15" s="98" t="str">
        <f t="shared" si="39"/>
        <v/>
      </c>
      <c r="CH15" s="98" t="str">
        <f t="shared" si="40"/>
        <v/>
      </c>
      <c r="CI15" s="98" t="str">
        <f t="shared" si="41"/>
        <v/>
      </c>
      <c r="CJ15" s="98" t="str">
        <f t="shared" si="42"/>
        <v/>
      </c>
      <c r="CK15" s="98" t="str">
        <f t="shared" si="43"/>
        <v/>
      </c>
      <c r="CL15" s="98" t="str">
        <f t="shared" si="44"/>
        <v/>
      </c>
    </row>
    <row r="16" spans="1:90" x14ac:dyDescent="0.25">
      <c r="A16" s="22" t="str">
        <f>'Gene Table'!D15</f>
        <v>IGF1</v>
      </c>
      <c r="B16" s="59" t="s">
        <v>13</v>
      </c>
      <c r="C16" s="60">
        <f>IF('Test Sample Data'!C15="","",IF(SUM('Test Sample Data'!C$3:C$98)&gt;10,IF(AND(ISNUMBER('Test Sample Data'!C15),'Test Sample Data'!C15&lt;35, 'Test Sample Data'!C15&gt;0),'Test Sample Data'!C15,35),""))</f>
        <v>34.24</v>
      </c>
      <c r="D16" s="60">
        <f>IF('Test Sample Data'!D15="","",IF(SUM('Test Sample Data'!D$3:D$98)&gt;10,IF(AND(ISNUMBER('Test Sample Data'!D15),'Test Sample Data'!D15&lt;35, 'Test Sample Data'!D15&gt;0),'Test Sample Data'!D15,35),""))</f>
        <v>32.74</v>
      </c>
      <c r="E16" s="60">
        <f>IF('Test Sample Data'!E15="","",IF(SUM('Test Sample Data'!E$3:E$98)&gt;10,IF(AND(ISNUMBER('Test Sample Data'!E15),'Test Sample Data'!E15&lt;35, 'Test Sample Data'!E15&gt;0),'Test Sample Data'!E15,35),""))</f>
        <v>32.08</v>
      </c>
      <c r="F16" s="60" t="str">
        <f>IF('Test Sample Data'!F15="","",IF(SUM('Test Sample Data'!F$3:F$98)&gt;10,IF(AND(ISNUMBER('Test Sample Data'!F15),'Test Sample Data'!F15&lt;35, 'Test Sample Data'!F15&gt;0),'Test Sample Data'!F15,35),""))</f>
        <v/>
      </c>
      <c r="G16" s="60" t="str">
        <f>IF('Test Sample Data'!G15="","",IF(SUM('Test Sample Data'!G$3:G$98)&gt;10,IF(AND(ISNUMBER('Test Sample Data'!G15),'Test Sample Data'!G15&lt;35, 'Test Sample Data'!G15&gt;0),'Test Sample Data'!G15,35),""))</f>
        <v/>
      </c>
      <c r="H16" s="60" t="str">
        <f>IF('Test Sample Data'!H15="","",IF(SUM('Test Sample Data'!H$3:H$98)&gt;10,IF(AND(ISNUMBER('Test Sample Data'!H15),'Test Sample Data'!H15&lt;35, 'Test Sample Data'!H15&gt;0),'Test Sample Data'!H15,35),""))</f>
        <v/>
      </c>
      <c r="I16" s="60" t="str">
        <f>IF('Test Sample Data'!I15="","",IF(SUM('Test Sample Data'!I$3:I$98)&gt;10,IF(AND(ISNUMBER('Test Sample Data'!I15),'Test Sample Data'!I15&lt;35, 'Test Sample Data'!I15&gt;0),'Test Sample Data'!I15,35),""))</f>
        <v/>
      </c>
      <c r="J16" s="60" t="str">
        <f>IF('Test Sample Data'!J15="","",IF(SUM('Test Sample Data'!J$3:J$98)&gt;10,IF(AND(ISNUMBER('Test Sample Data'!J15),'Test Sample Data'!J15&lt;35, 'Test Sample Data'!J15&gt;0),'Test Sample Data'!J15,35),""))</f>
        <v/>
      </c>
      <c r="K16" s="60" t="str">
        <f>IF('Test Sample Data'!K15="","",IF(SUM('Test Sample Data'!K$3:K$98)&gt;10,IF(AND(ISNUMBER('Test Sample Data'!K15),'Test Sample Data'!K15&lt;35, 'Test Sample Data'!K15&gt;0),'Test Sample Data'!K15,35),""))</f>
        <v/>
      </c>
      <c r="L16" s="60" t="str">
        <f>IF('Test Sample Data'!L15="","",IF(SUM('Test Sample Data'!L$3:L$98)&gt;10,IF(AND(ISNUMBER('Test Sample Data'!L15),'Test Sample Data'!L15&lt;35, 'Test Sample Data'!L15&gt;0),'Test Sample Data'!L15,35),""))</f>
        <v/>
      </c>
      <c r="M16" s="60" t="str">
        <f>'Gene Table'!D15</f>
        <v>IGF1</v>
      </c>
      <c r="N16" s="59" t="s">
        <v>13</v>
      </c>
      <c r="O16" s="60">
        <f>IF('Control Sample Data'!C15="","",IF(SUM('Control Sample Data'!C$3:C$98)&gt;10,IF(AND(ISNUMBER('Control Sample Data'!C15),'Control Sample Data'!C15&lt;35, 'Control Sample Data'!C15&gt;0),'Control Sample Data'!C15,35),""))</f>
        <v>30.63</v>
      </c>
      <c r="P16" s="60">
        <f>IF('Control Sample Data'!D15="","",IF(SUM('Control Sample Data'!D$3:D$98)&gt;10,IF(AND(ISNUMBER('Control Sample Data'!D15),'Control Sample Data'!D15&lt;35, 'Control Sample Data'!D15&gt;0),'Control Sample Data'!D15,35),""))</f>
        <v>31.67</v>
      </c>
      <c r="Q16" s="60">
        <f>IF('Control Sample Data'!E15="","",IF(SUM('Control Sample Data'!E$3:E$98)&gt;10,IF(AND(ISNUMBER('Control Sample Data'!E15),'Control Sample Data'!E15&lt;35, 'Control Sample Data'!E15&gt;0),'Control Sample Data'!E15,35),""))</f>
        <v>33.450000000000003</v>
      </c>
      <c r="R16" s="60" t="str">
        <f>IF('Control Sample Data'!F15="","",IF(SUM('Control Sample Data'!F$3:F$98)&gt;10,IF(AND(ISNUMBER('Control Sample Data'!F15),'Control Sample Data'!F15&lt;35, 'Control Sample Data'!F15&gt;0),'Control Sample Data'!F15,35),""))</f>
        <v/>
      </c>
      <c r="S16" s="60" t="str">
        <f>IF('Control Sample Data'!G15="","",IF(SUM('Control Sample Data'!G$3:G$98)&gt;10,IF(AND(ISNUMBER('Control Sample Data'!G15),'Control Sample Data'!G15&lt;35, 'Control Sample Data'!G15&gt;0),'Control Sample Data'!G15,35),""))</f>
        <v/>
      </c>
      <c r="T16" s="60" t="str">
        <f>IF('Control Sample Data'!H15="","",IF(SUM('Control Sample Data'!H$3:H$98)&gt;10,IF(AND(ISNUMBER('Control Sample Data'!H15),'Control Sample Data'!H15&lt;35, 'Control Sample Data'!H15&gt;0),'Control Sample Data'!H15,35),""))</f>
        <v/>
      </c>
      <c r="U16" s="60" t="str">
        <f>IF('Control Sample Data'!I15="","",IF(SUM('Control Sample Data'!I$3:I$98)&gt;10,IF(AND(ISNUMBER('Control Sample Data'!I15),'Control Sample Data'!I15&lt;35, 'Control Sample Data'!I15&gt;0),'Control Sample Data'!I15,35),""))</f>
        <v/>
      </c>
      <c r="V16" s="60" t="str">
        <f>IF('Control Sample Data'!J15="","",IF(SUM('Control Sample Data'!J$3:J$98)&gt;10,IF(AND(ISNUMBER('Control Sample Data'!J15),'Control Sample Data'!J15&lt;35, 'Control Sample Data'!J15&gt;0),'Control Sample Data'!J15,35),""))</f>
        <v/>
      </c>
      <c r="W16" s="60" t="str">
        <f>IF('Control Sample Data'!K15="","",IF(SUM('Control Sample Data'!K$3:K$98)&gt;10,IF(AND(ISNUMBER('Control Sample Data'!K15),'Control Sample Data'!K15&lt;35, 'Control Sample Data'!K15&gt;0),'Control Sample Data'!K15,35),""))</f>
        <v/>
      </c>
      <c r="X16" s="60" t="str">
        <f>IF('Control Sample Data'!L15="","",IF(SUM('Control Sample Data'!L$3:L$98)&gt;10,IF(AND(ISNUMBER('Control Sample Data'!L15),'Control Sample Data'!L15&lt;35, 'Control Sample Data'!L15&gt;0),'Control Sample Data'!L15,35),""))</f>
        <v/>
      </c>
      <c r="Y16" s="78" t="str">
        <f>IF(ISERROR(VLOOKUP('Choose Housekeeping Genes'!$A15,Calculations!$A$4:$L$99,3,0)),"",VLOOKUP('Choose Housekeeping Genes'!$A15,Calculations!$A$4:$L$99,3,0))</f>
        <v/>
      </c>
      <c r="Z16" s="61" t="str">
        <f>IF(ISERROR(VLOOKUP('Choose Housekeeping Genes'!$A15,Calculations!$A$4:$L$99,4,0)),"",VLOOKUP('Choose Housekeeping Genes'!$A15,Calculations!$A$4:$L$99,4,0))</f>
        <v/>
      </c>
      <c r="AA16" s="61" t="str">
        <f>IF(ISERROR(VLOOKUP('Choose Housekeeping Genes'!$A15,Calculations!$A$4:$L$99,5,0)),"",VLOOKUP('Choose Housekeeping Genes'!$A15,Calculations!$A$4:$L$99,5,0))</f>
        <v/>
      </c>
      <c r="AB16" s="61" t="str">
        <f>IF(ISERROR(VLOOKUP('Choose Housekeeping Genes'!$A15,Calculations!$A$4:$L$99,6,0)),"",VLOOKUP('Choose Housekeeping Genes'!$A15,Calculations!$A$4:$L$99,6,0))</f>
        <v/>
      </c>
      <c r="AC16" s="61" t="str">
        <f>IF(ISERROR(VLOOKUP('Choose Housekeeping Genes'!$A15,Calculations!$A$4:$L$99,7,0)),"",VLOOKUP('Choose Housekeeping Genes'!$A15,Calculations!$A$4:$L$99,7,0))</f>
        <v/>
      </c>
      <c r="AD16" s="61" t="str">
        <f>IF(ISERROR(VLOOKUP('Choose Housekeeping Genes'!$A15,Calculations!$A$4:$L$99,8,0)),"",VLOOKUP('Choose Housekeeping Genes'!$A15,Calculations!$A$4:$L$99,8,0))</f>
        <v/>
      </c>
      <c r="AE16" s="61" t="str">
        <f>IF(ISERROR(VLOOKUP('Choose Housekeeping Genes'!$A15,Calculations!$A$4:$L$99,9,0)),"",VLOOKUP('Choose Housekeeping Genes'!$A15,Calculations!$A$4:$L$99,9,0))</f>
        <v/>
      </c>
      <c r="AF16" s="61" t="str">
        <f>IF(ISERROR(VLOOKUP('Choose Housekeeping Genes'!$A15,Calculations!$A$4:$L$99,10,0)),"",VLOOKUP('Choose Housekeeping Genes'!$A15,Calculations!$A$4:$L$99,10,0))</f>
        <v/>
      </c>
      <c r="AG16" s="61" t="str">
        <f>IF(ISERROR(VLOOKUP('Choose Housekeeping Genes'!$A15,Calculations!$A$4:$L$99,11,0)),"",VLOOKUP('Choose Housekeeping Genes'!$A15,Calculations!$A$4:$L$99,11,0))</f>
        <v/>
      </c>
      <c r="AH16" s="79" t="str">
        <f>IF(ISERROR(VLOOKUP('Choose Housekeeping Genes'!$A15,Calculations!$A$4:$M$99,12,0)),"",VLOOKUP('Choose Housekeeping Genes'!$A15,Calculations!$A$4:$M$99,12,0))</f>
        <v/>
      </c>
      <c r="AI16" s="78" t="str">
        <f>IF(ISERROR(VLOOKUP('Choose Housekeeping Genes'!$A15,Calculations!$A$4:$AA$99,15,0)),"",VLOOKUP('Choose Housekeeping Genes'!$A15,Calculations!$A$4:$AA$99,15,0))</f>
        <v/>
      </c>
      <c r="AJ16" s="61" t="str">
        <f>IF(ISERROR(VLOOKUP('Choose Housekeeping Genes'!$A15,Calculations!$A$4:$AA$99,16,0)),"",VLOOKUP('Choose Housekeeping Genes'!$A15,Calculations!$A$4:$AA$99,16,0))</f>
        <v/>
      </c>
      <c r="AK16" s="61" t="str">
        <f>IF(ISERROR(VLOOKUP('Choose Housekeeping Genes'!$A15,Calculations!$A$4:$AA$99,17,0)),"",VLOOKUP('Choose Housekeeping Genes'!$A15,Calculations!$A$4:$AA$99,17,0))</f>
        <v/>
      </c>
      <c r="AL16" s="61" t="str">
        <f>IF(ISERROR(VLOOKUP('Choose Housekeeping Genes'!$A15,Calculations!$A$4:$AA$99,18,0)),"",VLOOKUP('Choose Housekeeping Genes'!$A15,Calculations!$A$4:$AA$99,18,0))</f>
        <v/>
      </c>
      <c r="AM16" s="61" t="str">
        <f>IF(ISERROR(VLOOKUP('Choose Housekeeping Genes'!$A15,Calculations!$A$4:$AA$99,19,0)),"",VLOOKUP('Choose Housekeeping Genes'!$A15,Calculations!$A$4:$AA$99,19,0))</f>
        <v/>
      </c>
      <c r="AN16" s="61" t="str">
        <f>IF(ISERROR(VLOOKUP('Choose Housekeeping Genes'!$A15,Calculations!$A$4:$AA$99,20,0)),"",VLOOKUP('Choose Housekeeping Genes'!$A15,Calculations!$A$4:$AA$99,20,0))</f>
        <v/>
      </c>
      <c r="AO16" s="61" t="str">
        <f>IF(ISERROR(VLOOKUP('Choose Housekeeping Genes'!$A15,Calculations!$A$4:$AA$99,21,0)),"",VLOOKUP('Choose Housekeeping Genes'!$A15,Calculations!$A$4:$AA$99,21,0))</f>
        <v/>
      </c>
      <c r="AP16" s="61" t="str">
        <f>IF(ISERROR(VLOOKUP('Choose Housekeeping Genes'!$A15,Calculations!$A$4:$AA$99,22,0)),"",VLOOKUP('Choose Housekeeping Genes'!$A15,Calculations!$A$4:$AA$99,22,0))</f>
        <v/>
      </c>
      <c r="AQ16" s="61" t="str">
        <f>IF(ISERROR(VLOOKUP('Choose Housekeeping Genes'!$A15,Calculations!$A$4:$AA$99,23,0)),"",VLOOKUP('Choose Housekeeping Genes'!$A15,Calculations!$A$4:$AA$99,23,0))</f>
        <v/>
      </c>
      <c r="AR16" s="79" t="str">
        <f>IF(ISERROR(VLOOKUP('Choose Housekeeping Genes'!$A15,Calculations!$A$4:$AA$99,24,0)),"",VLOOKUP('Choose Housekeeping Genes'!$A15,Calculations!$A$4:$AA$99,24,0))</f>
        <v/>
      </c>
      <c r="AS16" s="74" t="str">
        <f t="shared" si="20"/>
        <v>IGF1</v>
      </c>
      <c r="AT16" s="59" t="s">
        <v>13</v>
      </c>
      <c r="AU16" s="60">
        <f t="shared" si="21"/>
        <v>15.230000000000004</v>
      </c>
      <c r="AV16" s="60">
        <f t="shared" si="0"/>
        <v>14.090000000000003</v>
      </c>
      <c r="AW16" s="60">
        <f t="shared" si="1"/>
        <v>13.689999999999998</v>
      </c>
      <c r="AX16" s="60" t="str">
        <f t="shared" si="2"/>
        <v/>
      </c>
      <c r="AY16" s="60" t="str">
        <f t="shared" si="3"/>
        <v/>
      </c>
      <c r="AZ16" s="60" t="str">
        <f t="shared" si="4"/>
        <v/>
      </c>
      <c r="BA16" s="60" t="str">
        <f t="shared" si="5"/>
        <v/>
      </c>
      <c r="BB16" s="60" t="str">
        <f t="shared" si="6"/>
        <v/>
      </c>
      <c r="BC16" s="60" t="str">
        <f t="shared" si="7"/>
        <v/>
      </c>
      <c r="BD16" s="60" t="str">
        <f t="shared" si="8"/>
        <v/>
      </c>
      <c r="BE16" s="60">
        <f t="shared" si="9"/>
        <v>13.364999999999998</v>
      </c>
      <c r="BF16" s="60">
        <f t="shared" si="10"/>
        <v>13.600000000000001</v>
      </c>
      <c r="BG16" s="60">
        <f t="shared" si="11"/>
        <v>14.765000000000004</v>
      </c>
      <c r="BH16" s="60" t="str">
        <f t="shared" si="12"/>
        <v/>
      </c>
      <c r="BI16" s="60" t="str">
        <f t="shared" si="13"/>
        <v/>
      </c>
      <c r="BJ16" s="60" t="str">
        <f t="shared" si="14"/>
        <v/>
      </c>
      <c r="BK16" s="60" t="str">
        <f t="shared" si="15"/>
        <v/>
      </c>
      <c r="BL16" s="60" t="str">
        <f t="shared" si="16"/>
        <v/>
      </c>
      <c r="BM16" s="60" t="str">
        <f t="shared" si="17"/>
        <v/>
      </c>
      <c r="BN16" s="60" t="str">
        <f t="shared" si="18"/>
        <v/>
      </c>
      <c r="BO16" s="62">
        <f t="shared" si="22"/>
        <v>14.336666666666668</v>
      </c>
      <c r="BP16" s="62">
        <f t="shared" si="23"/>
        <v>13.910000000000002</v>
      </c>
      <c r="BQ16" s="74" t="str">
        <f t="shared" si="24"/>
        <v>IGF1</v>
      </c>
      <c r="BR16" s="59" t="s">
        <v>243</v>
      </c>
      <c r="BS16" s="98">
        <f t="shared" si="25"/>
        <v>2.602035192162946E-5</v>
      </c>
      <c r="BT16" s="98">
        <f t="shared" si="26"/>
        <v>5.7343917798706612E-5</v>
      </c>
      <c r="BU16" s="98">
        <f t="shared" si="27"/>
        <v>7.5665753170104356E-5</v>
      </c>
      <c r="BV16" s="98" t="str">
        <f t="shared" si="28"/>
        <v/>
      </c>
      <c r="BW16" s="98" t="str">
        <f t="shared" si="29"/>
        <v/>
      </c>
      <c r="BX16" s="98" t="str">
        <f t="shared" si="30"/>
        <v/>
      </c>
      <c r="BY16" s="98" t="str">
        <f t="shared" si="31"/>
        <v/>
      </c>
      <c r="BZ16" s="98" t="str">
        <f t="shared" si="32"/>
        <v/>
      </c>
      <c r="CA16" s="98" t="str">
        <f t="shared" si="33"/>
        <v/>
      </c>
      <c r="CB16" s="98" t="str">
        <f t="shared" si="34"/>
        <v/>
      </c>
      <c r="CC16" s="98">
        <f t="shared" si="35"/>
        <v>9.4783798217900459E-5</v>
      </c>
      <c r="CD16" s="98">
        <f t="shared" si="36"/>
        <v>8.0536371507134561E-5</v>
      </c>
      <c r="CE16" s="98">
        <f t="shared" si="37"/>
        <v>3.5916343298912484E-5</v>
      </c>
      <c r="CF16" s="98" t="str">
        <f t="shared" si="38"/>
        <v/>
      </c>
      <c r="CG16" s="98" t="str">
        <f t="shared" si="39"/>
        <v/>
      </c>
      <c r="CH16" s="98" t="str">
        <f t="shared" si="40"/>
        <v/>
      </c>
      <c r="CI16" s="98" t="str">
        <f t="shared" si="41"/>
        <v/>
      </c>
      <c r="CJ16" s="98" t="str">
        <f t="shared" si="42"/>
        <v/>
      </c>
      <c r="CK16" s="98" t="str">
        <f t="shared" si="43"/>
        <v/>
      </c>
      <c r="CL16" s="98" t="str">
        <f t="shared" si="44"/>
        <v/>
      </c>
    </row>
    <row r="17" spans="1:90" x14ac:dyDescent="0.25">
      <c r="A17" s="22" t="str">
        <f>'Gene Table'!D16</f>
        <v>SULT1E1</v>
      </c>
      <c r="B17" s="59" t="s">
        <v>14</v>
      </c>
      <c r="C17" s="60">
        <f>IF('Test Sample Data'!C16="","",IF(SUM('Test Sample Data'!C$3:C$98)&gt;10,IF(AND(ISNUMBER('Test Sample Data'!C16),'Test Sample Data'!C16&lt;35, 'Test Sample Data'!C16&gt;0),'Test Sample Data'!C16,35),""))</f>
        <v>23.94</v>
      </c>
      <c r="D17" s="60">
        <f>IF('Test Sample Data'!D16="","",IF(SUM('Test Sample Data'!D$3:D$98)&gt;10,IF(AND(ISNUMBER('Test Sample Data'!D16),'Test Sample Data'!D16&lt;35, 'Test Sample Data'!D16&gt;0),'Test Sample Data'!D16,35),""))</f>
        <v>23.51</v>
      </c>
      <c r="E17" s="60">
        <f>IF('Test Sample Data'!E16="","",IF(SUM('Test Sample Data'!E$3:E$98)&gt;10,IF(AND(ISNUMBER('Test Sample Data'!E16),'Test Sample Data'!E16&lt;35, 'Test Sample Data'!E16&gt;0),'Test Sample Data'!E16,35),""))</f>
        <v>23.48</v>
      </c>
      <c r="F17" s="60" t="str">
        <f>IF('Test Sample Data'!F16="","",IF(SUM('Test Sample Data'!F$3:F$98)&gt;10,IF(AND(ISNUMBER('Test Sample Data'!F16),'Test Sample Data'!F16&lt;35, 'Test Sample Data'!F16&gt;0),'Test Sample Data'!F16,35),""))</f>
        <v/>
      </c>
      <c r="G17" s="60" t="str">
        <f>IF('Test Sample Data'!G16="","",IF(SUM('Test Sample Data'!G$3:G$98)&gt;10,IF(AND(ISNUMBER('Test Sample Data'!G16),'Test Sample Data'!G16&lt;35, 'Test Sample Data'!G16&gt;0),'Test Sample Data'!G16,35),""))</f>
        <v/>
      </c>
      <c r="H17" s="60" t="str">
        <f>IF('Test Sample Data'!H16="","",IF(SUM('Test Sample Data'!H$3:H$98)&gt;10,IF(AND(ISNUMBER('Test Sample Data'!H16),'Test Sample Data'!H16&lt;35, 'Test Sample Data'!H16&gt;0),'Test Sample Data'!H16,35),""))</f>
        <v/>
      </c>
      <c r="I17" s="60" t="str">
        <f>IF('Test Sample Data'!I16="","",IF(SUM('Test Sample Data'!I$3:I$98)&gt;10,IF(AND(ISNUMBER('Test Sample Data'!I16),'Test Sample Data'!I16&lt;35, 'Test Sample Data'!I16&gt;0),'Test Sample Data'!I16,35),""))</f>
        <v/>
      </c>
      <c r="J17" s="60" t="str">
        <f>IF('Test Sample Data'!J16="","",IF(SUM('Test Sample Data'!J$3:J$98)&gt;10,IF(AND(ISNUMBER('Test Sample Data'!J16),'Test Sample Data'!J16&lt;35, 'Test Sample Data'!J16&gt;0),'Test Sample Data'!J16,35),""))</f>
        <v/>
      </c>
      <c r="K17" s="60" t="str">
        <f>IF('Test Sample Data'!K16="","",IF(SUM('Test Sample Data'!K$3:K$98)&gt;10,IF(AND(ISNUMBER('Test Sample Data'!K16),'Test Sample Data'!K16&lt;35, 'Test Sample Data'!K16&gt;0),'Test Sample Data'!K16,35),""))</f>
        <v/>
      </c>
      <c r="L17" s="60" t="str">
        <f>IF('Test Sample Data'!L16="","",IF(SUM('Test Sample Data'!L$3:L$98)&gt;10,IF(AND(ISNUMBER('Test Sample Data'!L16),'Test Sample Data'!L16&lt;35, 'Test Sample Data'!L16&gt;0),'Test Sample Data'!L16,35),""))</f>
        <v/>
      </c>
      <c r="M17" s="60" t="str">
        <f>'Gene Table'!D16</f>
        <v>SULT1E1</v>
      </c>
      <c r="N17" s="59" t="s">
        <v>14</v>
      </c>
      <c r="O17" s="60">
        <f>IF('Control Sample Data'!C16="","",IF(SUM('Control Sample Data'!C$3:C$98)&gt;10,IF(AND(ISNUMBER('Control Sample Data'!C16),'Control Sample Data'!C16&lt;35, 'Control Sample Data'!C16&gt;0),'Control Sample Data'!C16,35),""))</f>
        <v>23.1</v>
      </c>
      <c r="P17" s="60">
        <f>IF('Control Sample Data'!D16="","",IF(SUM('Control Sample Data'!D$3:D$98)&gt;10,IF(AND(ISNUMBER('Control Sample Data'!D16),'Control Sample Data'!D16&lt;35, 'Control Sample Data'!D16&gt;0),'Control Sample Data'!D16,35),""))</f>
        <v>24.51</v>
      </c>
      <c r="Q17" s="60">
        <f>IF('Control Sample Data'!E16="","",IF(SUM('Control Sample Data'!E$3:E$98)&gt;10,IF(AND(ISNUMBER('Control Sample Data'!E16),'Control Sample Data'!E16&lt;35, 'Control Sample Data'!E16&gt;0),'Control Sample Data'!E16,35),""))</f>
        <v>24.76</v>
      </c>
      <c r="R17" s="60" t="str">
        <f>IF('Control Sample Data'!F16="","",IF(SUM('Control Sample Data'!F$3:F$98)&gt;10,IF(AND(ISNUMBER('Control Sample Data'!F16),'Control Sample Data'!F16&lt;35, 'Control Sample Data'!F16&gt;0),'Control Sample Data'!F16,35),""))</f>
        <v/>
      </c>
      <c r="S17" s="60" t="str">
        <f>IF('Control Sample Data'!G16="","",IF(SUM('Control Sample Data'!G$3:G$98)&gt;10,IF(AND(ISNUMBER('Control Sample Data'!G16),'Control Sample Data'!G16&lt;35, 'Control Sample Data'!G16&gt;0),'Control Sample Data'!G16,35),""))</f>
        <v/>
      </c>
      <c r="T17" s="60" t="str">
        <f>IF('Control Sample Data'!H16="","",IF(SUM('Control Sample Data'!H$3:H$98)&gt;10,IF(AND(ISNUMBER('Control Sample Data'!H16),'Control Sample Data'!H16&lt;35, 'Control Sample Data'!H16&gt;0),'Control Sample Data'!H16,35),""))</f>
        <v/>
      </c>
      <c r="U17" s="60" t="str">
        <f>IF('Control Sample Data'!I16="","",IF(SUM('Control Sample Data'!I$3:I$98)&gt;10,IF(AND(ISNUMBER('Control Sample Data'!I16),'Control Sample Data'!I16&lt;35, 'Control Sample Data'!I16&gt;0),'Control Sample Data'!I16,35),""))</f>
        <v/>
      </c>
      <c r="V17" s="60" t="str">
        <f>IF('Control Sample Data'!J16="","",IF(SUM('Control Sample Data'!J$3:J$98)&gt;10,IF(AND(ISNUMBER('Control Sample Data'!J16),'Control Sample Data'!J16&lt;35, 'Control Sample Data'!J16&gt;0),'Control Sample Data'!J16,35),""))</f>
        <v/>
      </c>
      <c r="W17" s="60" t="str">
        <f>IF('Control Sample Data'!K16="","",IF(SUM('Control Sample Data'!K$3:K$98)&gt;10,IF(AND(ISNUMBER('Control Sample Data'!K16),'Control Sample Data'!K16&lt;35, 'Control Sample Data'!K16&gt;0),'Control Sample Data'!K16,35),""))</f>
        <v/>
      </c>
      <c r="X17" s="60" t="str">
        <f>IF('Control Sample Data'!L16="","",IF(SUM('Control Sample Data'!L$3:L$98)&gt;10,IF(AND(ISNUMBER('Control Sample Data'!L16),'Control Sample Data'!L16&lt;35, 'Control Sample Data'!L16&gt;0),'Control Sample Data'!L16,35),""))</f>
        <v/>
      </c>
      <c r="Y17" s="78" t="str">
        <f>IF(ISERROR(VLOOKUP('Choose Housekeeping Genes'!$A16,Calculations!$A$4:$L$99,3,0)),"",VLOOKUP('Choose Housekeeping Genes'!$A16,Calculations!$A$4:$L$99,3,0))</f>
        <v/>
      </c>
      <c r="Z17" s="61" t="str">
        <f>IF(ISERROR(VLOOKUP('Choose Housekeeping Genes'!$A16,Calculations!$A$4:$L$99,4,0)),"",VLOOKUP('Choose Housekeeping Genes'!$A16,Calculations!$A$4:$L$99,4,0))</f>
        <v/>
      </c>
      <c r="AA17" s="61" t="str">
        <f>IF(ISERROR(VLOOKUP('Choose Housekeeping Genes'!$A16,Calculations!$A$4:$L$99,5,0)),"",VLOOKUP('Choose Housekeeping Genes'!$A16,Calculations!$A$4:$L$99,5,0))</f>
        <v/>
      </c>
      <c r="AB17" s="61" t="str">
        <f>IF(ISERROR(VLOOKUP('Choose Housekeeping Genes'!$A16,Calculations!$A$4:$L$99,6,0)),"",VLOOKUP('Choose Housekeeping Genes'!$A16,Calculations!$A$4:$L$99,6,0))</f>
        <v/>
      </c>
      <c r="AC17" s="61" t="str">
        <f>IF(ISERROR(VLOOKUP('Choose Housekeeping Genes'!$A16,Calculations!$A$4:$L$99,7,0)),"",VLOOKUP('Choose Housekeeping Genes'!$A16,Calculations!$A$4:$L$99,7,0))</f>
        <v/>
      </c>
      <c r="AD17" s="61" t="str">
        <f>IF(ISERROR(VLOOKUP('Choose Housekeeping Genes'!$A16,Calculations!$A$4:$L$99,8,0)),"",VLOOKUP('Choose Housekeeping Genes'!$A16,Calculations!$A$4:$L$99,8,0))</f>
        <v/>
      </c>
      <c r="AE17" s="61" t="str">
        <f>IF(ISERROR(VLOOKUP('Choose Housekeeping Genes'!$A16,Calculations!$A$4:$L$99,9,0)),"",VLOOKUP('Choose Housekeeping Genes'!$A16,Calculations!$A$4:$L$99,9,0))</f>
        <v/>
      </c>
      <c r="AF17" s="61" t="str">
        <f>IF(ISERROR(VLOOKUP('Choose Housekeeping Genes'!$A16,Calculations!$A$4:$L$99,10,0)),"",VLOOKUP('Choose Housekeeping Genes'!$A16,Calculations!$A$4:$L$99,10,0))</f>
        <v/>
      </c>
      <c r="AG17" s="61" t="str">
        <f>IF(ISERROR(VLOOKUP('Choose Housekeeping Genes'!$A16,Calculations!$A$4:$L$99,11,0)),"",VLOOKUP('Choose Housekeeping Genes'!$A16,Calculations!$A$4:$L$99,11,0))</f>
        <v/>
      </c>
      <c r="AH17" s="79" t="str">
        <f>IF(ISERROR(VLOOKUP('Choose Housekeeping Genes'!$A16,Calculations!$A$4:$M$99,12,0)),"",VLOOKUP('Choose Housekeeping Genes'!$A16,Calculations!$A$4:$M$99,12,0))</f>
        <v/>
      </c>
      <c r="AI17" s="78" t="str">
        <f>IF(ISERROR(VLOOKUP('Choose Housekeeping Genes'!$A16,Calculations!$A$4:$AA$99,15,0)),"",VLOOKUP('Choose Housekeeping Genes'!$A16,Calculations!$A$4:$AA$99,15,0))</f>
        <v/>
      </c>
      <c r="AJ17" s="61" t="str">
        <f>IF(ISERROR(VLOOKUP('Choose Housekeeping Genes'!$A16,Calculations!$A$4:$AA$99,16,0)),"",VLOOKUP('Choose Housekeeping Genes'!$A16,Calculations!$A$4:$AA$99,16,0))</f>
        <v/>
      </c>
      <c r="AK17" s="61" t="str">
        <f>IF(ISERROR(VLOOKUP('Choose Housekeeping Genes'!$A16,Calculations!$A$4:$AA$99,17,0)),"",VLOOKUP('Choose Housekeeping Genes'!$A16,Calculations!$A$4:$AA$99,17,0))</f>
        <v/>
      </c>
      <c r="AL17" s="61" t="str">
        <f>IF(ISERROR(VLOOKUP('Choose Housekeeping Genes'!$A16,Calculations!$A$4:$AA$99,18,0)),"",VLOOKUP('Choose Housekeeping Genes'!$A16,Calculations!$A$4:$AA$99,18,0))</f>
        <v/>
      </c>
      <c r="AM17" s="61" t="str">
        <f>IF(ISERROR(VLOOKUP('Choose Housekeeping Genes'!$A16,Calculations!$A$4:$AA$99,19,0)),"",VLOOKUP('Choose Housekeeping Genes'!$A16,Calculations!$A$4:$AA$99,19,0))</f>
        <v/>
      </c>
      <c r="AN17" s="61" t="str">
        <f>IF(ISERROR(VLOOKUP('Choose Housekeeping Genes'!$A16,Calculations!$A$4:$AA$99,20,0)),"",VLOOKUP('Choose Housekeeping Genes'!$A16,Calculations!$A$4:$AA$99,20,0))</f>
        <v/>
      </c>
      <c r="AO17" s="61" t="str">
        <f>IF(ISERROR(VLOOKUP('Choose Housekeeping Genes'!$A16,Calculations!$A$4:$AA$99,21,0)),"",VLOOKUP('Choose Housekeeping Genes'!$A16,Calculations!$A$4:$AA$99,21,0))</f>
        <v/>
      </c>
      <c r="AP17" s="61" t="str">
        <f>IF(ISERROR(VLOOKUP('Choose Housekeeping Genes'!$A16,Calculations!$A$4:$AA$99,22,0)),"",VLOOKUP('Choose Housekeeping Genes'!$A16,Calculations!$A$4:$AA$99,22,0))</f>
        <v/>
      </c>
      <c r="AQ17" s="61" t="str">
        <f>IF(ISERROR(VLOOKUP('Choose Housekeeping Genes'!$A16,Calculations!$A$4:$AA$99,23,0)),"",VLOOKUP('Choose Housekeeping Genes'!$A16,Calculations!$A$4:$AA$99,23,0))</f>
        <v/>
      </c>
      <c r="AR17" s="79" t="str">
        <f>IF(ISERROR(VLOOKUP('Choose Housekeeping Genes'!$A16,Calculations!$A$4:$AA$99,24,0)),"",VLOOKUP('Choose Housekeeping Genes'!$A16,Calculations!$A$4:$AA$99,24,0))</f>
        <v/>
      </c>
      <c r="AS17" s="74" t="str">
        <f t="shared" si="20"/>
        <v>SULT1E1</v>
      </c>
      <c r="AT17" s="59" t="s">
        <v>14</v>
      </c>
      <c r="AU17" s="60">
        <f t="shared" si="21"/>
        <v>4.9300000000000033</v>
      </c>
      <c r="AV17" s="60">
        <f t="shared" si="0"/>
        <v>4.860000000000003</v>
      </c>
      <c r="AW17" s="60">
        <f t="shared" si="1"/>
        <v>5.09</v>
      </c>
      <c r="AX17" s="60" t="str">
        <f t="shared" si="2"/>
        <v/>
      </c>
      <c r="AY17" s="60" t="str">
        <f t="shared" si="3"/>
        <v/>
      </c>
      <c r="AZ17" s="60" t="str">
        <f t="shared" si="4"/>
        <v/>
      </c>
      <c r="BA17" s="60" t="str">
        <f t="shared" si="5"/>
        <v/>
      </c>
      <c r="BB17" s="60" t="str">
        <f t="shared" si="6"/>
        <v/>
      </c>
      <c r="BC17" s="60" t="str">
        <f t="shared" si="7"/>
        <v/>
      </c>
      <c r="BD17" s="60" t="str">
        <f t="shared" si="8"/>
        <v/>
      </c>
      <c r="BE17" s="60">
        <f t="shared" si="9"/>
        <v>5.8350000000000009</v>
      </c>
      <c r="BF17" s="60">
        <f t="shared" si="10"/>
        <v>6.4400000000000013</v>
      </c>
      <c r="BG17" s="60">
        <f t="shared" si="11"/>
        <v>6.0750000000000028</v>
      </c>
      <c r="BH17" s="60" t="str">
        <f t="shared" si="12"/>
        <v/>
      </c>
      <c r="BI17" s="60" t="str">
        <f t="shared" si="13"/>
        <v/>
      </c>
      <c r="BJ17" s="60" t="str">
        <f t="shared" si="14"/>
        <v/>
      </c>
      <c r="BK17" s="60" t="str">
        <f t="shared" si="15"/>
        <v/>
      </c>
      <c r="BL17" s="60" t="str">
        <f t="shared" si="16"/>
        <v/>
      </c>
      <c r="BM17" s="60" t="str">
        <f t="shared" si="17"/>
        <v/>
      </c>
      <c r="BN17" s="60" t="str">
        <f t="shared" si="18"/>
        <v/>
      </c>
      <c r="BO17" s="62">
        <f t="shared" si="22"/>
        <v>4.9600000000000017</v>
      </c>
      <c r="BP17" s="62">
        <f t="shared" si="23"/>
        <v>6.116666666666668</v>
      </c>
      <c r="BQ17" s="74" t="str">
        <f t="shared" si="24"/>
        <v>SULT1E1</v>
      </c>
      <c r="BR17" s="59" t="s">
        <v>244</v>
      </c>
      <c r="BS17" s="98">
        <f t="shared" si="25"/>
        <v>3.2803646363220779E-2</v>
      </c>
      <c r="BT17" s="98">
        <f t="shared" si="26"/>
        <v>3.4434534871144014E-2</v>
      </c>
      <c r="BU17" s="98">
        <f t="shared" si="27"/>
        <v>2.9360085912937876E-2</v>
      </c>
      <c r="BV17" s="98" t="str">
        <f t="shared" si="28"/>
        <v/>
      </c>
      <c r="BW17" s="98" t="str">
        <f t="shared" si="29"/>
        <v/>
      </c>
      <c r="BX17" s="98" t="str">
        <f t="shared" si="30"/>
        <v/>
      </c>
      <c r="BY17" s="98" t="str">
        <f t="shared" si="31"/>
        <v/>
      </c>
      <c r="BZ17" s="98" t="str">
        <f t="shared" si="32"/>
        <v/>
      </c>
      <c r="CA17" s="98" t="str">
        <f t="shared" si="33"/>
        <v/>
      </c>
      <c r="CB17" s="98" t="str">
        <f t="shared" si="34"/>
        <v/>
      </c>
      <c r="CC17" s="98">
        <f t="shared" si="35"/>
        <v>1.7518219969195448E-2</v>
      </c>
      <c r="CD17" s="98">
        <f t="shared" si="36"/>
        <v>1.1517728260086719E-2</v>
      </c>
      <c r="CE17" s="98">
        <f t="shared" si="37"/>
        <v>1.4833470639851833E-2</v>
      </c>
      <c r="CF17" s="98" t="str">
        <f t="shared" si="38"/>
        <v/>
      </c>
      <c r="CG17" s="98" t="str">
        <f t="shared" si="39"/>
        <v/>
      </c>
      <c r="CH17" s="98" t="str">
        <f t="shared" si="40"/>
        <v/>
      </c>
      <c r="CI17" s="98" t="str">
        <f t="shared" si="41"/>
        <v/>
      </c>
      <c r="CJ17" s="98" t="str">
        <f t="shared" si="42"/>
        <v/>
      </c>
      <c r="CK17" s="98" t="str">
        <f t="shared" si="43"/>
        <v/>
      </c>
      <c r="CL17" s="98" t="str">
        <f t="shared" si="44"/>
        <v/>
      </c>
    </row>
    <row r="18" spans="1:90" x14ac:dyDescent="0.25">
      <c r="A18" s="22" t="str">
        <f>'Gene Table'!D17</f>
        <v>CYP7B1</v>
      </c>
      <c r="B18" s="59" t="s">
        <v>15</v>
      </c>
      <c r="C18" s="60">
        <f>IF('Test Sample Data'!C17="","",IF(SUM('Test Sample Data'!C$3:C$98)&gt;10,IF(AND(ISNUMBER('Test Sample Data'!C17),'Test Sample Data'!C17&lt;35, 'Test Sample Data'!C17&gt;0),'Test Sample Data'!C17,35),""))</f>
        <v>35</v>
      </c>
      <c r="D18" s="60">
        <f>IF('Test Sample Data'!D17="","",IF(SUM('Test Sample Data'!D$3:D$98)&gt;10,IF(AND(ISNUMBER('Test Sample Data'!D17),'Test Sample Data'!D17&lt;35, 'Test Sample Data'!D17&gt;0),'Test Sample Data'!D17,35),""))</f>
        <v>35</v>
      </c>
      <c r="E18" s="60">
        <f>IF('Test Sample Data'!E17="","",IF(SUM('Test Sample Data'!E$3:E$98)&gt;10,IF(AND(ISNUMBER('Test Sample Data'!E17),'Test Sample Data'!E17&lt;35, 'Test Sample Data'!E17&gt;0),'Test Sample Data'!E17,35),""))</f>
        <v>32.19</v>
      </c>
      <c r="F18" s="60" t="str">
        <f>IF('Test Sample Data'!F17="","",IF(SUM('Test Sample Data'!F$3:F$98)&gt;10,IF(AND(ISNUMBER('Test Sample Data'!F17),'Test Sample Data'!F17&lt;35, 'Test Sample Data'!F17&gt;0),'Test Sample Data'!F17,35),""))</f>
        <v/>
      </c>
      <c r="G18" s="60" t="str">
        <f>IF('Test Sample Data'!G17="","",IF(SUM('Test Sample Data'!G$3:G$98)&gt;10,IF(AND(ISNUMBER('Test Sample Data'!G17),'Test Sample Data'!G17&lt;35, 'Test Sample Data'!G17&gt;0),'Test Sample Data'!G17,35),""))</f>
        <v/>
      </c>
      <c r="H18" s="60" t="str">
        <f>IF('Test Sample Data'!H17="","",IF(SUM('Test Sample Data'!H$3:H$98)&gt;10,IF(AND(ISNUMBER('Test Sample Data'!H17),'Test Sample Data'!H17&lt;35, 'Test Sample Data'!H17&gt;0),'Test Sample Data'!H17,35),""))</f>
        <v/>
      </c>
      <c r="I18" s="60" t="str">
        <f>IF('Test Sample Data'!I17="","",IF(SUM('Test Sample Data'!I$3:I$98)&gt;10,IF(AND(ISNUMBER('Test Sample Data'!I17),'Test Sample Data'!I17&lt;35, 'Test Sample Data'!I17&gt;0),'Test Sample Data'!I17,35),""))</f>
        <v/>
      </c>
      <c r="J18" s="60" t="str">
        <f>IF('Test Sample Data'!J17="","",IF(SUM('Test Sample Data'!J$3:J$98)&gt;10,IF(AND(ISNUMBER('Test Sample Data'!J17),'Test Sample Data'!J17&lt;35, 'Test Sample Data'!J17&gt;0),'Test Sample Data'!J17,35),""))</f>
        <v/>
      </c>
      <c r="K18" s="60" t="str">
        <f>IF('Test Sample Data'!K17="","",IF(SUM('Test Sample Data'!K$3:K$98)&gt;10,IF(AND(ISNUMBER('Test Sample Data'!K17),'Test Sample Data'!K17&lt;35, 'Test Sample Data'!K17&gt;0),'Test Sample Data'!K17,35),""))</f>
        <v/>
      </c>
      <c r="L18" s="60" t="str">
        <f>IF('Test Sample Data'!L17="","",IF(SUM('Test Sample Data'!L$3:L$98)&gt;10,IF(AND(ISNUMBER('Test Sample Data'!L17),'Test Sample Data'!L17&lt;35, 'Test Sample Data'!L17&gt;0),'Test Sample Data'!L17,35),""))</f>
        <v/>
      </c>
      <c r="M18" s="60" t="str">
        <f>'Gene Table'!D17</f>
        <v>CYP7B1</v>
      </c>
      <c r="N18" s="59" t="s">
        <v>15</v>
      </c>
      <c r="O18" s="60">
        <f>IF('Control Sample Data'!C17="","",IF(SUM('Control Sample Data'!C$3:C$98)&gt;10,IF(AND(ISNUMBER('Control Sample Data'!C17),'Control Sample Data'!C17&lt;35, 'Control Sample Data'!C17&gt;0),'Control Sample Data'!C17,35),""))</f>
        <v>31.01</v>
      </c>
      <c r="P18" s="60">
        <f>IF('Control Sample Data'!D17="","",IF(SUM('Control Sample Data'!D$3:D$98)&gt;10,IF(AND(ISNUMBER('Control Sample Data'!D17),'Control Sample Data'!D17&lt;35, 'Control Sample Data'!D17&gt;0),'Control Sample Data'!D17,35),""))</f>
        <v>33.21</v>
      </c>
      <c r="Q18" s="60">
        <f>IF('Control Sample Data'!E17="","",IF(SUM('Control Sample Data'!E$3:E$98)&gt;10,IF(AND(ISNUMBER('Control Sample Data'!E17),'Control Sample Data'!E17&lt;35, 'Control Sample Data'!E17&gt;0),'Control Sample Data'!E17,35),""))</f>
        <v>35</v>
      </c>
      <c r="R18" s="60" t="str">
        <f>IF('Control Sample Data'!F17="","",IF(SUM('Control Sample Data'!F$3:F$98)&gt;10,IF(AND(ISNUMBER('Control Sample Data'!F17),'Control Sample Data'!F17&lt;35, 'Control Sample Data'!F17&gt;0),'Control Sample Data'!F17,35),""))</f>
        <v/>
      </c>
      <c r="S18" s="60" t="str">
        <f>IF('Control Sample Data'!G17="","",IF(SUM('Control Sample Data'!G$3:G$98)&gt;10,IF(AND(ISNUMBER('Control Sample Data'!G17),'Control Sample Data'!G17&lt;35, 'Control Sample Data'!G17&gt;0),'Control Sample Data'!G17,35),""))</f>
        <v/>
      </c>
      <c r="T18" s="60" t="str">
        <f>IF('Control Sample Data'!H17="","",IF(SUM('Control Sample Data'!H$3:H$98)&gt;10,IF(AND(ISNUMBER('Control Sample Data'!H17),'Control Sample Data'!H17&lt;35, 'Control Sample Data'!H17&gt;0),'Control Sample Data'!H17,35),""))</f>
        <v/>
      </c>
      <c r="U18" s="60" t="str">
        <f>IF('Control Sample Data'!I17="","",IF(SUM('Control Sample Data'!I$3:I$98)&gt;10,IF(AND(ISNUMBER('Control Sample Data'!I17),'Control Sample Data'!I17&lt;35, 'Control Sample Data'!I17&gt;0),'Control Sample Data'!I17,35),""))</f>
        <v/>
      </c>
      <c r="V18" s="60" t="str">
        <f>IF('Control Sample Data'!J17="","",IF(SUM('Control Sample Data'!J$3:J$98)&gt;10,IF(AND(ISNUMBER('Control Sample Data'!J17),'Control Sample Data'!J17&lt;35, 'Control Sample Data'!J17&gt;0),'Control Sample Data'!J17,35),""))</f>
        <v/>
      </c>
      <c r="W18" s="60" t="str">
        <f>IF('Control Sample Data'!K17="","",IF(SUM('Control Sample Data'!K$3:K$98)&gt;10,IF(AND(ISNUMBER('Control Sample Data'!K17),'Control Sample Data'!K17&lt;35, 'Control Sample Data'!K17&gt;0),'Control Sample Data'!K17,35),""))</f>
        <v/>
      </c>
      <c r="X18" s="60" t="str">
        <f>IF('Control Sample Data'!L17="","",IF(SUM('Control Sample Data'!L$3:L$98)&gt;10,IF(AND(ISNUMBER('Control Sample Data'!L17),'Control Sample Data'!L17&lt;35, 'Control Sample Data'!L17&gt;0),'Control Sample Data'!L17,35),""))</f>
        <v/>
      </c>
      <c r="Y18" s="78" t="str">
        <f>IF(ISERROR(VLOOKUP('Choose Housekeeping Genes'!$A17,Calculations!$A$4:$L$99,3,0)),"",VLOOKUP('Choose Housekeeping Genes'!$A17,Calculations!$A$4:$L$99,3,0))</f>
        <v/>
      </c>
      <c r="Z18" s="61" t="str">
        <f>IF(ISERROR(VLOOKUP('Choose Housekeeping Genes'!$A17,Calculations!$A$4:$L$99,4,0)),"",VLOOKUP('Choose Housekeeping Genes'!$A17,Calculations!$A$4:$L$99,4,0))</f>
        <v/>
      </c>
      <c r="AA18" s="61" t="str">
        <f>IF(ISERROR(VLOOKUP('Choose Housekeeping Genes'!$A17,Calculations!$A$4:$L$99,5,0)),"",VLOOKUP('Choose Housekeeping Genes'!$A17,Calculations!$A$4:$L$99,5,0))</f>
        <v/>
      </c>
      <c r="AB18" s="61" t="str">
        <f>IF(ISERROR(VLOOKUP('Choose Housekeeping Genes'!$A17,Calculations!$A$4:$L$99,6,0)),"",VLOOKUP('Choose Housekeeping Genes'!$A17,Calculations!$A$4:$L$99,6,0))</f>
        <v/>
      </c>
      <c r="AC18" s="61" t="str">
        <f>IF(ISERROR(VLOOKUP('Choose Housekeeping Genes'!$A17,Calculations!$A$4:$L$99,7,0)),"",VLOOKUP('Choose Housekeeping Genes'!$A17,Calculations!$A$4:$L$99,7,0))</f>
        <v/>
      </c>
      <c r="AD18" s="61" t="str">
        <f>IF(ISERROR(VLOOKUP('Choose Housekeeping Genes'!$A17,Calculations!$A$4:$L$99,8,0)),"",VLOOKUP('Choose Housekeeping Genes'!$A17,Calculations!$A$4:$L$99,8,0))</f>
        <v/>
      </c>
      <c r="AE18" s="61" t="str">
        <f>IF(ISERROR(VLOOKUP('Choose Housekeeping Genes'!$A17,Calculations!$A$4:$L$99,9,0)),"",VLOOKUP('Choose Housekeeping Genes'!$A17,Calculations!$A$4:$L$99,9,0))</f>
        <v/>
      </c>
      <c r="AF18" s="61" t="str">
        <f>IF(ISERROR(VLOOKUP('Choose Housekeeping Genes'!$A17,Calculations!$A$4:$L$99,10,0)),"",VLOOKUP('Choose Housekeeping Genes'!$A17,Calculations!$A$4:$L$99,10,0))</f>
        <v/>
      </c>
      <c r="AG18" s="61" t="str">
        <f>IF(ISERROR(VLOOKUP('Choose Housekeeping Genes'!$A17,Calculations!$A$4:$L$99,11,0)),"",VLOOKUP('Choose Housekeeping Genes'!$A17,Calculations!$A$4:$L$99,11,0))</f>
        <v/>
      </c>
      <c r="AH18" s="79" t="str">
        <f>IF(ISERROR(VLOOKUP('Choose Housekeeping Genes'!$A17,Calculations!$A$4:$M$99,12,0)),"",VLOOKUP('Choose Housekeeping Genes'!$A17,Calculations!$A$4:$M$99,12,0))</f>
        <v/>
      </c>
      <c r="AI18" s="78" t="str">
        <f>IF(ISERROR(VLOOKUP('Choose Housekeeping Genes'!$A17,Calculations!$A$4:$AA$99,15,0)),"",VLOOKUP('Choose Housekeeping Genes'!$A17,Calculations!$A$4:$AA$99,15,0))</f>
        <v/>
      </c>
      <c r="AJ18" s="61" t="str">
        <f>IF(ISERROR(VLOOKUP('Choose Housekeeping Genes'!$A17,Calculations!$A$4:$AA$99,16,0)),"",VLOOKUP('Choose Housekeeping Genes'!$A17,Calculations!$A$4:$AA$99,16,0))</f>
        <v/>
      </c>
      <c r="AK18" s="61" t="str">
        <f>IF(ISERROR(VLOOKUP('Choose Housekeeping Genes'!$A17,Calculations!$A$4:$AA$99,17,0)),"",VLOOKUP('Choose Housekeeping Genes'!$A17,Calculations!$A$4:$AA$99,17,0))</f>
        <v/>
      </c>
      <c r="AL18" s="61" t="str">
        <f>IF(ISERROR(VLOOKUP('Choose Housekeeping Genes'!$A17,Calculations!$A$4:$AA$99,18,0)),"",VLOOKUP('Choose Housekeeping Genes'!$A17,Calculations!$A$4:$AA$99,18,0))</f>
        <v/>
      </c>
      <c r="AM18" s="61" t="str">
        <f>IF(ISERROR(VLOOKUP('Choose Housekeeping Genes'!$A17,Calculations!$A$4:$AA$99,19,0)),"",VLOOKUP('Choose Housekeeping Genes'!$A17,Calculations!$A$4:$AA$99,19,0))</f>
        <v/>
      </c>
      <c r="AN18" s="61" t="str">
        <f>IF(ISERROR(VLOOKUP('Choose Housekeeping Genes'!$A17,Calculations!$A$4:$AA$99,20,0)),"",VLOOKUP('Choose Housekeeping Genes'!$A17,Calculations!$A$4:$AA$99,20,0))</f>
        <v/>
      </c>
      <c r="AO18" s="61" t="str">
        <f>IF(ISERROR(VLOOKUP('Choose Housekeeping Genes'!$A17,Calculations!$A$4:$AA$99,21,0)),"",VLOOKUP('Choose Housekeeping Genes'!$A17,Calculations!$A$4:$AA$99,21,0))</f>
        <v/>
      </c>
      <c r="AP18" s="61" t="str">
        <f>IF(ISERROR(VLOOKUP('Choose Housekeeping Genes'!$A17,Calculations!$A$4:$AA$99,22,0)),"",VLOOKUP('Choose Housekeeping Genes'!$A17,Calculations!$A$4:$AA$99,22,0))</f>
        <v/>
      </c>
      <c r="AQ18" s="61" t="str">
        <f>IF(ISERROR(VLOOKUP('Choose Housekeeping Genes'!$A17,Calculations!$A$4:$AA$99,23,0)),"",VLOOKUP('Choose Housekeeping Genes'!$A17,Calculations!$A$4:$AA$99,23,0))</f>
        <v/>
      </c>
      <c r="AR18" s="79" t="str">
        <f>IF(ISERROR(VLOOKUP('Choose Housekeeping Genes'!$A17,Calculations!$A$4:$AA$99,24,0)),"",VLOOKUP('Choose Housekeeping Genes'!$A17,Calculations!$A$4:$AA$99,24,0))</f>
        <v/>
      </c>
      <c r="AS18" s="74" t="str">
        <f t="shared" si="20"/>
        <v>CYP7B1</v>
      </c>
      <c r="AT18" s="59" t="s">
        <v>15</v>
      </c>
      <c r="AU18" s="60">
        <f t="shared" si="21"/>
        <v>15.990000000000002</v>
      </c>
      <c r="AV18" s="60">
        <f t="shared" si="0"/>
        <v>16.350000000000001</v>
      </c>
      <c r="AW18" s="60">
        <f t="shared" si="1"/>
        <v>13.799999999999997</v>
      </c>
      <c r="AX18" s="60" t="str">
        <f t="shared" si="2"/>
        <v/>
      </c>
      <c r="AY18" s="60" t="str">
        <f t="shared" si="3"/>
        <v/>
      </c>
      <c r="AZ18" s="60" t="str">
        <f t="shared" si="4"/>
        <v/>
      </c>
      <c r="BA18" s="60" t="str">
        <f t="shared" si="5"/>
        <v/>
      </c>
      <c r="BB18" s="60" t="str">
        <f t="shared" si="6"/>
        <v/>
      </c>
      <c r="BC18" s="60" t="str">
        <f t="shared" si="7"/>
        <v/>
      </c>
      <c r="BD18" s="60" t="str">
        <f t="shared" si="8"/>
        <v/>
      </c>
      <c r="BE18" s="60">
        <f t="shared" si="9"/>
        <v>13.745000000000001</v>
      </c>
      <c r="BF18" s="60">
        <f t="shared" si="10"/>
        <v>15.14</v>
      </c>
      <c r="BG18" s="60">
        <f t="shared" si="11"/>
        <v>16.315000000000001</v>
      </c>
      <c r="BH18" s="60" t="str">
        <f t="shared" si="12"/>
        <v/>
      </c>
      <c r="BI18" s="60" t="str">
        <f t="shared" si="13"/>
        <v/>
      </c>
      <c r="BJ18" s="60" t="str">
        <f t="shared" si="14"/>
        <v/>
      </c>
      <c r="BK18" s="60" t="str">
        <f t="shared" si="15"/>
        <v/>
      </c>
      <c r="BL18" s="60" t="str">
        <f t="shared" si="16"/>
        <v/>
      </c>
      <c r="BM18" s="60" t="str">
        <f t="shared" si="17"/>
        <v/>
      </c>
      <c r="BN18" s="60" t="str">
        <f t="shared" si="18"/>
        <v/>
      </c>
      <c r="BO18" s="62">
        <f t="shared" si="22"/>
        <v>15.38</v>
      </c>
      <c r="BP18" s="62">
        <f t="shared" si="23"/>
        <v>15.066666666666668</v>
      </c>
      <c r="BQ18" s="74" t="str">
        <f t="shared" si="24"/>
        <v>CYP7B1</v>
      </c>
      <c r="BR18" s="59" t="s">
        <v>245</v>
      </c>
      <c r="BS18" s="98">
        <f t="shared" si="25"/>
        <v>1.536492233362913E-5</v>
      </c>
      <c r="BT18" s="98">
        <f t="shared" si="26"/>
        <v>1.1971803251598358E-5</v>
      </c>
      <c r="BU18" s="98">
        <f t="shared" si="27"/>
        <v>7.0110983581362168E-5</v>
      </c>
      <c r="BV18" s="98" t="str">
        <f t="shared" si="28"/>
        <v/>
      </c>
      <c r="BW18" s="98" t="str">
        <f t="shared" si="29"/>
        <v/>
      </c>
      <c r="BX18" s="98" t="str">
        <f t="shared" si="30"/>
        <v/>
      </c>
      <c r="BY18" s="98" t="str">
        <f t="shared" si="31"/>
        <v/>
      </c>
      <c r="BZ18" s="98" t="str">
        <f t="shared" si="32"/>
        <v/>
      </c>
      <c r="CA18" s="98" t="str">
        <f t="shared" si="33"/>
        <v/>
      </c>
      <c r="CB18" s="98" t="str">
        <f t="shared" si="34"/>
        <v/>
      </c>
      <c r="CC18" s="98">
        <f t="shared" si="35"/>
        <v>7.2835433534650985E-5</v>
      </c>
      <c r="CD18" s="98">
        <f t="shared" si="36"/>
        <v>2.7695286722325473E-5</v>
      </c>
      <c r="CE18" s="98">
        <f t="shared" si="37"/>
        <v>1.2265792705431382E-5</v>
      </c>
      <c r="CF18" s="98" t="str">
        <f t="shared" si="38"/>
        <v/>
      </c>
      <c r="CG18" s="98" t="str">
        <f t="shared" si="39"/>
        <v/>
      </c>
      <c r="CH18" s="98" t="str">
        <f t="shared" si="40"/>
        <v/>
      </c>
      <c r="CI18" s="98" t="str">
        <f t="shared" si="41"/>
        <v/>
      </c>
      <c r="CJ18" s="98" t="str">
        <f t="shared" si="42"/>
        <v/>
      </c>
      <c r="CK18" s="98" t="str">
        <f t="shared" si="43"/>
        <v/>
      </c>
      <c r="CL18" s="98" t="str">
        <f t="shared" si="44"/>
        <v/>
      </c>
    </row>
    <row r="19" spans="1:90" x14ac:dyDescent="0.25">
      <c r="A19" s="22" t="str">
        <f>'Gene Table'!D18</f>
        <v>FGF19</v>
      </c>
      <c r="B19" s="59" t="s">
        <v>16</v>
      </c>
      <c r="C19" s="60">
        <f>IF('Test Sample Data'!C18="","",IF(SUM('Test Sample Data'!C$3:C$98)&gt;10,IF(AND(ISNUMBER('Test Sample Data'!C18),'Test Sample Data'!C18&lt;35, 'Test Sample Data'!C18&gt;0),'Test Sample Data'!C18,35),""))</f>
        <v>35</v>
      </c>
      <c r="D19" s="60">
        <f>IF('Test Sample Data'!D18="","",IF(SUM('Test Sample Data'!D$3:D$98)&gt;10,IF(AND(ISNUMBER('Test Sample Data'!D18),'Test Sample Data'!D18&lt;35, 'Test Sample Data'!D18&gt;0),'Test Sample Data'!D18,35),""))</f>
        <v>35</v>
      </c>
      <c r="E19" s="60">
        <f>IF('Test Sample Data'!E18="","",IF(SUM('Test Sample Data'!E$3:E$98)&gt;10,IF(AND(ISNUMBER('Test Sample Data'!E18),'Test Sample Data'!E18&lt;35, 'Test Sample Data'!E18&gt;0),'Test Sample Data'!E18,35),""))</f>
        <v>35</v>
      </c>
      <c r="F19" s="60" t="str">
        <f>IF('Test Sample Data'!F18="","",IF(SUM('Test Sample Data'!F$3:F$98)&gt;10,IF(AND(ISNUMBER('Test Sample Data'!F18),'Test Sample Data'!F18&lt;35, 'Test Sample Data'!F18&gt;0),'Test Sample Data'!F18,35),""))</f>
        <v/>
      </c>
      <c r="G19" s="60" t="str">
        <f>IF('Test Sample Data'!G18="","",IF(SUM('Test Sample Data'!G$3:G$98)&gt;10,IF(AND(ISNUMBER('Test Sample Data'!G18),'Test Sample Data'!G18&lt;35, 'Test Sample Data'!G18&gt;0),'Test Sample Data'!G18,35),""))</f>
        <v/>
      </c>
      <c r="H19" s="60" t="str">
        <f>IF('Test Sample Data'!H18="","",IF(SUM('Test Sample Data'!H$3:H$98)&gt;10,IF(AND(ISNUMBER('Test Sample Data'!H18),'Test Sample Data'!H18&lt;35, 'Test Sample Data'!H18&gt;0),'Test Sample Data'!H18,35),""))</f>
        <v/>
      </c>
      <c r="I19" s="60" t="str">
        <f>IF('Test Sample Data'!I18="","",IF(SUM('Test Sample Data'!I$3:I$98)&gt;10,IF(AND(ISNUMBER('Test Sample Data'!I18),'Test Sample Data'!I18&lt;35, 'Test Sample Data'!I18&gt;0),'Test Sample Data'!I18,35),""))</f>
        <v/>
      </c>
      <c r="J19" s="60" t="str">
        <f>IF('Test Sample Data'!J18="","",IF(SUM('Test Sample Data'!J$3:J$98)&gt;10,IF(AND(ISNUMBER('Test Sample Data'!J18),'Test Sample Data'!J18&lt;35, 'Test Sample Data'!J18&gt;0),'Test Sample Data'!J18,35),""))</f>
        <v/>
      </c>
      <c r="K19" s="60" t="str">
        <f>IF('Test Sample Data'!K18="","",IF(SUM('Test Sample Data'!K$3:K$98)&gt;10,IF(AND(ISNUMBER('Test Sample Data'!K18),'Test Sample Data'!K18&lt;35, 'Test Sample Data'!K18&gt;0),'Test Sample Data'!K18,35),""))</f>
        <v/>
      </c>
      <c r="L19" s="60" t="str">
        <f>IF('Test Sample Data'!L18="","",IF(SUM('Test Sample Data'!L$3:L$98)&gt;10,IF(AND(ISNUMBER('Test Sample Data'!L18),'Test Sample Data'!L18&lt;35, 'Test Sample Data'!L18&gt;0),'Test Sample Data'!L18,35),""))</f>
        <v/>
      </c>
      <c r="M19" s="60" t="str">
        <f>'Gene Table'!D18</f>
        <v>FGF19</v>
      </c>
      <c r="N19" s="59" t="s">
        <v>16</v>
      </c>
      <c r="O19" s="60">
        <f>IF('Control Sample Data'!C18="","",IF(SUM('Control Sample Data'!C$3:C$98)&gt;10,IF(AND(ISNUMBER('Control Sample Data'!C18),'Control Sample Data'!C18&lt;35, 'Control Sample Data'!C18&gt;0),'Control Sample Data'!C18,35),""))</f>
        <v>30.54</v>
      </c>
      <c r="P19" s="60">
        <f>IF('Control Sample Data'!D18="","",IF(SUM('Control Sample Data'!D$3:D$98)&gt;10,IF(AND(ISNUMBER('Control Sample Data'!D18),'Control Sample Data'!D18&lt;35, 'Control Sample Data'!D18&gt;0),'Control Sample Data'!D18,35),""))</f>
        <v>30.35</v>
      </c>
      <c r="Q19" s="60">
        <f>IF('Control Sample Data'!E18="","",IF(SUM('Control Sample Data'!E$3:E$98)&gt;10,IF(AND(ISNUMBER('Control Sample Data'!E18),'Control Sample Data'!E18&lt;35, 'Control Sample Data'!E18&gt;0),'Control Sample Data'!E18,35),""))</f>
        <v>31.37</v>
      </c>
      <c r="R19" s="60" t="str">
        <f>IF('Control Sample Data'!F18="","",IF(SUM('Control Sample Data'!F$3:F$98)&gt;10,IF(AND(ISNUMBER('Control Sample Data'!F18),'Control Sample Data'!F18&lt;35, 'Control Sample Data'!F18&gt;0),'Control Sample Data'!F18,35),""))</f>
        <v/>
      </c>
      <c r="S19" s="60" t="str">
        <f>IF('Control Sample Data'!G18="","",IF(SUM('Control Sample Data'!G$3:G$98)&gt;10,IF(AND(ISNUMBER('Control Sample Data'!G18),'Control Sample Data'!G18&lt;35, 'Control Sample Data'!G18&gt;0),'Control Sample Data'!G18,35),""))</f>
        <v/>
      </c>
      <c r="T19" s="60" t="str">
        <f>IF('Control Sample Data'!H18="","",IF(SUM('Control Sample Data'!H$3:H$98)&gt;10,IF(AND(ISNUMBER('Control Sample Data'!H18),'Control Sample Data'!H18&lt;35, 'Control Sample Data'!H18&gt;0),'Control Sample Data'!H18,35),""))</f>
        <v/>
      </c>
      <c r="U19" s="60" t="str">
        <f>IF('Control Sample Data'!I18="","",IF(SUM('Control Sample Data'!I$3:I$98)&gt;10,IF(AND(ISNUMBER('Control Sample Data'!I18),'Control Sample Data'!I18&lt;35, 'Control Sample Data'!I18&gt;0),'Control Sample Data'!I18,35),""))</f>
        <v/>
      </c>
      <c r="V19" s="60" t="str">
        <f>IF('Control Sample Data'!J18="","",IF(SUM('Control Sample Data'!J$3:J$98)&gt;10,IF(AND(ISNUMBER('Control Sample Data'!J18),'Control Sample Data'!J18&lt;35, 'Control Sample Data'!J18&gt;0),'Control Sample Data'!J18,35),""))</f>
        <v/>
      </c>
      <c r="W19" s="60" t="str">
        <f>IF('Control Sample Data'!K18="","",IF(SUM('Control Sample Data'!K$3:K$98)&gt;10,IF(AND(ISNUMBER('Control Sample Data'!K18),'Control Sample Data'!K18&lt;35, 'Control Sample Data'!K18&gt;0),'Control Sample Data'!K18,35),""))</f>
        <v/>
      </c>
      <c r="X19" s="60" t="str">
        <f>IF('Control Sample Data'!L18="","",IF(SUM('Control Sample Data'!L$3:L$98)&gt;10,IF(AND(ISNUMBER('Control Sample Data'!L18),'Control Sample Data'!L18&lt;35, 'Control Sample Data'!L18&gt;0),'Control Sample Data'!L18,35),""))</f>
        <v/>
      </c>
      <c r="Y19" s="78" t="str">
        <f>IF(ISERROR(VLOOKUP('Choose Housekeeping Genes'!$A18,Calculations!$A$4:$L$99,3,0)),"",VLOOKUP('Choose Housekeeping Genes'!$A18,Calculations!$A$4:$L$99,3,0))</f>
        <v/>
      </c>
      <c r="Z19" s="61" t="str">
        <f>IF(ISERROR(VLOOKUP('Choose Housekeeping Genes'!$A18,Calculations!$A$4:$L$99,4,0)),"",VLOOKUP('Choose Housekeeping Genes'!$A18,Calculations!$A$4:$L$99,4,0))</f>
        <v/>
      </c>
      <c r="AA19" s="61" t="str">
        <f>IF(ISERROR(VLOOKUP('Choose Housekeeping Genes'!$A18,Calculations!$A$4:$L$99,5,0)),"",VLOOKUP('Choose Housekeeping Genes'!$A18,Calculations!$A$4:$L$99,5,0))</f>
        <v/>
      </c>
      <c r="AB19" s="61" t="str">
        <f>IF(ISERROR(VLOOKUP('Choose Housekeeping Genes'!$A18,Calculations!$A$4:$L$99,6,0)),"",VLOOKUP('Choose Housekeeping Genes'!$A18,Calculations!$A$4:$L$99,6,0))</f>
        <v/>
      </c>
      <c r="AC19" s="61" t="str">
        <f>IF(ISERROR(VLOOKUP('Choose Housekeeping Genes'!$A18,Calculations!$A$4:$L$99,7,0)),"",VLOOKUP('Choose Housekeeping Genes'!$A18,Calculations!$A$4:$L$99,7,0))</f>
        <v/>
      </c>
      <c r="AD19" s="61" t="str">
        <f>IF(ISERROR(VLOOKUP('Choose Housekeeping Genes'!$A18,Calculations!$A$4:$L$99,8,0)),"",VLOOKUP('Choose Housekeeping Genes'!$A18,Calculations!$A$4:$L$99,8,0))</f>
        <v/>
      </c>
      <c r="AE19" s="61" t="str">
        <f>IF(ISERROR(VLOOKUP('Choose Housekeeping Genes'!$A18,Calculations!$A$4:$L$99,9,0)),"",VLOOKUP('Choose Housekeeping Genes'!$A18,Calculations!$A$4:$L$99,9,0))</f>
        <v/>
      </c>
      <c r="AF19" s="61" t="str">
        <f>IF(ISERROR(VLOOKUP('Choose Housekeeping Genes'!$A18,Calculations!$A$4:$L$99,10,0)),"",VLOOKUP('Choose Housekeeping Genes'!$A18,Calculations!$A$4:$L$99,10,0))</f>
        <v/>
      </c>
      <c r="AG19" s="61" t="str">
        <f>IF(ISERROR(VLOOKUP('Choose Housekeeping Genes'!$A18,Calculations!$A$4:$L$99,11,0)),"",VLOOKUP('Choose Housekeeping Genes'!$A18,Calculations!$A$4:$L$99,11,0))</f>
        <v/>
      </c>
      <c r="AH19" s="79" t="str">
        <f>IF(ISERROR(VLOOKUP('Choose Housekeeping Genes'!$A18,Calculations!$A$4:$M$99,12,0)),"",VLOOKUP('Choose Housekeeping Genes'!$A18,Calculations!$A$4:$M$99,12,0))</f>
        <v/>
      </c>
      <c r="AI19" s="78" t="str">
        <f>IF(ISERROR(VLOOKUP('Choose Housekeeping Genes'!$A18,Calculations!$A$4:$AA$99,15,0)),"",VLOOKUP('Choose Housekeeping Genes'!$A18,Calculations!$A$4:$AA$99,15,0))</f>
        <v/>
      </c>
      <c r="AJ19" s="61" t="str">
        <f>IF(ISERROR(VLOOKUP('Choose Housekeeping Genes'!$A18,Calculations!$A$4:$AA$99,16,0)),"",VLOOKUP('Choose Housekeeping Genes'!$A18,Calculations!$A$4:$AA$99,16,0))</f>
        <v/>
      </c>
      <c r="AK19" s="61" t="str">
        <f>IF(ISERROR(VLOOKUP('Choose Housekeeping Genes'!$A18,Calculations!$A$4:$AA$99,17,0)),"",VLOOKUP('Choose Housekeeping Genes'!$A18,Calculations!$A$4:$AA$99,17,0))</f>
        <v/>
      </c>
      <c r="AL19" s="61" t="str">
        <f>IF(ISERROR(VLOOKUP('Choose Housekeeping Genes'!$A18,Calculations!$A$4:$AA$99,18,0)),"",VLOOKUP('Choose Housekeeping Genes'!$A18,Calculations!$A$4:$AA$99,18,0))</f>
        <v/>
      </c>
      <c r="AM19" s="61" t="str">
        <f>IF(ISERROR(VLOOKUP('Choose Housekeeping Genes'!$A18,Calculations!$A$4:$AA$99,19,0)),"",VLOOKUP('Choose Housekeeping Genes'!$A18,Calculations!$A$4:$AA$99,19,0))</f>
        <v/>
      </c>
      <c r="AN19" s="61" t="str">
        <f>IF(ISERROR(VLOOKUP('Choose Housekeeping Genes'!$A18,Calculations!$A$4:$AA$99,20,0)),"",VLOOKUP('Choose Housekeeping Genes'!$A18,Calculations!$A$4:$AA$99,20,0))</f>
        <v/>
      </c>
      <c r="AO19" s="61" t="str">
        <f>IF(ISERROR(VLOOKUP('Choose Housekeeping Genes'!$A18,Calculations!$A$4:$AA$99,21,0)),"",VLOOKUP('Choose Housekeeping Genes'!$A18,Calculations!$A$4:$AA$99,21,0))</f>
        <v/>
      </c>
      <c r="AP19" s="61" t="str">
        <f>IF(ISERROR(VLOOKUP('Choose Housekeeping Genes'!$A18,Calculations!$A$4:$AA$99,22,0)),"",VLOOKUP('Choose Housekeeping Genes'!$A18,Calculations!$A$4:$AA$99,22,0))</f>
        <v/>
      </c>
      <c r="AQ19" s="61" t="str">
        <f>IF(ISERROR(VLOOKUP('Choose Housekeeping Genes'!$A18,Calculations!$A$4:$AA$99,23,0)),"",VLOOKUP('Choose Housekeeping Genes'!$A18,Calculations!$A$4:$AA$99,23,0))</f>
        <v/>
      </c>
      <c r="AR19" s="79" t="str">
        <f>IF(ISERROR(VLOOKUP('Choose Housekeeping Genes'!$A18,Calculations!$A$4:$AA$99,24,0)),"",VLOOKUP('Choose Housekeeping Genes'!$A18,Calculations!$A$4:$AA$99,24,0))</f>
        <v/>
      </c>
      <c r="AS19" s="74" t="str">
        <f t="shared" si="20"/>
        <v>FGF19</v>
      </c>
      <c r="AT19" s="59" t="s">
        <v>16</v>
      </c>
      <c r="AU19" s="60">
        <f t="shared" si="21"/>
        <v>15.990000000000002</v>
      </c>
      <c r="AV19" s="60">
        <f t="shared" si="0"/>
        <v>16.350000000000001</v>
      </c>
      <c r="AW19" s="60">
        <f t="shared" si="1"/>
        <v>16.61</v>
      </c>
      <c r="AX19" s="60" t="str">
        <f t="shared" si="2"/>
        <v/>
      </c>
      <c r="AY19" s="60" t="str">
        <f t="shared" si="3"/>
        <v/>
      </c>
      <c r="AZ19" s="60" t="str">
        <f t="shared" si="4"/>
        <v/>
      </c>
      <c r="BA19" s="60" t="str">
        <f t="shared" si="5"/>
        <v/>
      </c>
      <c r="BB19" s="60" t="str">
        <f t="shared" si="6"/>
        <v/>
      </c>
      <c r="BC19" s="60" t="str">
        <f t="shared" si="7"/>
        <v/>
      </c>
      <c r="BD19" s="60" t="str">
        <f t="shared" si="8"/>
        <v/>
      </c>
      <c r="BE19" s="60">
        <f t="shared" si="9"/>
        <v>13.274999999999999</v>
      </c>
      <c r="BF19" s="60">
        <f t="shared" si="10"/>
        <v>12.280000000000001</v>
      </c>
      <c r="BG19" s="60">
        <f t="shared" si="11"/>
        <v>12.685000000000002</v>
      </c>
      <c r="BH19" s="60" t="str">
        <f t="shared" si="12"/>
        <v/>
      </c>
      <c r="BI19" s="60" t="str">
        <f t="shared" si="13"/>
        <v/>
      </c>
      <c r="BJ19" s="60" t="str">
        <f t="shared" si="14"/>
        <v/>
      </c>
      <c r="BK19" s="60" t="str">
        <f t="shared" si="15"/>
        <v/>
      </c>
      <c r="BL19" s="60" t="str">
        <f t="shared" si="16"/>
        <v/>
      </c>
      <c r="BM19" s="60" t="str">
        <f t="shared" si="17"/>
        <v/>
      </c>
      <c r="BN19" s="60" t="str">
        <f t="shared" si="18"/>
        <v/>
      </c>
      <c r="BO19" s="62">
        <f t="shared" si="22"/>
        <v>16.316666666666666</v>
      </c>
      <c r="BP19" s="62">
        <f t="shared" si="23"/>
        <v>12.746666666666668</v>
      </c>
      <c r="BQ19" s="74" t="str">
        <f t="shared" si="24"/>
        <v>FGF19</v>
      </c>
      <c r="BR19" s="59" t="s">
        <v>246</v>
      </c>
      <c r="BS19" s="98">
        <f t="shared" si="25"/>
        <v>1.536492233362913E-5</v>
      </c>
      <c r="BT19" s="98">
        <f t="shared" si="26"/>
        <v>1.1971803251598358E-5</v>
      </c>
      <c r="BU19" s="98">
        <f t="shared" si="27"/>
        <v>9.9975082691830784E-6</v>
      </c>
      <c r="BV19" s="98" t="str">
        <f t="shared" si="28"/>
        <v/>
      </c>
      <c r="BW19" s="98" t="str">
        <f t="shared" si="29"/>
        <v/>
      </c>
      <c r="BX19" s="98" t="str">
        <f t="shared" si="30"/>
        <v/>
      </c>
      <c r="BY19" s="98" t="str">
        <f t="shared" si="31"/>
        <v/>
      </c>
      <c r="BZ19" s="98" t="str">
        <f t="shared" si="32"/>
        <v/>
      </c>
      <c r="CA19" s="98" t="str">
        <f t="shared" si="33"/>
        <v/>
      </c>
      <c r="CB19" s="98" t="str">
        <f t="shared" si="34"/>
        <v/>
      </c>
      <c r="CC19" s="98">
        <f t="shared" si="35"/>
        <v>1.0088504860280914E-4</v>
      </c>
      <c r="CD19" s="98">
        <f t="shared" si="36"/>
        <v>2.0107202570009115E-4</v>
      </c>
      <c r="CE19" s="98">
        <f t="shared" si="37"/>
        <v>1.5185689127178545E-4</v>
      </c>
      <c r="CF19" s="98" t="str">
        <f t="shared" si="38"/>
        <v/>
      </c>
      <c r="CG19" s="98" t="str">
        <f t="shared" si="39"/>
        <v/>
      </c>
      <c r="CH19" s="98" t="str">
        <f t="shared" si="40"/>
        <v/>
      </c>
      <c r="CI19" s="98" t="str">
        <f t="shared" si="41"/>
        <v/>
      </c>
      <c r="CJ19" s="98" t="str">
        <f t="shared" si="42"/>
        <v/>
      </c>
      <c r="CK19" s="98" t="str">
        <f t="shared" si="43"/>
        <v/>
      </c>
      <c r="CL19" s="98" t="str">
        <f t="shared" si="44"/>
        <v/>
      </c>
    </row>
    <row r="20" spans="1:90" x14ac:dyDescent="0.25">
      <c r="A20" s="22" t="str">
        <f>'Gene Table'!D19</f>
        <v>ALAS1</v>
      </c>
      <c r="B20" s="59" t="s">
        <v>17</v>
      </c>
      <c r="C20" s="60">
        <f>IF('Test Sample Data'!C19="","",IF(SUM('Test Sample Data'!C$3:C$98)&gt;10,IF(AND(ISNUMBER('Test Sample Data'!C19),'Test Sample Data'!C19&lt;35, 'Test Sample Data'!C19&gt;0),'Test Sample Data'!C19,35),""))</f>
        <v>19.11</v>
      </c>
      <c r="D20" s="60">
        <f>IF('Test Sample Data'!D19="","",IF(SUM('Test Sample Data'!D$3:D$98)&gt;10,IF(AND(ISNUMBER('Test Sample Data'!D19),'Test Sample Data'!D19&lt;35, 'Test Sample Data'!D19&gt;0),'Test Sample Data'!D19,35),""))</f>
        <v>18.600000000000001</v>
      </c>
      <c r="E20" s="60">
        <f>IF('Test Sample Data'!E19="","",IF(SUM('Test Sample Data'!E$3:E$98)&gt;10,IF(AND(ISNUMBER('Test Sample Data'!E19),'Test Sample Data'!E19&lt;35, 'Test Sample Data'!E19&gt;0),'Test Sample Data'!E19,35),""))</f>
        <v>18.22</v>
      </c>
      <c r="F20" s="60" t="str">
        <f>IF('Test Sample Data'!F19="","",IF(SUM('Test Sample Data'!F$3:F$98)&gt;10,IF(AND(ISNUMBER('Test Sample Data'!F19),'Test Sample Data'!F19&lt;35, 'Test Sample Data'!F19&gt;0),'Test Sample Data'!F19,35),""))</f>
        <v/>
      </c>
      <c r="G20" s="60" t="str">
        <f>IF('Test Sample Data'!G19="","",IF(SUM('Test Sample Data'!G$3:G$98)&gt;10,IF(AND(ISNUMBER('Test Sample Data'!G19),'Test Sample Data'!G19&lt;35, 'Test Sample Data'!G19&gt;0),'Test Sample Data'!G19,35),""))</f>
        <v/>
      </c>
      <c r="H20" s="60" t="str">
        <f>IF('Test Sample Data'!H19="","",IF(SUM('Test Sample Data'!H$3:H$98)&gt;10,IF(AND(ISNUMBER('Test Sample Data'!H19),'Test Sample Data'!H19&lt;35, 'Test Sample Data'!H19&gt;0),'Test Sample Data'!H19,35),""))</f>
        <v/>
      </c>
      <c r="I20" s="60" t="str">
        <f>IF('Test Sample Data'!I19="","",IF(SUM('Test Sample Data'!I$3:I$98)&gt;10,IF(AND(ISNUMBER('Test Sample Data'!I19),'Test Sample Data'!I19&lt;35, 'Test Sample Data'!I19&gt;0),'Test Sample Data'!I19,35),""))</f>
        <v/>
      </c>
      <c r="J20" s="60" t="str">
        <f>IF('Test Sample Data'!J19="","",IF(SUM('Test Sample Data'!J$3:J$98)&gt;10,IF(AND(ISNUMBER('Test Sample Data'!J19),'Test Sample Data'!J19&lt;35, 'Test Sample Data'!J19&gt;0),'Test Sample Data'!J19,35),""))</f>
        <v/>
      </c>
      <c r="K20" s="60" t="str">
        <f>IF('Test Sample Data'!K19="","",IF(SUM('Test Sample Data'!K$3:K$98)&gt;10,IF(AND(ISNUMBER('Test Sample Data'!K19),'Test Sample Data'!K19&lt;35, 'Test Sample Data'!K19&gt;0),'Test Sample Data'!K19,35),""))</f>
        <v/>
      </c>
      <c r="L20" s="60" t="str">
        <f>IF('Test Sample Data'!L19="","",IF(SUM('Test Sample Data'!L$3:L$98)&gt;10,IF(AND(ISNUMBER('Test Sample Data'!L19),'Test Sample Data'!L19&lt;35, 'Test Sample Data'!L19&gt;0),'Test Sample Data'!L19,35),""))</f>
        <v/>
      </c>
      <c r="M20" s="60" t="str">
        <f>'Gene Table'!D19</f>
        <v>ALAS1</v>
      </c>
      <c r="N20" s="59" t="s">
        <v>17</v>
      </c>
      <c r="O20" s="60">
        <f>IF('Control Sample Data'!C19="","",IF(SUM('Control Sample Data'!C$3:C$98)&gt;10,IF(AND(ISNUMBER('Control Sample Data'!C19),'Control Sample Data'!C19&lt;35, 'Control Sample Data'!C19&gt;0),'Control Sample Data'!C19,35),""))</f>
        <v>18.899999999999999</v>
      </c>
      <c r="P20" s="60">
        <f>IF('Control Sample Data'!D19="","",IF(SUM('Control Sample Data'!D$3:D$98)&gt;10,IF(AND(ISNUMBER('Control Sample Data'!D19),'Control Sample Data'!D19&lt;35, 'Control Sample Data'!D19&gt;0),'Control Sample Data'!D19,35),""))</f>
        <v>20.28</v>
      </c>
      <c r="Q20" s="60">
        <f>IF('Control Sample Data'!E19="","",IF(SUM('Control Sample Data'!E$3:E$98)&gt;10,IF(AND(ISNUMBER('Control Sample Data'!E19),'Control Sample Data'!E19&lt;35, 'Control Sample Data'!E19&gt;0),'Control Sample Data'!E19,35),""))</f>
        <v>20.34</v>
      </c>
      <c r="R20" s="60" t="str">
        <f>IF('Control Sample Data'!F19="","",IF(SUM('Control Sample Data'!F$3:F$98)&gt;10,IF(AND(ISNUMBER('Control Sample Data'!F19),'Control Sample Data'!F19&lt;35, 'Control Sample Data'!F19&gt;0),'Control Sample Data'!F19,35),""))</f>
        <v/>
      </c>
      <c r="S20" s="60" t="str">
        <f>IF('Control Sample Data'!G19="","",IF(SUM('Control Sample Data'!G$3:G$98)&gt;10,IF(AND(ISNUMBER('Control Sample Data'!G19),'Control Sample Data'!G19&lt;35, 'Control Sample Data'!G19&gt;0),'Control Sample Data'!G19,35),""))</f>
        <v/>
      </c>
      <c r="T20" s="60" t="str">
        <f>IF('Control Sample Data'!H19="","",IF(SUM('Control Sample Data'!H$3:H$98)&gt;10,IF(AND(ISNUMBER('Control Sample Data'!H19),'Control Sample Data'!H19&lt;35, 'Control Sample Data'!H19&gt;0),'Control Sample Data'!H19,35),""))</f>
        <v/>
      </c>
      <c r="U20" s="60" t="str">
        <f>IF('Control Sample Data'!I19="","",IF(SUM('Control Sample Data'!I$3:I$98)&gt;10,IF(AND(ISNUMBER('Control Sample Data'!I19),'Control Sample Data'!I19&lt;35, 'Control Sample Data'!I19&gt;0),'Control Sample Data'!I19,35),""))</f>
        <v/>
      </c>
      <c r="V20" s="60" t="str">
        <f>IF('Control Sample Data'!J19="","",IF(SUM('Control Sample Data'!J$3:J$98)&gt;10,IF(AND(ISNUMBER('Control Sample Data'!J19),'Control Sample Data'!J19&lt;35, 'Control Sample Data'!J19&gt;0),'Control Sample Data'!J19,35),""))</f>
        <v/>
      </c>
      <c r="W20" s="60" t="str">
        <f>IF('Control Sample Data'!K19="","",IF(SUM('Control Sample Data'!K$3:K$98)&gt;10,IF(AND(ISNUMBER('Control Sample Data'!K19),'Control Sample Data'!K19&lt;35, 'Control Sample Data'!K19&gt;0),'Control Sample Data'!K19,35),""))</f>
        <v/>
      </c>
      <c r="X20" s="60" t="str">
        <f>IF('Control Sample Data'!L19="","",IF(SUM('Control Sample Data'!L$3:L$98)&gt;10,IF(AND(ISNUMBER('Control Sample Data'!L19),'Control Sample Data'!L19&lt;35, 'Control Sample Data'!L19&gt;0),'Control Sample Data'!L19,35),""))</f>
        <v/>
      </c>
      <c r="Y20" s="78" t="str">
        <f>IF(ISERROR(VLOOKUP('Choose Housekeeping Genes'!$A19,Calculations!$A$4:$L$99,3,0)),"",VLOOKUP('Choose Housekeeping Genes'!$A19,Calculations!$A$4:$L$99,3,0))</f>
        <v/>
      </c>
      <c r="Z20" s="61" t="str">
        <f>IF(ISERROR(VLOOKUP('Choose Housekeeping Genes'!$A19,Calculations!$A$4:$L$99,4,0)),"",VLOOKUP('Choose Housekeeping Genes'!$A19,Calculations!$A$4:$L$99,4,0))</f>
        <v/>
      </c>
      <c r="AA20" s="61" t="str">
        <f>IF(ISERROR(VLOOKUP('Choose Housekeeping Genes'!$A19,Calculations!$A$4:$L$99,5,0)),"",VLOOKUP('Choose Housekeeping Genes'!$A19,Calculations!$A$4:$L$99,5,0))</f>
        <v/>
      </c>
      <c r="AB20" s="61" t="str">
        <f>IF(ISERROR(VLOOKUP('Choose Housekeeping Genes'!$A19,Calculations!$A$4:$L$99,6,0)),"",VLOOKUP('Choose Housekeeping Genes'!$A19,Calculations!$A$4:$L$99,6,0))</f>
        <v/>
      </c>
      <c r="AC20" s="61" t="str">
        <f>IF(ISERROR(VLOOKUP('Choose Housekeeping Genes'!$A19,Calculations!$A$4:$L$99,7,0)),"",VLOOKUP('Choose Housekeeping Genes'!$A19,Calculations!$A$4:$L$99,7,0))</f>
        <v/>
      </c>
      <c r="AD20" s="61" t="str">
        <f>IF(ISERROR(VLOOKUP('Choose Housekeeping Genes'!$A19,Calculations!$A$4:$L$99,8,0)),"",VLOOKUP('Choose Housekeeping Genes'!$A19,Calculations!$A$4:$L$99,8,0))</f>
        <v/>
      </c>
      <c r="AE20" s="61" t="str">
        <f>IF(ISERROR(VLOOKUP('Choose Housekeeping Genes'!$A19,Calculations!$A$4:$L$99,9,0)),"",VLOOKUP('Choose Housekeeping Genes'!$A19,Calculations!$A$4:$L$99,9,0))</f>
        <v/>
      </c>
      <c r="AF20" s="61" t="str">
        <f>IF(ISERROR(VLOOKUP('Choose Housekeeping Genes'!$A19,Calculations!$A$4:$L$99,10,0)),"",VLOOKUP('Choose Housekeeping Genes'!$A19,Calculations!$A$4:$L$99,10,0))</f>
        <v/>
      </c>
      <c r="AG20" s="61" t="str">
        <f>IF(ISERROR(VLOOKUP('Choose Housekeeping Genes'!$A19,Calculations!$A$4:$L$99,11,0)),"",VLOOKUP('Choose Housekeeping Genes'!$A19,Calculations!$A$4:$L$99,11,0))</f>
        <v/>
      </c>
      <c r="AH20" s="79" t="str">
        <f>IF(ISERROR(VLOOKUP('Choose Housekeeping Genes'!$A19,Calculations!$A$4:$M$99,12,0)),"",VLOOKUP('Choose Housekeeping Genes'!$A19,Calculations!$A$4:$M$99,12,0))</f>
        <v/>
      </c>
      <c r="AI20" s="78" t="str">
        <f>IF(ISERROR(VLOOKUP('Choose Housekeeping Genes'!$A19,Calculations!$A$4:$AA$99,15,0)),"",VLOOKUP('Choose Housekeeping Genes'!$A19,Calculations!$A$4:$AA$99,15,0))</f>
        <v/>
      </c>
      <c r="AJ20" s="61" t="str">
        <f>IF(ISERROR(VLOOKUP('Choose Housekeeping Genes'!$A19,Calculations!$A$4:$AA$99,16,0)),"",VLOOKUP('Choose Housekeeping Genes'!$A19,Calculations!$A$4:$AA$99,16,0))</f>
        <v/>
      </c>
      <c r="AK20" s="61" t="str">
        <f>IF(ISERROR(VLOOKUP('Choose Housekeeping Genes'!$A19,Calculations!$A$4:$AA$99,17,0)),"",VLOOKUP('Choose Housekeeping Genes'!$A19,Calculations!$A$4:$AA$99,17,0))</f>
        <v/>
      </c>
      <c r="AL20" s="61" t="str">
        <f>IF(ISERROR(VLOOKUP('Choose Housekeeping Genes'!$A19,Calculations!$A$4:$AA$99,18,0)),"",VLOOKUP('Choose Housekeeping Genes'!$A19,Calculations!$A$4:$AA$99,18,0))</f>
        <v/>
      </c>
      <c r="AM20" s="61" t="str">
        <f>IF(ISERROR(VLOOKUP('Choose Housekeeping Genes'!$A19,Calculations!$A$4:$AA$99,19,0)),"",VLOOKUP('Choose Housekeeping Genes'!$A19,Calculations!$A$4:$AA$99,19,0))</f>
        <v/>
      </c>
      <c r="AN20" s="61" t="str">
        <f>IF(ISERROR(VLOOKUP('Choose Housekeeping Genes'!$A19,Calculations!$A$4:$AA$99,20,0)),"",VLOOKUP('Choose Housekeeping Genes'!$A19,Calculations!$A$4:$AA$99,20,0))</f>
        <v/>
      </c>
      <c r="AO20" s="61" t="str">
        <f>IF(ISERROR(VLOOKUP('Choose Housekeeping Genes'!$A19,Calculations!$A$4:$AA$99,21,0)),"",VLOOKUP('Choose Housekeeping Genes'!$A19,Calculations!$A$4:$AA$99,21,0))</f>
        <v/>
      </c>
      <c r="AP20" s="61" t="str">
        <f>IF(ISERROR(VLOOKUP('Choose Housekeeping Genes'!$A19,Calculations!$A$4:$AA$99,22,0)),"",VLOOKUP('Choose Housekeeping Genes'!$A19,Calculations!$A$4:$AA$99,22,0))</f>
        <v/>
      </c>
      <c r="AQ20" s="61" t="str">
        <f>IF(ISERROR(VLOOKUP('Choose Housekeeping Genes'!$A19,Calculations!$A$4:$AA$99,23,0)),"",VLOOKUP('Choose Housekeeping Genes'!$A19,Calculations!$A$4:$AA$99,23,0))</f>
        <v/>
      </c>
      <c r="AR20" s="79" t="str">
        <f>IF(ISERROR(VLOOKUP('Choose Housekeeping Genes'!$A19,Calculations!$A$4:$AA$99,24,0)),"",VLOOKUP('Choose Housekeeping Genes'!$A19,Calculations!$A$4:$AA$99,24,0))</f>
        <v/>
      </c>
      <c r="AS20" s="74" t="str">
        <f t="shared" si="20"/>
        <v>ALAS1</v>
      </c>
      <c r="AT20" s="59" t="s">
        <v>17</v>
      </c>
      <c r="AU20" s="60">
        <f t="shared" si="21"/>
        <v>0.10000000000000142</v>
      </c>
      <c r="AV20" s="60">
        <f t="shared" si="0"/>
        <v>-4.9999999999997158E-2</v>
      </c>
      <c r="AW20" s="60">
        <f t="shared" si="1"/>
        <v>-0.17000000000000171</v>
      </c>
      <c r="AX20" s="60" t="str">
        <f t="shared" si="2"/>
        <v/>
      </c>
      <c r="AY20" s="60" t="str">
        <f t="shared" si="3"/>
        <v/>
      </c>
      <c r="AZ20" s="60" t="str">
        <f t="shared" si="4"/>
        <v/>
      </c>
      <c r="BA20" s="60" t="str">
        <f t="shared" si="5"/>
        <v/>
      </c>
      <c r="BB20" s="60" t="str">
        <f t="shared" si="6"/>
        <v/>
      </c>
      <c r="BC20" s="60" t="str">
        <f t="shared" si="7"/>
        <v/>
      </c>
      <c r="BD20" s="60" t="str">
        <f t="shared" si="8"/>
        <v/>
      </c>
      <c r="BE20" s="60">
        <f t="shared" si="9"/>
        <v>1.634999999999998</v>
      </c>
      <c r="BF20" s="60">
        <f t="shared" si="10"/>
        <v>2.2100000000000009</v>
      </c>
      <c r="BG20" s="60">
        <f t="shared" si="11"/>
        <v>1.6550000000000011</v>
      </c>
      <c r="BH20" s="60" t="str">
        <f t="shared" si="12"/>
        <v/>
      </c>
      <c r="BI20" s="60" t="str">
        <f t="shared" si="13"/>
        <v/>
      </c>
      <c r="BJ20" s="60" t="str">
        <f t="shared" si="14"/>
        <v/>
      </c>
      <c r="BK20" s="60" t="str">
        <f t="shared" si="15"/>
        <v/>
      </c>
      <c r="BL20" s="60" t="str">
        <f t="shared" si="16"/>
        <v/>
      </c>
      <c r="BM20" s="60" t="str">
        <f t="shared" si="17"/>
        <v/>
      </c>
      <c r="BN20" s="60" t="str">
        <f t="shared" si="18"/>
        <v/>
      </c>
      <c r="BO20" s="62">
        <f t="shared" si="22"/>
        <v>-3.9999999999999147E-2</v>
      </c>
      <c r="BP20" s="62">
        <f t="shared" si="23"/>
        <v>1.8333333333333333</v>
      </c>
      <c r="BQ20" s="74" t="str">
        <f t="shared" si="24"/>
        <v>ALAS1</v>
      </c>
      <c r="BR20" s="59" t="s">
        <v>247</v>
      </c>
      <c r="BS20" s="98">
        <f t="shared" si="25"/>
        <v>0.93303299153680652</v>
      </c>
      <c r="BT20" s="98">
        <f t="shared" si="26"/>
        <v>1.0352649238413754</v>
      </c>
      <c r="BU20" s="98">
        <f t="shared" si="27"/>
        <v>1.1250584846888108</v>
      </c>
      <c r="BV20" s="98" t="str">
        <f t="shared" si="28"/>
        <v/>
      </c>
      <c r="BW20" s="98" t="str">
        <f t="shared" si="29"/>
        <v/>
      </c>
      <c r="BX20" s="98" t="str">
        <f t="shared" si="30"/>
        <v/>
      </c>
      <c r="BY20" s="98" t="str">
        <f t="shared" si="31"/>
        <v/>
      </c>
      <c r="BZ20" s="98" t="str">
        <f t="shared" si="32"/>
        <v/>
      </c>
      <c r="CA20" s="98" t="str">
        <f t="shared" si="33"/>
        <v/>
      </c>
      <c r="CB20" s="98" t="str">
        <f t="shared" si="34"/>
        <v/>
      </c>
      <c r="CC20" s="98">
        <f t="shared" si="35"/>
        <v>0.3219704073774568</v>
      </c>
      <c r="CD20" s="98">
        <f t="shared" si="36"/>
        <v>0.21613430782696619</v>
      </c>
      <c r="CE20" s="98">
        <f t="shared" si="37"/>
        <v>0.31753774563469717</v>
      </c>
      <c r="CF20" s="98" t="str">
        <f t="shared" si="38"/>
        <v/>
      </c>
      <c r="CG20" s="98" t="str">
        <f t="shared" si="39"/>
        <v/>
      </c>
      <c r="CH20" s="98" t="str">
        <f t="shared" si="40"/>
        <v/>
      </c>
      <c r="CI20" s="98" t="str">
        <f t="shared" si="41"/>
        <v/>
      </c>
      <c r="CJ20" s="98" t="str">
        <f t="shared" si="42"/>
        <v/>
      </c>
      <c r="CK20" s="98" t="str">
        <f t="shared" si="43"/>
        <v/>
      </c>
      <c r="CL20" s="98" t="str">
        <f t="shared" si="44"/>
        <v/>
      </c>
    </row>
    <row r="21" spans="1:90" x14ac:dyDescent="0.25">
      <c r="A21" s="22" t="str">
        <f>'Gene Table'!D20</f>
        <v>IL16</v>
      </c>
      <c r="B21" s="59" t="s">
        <v>18</v>
      </c>
      <c r="C21" s="60">
        <f>IF('Test Sample Data'!C20="","",IF(SUM('Test Sample Data'!C$3:C$98)&gt;10,IF(AND(ISNUMBER('Test Sample Data'!C20),'Test Sample Data'!C20&lt;35, 'Test Sample Data'!C20&gt;0),'Test Sample Data'!C20,35),""))</f>
        <v>28.87</v>
      </c>
      <c r="D21" s="60">
        <f>IF('Test Sample Data'!D20="","",IF(SUM('Test Sample Data'!D$3:D$98)&gt;10,IF(AND(ISNUMBER('Test Sample Data'!D20),'Test Sample Data'!D20&lt;35, 'Test Sample Data'!D20&gt;0),'Test Sample Data'!D20,35),""))</f>
        <v>28.57</v>
      </c>
      <c r="E21" s="60">
        <f>IF('Test Sample Data'!E20="","",IF(SUM('Test Sample Data'!E$3:E$98)&gt;10,IF(AND(ISNUMBER('Test Sample Data'!E20),'Test Sample Data'!E20&lt;35, 'Test Sample Data'!E20&gt;0),'Test Sample Data'!E20,35),""))</f>
        <v>27.94</v>
      </c>
      <c r="F21" s="60" t="str">
        <f>IF('Test Sample Data'!F20="","",IF(SUM('Test Sample Data'!F$3:F$98)&gt;10,IF(AND(ISNUMBER('Test Sample Data'!F20),'Test Sample Data'!F20&lt;35, 'Test Sample Data'!F20&gt;0),'Test Sample Data'!F20,35),""))</f>
        <v/>
      </c>
      <c r="G21" s="60" t="str">
        <f>IF('Test Sample Data'!G20="","",IF(SUM('Test Sample Data'!G$3:G$98)&gt;10,IF(AND(ISNUMBER('Test Sample Data'!G20),'Test Sample Data'!G20&lt;35, 'Test Sample Data'!G20&gt;0),'Test Sample Data'!G20,35),""))</f>
        <v/>
      </c>
      <c r="H21" s="60" t="str">
        <f>IF('Test Sample Data'!H20="","",IF(SUM('Test Sample Data'!H$3:H$98)&gt;10,IF(AND(ISNUMBER('Test Sample Data'!H20),'Test Sample Data'!H20&lt;35, 'Test Sample Data'!H20&gt;0),'Test Sample Data'!H20,35),""))</f>
        <v/>
      </c>
      <c r="I21" s="60" t="str">
        <f>IF('Test Sample Data'!I20="","",IF(SUM('Test Sample Data'!I$3:I$98)&gt;10,IF(AND(ISNUMBER('Test Sample Data'!I20),'Test Sample Data'!I20&lt;35, 'Test Sample Data'!I20&gt;0),'Test Sample Data'!I20,35),""))</f>
        <v/>
      </c>
      <c r="J21" s="60" t="str">
        <f>IF('Test Sample Data'!J20="","",IF(SUM('Test Sample Data'!J$3:J$98)&gt;10,IF(AND(ISNUMBER('Test Sample Data'!J20),'Test Sample Data'!J20&lt;35, 'Test Sample Data'!J20&gt;0),'Test Sample Data'!J20,35),""))</f>
        <v/>
      </c>
      <c r="K21" s="60" t="str">
        <f>IF('Test Sample Data'!K20="","",IF(SUM('Test Sample Data'!K$3:K$98)&gt;10,IF(AND(ISNUMBER('Test Sample Data'!K20),'Test Sample Data'!K20&lt;35, 'Test Sample Data'!K20&gt;0),'Test Sample Data'!K20,35),""))</f>
        <v/>
      </c>
      <c r="L21" s="60" t="str">
        <f>IF('Test Sample Data'!L20="","",IF(SUM('Test Sample Data'!L$3:L$98)&gt;10,IF(AND(ISNUMBER('Test Sample Data'!L20),'Test Sample Data'!L20&lt;35, 'Test Sample Data'!L20&gt;0),'Test Sample Data'!L20,35),""))</f>
        <v/>
      </c>
      <c r="M21" s="60" t="str">
        <f>'Gene Table'!D20</f>
        <v>IL16</v>
      </c>
      <c r="N21" s="59" t="s">
        <v>18</v>
      </c>
      <c r="O21" s="60">
        <f>IF('Control Sample Data'!C20="","",IF(SUM('Control Sample Data'!C$3:C$98)&gt;10,IF(AND(ISNUMBER('Control Sample Data'!C20),'Control Sample Data'!C20&lt;35, 'Control Sample Data'!C20&gt;0),'Control Sample Data'!C20,35),""))</f>
        <v>26.88</v>
      </c>
      <c r="P21" s="60">
        <f>IF('Control Sample Data'!D20="","",IF(SUM('Control Sample Data'!D$3:D$98)&gt;10,IF(AND(ISNUMBER('Control Sample Data'!D20),'Control Sample Data'!D20&lt;35, 'Control Sample Data'!D20&gt;0),'Control Sample Data'!D20,35),""))</f>
        <v>27.13</v>
      </c>
      <c r="Q21" s="60">
        <f>IF('Control Sample Data'!E20="","",IF(SUM('Control Sample Data'!E$3:E$98)&gt;10,IF(AND(ISNUMBER('Control Sample Data'!E20),'Control Sample Data'!E20&lt;35, 'Control Sample Data'!E20&gt;0),'Control Sample Data'!E20,35),""))</f>
        <v>28.23</v>
      </c>
      <c r="R21" s="60" t="str">
        <f>IF('Control Sample Data'!F20="","",IF(SUM('Control Sample Data'!F$3:F$98)&gt;10,IF(AND(ISNUMBER('Control Sample Data'!F20),'Control Sample Data'!F20&lt;35, 'Control Sample Data'!F20&gt;0),'Control Sample Data'!F20,35),""))</f>
        <v/>
      </c>
      <c r="S21" s="60" t="str">
        <f>IF('Control Sample Data'!G20="","",IF(SUM('Control Sample Data'!G$3:G$98)&gt;10,IF(AND(ISNUMBER('Control Sample Data'!G20),'Control Sample Data'!G20&lt;35, 'Control Sample Data'!G20&gt;0),'Control Sample Data'!G20,35),""))</f>
        <v/>
      </c>
      <c r="T21" s="60" t="str">
        <f>IF('Control Sample Data'!H20="","",IF(SUM('Control Sample Data'!H$3:H$98)&gt;10,IF(AND(ISNUMBER('Control Sample Data'!H20),'Control Sample Data'!H20&lt;35, 'Control Sample Data'!H20&gt;0),'Control Sample Data'!H20,35),""))</f>
        <v/>
      </c>
      <c r="U21" s="60" t="str">
        <f>IF('Control Sample Data'!I20="","",IF(SUM('Control Sample Data'!I$3:I$98)&gt;10,IF(AND(ISNUMBER('Control Sample Data'!I20),'Control Sample Data'!I20&lt;35, 'Control Sample Data'!I20&gt;0),'Control Sample Data'!I20,35),""))</f>
        <v/>
      </c>
      <c r="V21" s="60" t="str">
        <f>IF('Control Sample Data'!J20="","",IF(SUM('Control Sample Data'!J$3:J$98)&gt;10,IF(AND(ISNUMBER('Control Sample Data'!J20),'Control Sample Data'!J20&lt;35, 'Control Sample Data'!J20&gt;0),'Control Sample Data'!J20,35),""))</f>
        <v/>
      </c>
      <c r="W21" s="60" t="str">
        <f>IF('Control Sample Data'!K20="","",IF(SUM('Control Sample Data'!K$3:K$98)&gt;10,IF(AND(ISNUMBER('Control Sample Data'!K20),'Control Sample Data'!K20&lt;35, 'Control Sample Data'!K20&gt;0),'Control Sample Data'!K20,35),""))</f>
        <v/>
      </c>
      <c r="X21" s="60" t="str">
        <f>IF('Control Sample Data'!L20="","",IF(SUM('Control Sample Data'!L$3:L$98)&gt;10,IF(AND(ISNUMBER('Control Sample Data'!L20),'Control Sample Data'!L20&lt;35, 'Control Sample Data'!L20&gt;0),'Control Sample Data'!L20,35),""))</f>
        <v/>
      </c>
      <c r="Y21" s="78" t="str">
        <f>IF(ISERROR(VLOOKUP('Choose Housekeeping Genes'!$A20,Calculations!$A$4:$L$99,3,0)),"",VLOOKUP('Choose Housekeeping Genes'!$A20,Calculations!$A$4:$L$99,3,0))</f>
        <v/>
      </c>
      <c r="Z21" s="61" t="str">
        <f>IF(ISERROR(VLOOKUP('Choose Housekeeping Genes'!$A20,Calculations!$A$4:$L$99,4,0)),"",VLOOKUP('Choose Housekeeping Genes'!$A20,Calculations!$A$4:$L$99,4,0))</f>
        <v/>
      </c>
      <c r="AA21" s="61" t="str">
        <f>IF(ISERROR(VLOOKUP('Choose Housekeeping Genes'!$A20,Calculations!$A$4:$L$99,5,0)),"",VLOOKUP('Choose Housekeeping Genes'!$A20,Calculations!$A$4:$L$99,5,0))</f>
        <v/>
      </c>
      <c r="AB21" s="61" t="str">
        <f>IF(ISERROR(VLOOKUP('Choose Housekeeping Genes'!$A20,Calculations!$A$4:$L$99,6,0)),"",VLOOKUP('Choose Housekeeping Genes'!$A20,Calculations!$A$4:$L$99,6,0))</f>
        <v/>
      </c>
      <c r="AC21" s="61" t="str">
        <f>IF(ISERROR(VLOOKUP('Choose Housekeeping Genes'!$A20,Calculations!$A$4:$L$99,7,0)),"",VLOOKUP('Choose Housekeeping Genes'!$A20,Calculations!$A$4:$L$99,7,0))</f>
        <v/>
      </c>
      <c r="AD21" s="61" t="str">
        <f>IF(ISERROR(VLOOKUP('Choose Housekeeping Genes'!$A20,Calculations!$A$4:$L$99,8,0)),"",VLOOKUP('Choose Housekeeping Genes'!$A20,Calculations!$A$4:$L$99,8,0))</f>
        <v/>
      </c>
      <c r="AE21" s="61" t="str">
        <f>IF(ISERROR(VLOOKUP('Choose Housekeeping Genes'!$A20,Calculations!$A$4:$L$99,9,0)),"",VLOOKUP('Choose Housekeeping Genes'!$A20,Calculations!$A$4:$L$99,9,0))</f>
        <v/>
      </c>
      <c r="AF21" s="61" t="str">
        <f>IF(ISERROR(VLOOKUP('Choose Housekeeping Genes'!$A20,Calculations!$A$4:$L$99,10,0)),"",VLOOKUP('Choose Housekeeping Genes'!$A20,Calculations!$A$4:$L$99,10,0))</f>
        <v/>
      </c>
      <c r="AG21" s="61" t="str">
        <f>IF(ISERROR(VLOOKUP('Choose Housekeeping Genes'!$A20,Calculations!$A$4:$L$99,11,0)),"",VLOOKUP('Choose Housekeeping Genes'!$A20,Calculations!$A$4:$L$99,11,0))</f>
        <v/>
      </c>
      <c r="AH21" s="79" t="str">
        <f>IF(ISERROR(VLOOKUP('Choose Housekeeping Genes'!$A20,Calculations!$A$4:$M$99,12,0)),"",VLOOKUP('Choose Housekeeping Genes'!$A20,Calculations!$A$4:$M$99,12,0))</f>
        <v/>
      </c>
      <c r="AI21" s="78" t="str">
        <f>IF(ISERROR(VLOOKUP('Choose Housekeeping Genes'!$A20,Calculations!$A$4:$AA$99,15,0)),"",VLOOKUP('Choose Housekeeping Genes'!$A20,Calculations!$A$4:$AA$99,15,0))</f>
        <v/>
      </c>
      <c r="AJ21" s="61" t="str">
        <f>IF(ISERROR(VLOOKUP('Choose Housekeeping Genes'!$A20,Calculations!$A$4:$AA$99,16,0)),"",VLOOKUP('Choose Housekeeping Genes'!$A20,Calculations!$A$4:$AA$99,16,0))</f>
        <v/>
      </c>
      <c r="AK21" s="61" t="str">
        <f>IF(ISERROR(VLOOKUP('Choose Housekeeping Genes'!$A20,Calculations!$A$4:$AA$99,17,0)),"",VLOOKUP('Choose Housekeeping Genes'!$A20,Calculations!$A$4:$AA$99,17,0))</f>
        <v/>
      </c>
      <c r="AL21" s="61" t="str">
        <f>IF(ISERROR(VLOOKUP('Choose Housekeeping Genes'!$A20,Calculations!$A$4:$AA$99,18,0)),"",VLOOKUP('Choose Housekeeping Genes'!$A20,Calculations!$A$4:$AA$99,18,0))</f>
        <v/>
      </c>
      <c r="AM21" s="61" t="str">
        <f>IF(ISERROR(VLOOKUP('Choose Housekeeping Genes'!$A20,Calculations!$A$4:$AA$99,19,0)),"",VLOOKUP('Choose Housekeeping Genes'!$A20,Calculations!$A$4:$AA$99,19,0))</f>
        <v/>
      </c>
      <c r="AN21" s="61" t="str">
        <f>IF(ISERROR(VLOOKUP('Choose Housekeeping Genes'!$A20,Calculations!$A$4:$AA$99,20,0)),"",VLOOKUP('Choose Housekeeping Genes'!$A20,Calculations!$A$4:$AA$99,20,0))</f>
        <v/>
      </c>
      <c r="AO21" s="61" t="str">
        <f>IF(ISERROR(VLOOKUP('Choose Housekeeping Genes'!$A20,Calculations!$A$4:$AA$99,21,0)),"",VLOOKUP('Choose Housekeeping Genes'!$A20,Calculations!$A$4:$AA$99,21,0))</f>
        <v/>
      </c>
      <c r="AP21" s="61" t="str">
        <f>IF(ISERROR(VLOOKUP('Choose Housekeeping Genes'!$A20,Calculations!$A$4:$AA$99,22,0)),"",VLOOKUP('Choose Housekeeping Genes'!$A20,Calculations!$A$4:$AA$99,22,0))</f>
        <v/>
      </c>
      <c r="AQ21" s="61" t="str">
        <f>IF(ISERROR(VLOOKUP('Choose Housekeeping Genes'!$A20,Calculations!$A$4:$AA$99,23,0)),"",VLOOKUP('Choose Housekeeping Genes'!$A20,Calculations!$A$4:$AA$99,23,0))</f>
        <v/>
      </c>
      <c r="AR21" s="79" t="str">
        <f>IF(ISERROR(VLOOKUP('Choose Housekeeping Genes'!$A20,Calculations!$A$4:$AA$99,24,0)),"",VLOOKUP('Choose Housekeeping Genes'!$A20,Calculations!$A$4:$AA$99,24,0))</f>
        <v/>
      </c>
      <c r="AS21" s="74" t="str">
        <f t="shared" si="20"/>
        <v>IL16</v>
      </c>
      <c r="AT21" s="59" t="s">
        <v>18</v>
      </c>
      <c r="AU21" s="60">
        <f t="shared" si="21"/>
        <v>9.860000000000003</v>
      </c>
      <c r="AV21" s="60">
        <f t="shared" si="0"/>
        <v>9.9200000000000017</v>
      </c>
      <c r="AW21" s="60">
        <f t="shared" si="1"/>
        <v>9.5500000000000007</v>
      </c>
      <c r="AX21" s="60" t="str">
        <f t="shared" si="2"/>
        <v/>
      </c>
      <c r="AY21" s="60" t="str">
        <f t="shared" si="3"/>
        <v/>
      </c>
      <c r="AZ21" s="60" t="str">
        <f t="shared" si="4"/>
        <v/>
      </c>
      <c r="BA21" s="60" t="str">
        <f t="shared" si="5"/>
        <v/>
      </c>
      <c r="BB21" s="60" t="str">
        <f t="shared" si="6"/>
        <v/>
      </c>
      <c r="BC21" s="60" t="str">
        <f t="shared" si="7"/>
        <v/>
      </c>
      <c r="BD21" s="60" t="str">
        <f t="shared" si="8"/>
        <v/>
      </c>
      <c r="BE21" s="60">
        <f t="shared" si="9"/>
        <v>9.6149999999999984</v>
      </c>
      <c r="BF21" s="60">
        <f t="shared" si="10"/>
        <v>9.0599999999999987</v>
      </c>
      <c r="BG21" s="60">
        <f t="shared" si="11"/>
        <v>9.5450000000000017</v>
      </c>
      <c r="BH21" s="60" t="str">
        <f t="shared" si="12"/>
        <v/>
      </c>
      <c r="BI21" s="60" t="str">
        <f t="shared" si="13"/>
        <v/>
      </c>
      <c r="BJ21" s="60" t="str">
        <f t="shared" si="14"/>
        <v/>
      </c>
      <c r="BK21" s="60" t="str">
        <f t="shared" si="15"/>
        <v/>
      </c>
      <c r="BL21" s="60" t="str">
        <f t="shared" si="16"/>
        <v/>
      </c>
      <c r="BM21" s="60" t="str">
        <f t="shared" si="17"/>
        <v/>
      </c>
      <c r="BN21" s="60" t="str">
        <f t="shared" si="18"/>
        <v/>
      </c>
      <c r="BO21" s="62">
        <f t="shared" si="22"/>
        <v>9.7766666666666691</v>
      </c>
      <c r="BP21" s="62">
        <f t="shared" si="23"/>
        <v>9.4066666666666663</v>
      </c>
      <c r="BQ21" s="74" t="str">
        <f t="shared" si="24"/>
        <v>IL16</v>
      </c>
      <c r="BR21" s="59" t="s">
        <v>248</v>
      </c>
      <c r="BS21" s="98">
        <f t="shared" si="25"/>
        <v>1.0760792147232509E-3</v>
      </c>
      <c r="BT21" s="98">
        <f t="shared" si="26"/>
        <v>1.0322441802357225E-3</v>
      </c>
      <c r="BU21" s="98">
        <f t="shared" si="27"/>
        <v>1.3340236882367136E-3</v>
      </c>
      <c r="BV21" s="98" t="str">
        <f t="shared" si="28"/>
        <v/>
      </c>
      <c r="BW21" s="98" t="str">
        <f t="shared" si="29"/>
        <v/>
      </c>
      <c r="BX21" s="98" t="str">
        <f t="shared" si="30"/>
        <v/>
      </c>
      <c r="BY21" s="98" t="str">
        <f t="shared" si="31"/>
        <v/>
      </c>
      <c r="BZ21" s="98" t="str">
        <f t="shared" si="32"/>
        <v/>
      </c>
      <c r="CA21" s="98" t="str">
        <f t="shared" si="33"/>
        <v/>
      </c>
      <c r="CB21" s="98" t="str">
        <f t="shared" si="34"/>
        <v/>
      </c>
      <c r="CC21" s="98">
        <f t="shared" si="35"/>
        <v>1.2752536983290225E-3</v>
      </c>
      <c r="CD21" s="98">
        <f t="shared" si="36"/>
        <v>1.8735627330571593E-3</v>
      </c>
      <c r="CE21" s="98">
        <f t="shared" si="37"/>
        <v>1.3386550829879906E-3</v>
      </c>
      <c r="CF21" s="98" t="str">
        <f t="shared" si="38"/>
        <v/>
      </c>
      <c r="CG21" s="98" t="str">
        <f t="shared" si="39"/>
        <v/>
      </c>
      <c r="CH21" s="98" t="str">
        <f t="shared" si="40"/>
        <v/>
      </c>
      <c r="CI21" s="98" t="str">
        <f t="shared" si="41"/>
        <v/>
      </c>
      <c r="CJ21" s="98" t="str">
        <f t="shared" si="42"/>
        <v/>
      </c>
      <c r="CK21" s="98" t="str">
        <f t="shared" si="43"/>
        <v/>
      </c>
      <c r="CL21" s="98" t="str">
        <f t="shared" si="44"/>
        <v/>
      </c>
    </row>
    <row r="22" spans="1:90" x14ac:dyDescent="0.25">
      <c r="A22" s="22" t="str">
        <f>'Gene Table'!D21</f>
        <v>MT4</v>
      </c>
      <c r="B22" s="59" t="s">
        <v>19</v>
      </c>
      <c r="C22" s="60">
        <f>IF('Test Sample Data'!C21="","",IF(SUM('Test Sample Data'!C$3:C$98)&gt;10,IF(AND(ISNUMBER('Test Sample Data'!C21),'Test Sample Data'!C21&lt;35, 'Test Sample Data'!C21&gt;0),'Test Sample Data'!C21,35),""))</f>
        <v>31.08</v>
      </c>
      <c r="D22" s="60">
        <f>IF('Test Sample Data'!D21="","",IF(SUM('Test Sample Data'!D$3:D$98)&gt;10,IF(AND(ISNUMBER('Test Sample Data'!D21),'Test Sample Data'!D21&lt;35, 'Test Sample Data'!D21&gt;0),'Test Sample Data'!D21,35),""))</f>
        <v>30.96</v>
      </c>
      <c r="E22" s="60">
        <f>IF('Test Sample Data'!E21="","",IF(SUM('Test Sample Data'!E$3:E$98)&gt;10,IF(AND(ISNUMBER('Test Sample Data'!E21),'Test Sample Data'!E21&lt;35, 'Test Sample Data'!E21&gt;0),'Test Sample Data'!E21,35),""))</f>
        <v>30.15</v>
      </c>
      <c r="F22" s="60" t="str">
        <f>IF('Test Sample Data'!F21="","",IF(SUM('Test Sample Data'!F$3:F$98)&gt;10,IF(AND(ISNUMBER('Test Sample Data'!F21),'Test Sample Data'!F21&lt;35, 'Test Sample Data'!F21&gt;0),'Test Sample Data'!F21,35),""))</f>
        <v/>
      </c>
      <c r="G22" s="60" t="str">
        <f>IF('Test Sample Data'!G21="","",IF(SUM('Test Sample Data'!G$3:G$98)&gt;10,IF(AND(ISNUMBER('Test Sample Data'!G21),'Test Sample Data'!G21&lt;35, 'Test Sample Data'!G21&gt;0),'Test Sample Data'!G21,35),""))</f>
        <v/>
      </c>
      <c r="H22" s="60" t="str">
        <f>IF('Test Sample Data'!H21="","",IF(SUM('Test Sample Data'!H$3:H$98)&gt;10,IF(AND(ISNUMBER('Test Sample Data'!H21),'Test Sample Data'!H21&lt;35, 'Test Sample Data'!H21&gt;0),'Test Sample Data'!H21,35),""))</f>
        <v/>
      </c>
      <c r="I22" s="60" t="str">
        <f>IF('Test Sample Data'!I21="","",IF(SUM('Test Sample Data'!I$3:I$98)&gt;10,IF(AND(ISNUMBER('Test Sample Data'!I21),'Test Sample Data'!I21&lt;35, 'Test Sample Data'!I21&gt;0),'Test Sample Data'!I21,35),""))</f>
        <v/>
      </c>
      <c r="J22" s="60" t="str">
        <f>IF('Test Sample Data'!J21="","",IF(SUM('Test Sample Data'!J$3:J$98)&gt;10,IF(AND(ISNUMBER('Test Sample Data'!J21),'Test Sample Data'!J21&lt;35, 'Test Sample Data'!J21&gt;0),'Test Sample Data'!J21,35),""))</f>
        <v/>
      </c>
      <c r="K22" s="60" t="str">
        <f>IF('Test Sample Data'!K21="","",IF(SUM('Test Sample Data'!K$3:K$98)&gt;10,IF(AND(ISNUMBER('Test Sample Data'!K21),'Test Sample Data'!K21&lt;35, 'Test Sample Data'!K21&gt;0),'Test Sample Data'!K21,35),""))</f>
        <v/>
      </c>
      <c r="L22" s="60" t="str">
        <f>IF('Test Sample Data'!L21="","",IF(SUM('Test Sample Data'!L$3:L$98)&gt;10,IF(AND(ISNUMBER('Test Sample Data'!L21),'Test Sample Data'!L21&lt;35, 'Test Sample Data'!L21&gt;0),'Test Sample Data'!L21,35),""))</f>
        <v/>
      </c>
      <c r="M22" s="60" t="str">
        <f>'Gene Table'!D21</f>
        <v>MT4</v>
      </c>
      <c r="N22" s="59" t="s">
        <v>19</v>
      </c>
      <c r="O22" s="60">
        <f>IF('Control Sample Data'!C21="","",IF(SUM('Control Sample Data'!C$3:C$98)&gt;10,IF(AND(ISNUMBER('Control Sample Data'!C21),'Control Sample Data'!C21&lt;35, 'Control Sample Data'!C21&gt;0),'Control Sample Data'!C21,35),""))</f>
        <v>27.61</v>
      </c>
      <c r="P22" s="60">
        <f>IF('Control Sample Data'!D21="","",IF(SUM('Control Sample Data'!D$3:D$98)&gt;10,IF(AND(ISNUMBER('Control Sample Data'!D21),'Control Sample Data'!D21&lt;35, 'Control Sample Data'!D21&gt;0),'Control Sample Data'!D21,35),""))</f>
        <v>28.84</v>
      </c>
      <c r="Q22" s="60">
        <f>IF('Control Sample Data'!E21="","",IF(SUM('Control Sample Data'!E$3:E$98)&gt;10,IF(AND(ISNUMBER('Control Sample Data'!E21),'Control Sample Data'!E21&lt;35, 'Control Sample Data'!E21&gt;0),'Control Sample Data'!E21,35),""))</f>
        <v>29.65</v>
      </c>
      <c r="R22" s="60" t="str">
        <f>IF('Control Sample Data'!F21="","",IF(SUM('Control Sample Data'!F$3:F$98)&gt;10,IF(AND(ISNUMBER('Control Sample Data'!F21),'Control Sample Data'!F21&lt;35, 'Control Sample Data'!F21&gt;0),'Control Sample Data'!F21,35),""))</f>
        <v/>
      </c>
      <c r="S22" s="60" t="str">
        <f>IF('Control Sample Data'!G21="","",IF(SUM('Control Sample Data'!G$3:G$98)&gt;10,IF(AND(ISNUMBER('Control Sample Data'!G21),'Control Sample Data'!G21&lt;35, 'Control Sample Data'!G21&gt;0),'Control Sample Data'!G21,35),""))</f>
        <v/>
      </c>
      <c r="T22" s="60" t="str">
        <f>IF('Control Sample Data'!H21="","",IF(SUM('Control Sample Data'!H$3:H$98)&gt;10,IF(AND(ISNUMBER('Control Sample Data'!H21),'Control Sample Data'!H21&lt;35, 'Control Sample Data'!H21&gt;0),'Control Sample Data'!H21,35),""))</f>
        <v/>
      </c>
      <c r="U22" s="60" t="str">
        <f>IF('Control Sample Data'!I21="","",IF(SUM('Control Sample Data'!I$3:I$98)&gt;10,IF(AND(ISNUMBER('Control Sample Data'!I21),'Control Sample Data'!I21&lt;35, 'Control Sample Data'!I21&gt;0),'Control Sample Data'!I21,35),""))</f>
        <v/>
      </c>
      <c r="V22" s="60" t="str">
        <f>IF('Control Sample Data'!J21="","",IF(SUM('Control Sample Data'!J$3:J$98)&gt;10,IF(AND(ISNUMBER('Control Sample Data'!J21),'Control Sample Data'!J21&lt;35, 'Control Sample Data'!J21&gt;0),'Control Sample Data'!J21,35),""))</f>
        <v/>
      </c>
      <c r="W22" s="60" t="str">
        <f>IF('Control Sample Data'!K21="","",IF(SUM('Control Sample Data'!K$3:K$98)&gt;10,IF(AND(ISNUMBER('Control Sample Data'!K21),'Control Sample Data'!K21&lt;35, 'Control Sample Data'!K21&gt;0),'Control Sample Data'!K21,35),""))</f>
        <v/>
      </c>
      <c r="X22" s="60" t="str">
        <f>IF('Control Sample Data'!L21="","",IF(SUM('Control Sample Data'!L$3:L$98)&gt;10,IF(AND(ISNUMBER('Control Sample Data'!L21),'Control Sample Data'!L21&lt;35, 'Control Sample Data'!L21&gt;0),'Control Sample Data'!L21,35),""))</f>
        <v/>
      </c>
      <c r="Y22" s="78" t="str">
        <f>IF(ISERROR(VLOOKUP('Choose Housekeeping Genes'!$A21,Calculations!$A$4:$L$99,3,0)),"",VLOOKUP('Choose Housekeeping Genes'!$A21,Calculations!$A$4:$L$99,3,0))</f>
        <v/>
      </c>
      <c r="Z22" s="61" t="str">
        <f>IF(ISERROR(VLOOKUP('Choose Housekeeping Genes'!$A21,Calculations!$A$4:$L$99,4,0)),"",VLOOKUP('Choose Housekeeping Genes'!$A21,Calculations!$A$4:$L$99,4,0))</f>
        <v/>
      </c>
      <c r="AA22" s="61" t="str">
        <f>IF(ISERROR(VLOOKUP('Choose Housekeeping Genes'!$A21,Calculations!$A$4:$L$99,5,0)),"",VLOOKUP('Choose Housekeeping Genes'!$A21,Calculations!$A$4:$L$99,5,0))</f>
        <v/>
      </c>
      <c r="AB22" s="61" t="str">
        <f>IF(ISERROR(VLOOKUP('Choose Housekeeping Genes'!$A21,Calculations!$A$4:$L$99,6,0)),"",VLOOKUP('Choose Housekeeping Genes'!$A21,Calculations!$A$4:$L$99,6,0))</f>
        <v/>
      </c>
      <c r="AC22" s="61" t="str">
        <f>IF(ISERROR(VLOOKUP('Choose Housekeeping Genes'!$A21,Calculations!$A$4:$L$99,7,0)),"",VLOOKUP('Choose Housekeeping Genes'!$A21,Calculations!$A$4:$L$99,7,0))</f>
        <v/>
      </c>
      <c r="AD22" s="61" t="str">
        <f>IF(ISERROR(VLOOKUP('Choose Housekeeping Genes'!$A21,Calculations!$A$4:$L$99,8,0)),"",VLOOKUP('Choose Housekeeping Genes'!$A21,Calculations!$A$4:$L$99,8,0))</f>
        <v/>
      </c>
      <c r="AE22" s="61" t="str">
        <f>IF(ISERROR(VLOOKUP('Choose Housekeeping Genes'!$A21,Calculations!$A$4:$L$99,9,0)),"",VLOOKUP('Choose Housekeeping Genes'!$A21,Calculations!$A$4:$L$99,9,0))</f>
        <v/>
      </c>
      <c r="AF22" s="61" t="str">
        <f>IF(ISERROR(VLOOKUP('Choose Housekeeping Genes'!$A21,Calculations!$A$4:$L$99,10,0)),"",VLOOKUP('Choose Housekeeping Genes'!$A21,Calculations!$A$4:$L$99,10,0))</f>
        <v/>
      </c>
      <c r="AG22" s="61" t="str">
        <f>IF(ISERROR(VLOOKUP('Choose Housekeeping Genes'!$A21,Calculations!$A$4:$L$99,11,0)),"",VLOOKUP('Choose Housekeeping Genes'!$A21,Calculations!$A$4:$L$99,11,0))</f>
        <v/>
      </c>
      <c r="AH22" s="79" t="str">
        <f>IF(ISERROR(VLOOKUP('Choose Housekeeping Genes'!$A21,Calculations!$A$4:$M$99,12,0)),"",VLOOKUP('Choose Housekeeping Genes'!$A21,Calculations!$A$4:$M$99,12,0))</f>
        <v/>
      </c>
      <c r="AI22" s="78" t="str">
        <f>IF(ISERROR(VLOOKUP('Choose Housekeeping Genes'!$A21,Calculations!$A$4:$AA$99,15,0)),"",VLOOKUP('Choose Housekeeping Genes'!$A21,Calculations!$A$4:$AA$99,15,0))</f>
        <v/>
      </c>
      <c r="AJ22" s="61" t="str">
        <f>IF(ISERROR(VLOOKUP('Choose Housekeeping Genes'!$A21,Calculations!$A$4:$AA$99,16,0)),"",VLOOKUP('Choose Housekeeping Genes'!$A21,Calculations!$A$4:$AA$99,16,0))</f>
        <v/>
      </c>
      <c r="AK22" s="61" t="str">
        <f>IF(ISERROR(VLOOKUP('Choose Housekeeping Genes'!$A21,Calculations!$A$4:$AA$99,17,0)),"",VLOOKUP('Choose Housekeeping Genes'!$A21,Calculations!$A$4:$AA$99,17,0))</f>
        <v/>
      </c>
      <c r="AL22" s="61" t="str">
        <f>IF(ISERROR(VLOOKUP('Choose Housekeeping Genes'!$A21,Calculations!$A$4:$AA$99,18,0)),"",VLOOKUP('Choose Housekeeping Genes'!$A21,Calculations!$A$4:$AA$99,18,0))</f>
        <v/>
      </c>
      <c r="AM22" s="61" t="str">
        <f>IF(ISERROR(VLOOKUP('Choose Housekeeping Genes'!$A21,Calculations!$A$4:$AA$99,19,0)),"",VLOOKUP('Choose Housekeeping Genes'!$A21,Calculations!$A$4:$AA$99,19,0))</f>
        <v/>
      </c>
      <c r="AN22" s="61" t="str">
        <f>IF(ISERROR(VLOOKUP('Choose Housekeeping Genes'!$A21,Calculations!$A$4:$AA$99,20,0)),"",VLOOKUP('Choose Housekeeping Genes'!$A21,Calculations!$A$4:$AA$99,20,0))</f>
        <v/>
      </c>
      <c r="AO22" s="61" t="str">
        <f>IF(ISERROR(VLOOKUP('Choose Housekeeping Genes'!$A21,Calculations!$A$4:$AA$99,21,0)),"",VLOOKUP('Choose Housekeeping Genes'!$A21,Calculations!$A$4:$AA$99,21,0))</f>
        <v/>
      </c>
      <c r="AP22" s="61" t="str">
        <f>IF(ISERROR(VLOOKUP('Choose Housekeeping Genes'!$A21,Calculations!$A$4:$AA$99,22,0)),"",VLOOKUP('Choose Housekeeping Genes'!$A21,Calculations!$A$4:$AA$99,22,0))</f>
        <v/>
      </c>
      <c r="AQ22" s="61" t="str">
        <f>IF(ISERROR(VLOOKUP('Choose Housekeeping Genes'!$A21,Calculations!$A$4:$AA$99,23,0)),"",VLOOKUP('Choose Housekeeping Genes'!$A21,Calculations!$A$4:$AA$99,23,0))</f>
        <v/>
      </c>
      <c r="AR22" s="79" t="str">
        <f>IF(ISERROR(VLOOKUP('Choose Housekeeping Genes'!$A21,Calculations!$A$4:$AA$99,24,0)),"",VLOOKUP('Choose Housekeeping Genes'!$A21,Calculations!$A$4:$AA$99,24,0))</f>
        <v/>
      </c>
      <c r="AS22" s="74" t="str">
        <f t="shared" si="20"/>
        <v>MT4</v>
      </c>
      <c r="AT22" s="59" t="s">
        <v>19</v>
      </c>
      <c r="AU22" s="60">
        <f t="shared" si="21"/>
        <v>12.07</v>
      </c>
      <c r="AV22" s="60">
        <f t="shared" si="0"/>
        <v>12.310000000000002</v>
      </c>
      <c r="AW22" s="60">
        <f t="shared" si="1"/>
        <v>11.759999999999998</v>
      </c>
      <c r="AX22" s="60" t="str">
        <f t="shared" si="2"/>
        <v/>
      </c>
      <c r="AY22" s="60" t="str">
        <f t="shared" si="3"/>
        <v/>
      </c>
      <c r="AZ22" s="60" t="str">
        <f t="shared" si="4"/>
        <v/>
      </c>
      <c r="BA22" s="60" t="str">
        <f t="shared" si="5"/>
        <v/>
      </c>
      <c r="BB22" s="60" t="str">
        <f t="shared" si="6"/>
        <v/>
      </c>
      <c r="BC22" s="60" t="str">
        <f t="shared" si="7"/>
        <v/>
      </c>
      <c r="BD22" s="60" t="str">
        <f t="shared" si="8"/>
        <v/>
      </c>
      <c r="BE22" s="60">
        <f t="shared" si="9"/>
        <v>10.344999999999999</v>
      </c>
      <c r="BF22" s="60">
        <f t="shared" si="10"/>
        <v>10.77</v>
      </c>
      <c r="BG22" s="60">
        <f t="shared" si="11"/>
        <v>10.965</v>
      </c>
      <c r="BH22" s="60" t="str">
        <f t="shared" si="12"/>
        <v/>
      </c>
      <c r="BI22" s="60" t="str">
        <f t="shared" si="13"/>
        <v/>
      </c>
      <c r="BJ22" s="60" t="str">
        <f t="shared" si="14"/>
        <v/>
      </c>
      <c r="BK22" s="60" t="str">
        <f t="shared" si="15"/>
        <v/>
      </c>
      <c r="BL22" s="60" t="str">
        <f t="shared" si="16"/>
        <v/>
      </c>
      <c r="BM22" s="60" t="str">
        <f t="shared" si="17"/>
        <v/>
      </c>
      <c r="BN22" s="60" t="str">
        <f t="shared" si="18"/>
        <v/>
      </c>
      <c r="BO22" s="62">
        <f t="shared" si="22"/>
        <v>12.046666666666667</v>
      </c>
      <c r="BP22" s="62">
        <f t="shared" si="23"/>
        <v>10.693333333333333</v>
      </c>
      <c r="BQ22" s="74" t="str">
        <f t="shared" si="24"/>
        <v>MT4</v>
      </c>
      <c r="BR22" s="59" t="s">
        <v>249</v>
      </c>
      <c r="BS22" s="98">
        <f t="shared" si="25"/>
        <v>2.3257763624119559E-4</v>
      </c>
      <c r="BT22" s="98">
        <f t="shared" si="26"/>
        <v>1.9693402324758917E-4</v>
      </c>
      <c r="BU22" s="98">
        <f t="shared" si="27"/>
        <v>2.8832828648181946E-4</v>
      </c>
      <c r="BV22" s="98" t="str">
        <f t="shared" si="28"/>
        <v/>
      </c>
      <c r="BW22" s="98" t="str">
        <f t="shared" si="29"/>
        <v/>
      </c>
      <c r="BX22" s="98" t="str">
        <f t="shared" si="30"/>
        <v/>
      </c>
      <c r="BY22" s="98" t="str">
        <f t="shared" si="31"/>
        <v/>
      </c>
      <c r="BZ22" s="98" t="str">
        <f t="shared" si="32"/>
        <v/>
      </c>
      <c r="CA22" s="98" t="str">
        <f t="shared" si="33"/>
        <v/>
      </c>
      <c r="CB22" s="98" t="str">
        <f t="shared" si="34"/>
        <v/>
      </c>
      <c r="CC22" s="98">
        <f t="shared" si="35"/>
        <v>7.6885544586836353E-4</v>
      </c>
      <c r="CD22" s="98">
        <f t="shared" si="36"/>
        <v>5.7267331505462876E-4</v>
      </c>
      <c r="CE22" s="98">
        <f t="shared" si="37"/>
        <v>5.0027188624648532E-4</v>
      </c>
      <c r="CF22" s="98" t="str">
        <f t="shared" si="38"/>
        <v/>
      </c>
      <c r="CG22" s="98" t="str">
        <f t="shared" si="39"/>
        <v/>
      </c>
      <c r="CH22" s="98" t="str">
        <f t="shared" si="40"/>
        <v/>
      </c>
      <c r="CI22" s="98" t="str">
        <f t="shared" si="41"/>
        <v/>
      </c>
      <c r="CJ22" s="98" t="str">
        <f t="shared" si="42"/>
        <v/>
      </c>
      <c r="CK22" s="98" t="str">
        <f t="shared" si="43"/>
        <v/>
      </c>
      <c r="CL22" s="98" t="str">
        <f t="shared" si="44"/>
        <v/>
      </c>
    </row>
    <row r="23" spans="1:90" ht="13" thickBot="1" x14ac:dyDescent="0.3">
      <c r="A23" s="22" t="str">
        <f>'Gene Table'!D22</f>
        <v>SCD</v>
      </c>
      <c r="B23" s="59" t="s">
        <v>20</v>
      </c>
      <c r="C23" s="60">
        <f>IF('Test Sample Data'!C22="","",IF(SUM('Test Sample Data'!C$3:C$98)&gt;10,IF(AND(ISNUMBER('Test Sample Data'!C22),'Test Sample Data'!C22&lt;35, 'Test Sample Data'!C22&gt;0),'Test Sample Data'!C22,35),""))</f>
        <v>21.56</v>
      </c>
      <c r="D23" s="60">
        <f>IF('Test Sample Data'!D22="","",IF(SUM('Test Sample Data'!D$3:D$98)&gt;10,IF(AND(ISNUMBER('Test Sample Data'!D22),'Test Sample Data'!D22&lt;35, 'Test Sample Data'!D22&gt;0),'Test Sample Data'!D22,35),""))</f>
        <v>21.57</v>
      </c>
      <c r="E23" s="60">
        <f>IF('Test Sample Data'!E22="","",IF(SUM('Test Sample Data'!E$3:E$98)&gt;10,IF(AND(ISNUMBER('Test Sample Data'!E22),'Test Sample Data'!E22&lt;35, 'Test Sample Data'!E22&gt;0),'Test Sample Data'!E22,35),""))</f>
        <v>20.260000000000002</v>
      </c>
      <c r="F23" s="60" t="str">
        <f>IF('Test Sample Data'!F22="","",IF(SUM('Test Sample Data'!F$3:F$98)&gt;10,IF(AND(ISNUMBER('Test Sample Data'!F22),'Test Sample Data'!F22&lt;35, 'Test Sample Data'!F22&gt;0),'Test Sample Data'!F22,35),""))</f>
        <v/>
      </c>
      <c r="G23" s="60" t="str">
        <f>IF('Test Sample Data'!G22="","",IF(SUM('Test Sample Data'!G$3:G$98)&gt;10,IF(AND(ISNUMBER('Test Sample Data'!G22),'Test Sample Data'!G22&lt;35, 'Test Sample Data'!G22&gt;0),'Test Sample Data'!G22,35),""))</f>
        <v/>
      </c>
      <c r="H23" s="60" t="str">
        <f>IF('Test Sample Data'!H22="","",IF(SUM('Test Sample Data'!H$3:H$98)&gt;10,IF(AND(ISNUMBER('Test Sample Data'!H22),'Test Sample Data'!H22&lt;35, 'Test Sample Data'!H22&gt;0),'Test Sample Data'!H22,35),""))</f>
        <v/>
      </c>
      <c r="I23" s="60" t="str">
        <f>IF('Test Sample Data'!I22="","",IF(SUM('Test Sample Data'!I$3:I$98)&gt;10,IF(AND(ISNUMBER('Test Sample Data'!I22),'Test Sample Data'!I22&lt;35, 'Test Sample Data'!I22&gt;0),'Test Sample Data'!I22,35),""))</f>
        <v/>
      </c>
      <c r="J23" s="60" t="str">
        <f>IF('Test Sample Data'!J22="","",IF(SUM('Test Sample Data'!J$3:J$98)&gt;10,IF(AND(ISNUMBER('Test Sample Data'!J22),'Test Sample Data'!J22&lt;35, 'Test Sample Data'!J22&gt;0),'Test Sample Data'!J22,35),""))</f>
        <v/>
      </c>
      <c r="K23" s="60" t="str">
        <f>IF('Test Sample Data'!K22="","",IF(SUM('Test Sample Data'!K$3:K$98)&gt;10,IF(AND(ISNUMBER('Test Sample Data'!K22),'Test Sample Data'!K22&lt;35, 'Test Sample Data'!K22&gt;0),'Test Sample Data'!K22,35),""))</f>
        <v/>
      </c>
      <c r="L23" s="60" t="str">
        <f>IF('Test Sample Data'!L22="","",IF(SUM('Test Sample Data'!L$3:L$98)&gt;10,IF(AND(ISNUMBER('Test Sample Data'!L22),'Test Sample Data'!L22&lt;35, 'Test Sample Data'!L22&gt;0),'Test Sample Data'!L22,35),""))</f>
        <v/>
      </c>
      <c r="M23" s="60" t="str">
        <f>'Gene Table'!D22</f>
        <v>SCD</v>
      </c>
      <c r="N23" s="59" t="s">
        <v>20</v>
      </c>
      <c r="O23" s="60">
        <f>IF('Control Sample Data'!C22="","",IF(SUM('Control Sample Data'!C$3:C$98)&gt;10,IF(AND(ISNUMBER('Control Sample Data'!C22),'Control Sample Data'!C22&lt;35, 'Control Sample Data'!C22&gt;0),'Control Sample Data'!C22,35),""))</f>
        <v>19.59</v>
      </c>
      <c r="P23" s="60">
        <f>IF('Control Sample Data'!D22="","",IF(SUM('Control Sample Data'!D$3:D$98)&gt;10,IF(AND(ISNUMBER('Control Sample Data'!D22),'Control Sample Data'!D22&lt;35, 'Control Sample Data'!D22&gt;0),'Control Sample Data'!D22,35),""))</f>
        <v>20.65</v>
      </c>
      <c r="Q23" s="60">
        <f>IF('Control Sample Data'!E22="","",IF(SUM('Control Sample Data'!E$3:E$98)&gt;10,IF(AND(ISNUMBER('Control Sample Data'!E22),'Control Sample Data'!E22&lt;35, 'Control Sample Data'!E22&gt;0),'Control Sample Data'!E22,35),""))</f>
        <v>21.97</v>
      </c>
      <c r="R23" s="60" t="str">
        <f>IF('Control Sample Data'!F22="","",IF(SUM('Control Sample Data'!F$3:F$98)&gt;10,IF(AND(ISNUMBER('Control Sample Data'!F22),'Control Sample Data'!F22&lt;35, 'Control Sample Data'!F22&gt;0),'Control Sample Data'!F22,35),""))</f>
        <v/>
      </c>
      <c r="S23" s="60" t="str">
        <f>IF('Control Sample Data'!G22="","",IF(SUM('Control Sample Data'!G$3:G$98)&gt;10,IF(AND(ISNUMBER('Control Sample Data'!G22),'Control Sample Data'!G22&lt;35, 'Control Sample Data'!G22&gt;0),'Control Sample Data'!G22,35),""))</f>
        <v/>
      </c>
      <c r="T23" s="60" t="str">
        <f>IF('Control Sample Data'!H22="","",IF(SUM('Control Sample Data'!H$3:H$98)&gt;10,IF(AND(ISNUMBER('Control Sample Data'!H22),'Control Sample Data'!H22&lt;35, 'Control Sample Data'!H22&gt;0),'Control Sample Data'!H22,35),""))</f>
        <v/>
      </c>
      <c r="U23" s="60" t="str">
        <f>IF('Control Sample Data'!I22="","",IF(SUM('Control Sample Data'!I$3:I$98)&gt;10,IF(AND(ISNUMBER('Control Sample Data'!I22),'Control Sample Data'!I22&lt;35, 'Control Sample Data'!I22&gt;0),'Control Sample Data'!I22,35),""))</f>
        <v/>
      </c>
      <c r="V23" s="60" t="str">
        <f>IF('Control Sample Data'!J22="","",IF(SUM('Control Sample Data'!J$3:J$98)&gt;10,IF(AND(ISNUMBER('Control Sample Data'!J22),'Control Sample Data'!J22&lt;35, 'Control Sample Data'!J22&gt;0),'Control Sample Data'!J22,35),""))</f>
        <v/>
      </c>
      <c r="W23" s="60" t="str">
        <f>IF('Control Sample Data'!K22="","",IF(SUM('Control Sample Data'!K$3:K$98)&gt;10,IF(AND(ISNUMBER('Control Sample Data'!K22),'Control Sample Data'!K22&lt;35, 'Control Sample Data'!K22&gt;0),'Control Sample Data'!K22,35),""))</f>
        <v/>
      </c>
      <c r="X23" s="60" t="str">
        <f>IF('Control Sample Data'!L22="","",IF(SUM('Control Sample Data'!L$3:L$98)&gt;10,IF(AND(ISNUMBER('Control Sample Data'!L22),'Control Sample Data'!L22&lt;35, 'Control Sample Data'!L22&gt;0),'Control Sample Data'!L22,35),""))</f>
        <v/>
      </c>
      <c r="Y23" s="80" t="str">
        <f>IF(ISERROR(VLOOKUP('Choose Housekeeping Genes'!$A22,Calculations!$A$4:$L$99,3,0)),"",VLOOKUP('Choose Housekeeping Genes'!$A22,Calculations!$A$4:$L$99,3,0))</f>
        <v/>
      </c>
      <c r="Z23" s="81" t="str">
        <f>IF(ISERROR(VLOOKUP('Choose Housekeeping Genes'!$A22,Calculations!$A$4:$L$99,4,0)),"",VLOOKUP('Choose Housekeeping Genes'!$A22,Calculations!$A$4:$L$99,4,0))</f>
        <v/>
      </c>
      <c r="AA23" s="81" t="str">
        <f>IF(ISERROR(VLOOKUP('Choose Housekeeping Genes'!$A22,Calculations!$A$4:$L$99,5,0)),"",VLOOKUP('Choose Housekeeping Genes'!$A22,Calculations!$A$4:$L$99,5,0))</f>
        <v/>
      </c>
      <c r="AB23" s="81" t="str">
        <f>IF(ISERROR(VLOOKUP('Choose Housekeeping Genes'!$A22,Calculations!$A$4:$L$99,6,0)),"",VLOOKUP('Choose Housekeeping Genes'!$A22,Calculations!$A$4:$L$99,6,0))</f>
        <v/>
      </c>
      <c r="AC23" s="81" t="str">
        <f>IF(ISERROR(VLOOKUP('Choose Housekeeping Genes'!$A22,Calculations!$A$4:$L$99,7,0)),"",VLOOKUP('Choose Housekeeping Genes'!$A22,Calculations!$A$4:$L$99,7,0))</f>
        <v/>
      </c>
      <c r="AD23" s="81" t="str">
        <f>IF(ISERROR(VLOOKUP('Choose Housekeeping Genes'!$A22,Calculations!$A$4:$L$99,8,0)),"",VLOOKUP('Choose Housekeeping Genes'!$A22,Calculations!$A$4:$L$99,8,0))</f>
        <v/>
      </c>
      <c r="AE23" s="81" t="str">
        <f>IF(ISERROR(VLOOKUP('Choose Housekeeping Genes'!$A22,Calculations!$A$4:$L$99,9,0)),"",VLOOKUP('Choose Housekeeping Genes'!$A22,Calculations!$A$4:$L$99,9,0))</f>
        <v/>
      </c>
      <c r="AF23" s="81" t="str">
        <f>IF(ISERROR(VLOOKUP('Choose Housekeeping Genes'!$A22,Calculations!$A$4:$L$99,10,0)),"",VLOOKUP('Choose Housekeeping Genes'!$A22,Calculations!$A$4:$L$99,10,0))</f>
        <v/>
      </c>
      <c r="AG23" s="81" t="str">
        <f>IF(ISERROR(VLOOKUP('Choose Housekeeping Genes'!$A22,Calculations!$A$4:$L$99,11,0)),"",VLOOKUP('Choose Housekeeping Genes'!$A22,Calculations!$A$4:$L$99,11,0))</f>
        <v/>
      </c>
      <c r="AH23" s="82" t="str">
        <f>IF(ISERROR(VLOOKUP('Choose Housekeeping Genes'!$A22,Calculations!$A$4:$M$99,12,0)),"",VLOOKUP('Choose Housekeeping Genes'!$A22,Calculations!$A$4:$M$99,12,0))</f>
        <v/>
      </c>
      <c r="AI23" s="80" t="str">
        <f>IF(ISERROR(VLOOKUP('Choose Housekeeping Genes'!$A22,Calculations!$A$4:$AA$99,15,0)),"",VLOOKUP('Choose Housekeeping Genes'!$A22,Calculations!$A$4:$AA$99,15,0))</f>
        <v/>
      </c>
      <c r="AJ23" s="81" t="str">
        <f>IF(ISERROR(VLOOKUP('Choose Housekeeping Genes'!$A22,Calculations!$A$4:$AA$99,16,0)),"",VLOOKUP('Choose Housekeeping Genes'!$A22,Calculations!$A$4:$AA$99,16,0))</f>
        <v/>
      </c>
      <c r="AK23" s="81" t="str">
        <f>IF(ISERROR(VLOOKUP('Choose Housekeeping Genes'!$A22,Calculations!$A$4:$AA$99,17,0)),"",VLOOKUP('Choose Housekeeping Genes'!$A22,Calculations!$A$4:$AA$99,17,0))</f>
        <v/>
      </c>
      <c r="AL23" s="81" t="str">
        <f>IF(ISERROR(VLOOKUP('Choose Housekeeping Genes'!$A22,Calculations!$A$4:$AA$99,18,0)),"",VLOOKUP('Choose Housekeeping Genes'!$A22,Calculations!$A$4:$AA$99,18,0))</f>
        <v/>
      </c>
      <c r="AM23" s="81" t="str">
        <f>IF(ISERROR(VLOOKUP('Choose Housekeeping Genes'!$A22,Calculations!$A$4:$AA$99,19,0)),"",VLOOKUP('Choose Housekeeping Genes'!$A22,Calculations!$A$4:$AA$99,19,0))</f>
        <v/>
      </c>
      <c r="AN23" s="81" t="str">
        <f>IF(ISERROR(VLOOKUP('Choose Housekeeping Genes'!$A22,Calculations!$A$4:$AA$99,20,0)),"",VLOOKUP('Choose Housekeeping Genes'!$A22,Calculations!$A$4:$AA$99,20,0))</f>
        <v/>
      </c>
      <c r="AO23" s="61" t="str">
        <f>IF(ISERROR(VLOOKUP('Choose Housekeeping Genes'!$A22,Calculations!$A$4:$AA$99,21,0)),"",VLOOKUP('Choose Housekeeping Genes'!$A22,Calculations!$A$4:$AA$99,21,0))</f>
        <v/>
      </c>
      <c r="AP23" s="61" t="str">
        <f>IF(ISERROR(VLOOKUP('Choose Housekeeping Genes'!$A22,Calculations!$A$4:$AA$99,22,0)),"",VLOOKUP('Choose Housekeeping Genes'!$A22,Calculations!$A$4:$AA$99,22,0))</f>
        <v/>
      </c>
      <c r="AQ23" s="61" t="str">
        <f>IF(ISERROR(VLOOKUP('Choose Housekeeping Genes'!$A22,Calculations!$A$4:$AA$99,23,0)),"",VLOOKUP('Choose Housekeeping Genes'!$A22,Calculations!$A$4:$AA$99,23,0))</f>
        <v/>
      </c>
      <c r="AR23" s="79" t="str">
        <f>IF(ISERROR(VLOOKUP('Choose Housekeeping Genes'!$A22,Calculations!$A$4:$AA$99,24,0)),"",VLOOKUP('Choose Housekeeping Genes'!$A22,Calculations!$A$4:$AA$99,24,0))</f>
        <v/>
      </c>
      <c r="AS23" s="74" t="str">
        <f t="shared" si="20"/>
        <v>SCD</v>
      </c>
      <c r="AT23" s="59" t="s">
        <v>20</v>
      </c>
      <c r="AU23" s="60">
        <f t="shared" si="21"/>
        <v>2.5500000000000007</v>
      </c>
      <c r="AV23" s="60">
        <f t="shared" si="0"/>
        <v>2.9200000000000017</v>
      </c>
      <c r="AW23" s="60">
        <f t="shared" si="1"/>
        <v>1.870000000000001</v>
      </c>
      <c r="AX23" s="60" t="str">
        <f t="shared" si="2"/>
        <v/>
      </c>
      <c r="AY23" s="60" t="str">
        <f t="shared" si="3"/>
        <v/>
      </c>
      <c r="AZ23" s="60" t="str">
        <f t="shared" si="4"/>
        <v/>
      </c>
      <c r="BA23" s="60" t="str">
        <f t="shared" si="5"/>
        <v/>
      </c>
      <c r="BB23" s="60" t="str">
        <f t="shared" si="6"/>
        <v/>
      </c>
      <c r="BC23" s="60" t="str">
        <f t="shared" si="7"/>
        <v/>
      </c>
      <c r="BD23" s="60" t="str">
        <f t="shared" si="8"/>
        <v/>
      </c>
      <c r="BE23" s="60">
        <f t="shared" si="9"/>
        <v>2.3249999999999993</v>
      </c>
      <c r="BF23" s="60">
        <f t="shared" si="10"/>
        <v>2.5799999999999983</v>
      </c>
      <c r="BG23" s="60">
        <f t="shared" si="11"/>
        <v>3.2850000000000001</v>
      </c>
      <c r="BH23" s="60" t="str">
        <f t="shared" si="12"/>
        <v/>
      </c>
      <c r="BI23" s="60" t="str">
        <f t="shared" si="13"/>
        <v/>
      </c>
      <c r="BJ23" s="60" t="str">
        <f t="shared" si="14"/>
        <v/>
      </c>
      <c r="BK23" s="60" t="str">
        <f t="shared" si="15"/>
        <v/>
      </c>
      <c r="BL23" s="60" t="str">
        <f t="shared" si="16"/>
        <v/>
      </c>
      <c r="BM23" s="60" t="str">
        <f t="shared" si="17"/>
        <v/>
      </c>
      <c r="BN23" s="60" t="str">
        <f t="shared" si="18"/>
        <v/>
      </c>
      <c r="BO23" s="62">
        <f t="shared" si="22"/>
        <v>2.4466666666666677</v>
      </c>
      <c r="BP23" s="62">
        <f t="shared" si="23"/>
        <v>2.7299999999999991</v>
      </c>
      <c r="BQ23" s="74" t="str">
        <f t="shared" si="24"/>
        <v>SCD</v>
      </c>
      <c r="BR23" s="59" t="s">
        <v>250</v>
      </c>
      <c r="BS23" s="98">
        <f t="shared" si="25"/>
        <v>0.17075503209429935</v>
      </c>
      <c r="BT23" s="98">
        <f t="shared" si="26"/>
        <v>0.13212725507017237</v>
      </c>
      <c r="BU23" s="98">
        <f t="shared" si="27"/>
        <v>0.27357342531518469</v>
      </c>
      <c r="BV23" s="98" t="str">
        <f t="shared" si="28"/>
        <v/>
      </c>
      <c r="BW23" s="98" t="str">
        <f t="shared" si="29"/>
        <v/>
      </c>
      <c r="BX23" s="98" t="str">
        <f t="shared" si="30"/>
        <v/>
      </c>
      <c r="BY23" s="98" t="str">
        <f t="shared" si="31"/>
        <v/>
      </c>
      <c r="BZ23" s="98" t="str">
        <f t="shared" si="32"/>
        <v/>
      </c>
      <c r="CA23" s="98" t="str">
        <f t="shared" si="33"/>
        <v/>
      </c>
      <c r="CB23" s="98" t="str">
        <f t="shared" si="34"/>
        <v/>
      </c>
      <c r="CC23" s="98">
        <f t="shared" si="35"/>
        <v>0.19957459658916257</v>
      </c>
      <c r="CD23" s="98">
        <f t="shared" si="36"/>
        <v>0.1672409443482642</v>
      </c>
      <c r="CE23" s="98">
        <f t="shared" si="37"/>
        <v>0.1025927011013123</v>
      </c>
      <c r="CF23" s="98" t="str">
        <f t="shared" si="38"/>
        <v/>
      </c>
      <c r="CG23" s="98" t="str">
        <f t="shared" si="39"/>
        <v/>
      </c>
      <c r="CH23" s="98" t="str">
        <f t="shared" si="40"/>
        <v/>
      </c>
      <c r="CI23" s="98" t="str">
        <f t="shared" si="41"/>
        <v/>
      </c>
      <c r="CJ23" s="98" t="str">
        <f t="shared" si="42"/>
        <v/>
      </c>
      <c r="CK23" s="98" t="str">
        <f t="shared" si="43"/>
        <v/>
      </c>
      <c r="CL23" s="98" t="str">
        <f t="shared" si="44"/>
        <v/>
      </c>
    </row>
    <row r="24" spans="1:90" ht="13" thickBot="1" x14ac:dyDescent="0.3">
      <c r="A24" s="22" t="str">
        <f>'Gene Table'!D23</f>
        <v>LBFABP</v>
      </c>
      <c r="B24" s="59" t="s">
        <v>21</v>
      </c>
      <c r="C24" s="60">
        <f>IF('Test Sample Data'!C23="","",IF(SUM('Test Sample Data'!C$3:C$98)&gt;10,IF(AND(ISNUMBER('Test Sample Data'!C23),'Test Sample Data'!C23&lt;35, 'Test Sample Data'!C23&gt;0),'Test Sample Data'!C23,35),""))</f>
        <v>29.83</v>
      </c>
      <c r="D24" s="60">
        <f>IF('Test Sample Data'!D23="","",IF(SUM('Test Sample Data'!D$3:D$98)&gt;10,IF(AND(ISNUMBER('Test Sample Data'!D23),'Test Sample Data'!D23&lt;35, 'Test Sample Data'!D23&gt;0),'Test Sample Data'!D23,35),""))</f>
        <v>28.77</v>
      </c>
      <c r="E24" s="60">
        <f>IF('Test Sample Data'!E23="","",IF(SUM('Test Sample Data'!E$3:E$98)&gt;10,IF(AND(ISNUMBER('Test Sample Data'!E23),'Test Sample Data'!E23&lt;35, 'Test Sample Data'!E23&gt;0),'Test Sample Data'!E23,35),""))</f>
        <v>28.18</v>
      </c>
      <c r="F24" s="60" t="str">
        <f>IF('Test Sample Data'!F23="","",IF(SUM('Test Sample Data'!F$3:F$98)&gt;10,IF(AND(ISNUMBER('Test Sample Data'!F23),'Test Sample Data'!F23&lt;35, 'Test Sample Data'!F23&gt;0),'Test Sample Data'!F23,35),""))</f>
        <v/>
      </c>
      <c r="G24" s="60" t="str">
        <f>IF('Test Sample Data'!G23="","",IF(SUM('Test Sample Data'!G$3:G$98)&gt;10,IF(AND(ISNUMBER('Test Sample Data'!G23),'Test Sample Data'!G23&lt;35, 'Test Sample Data'!G23&gt;0),'Test Sample Data'!G23,35),""))</f>
        <v/>
      </c>
      <c r="H24" s="60" t="str">
        <f>IF('Test Sample Data'!H23="","",IF(SUM('Test Sample Data'!H$3:H$98)&gt;10,IF(AND(ISNUMBER('Test Sample Data'!H23),'Test Sample Data'!H23&lt;35, 'Test Sample Data'!H23&gt;0),'Test Sample Data'!H23,35),""))</f>
        <v/>
      </c>
      <c r="I24" s="60" t="str">
        <f>IF('Test Sample Data'!I23="","",IF(SUM('Test Sample Data'!I$3:I$98)&gt;10,IF(AND(ISNUMBER('Test Sample Data'!I23),'Test Sample Data'!I23&lt;35, 'Test Sample Data'!I23&gt;0),'Test Sample Data'!I23,35),""))</f>
        <v/>
      </c>
      <c r="J24" s="60" t="str">
        <f>IF('Test Sample Data'!J23="","",IF(SUM('Test Sample Data'!J$3:J$98)&gt;10,IF(AND(ISNUMBER('Test Sample Data'!J23),'Test Sample Data'!J23&lt;35, 'Test Sample Data'!J23&gt;0),'Test Sample Data'!J23,35),""))</f>
        <v/>
      </c>
      <c r="K24" s="60" t="str">
        <f>IF('Test Sample Data'!K23="","",IF(SUM('Test Sample Data'!K$3:K$98)&gt;10,IF(AND(ISNUMBER('Test Sample Data'!K23),'Test Sample Data'!K23&lt;35, 'Test Sample Data'!K23&gt;0),'Test Sample Data'!K23,35),""))</f>
        <v/>
      </c>
      <c r="L24" s="60" t="str">
        <f>IF('Test Sample Data'!L23="","",IF(SUM('Test Sample Data'!L$3:L$98)&gt;10,IF(AND(ISNUMBER('Test Sample Data'!L23),'Test Sample Data'!L23&lt;35, 'Test Sample Data'!L23&gt;0),'Test Sample Data'!L23,35),""))</f>
        <v/>
      </c>
      <c r="M24" s="60" t="str">
        <f>'Gene Table'!D23</f>
        <v>LBFABP</v>
      </c>
      <c r="N24" s="59" t="s">
        <v>21</v>
      </c>
      <c r="O24" s="60">
        <f>IF('Control Sample Data'!C23="","",IF(SUM('Control Sample Data'!C$3:C$98)&gt;10,IF(AND(ISNUMBER('Control Sample Data'!C23),'Control Sample Data'!C23&lt;35, 'Control Sample Data'!C23&gt;0),'Control Sample Data'!C23,35),""))</f>
        <v>28.44</v>
      </c>
      <c r="P24" s="60">
        <f>IF('Control Sample Data'!D23="","",IF(SUM('Control Sample Data'!D$3:D$98)&gt;10,IF(AND(ISNUMBER('Control Sample Data'!D23),'Control Sample Data'!D23&lt;35, 'Control Sample Data'!D23&gt;0),'Control Sample Data'!D23,35),""))</f>
        <v>29.81</v>
      </c>
      <c r="Q24" s="60">
        <f>IF('Control Sample Data'!E23="","",IF(SUM('Control Sample Data'!E$3:E$98)&gt;10,IF(AND(ISNUMBER('Control Sample Data'!E23),'Control Sample Data'!E23&lt;35, 'Control Sample Data'!E23&gt;0),'Control Sample Data'!E23,35),""))</f>
        <v>30.23</v>
      </c>
      <c r="R24" s="60" t="str">
        <f>IF('Control Sample Data'!F23="","",IF(SUM('Control Sample Data'!F$3:F$98)&gt;10,IF(AND(ISNUMBER('Control Sample Data'!F23),'Control Sample Data'!F23&lt;35, 'Control Sample Data'!F23&gt;0),'Control Sample Data'!F23,35),""))</f>
        <v/>
      </c>
      <c r="S24" s="60" t="str">
        <f>IF('Control Sample Data'!G23="","",IF(SUM('Control Sample Data'!G$3:G$98)&gt;10,IF(AND(ISNUMBER('Control Sample Data'!G23),'Control Sample Data'!G23&lt;35, 'Control Sample Data'!G23&gt;0),'Control Sample Data'!G23,35),""))</f>
        <v/>
      </c>
      <c r="T24" s="60" t="str">
        <f>IF('Control Sample Data'!H23="","",IF(SUM('Control Sample Data'!H$3:H$98)&gt;10,IF(AND(ISNUMBER('Control Sample Data'!H23),'Control Sample Data'!H23&lt;35, 'Control Sample Data'!H23&gt;0),'Control Sample Data'!H23,35),""))</f>
        <v/>
      </c>
      <c r="U24" s="60" t="str">
        <f>IF('Control Sample Data'!I23="","",IF(SUM('Control Sample Data'!I$3:I$98)&gt;10,IF(AND(ISNUMBER('Control Sample Data'!I23),'Control Sample Data'!I23&lt;35, 'Control Sample Data'!I23&gt;0),'Control Sample Data'!I23,35),""))</f>
        <v/>
      </c>
      <c r="V24" s="60" t="str">
        <f>IF('Control Sample Data'!J23="","",IF(SUM('Control Sample Data'!J$3:J$98)&gt;10,IF(AND(ISNUMBER('Control Sample Data'!J23),'Control Sample Data'!J23&lt;35, 'Control Sample Data'!J23&gt;0),'Control Sample Data'!J23,35),""))</f>
        <v/>
      </c>
      <c r="W24" s="60" t="str">
        <f>IF('Control Sample Data'!K23="","",IF(SUM('Control Sample Data'!K$3:K$98)&gt;10,IF(AND(ISNUMBER('Control Sample Data'!K23),'Control Sample Data'!K23&lt;35, 'Control Sample Data'!K23&gt;0),'Control Sample Data'!K23,35),""))</f>
        <v/>
      </c>
      <c r="X24" s="60" t="str">
        <f>IF('Control Sample Data'!L23="","",IF(SUM('Control Sample Data'!L$3:L$98)&gt;10,IF(AND(ISNUMBER('Control Sample Data'!L23),'Control Sample Data'!L23&lt;35, 'Control Sample Data'!L23&gt;0),'Control Sample Data'!L23,35),""))</f>
        <v/>
      </c>
      <c r="Y24" s="261" t="s">
        <v>228</v>
      </c>
      <c r="Z24" s="261"/>
      <c r="AA24" s="261"/>
      <c r="AB24" s="261"/>
      <c r="AC24" s="261"/>
      <c r="AD24" s="261"/>
      <c r="AE24" s="261"/>
      <c r="AF24" s="261"/>
      <c r="AG24" s="261"/>
      <c r="AH24" s="261"/>
      <c r="AI24" s="261"/>
      <c r="AJ24" s="261"/>
      <c r="AK24" s="261"/>
      <c r="AL24" s="261"/>
      <c r="AM24" s="261"/>
      <c r="AN24" s="261"/>
      <c r="AO24" s="261"/>
      <c r="AP24" s="261"/>
      <c r="AQ24" s="261"/>
      <c r="AR24" s="261"/>
      <c r="AS24" s="74" t="str">
        <f t="shared" si="20"/>
        <v>LBFABP</v>
      </c>
      <c r="AT24" s="59" t="s">
        <v>21</v>
      </c>
      <c r="AU24" s="60">
        <f t="shared" si="21"/>
        <v>10.82</v>
      </c>
      <c r="AV24" s="60">
        <f t="shared" si="0"/>
        <v>10.120000000000001</v>
      </c>
      <c r="AW24" s="60">
        <f t="shared" si="1"/>
        <v>9.7899999999999991</v>
      </c>
      <c r="AX24" s="60" t="str">
        <f t="shared" si="2"/>
        <v/>
      </c>
      <c r="AY24" s="60" t="str">
        <f t="shared" si="3"/>
        <v/>
      </c>
      <c r="AZ24" s="60" t="str">
        <f t="shared" si="4"/>
        <v/>
      </c>
      <c r="BA24" s="60" t="str">
        <f t="shared" si="5"/>
        <v/>
      </c>
      <c r="BB24" s="60" t="str">
        <f t="shared" si="6"/>
        <v/>
      </c>
      <c r="BC24" s="60" t="str">
        <f t="shared" si="7"/>
        <v/>
      </c>
      <c r="BD24" s="60" t="str">
        <f t="shared" si="8"/>
        <v/>
      </c>
      <c r="BE24" s="60">
        <f t="shared" si="9"/>
        <v>11.175000000000001</v>
      </c>
      <c r="BF24" s="60">
        <f t="shared" si="10"/>
        <v>11.739999999999998</v>
      </c>
      <c r="BG24" s="60">
        <f t="shared" si="11"/>
        <v>11.545000000000002</v>
      </c>
      <c r="BH24" s="60" t="str">
        <f t="shared" si="12"/>
        <v/>
      </c>
      <c r="BI24" s="60" t="str">
        <f t="shared" si="13"/>
        <v/>
      </c>
      <c r="BJ24" s="60" t="str">
        <f t="shared" si="14"/>
        <v/>
      </c>
      <c r="BK24" s="60" t="str">
        <f t="shared" si="15"/>
        <v/>
      </c>
      <c r="BL24" s="60" t="str">
        <f t="shared" si="16"/>
        <v/>
      </c>
      <c r="BM24" s="60" t="str">
        <f t="shared" si="17"/>
        <v/>
      </c>
      <c r="BN24" s="60" t="str">
        <f t="shared" si="18"/>
        <v/>
      </c>
      <c r="BO24" s="62">
        <f t="shared" si="22"/>
        <v>10.243333333333334</v>
      </c>
      <c r="BP24" s="62">
        <f t="shared" si="23"/>
        <v>11.486666666666666</v>
      </c>
      <c r="BQ24" s="74" t="str">
        <f t="shared" si="24"/>
        <v>LBFABP</v>
      </c>
      <c r="BR24" s="59" t="s">
        <v>251</v>
      </c>
      <c r="BS24" s="98">
        <f t="shared" si="25"/>
        <v>5.5316595961708934E-4</v>
      </c>
      <c r="BT24" s="98">
        <f t="shared" si="26"/>
        <v>8.9862075256335412E-4</v>
      </c>
      <c r="BU24" s="98">
        <f t="shared" si="27"/>
        <v>1.1295783045950085E-3</v>
      </c>
      <c r="BV24" s="98" t="str">
        <f t="shared" si="28"/>
        <v/>
      </c>
      <c r="BW24" s="98" t="str">
        <f t="shared" si="29"/>
        <v/>
      </c>
      <c r="BX24" s="98" t="str">
        <f t="shared" si="30"/>
        <v/>
      </c>
      <c r="BY24" s="98" t="str">
        <f t="shared" si="31"/>
        <v/>
      </c>
      <c r="BZ24" s="98" t="str">
        <f t="shared" si="32"/>
        <v/>
      </c>
      <c r="CA24" s="98" t="str">
        <f t="shared" si="33"/>
        <v/>
      </c>
      <c r="CB24" s="98" t="str">
        <f t="shared" si="34"/>
        <v/>
      </c>
      <c r="CC24" s="98">
        <f t="shared" si="35"/>
        <v>4.3250367143669952E-4</v>
      </c>
      <c r="CD24" s="98">
        <f t="shared" si="36"/>
        <v>2.9235319936985577E-4</v>
      </c>
      <c r="CE24" s="98">
        <f t="shared" si="37"/>
        <v>3.3466377074699733E-4</v>
      </c>
      <c r="CF24" s="98" t="str">
        <f t="shared" si="38"/>
        <v/>
      </c>
      <c r="CG24" s="98" t="str">
        <f t="shared" si="39"/>
        <v/>
      </c>
      <c r="CH24" s="98" t="str">
        <f t="shared" si="40"/>
        <v/>
      </c>
      <c r="CI24" s="98" t="str">
        <f t="shared" si="41"/>
        <v/>
      </c>
      <c r="CJ24" s="98" t="str">
        <f t="shared" si="42"/>
        <v/>
      </c>
      <c r="CK24" s="98" t="str">
        <f t="shared" si="43"/>
        <v/>
      </c>
      <c r="CL24" s="98" t="str">
        <f t="shared" si="44"/>
        <v/>
      </c>
    </row>
    <row r="25" spans="1:90" ht="13" x14ac:dyDescent="0.3">
      <c r="A25" s="22" t="str">
        <f>'Gene Table'!D24</f>
        <v>CDKN1A</v>
      </c>
      <c r="B25" s="59" t="s">
        <v>22</v>
      </c>
      <c r="C25" s="60">
        <f>IF('Test Sample Data'!C24="","",IF(SUM('Test Sample Data'!C$3:C$98)&gt;10,IF(AND(ISNUMBER('Test Sample Data'!C24),'Test Sample Data'!C24&lt;35, 'Test Sample Data'!C24&gt;0),'Test Sample Data'!C24,35),""))</f>
        <v>29.05</v>
      </c>
      <c r="D25" s="60">
        <f>IF('Test Sample Data'!D24="","",IF(SUM('Test Sample Data'!D$3:D$98)&gt;10,IF(AND(ISNUMBER('Test Sample Data'!D24),'Test Sample Data'!D24&lt;35, 'Test Sample Data'!D24&gt;0),'Test Sample Data'!D24,35),""))</f>
        <v>28.41</v>
      </c>
      <c r="E25" s="60">
        <f>IF('Test Sample Data'!E24="","",IF(SUM('Test Sample Data'!E$3:E$98)&gt;10,IF(AND(ISNUMBER('Test Sample Data'!E24),'Test Sample Data'!E24&lt;35, 'Test Sample Data'!E24&gt;0),'Test Sample Data'!E24,35),""))</f>
        <v>27.59</v>
      </c>
      <c r="F25" s="60" t="str">
        <f>IF('Test Sample Data'!F24="","",IF(SUM('Test Sample Data'!F$3:F$98)&gt;10,IF(AND(ISNUMBER('Test Sample Data'!F24),'Test Sample Data'!F24&lt;35, 'Test Sample Data'!F24&gt;0),'Test Sample Data'!F24,35),""))</f>
        <v/>
      </c>
      <c r="G25" s="60" t="str">
        <f>IF('Test Sample Data'!G24="","",IF(SUM('Test Sample Data'!G$3:G$98)&gt;10,IF(AND(ISNUMBER('Test Sample Data'!G24),'Test Sample Data'!G24&lt;35, 'Test Sample Data'!G24&gt;0),'Test Sample Data'!G24,35),""))</f>
        <v/>
      </c>
      <c r="H25" s="60" t="str">
        <f>IF('Test Sample Data'!H24="","",IF(SUM('Test Sample Data'!H$3:H$98)&gt;10,IF(AND(ISNUMBER('Test Sample Data'!H24),'Test Sample Data'!H24&lt;35, 'Test Sample Data'!H24&gt;0),'Test Sample Data'!H24,35),""))</f>
        <v/>
      </c>
      <c r="I25" s="60" t="str">
        <f>IF('Test Sample Data'!I24="","",IF(SUM('Test Sample Data'!I$3:I$98)&gt;10,IF(AND(ISNUMBER('Test Sample Data'!I24),'Test Sample Data'!I24&lt;35, 'Test Sample Data'!I24&gt;0),'Test Sample Data'!I24,35),""))</f>
        <v/>
      </c>
      <c r="J25" s="60" t="str">
        <f>IF('Test Sample Data'!J24="","",IF(SUM('Test Sample Data'!J$3:J$98)&gt;10,IF(AND(ISNUMBER('Test Sample Data'!J24),'Test Sample Data'!J24&lt;35, 'Test Sample Data'!J24&gt;0),'Test Sample Data'!J24,35),""))</f>
        <v/>
      </c>
      <c r="K25" s="60" t="str">
        <f>IF('Test Sample Data'!K24="","",IF(SUM('Test Sample Data'!K$3:K$98)&gt;10,IF(AND(ISNUMBER('Test Sample Data'!K24),'Test Sample Data'!K24&lt;35, 'Test Sample Data'!K24&gt;0),'Test Sample Data'!K24,35),""))</f>
        <v/>
      </c>
      <c r="L25" s="60" t="str">
        <f>IF('Test Sample Data'!L24="","",IF(SUM('Test Sample Data'!L$3:L$98)&gt;10,IF(AND(ISNUMBER('Test Sample Data'!L24),'Test Sample Data'!L24&lt;35, 'Test Sample Data'!L24&gt;0),'Test Sample Data'!L24,35),""))</f>
        <v/>
      </c>
      <c r="M25" s="60" t="str">
        <f>'Gene Table'!D24</f>
        <v>CDKN1A</v>
      </c>
      <c r="N25" s="59" t="s">
        <v>22</v>
      </c>
      <c r="O25" s="60">
        <f>IF('Control Sample Data'!C24="","",IF(SUM('Control Sample Data'!C$3:C$98)&gt;10,IF(AND(ISNUMBER('Control Sample Data'!C24),'Control Sample Data'!C24&lt;35, 'Control Sample Data'!C24&gt;0),'Control Sample Data'!C24,35),""))</f>
        <v>26.84</v>
      </c>
      <c r="P25" s="60">
        <f>IF('Control Sample Data'!D24="","",IF(SUM('Control Sample Data'!D$3:D$98)&gt;10,IF(AND(ISNUMBER('Control Sample Data'!D24),'Control Sample Data'!D24&lt;35, 'Control Sample Data'!D24&gt;0),'Control Sample Data'!D24,35),""))</f>
        <v>27.22</v>
      </c>
      <c r="Q25" s="60">
        <f>IF('Control Sample Data'!E24="","",IF(SUM('Control Sample Data'!E$3:E$98)&gt;10,IF(AND(ISNUMBER('Control Sample Data'!E24),'Control Sample Data'!E24&lt;35, 'Control Sample Data'!E24&gt;0),'Control Sample Data'!E24,35),""))</f>
        <v>28.55</v>
      </c>
      <c r="R25" s="60" t="str">
        <f>IF('Control Sample Data'!F24="","",IF(SUM('Control Sample Data'!F$3:F$98)&gt;10,IF(AND(ISNUMBER('Control Sample Data'!F24),'Control Sample Data'!F24&lt;35, 'Control Sample Data'!F24&gt;0),'Control Sample Data'!F24,35),""))</f>
        <v/>
      </c>
      <c r="S25" s="60" t="str">
        <f>IF('Control Sample Data'!G24="","",IF(SUM('Control Sample Data'!G$3:G$98)&gt;10,IF(AND(ISNUMBER('Control Sample Data'!G24),'Control Sample Data'!G24&lt;35, 'Control Sample Data'!G24&gt;0),'Control Sample Data'!G24,35),""))</f>
        <v/>
      </c>
      <c r="T25" s="60" t="str">
        <f>IF('Control Sample Data'!H24="","",IF(SUM('Control Sample Data'!H$3:H$98)&gt;10,IF(AND(ISNUMBER('Control Sample Data'!H24),'Control Sample Data'!H24&lt;35, 'Control Sample Data'!H24&gt;0),'Control Sample Data'!H24,35),""))</f>
        <v/>
      </c>
      <c r="U25" s="60" t="str">
        <f>IF('Control Sample Data'!I24="","",IF(SUM('Control Sample Data'!I$3:I$98)&gt;10,IF(AND(ISNUMBER('Control Sample Data'!I24),'Control Sample Data'!I24&lt;35, 'Control Sample Data'!I24&gt;0),'Control Sample Data'!I24,35),""))</f>
        <v/>
      </c>
      <c r="V25" s="60" t="str">
        <f>IF('Control Sample Data'!J24="","",IF(SUM('Control Sample Data'!J$3:J$98)&gt;10,IF(AND(ISNUMBER('Control Sample Data'!J24),'Control Sample Data'!J24&lt;35, 'Control Sample Data'!J24&gt;0),'Control Sample Data'!J24,35),""))</f>
        <v/>
      </c>
      <c r="W25" s="60" t="str">
        <f>IF('Control Sample Data'!K24="","",IF(SUM('Control Sample Data'!K$3:K$98)&gt;10,IF(AND(ISNUMBER('Control Sample Data'!K24),'Control Sample Data'!K24&lt;35, 'Control Sample Data'!K24&gt;0),'Control Sample Data'!K24,35),""))</f>
        <v/>
      </c>
      <c r="X25" s="60" t="str">
        <f>IF('Control Sample Data'!L24="","",IF(SUM('Control Sample Data'!L$3:L$98)&gt;10,IF(AND(ISNUMBER('Control Sample Data'!L24),'Control Sample Data'!L24&lt;35, 'Control Sample Data'!L24&gt;0),'Control Sample Data'!L24,35),""))</f>
        <v/>
      </c>
      <c r="Y25" s="258" t="s">
        <v>204</v>
      </c>
      <c r="Z25" s="259"/>
      <c r="AA25" s="259"/>
      <c r="AB25" s="259"/>
      <c r="AC25" s="259"/>
      <c r="AD25" s="259"/>
      <c r="AE25" s="259"/>
      <c r="AF25" s="259"/>
      <c r="AG25" s="259"/>
      <c r="AH25" s="260"/>
      <c r="AI25" s="258" t="s">
        <v>204</v>
      </c>
      <c r="AJ25" s="259"/>
      <c r="AK25" s="259"/>
      <c r="AL25" s="259"/>
      <c r="AM25" s="259"/>
      <c r="AN25" s="259"/>
      <c r="AO25" s="259"/>
      <c r="AP25" s="259"/>
      <c r="AQ25" s="259"/>
      <c r="AR25" s="260"/>
      <c r="AS25" s="74" t="str">
        <f t="shared" si="20"/>
        <v>CDKN1A</v>
      </c>
      <c r="AT25" s="59" t="s">
        <v>22</v>
      </c>
      <c r="AU25" s="60">
        <f t="shared" si="21"/>
        <v>10.040000000000003</v>
      </c>
      <c r="AV25" s="60">
        <f t="shared" si="0"/>
        <v>9.7600000000000016</v>
      </c>
      <c r="AW25" s="60">
        <f t="shared" si="1"/>
        <v>9.1999999999999993</v>
      </c>
      <c r="AX25" s="60" t="str">
        <f t="shared" si="2"/>
        <v/>
      </c>
      <c r="AY25" s="60" t="str">
        <f t="shared" si="3"/>
        <v/>
      </c>
      <c r="AZ25" s="60" t="str">
        <f t="shared" si="4"/>
        <v/>
      </c>
      <c r="BA25" s="60" t="str">
        <f t="shared" si="5"/>
        <v/>
      </c>
      <c r="BB25" s="60" t="str">
        <f t="shared" si="6"/>
        <v/>
      </c>
      <c r="BC25" s="60" t="str">
        <f t="shared" si="7"/>
        <v/>
      </c>
      <c r="BD25" s="60" t="str">
        <f t="shared" si="8"/>
        <v/>
      </c>
      <c r="BE25" s="60">
        <f t="shared" si="9"/>
        <v>9.5749999999999993</v>
      </c>
      <c r="BF25" s="60">
        <f t="shared" si="10"/>
        <v>9.1499999999999986</v>
      </c>
      <c r="BG25" s="60">
        <f t="shared" si="11"/>
        <v>9.865000000000002</v>
      </c>
      <c r="BH25" s="60" t="str">
        <f t="shared" si="12"/>
        <v/>
      </c>
      <c r="BI25" s="60" t="str">
        <f t="shared" si="13"/>
        <v/>
      </c>
      <c r="BJ25" s="60" t="str">
        <f t="shared" si="14"/>
        <v/>
      </c>
      <c r="BK25" s="60" t="str">
        <f t="shared" si="15"/>
        <v/>
      </c>
      <c r="BL25" s="60" t="str">
        <f t="shared" si="16"/>
        <v/>
      </c>
      <c r="BM25" s="60" t="str">
        <f t="shared" si="17"/>
        <v/>
      </c>
      <c r="BN25" s="60" t="str">
        <f t="shared" si="18"/>
        <v/>
      </c>
      <c r="BO25" s="62">
        <f t="shared" si="22"/>
        <v>9.6666666666666679</v>
      </c>
      <c r="BP25" s="62">
        <f t="shared" si="23"/>
        <v>9.5299999999999994</v>
      </c>
      <c r="BQ25" s="74" t="str">
        <f t="shared" si="24"/>
        <v>CDKN1A</v>
      </c>
      <c r="BR25" s="59" t="s">
        <v>252</v>
      </c>
      <c r="BS25" s="98">
        <f t="shared" si="25"/>
        <v>9.4985834708230825E-4</v>
      </c>
      <c r="BT25" s="98">
        <f t="shared" si="26"/>
        <v>1.153313145927275E-3</v>
      </c>
      <c r="BU25" s="98">
        <f t="shared" si="27"/>
        <v>1.7002940689377439E-3</v>
      </c>
      <c r="BV25" s="98" t="str">
        <f t="shared" si="28"/>
        <v/>
      </c>
      <c r="BW25" s="98" t="str">
        <f t="shared" si="29"/>
        <v/>
      </c>
      <c r="BX25" s="98" t="str">
        <f t="shared" si="30"/>
        <v/>
      </c>
      <c r="BY25" s="98" t="str">
        <f t="shared" si="31"/>
        <v/>
      </c>
      <c r="BZ25" s="98" t="str">
        <f t="shared" si="32"/>
        <v/>
      </c>
      <c r="CA25" s="98" t="str">
        <f t="shared" si="33"/>
        <v/>
      </c>
      <c r="CB25" s="98" t="str">
        <f t="shared" si="34"/>
        <v/>
      </c>
      <c r="CC25" s="98">
        <f t="shared" si="35"/>
        <v>1.3111059597463526E-3</v>
      </c>
      <c r="CD25" s="98">
        <f t="shared" si="36"/>
        <v>1.7602548097867801E-3</v>
      </c>
      <c r="CE25" s="98">
        <f t="shared" si="37"/>
        <v>1.0723562634639143E-3</v>
      </c>
      <c r="CF25" s="98" t="str">
        <f t="shared" si="38"/>
        <v/>
      </c>
      <c r="CG25" s="98" t="str">
        <f t="shared" si="39"/>
        <v/>
      </c>
      <c r="CH25" s="98" t="str">
        <f t="shared" si="40"/>
        <v/>
      </c>
      <c r="CI25" s="98" t="str">
        <f t="shared" si="41"/>
        <v/>
      </c>
      <c r="CJ25" s="98" t="str">
        <f t="shared" si="42"/>
        <v/>
      </c>
      <c r="CK25" s="98" t="str">
        <f t="shared" si="43"/>
        <v/>
      </c>
      <c r="CL25" s="98" t="str">
        <f t="shared" si="44"/>
        <v/>
      </c>
    </row>
    <row r="26" spans="1:90" ht="13" thickBot="1" x14ac:dyDescent="0.3">
      <c r="A26" s="22" t="str">
        <f>'Gene Table'!D25</f>
        <v>GADD45A</v>
      </c>
      <c r="B26" s="59" t="s">
        <v>23</v>
      </c>
      <c r="C26" s="60">
        <f>IF('Test Sample Data'!C25="","",IF(SUM('Test Sample Data'!C$3:C$98)&gt;10,IF(AND(ISNUMBER('Test Sample Data'!C25),'Test Sample Data'!C25&lt;35, 'Test Sample Data'!C25&gt;0),'Test Sample Data'!C25,35),""))</f>
        <v>22.68</v>
      </c>
      <c r="D26" s="60">
        <f>IF('Test Sample Data'!D25="","",IF(SUM('Test Sample Data'!D$3:D$98)&gt;10,IF(AND(ISNUMBER('Test Sample Data'!D25),'Test Sample Data'!D25&lt;35, 'Test Sample Data'!D25&gt;0),'Test Sample Data'!D25,35),""))</f>
        <v>22.46</v>
      </c>
      <c r="E26" s="60">
        <f>IF('Test Sample Data'!E25="","",IF(SUM('Test Sample Data'!E$3:E$98)&gt;10,IF(AND(ISNUMBER('Test Sample Data'!E25),'Test Sample Data'!E25&lt;35, 'Test Sample Data'!E25&gt;0),'Test Sample Data'!E25,35),""))</f>
        <v>22.07</v>
      </c>
      <c r="F26" s="60" t="str">
        <f>IF('Test Sample Data'!F25="","",IF(SUM('Test Sample Data'!F$3:F$98)&gt;10,IF(AND(ISNUMBER('Test Sample Data'!F25),'Test Sample Data'!F25&lt;35, 'Test Sample Data'!F25&gt;0),'Test Sample Data'!F25,35),""))</f>
        <v/>
      </c>
      <c r="G26" s="60" t="str">
        <f>IF('Test Sample Data'!G25="","",IF(SUM('Test Sample Data'!G$3:G$98)&gt;10,IF(AND(ISNUMBER('Test Sample Data'!G25),'Test Sample Data'!G25&lt;35, 'Test Sample Data'!G25&gt;0),'Test Sample Data'!G25,35),""))</f>
        <v/>
      </c>
      <c r="H26" s="60" t="str">
        <f>IF('Test Sample Data'!H25="","",IF(SUM('Test Sample Data'!H$3:H$98)&gt;10,IF(AND(ISNUMBER('Test Sample Data'!H25),'Test Sample Data'!H25&lt;35, 'Test Sample Data'!H25&gt;0),'Test Sample Data'!H25,35),""))</f>
        <v/>
      </c>
      <c r="I26" s="60" t="str">
        <f>IF('Test Sample Data'!I25="","",IF(SUM('Test Sample Data'!I$3:I$98)&gt;10,IF(AND(ISNUMBER('Test Sample Data'!I25),'Test Sample Data'!I25&lt;35, 'Test Sample Data'!I25&gt;0),'Test Sample Data'!I25,35),""))</f>
        <v/>
      </c>
      <c r="J26" s="60" t="str">
        <f>IF('Test Sample Data'!J25="","",IF(SUM('Test Sample Data'!J$3:J$98)&gt;10,IF(AND(ISNUMBER('Test Sample Data'!J25),'Test Sample Data'!J25&lt;35, 'Test Sample Data'!J25&gt;0),'Test Sample Data'!J25,35),""))</f>
        <v/>
      </c>
      <c r="K26" s="60" t="str">
        <f>IF('Test Sample Data'!K25="","",IF(SUM('Test Sample Data'!K$3:K$98)&gt;10,IF(AND(ISNUMBER('Test Sample Data'!K25),'Test Sample Data'!K25&lt;35, 'Test Sample Data'!K25&gt;0),'Test Sample Data'!K25,35),""))</f>
        <v/>
      </c>
      <c r="L26" s="60" t="str">
        <f>IF('Test Sample Data'!L25="","",IF(SUM('Test Sample Data'!L$3:L$98)&gt;10,IF(AND(ISNUMBER('Test Sample Data'!L25),'Test Sample Data'!L25&lt;35, 'Test Sample Data'!L25&gt;0),'Test Sample Data'!L25,35),""))</f>
        <v/>
      </c>
      <c r="M26" s="60" t="str">
        <f>'Gene Table'!D25</f>
        <v>GADD45A</v>
      </c>
      <c r="N26" s="59" t="s">
        <v>23</v>
      </c>
      <c r="O26" s="60">
        <f>IF('Control Sample Data'!C25="","",IF(SUM('Control Sample Data'!C$3:C$98)&gt;10,IF(AND(ISNUMBER('Control Sample Data'!C25),'Control Sample Data'!C25&lt;35, 'Control Sample Data'!C25&gt;0),'Control Sample Data'!C25,35),""))</f>
        <v>21.32</v>
      </c>
      <c r="P26" s="60">
        <f>IF('Control Sample Data'!D25="","",IF(SUM('Control Sample Data'!D$3:D$98)&gt;10,IF(AND(ISNUMBER('Control Sample Data'!D25),'Control Sample Data'!D25&lt;35, 'Control Sample Data'!D25&gt;0),'Control Sample Data'!D25,35),""))</f>
        <v>22.21</v>
      </c>
      <c r="Q26" s="60">
        <f>IF('Control Sample Data'!E25="","",IF(SUM('Control Sample Data'!E$3:E$98)&gt;10,IF(AND(ISNUMBER('Control Sample Data'!E25),'Control Sample Data'!E25&lt;35, 'Control Sample Data'!E25&gt;0),'Control Sample Data'!E25,35),""))</f>
        <v>23.38</v>
      </c>
      <c r="R26" s="60" t="str">
        <f>IF('Control Sample Data'!F25="","",IF(SUM('Control Sample Data'!F$3:F$98)&gt;10,IF(AND(ISNUMBER('Control Sample Data'!F25),'Control Sample Data'!F25&lt;35, 'Control Sample Data'!F25&gt;0),'Control Sample Data'!F25,35),""))</f>
        <v/>
      </c>
      <c r="S26" s="60" t="str">
        <f>IF('Control Sample Data'!G25="","",IF(SUM('Control Sample Data'!G$3:G$98)&gt;10,IF(AND(ISNUMBER('Control Sample Data'!G25),'Control Sample Data'!G25&lt;35, 'Control Sample Data'!G25&gt;0),'Control Sample Data'!G25,35),""))</f>
        <v/>
      </c>
      <c r="T26" s="60" t="str">
        <f>IF('Control Sample Data'!H25="","",IF(SUM('Control Sample Data'!H$3:H$98)&gt;10,IF(AND(ISNUMBER('Control Sample Data'!H25),'Control Sample Data'!H25&lt;35, 'Control Sample Data'!H25&gt;0),'Control Sample Data'!H25,35),""))</f>
        <v/>
      </c>
      <c r="U26" s="60" t="str">
        <f>IF('Control Sample Data'!I25="","",IF(SUM('Control Sample Data'!I$3:I$98)&gt;10,IF(AND(ISNUMBER('Control Sample Data'!I25),'Control Sample Data'!I25&lt;35, 'Control Sample Data'!I25&gt;0),'Control Sample Data'!I25,35),""))</f>
        <v/>
      </c>
      <c r="V26" s="60" t="str">
        <f>IF('Control Sample Data'!J25="","",IF(SUM('Control Sample Data'!J$3:J$98)&gt;10,IF(AND(ISNUMBER('Control Sample Data'!J25),'Control Sample Data'!J25&lt;35, 'Control Sample Data'!J25&gt;0),'Control Sample Data'!J25,35),""))</f>
        <v/>
      </c>
      <c r="W26" s="60" t="str">
        <f>IF('Control Sample Data'!K25="","",IF(SUM('Control Sample Data'!K$3:K$98)&gt;10,IF(AND(ISNUMBER('Control Sample Data'!K25),'Control Sample Data'!K25&lt;35, 'Control Sample Data'!K25&gt;0),'Control Sample Data'!K25,35),""))</f>
        <v/>
      </c>
      <c r="X26" s="60" t="str">
        <f>IF('Control Sample Data'!L25="","",IF(SUM('Control Sample Data'!L$3:L$98)&gt;10,IF(AND(ISNUMBER('Control Sample Data'!L25),'Control Sample Data'!L25&lt;35, 'Control Sample Data'!L25&gt;0),'Control Sample Data'!L25,35),""))</f>
        <v/>
      </c>
      <c r="Y26" s="83">
        <f t="shared" ref="Y26:AR26" si="45">IF(ISERROR(AVERAGE(Y4:Y23)),0,AVERAGE(Y4:Y23))</f>
        <v>19.009999999999998</v>
      </c>
      <c r="Z26" s="83">
        <f t="shared" si="45"/>
        <v>18.649999999999999</v>
      </c>
      <c r="AA26" s="83">
        <f t="shared" si="45"/>
        <v>18.39</v>
      </c>
      <c r="AB26" s="83">
        <f t="shared" si="45"/>
        <v>0</v>
      </c>
      <c r="AC26" s="83">
        <f t="shared" si="45"/>
        <v>0</v>
      </c>
      <c r="AD26" s="83">
        <f t="shared" si="45"/>
        <v>0</v>
      </c>
      <c r="AE26" s="83">
        <f t="shared" si="45"/>
        <v>0</v>
      </c>
      <c r="AF26" s="83">
        <f t="shared" si="45"/>
        <v>0</v>
      </c>
      <c r="AG26" s="83">
        <f t="shared" si="45"/>
        <v>0</v>
      </c>
      <c r="AH26" s="83">
        <f t="shared" si="45"/>
        <v>0</v>
      </c>
      <c r="AI26" s="83">
        <f t="shared" si="45"/>
        <v>17.265000000000001</v>
      </c>
      <c r="AJ26" s="83">
        <f t="shared" si="45"/>
        <v>18.07</v>
      </c>
      <c r="AK26" s="83">
        <f t="shared" si="45"/>
        <v>18.684999999999999</v>
      </c>
      <c r="AL26" s="83">
        <f t="shared" si="45"/>
        <v>0</v>
      </c>
      <c r="AM26" s="83">
        <f t="shared" si="45"/>
        <v>0</v>
      </c>
      <c r="AN26" s="83">
        <f t="shared" si="45"/>
        <v>0</v>
      </c>
      <c r="AO26" s="83">
        <f t="shared" si="45"/>
        <v>0</v>
      </c>
      <c r="AP26" s="83">
        <f t="shared" si="45"/>
        <v>0</v>
      </c>
      <c r="AQ26" s="83">
        <f t="shared" si="45"/>
        <v>0</v>
      </c>
      <c r="AR26" s="83">
        <f t="shared" si="45"/>
        <v>0</v>
      </c>
      <c r="AS26" s="23" t="str">
        <f t="shared" si="20"/>
        <v>GADD45A</v>
      </c>
      <c r="AT26" s="59" t="s">
        <v>23</v>
      </c>
      <c r="AU26" s="60">
        <f t="shared" si="21"/>
        <v>3.6700000000000017</v>
      </c>
      <c r="AV26" s="60">
        <f t="shared" si="0"/>
        <v>3.8100000000000023</v>
      </c>
      <c r="AW26" s="60">
        <f t="shared" si="1"/>
        <v>3.6799999999999997</v>
      </c>
      <c r="AX26" s="60" t="str">
        <f t="shared" si="2"/>
        <v/>
      </c>
      <c r="AY26" s="60" t="str">
        <f t="shared" si="3"/>
        <v/>
      </c>
      <c r="AZ26" s="60" t="str">
        <f t="shared" si="4"/>
        <v/>
      </c>
      <c r="BA26" s="60" t="str">
        <f t="shared" si="5"/>
        <v/>
      </c>
      <c r="BB26" s="60" t="str">
        <f t="shared" si="6"/>
        <v/>
      </c>
      <c r="BC26" s="60" t="str">
        <f t="shared" si="7"/>
        <v/>
      </c>
      <c r="BD26" s="60" t="str">
        <f t="shared" si="8"/>
        <v/>
      </c>
      <c r="BE26" s="60">
        <f t="shared" si="9"/>
        <v>4.0549999999999997</v>
      </c>
      <c r="BF26" s="60">
        <f t="shared" si="10"/>
        <v>4.1400000000000006</v>
      </c>
      <c r="BG26" s="60">
        <f t="shared" si="11"/>
        <v>4.6950000000000003</v>
      </c>
      <c r="BH26" s="60" t="str">
        <f t="shared" si="12"/>
        <v/>
      </c>
      <c r="BI26" s="60" t="str">
        <f t="shared" si="13"/>
        <v/>
      </c>
      <c r="BJ26" s="60" t="str">
        <f t="shared" si="14"/>
        <v/>
      </c>
      <c r="BK26" s="60" t="str">
        <f t="shared" si="15"/>
        <v/>
      </c>
      <c r="BL26" s="60" t="str">
        <f t="shared" si="16"/>
        <v/>
      </c>
      <c r="BM26" s="60" t="str">
        <f t="shared" si="17"/>
        <v/>
      </c>
      <c r="BN26" s="60" t="str">
        <f t="shared" si="18"/>
        <v/>
      </c>
      <c r="BO26" s="62">
        <f t="shared" si="22"/>
        <v>3.7200000000000011</v>
      </c>
      <c r="BP26" s="62">
        <f t="shared" si="23"/>
        <v>4.2966666666666669</v>
      </c>
      <c r="BQ26" s="74" t="str">
        <f t="shared" si="24"/>
        <v>GADD45A</v>
      </c>
      <c r="BR26" s="59" t="s">
        <v>253</v>
      </c>
      <c r="BS26" s="98">
        <f t="shared" si="25"/>
        <v>7.8563335907614176E-2</v>
      </c>
      <c r="BT26" s="98">
        <f t="shared" si="26"/>
        <v>7.1297732241776365E-2</v>
      </c>
      <c r="BU26" s="98">
        <f t="shared" si="27"/>
        <v>7.8020659306350756E-2</v>
      </c>
      <c r="BV26" s="98" t="str">
        <f t="shared" si="28"/>
        <v/>
      </c>
      <c r="BW26" s="98" t="str">
        <f t="shared" si="29"/>
        <v/>
      </c>
      <c r="BX26" s="98" t="str">
        <f t="shared" si="30"/>
        <v/>
      </c>
      <c r="BY26" s="98" t="str">
        <f t="shared" si="31"/>
        <v/>
      </c>
      <c r="BZ26" s="98" t="str">
        <f t="shared" si="32"/>
        <v/>
      </c>
      <c r="CA26" s="98" t="str">
        <f t="shared" si="33"/>
        <v/>
      </c>
      <c r="CB26" s="98" t="str">
        <f t="shared" si="34"/>
        <v/>
      </c>
      <c r="CC26" s="98">
        <f t="shared" si="35"/>
        <v>6.016215269385948E-2</v>
      </c>
      <c r="CD26" s="98">
        <f t="shared" si="36"/>
        <v>5.6719947207322541E-2</v>
      </c>
      <c r="CE26" s="98">
        <f t="shared" si="37"/>
        <v>3.8606832410216528E-2</v>
      </c>
      <c r="CF26" s="98" t="str">
        <f t="shared" si="38"/>
        <v/>
      </c>
      <c r="CG26" s="98" t="str">
        <f t="shared" si="39"/>
        <v/>
      </c>
      <c r="CH26" s="98" t="str">
        <f t="shared" si="40"/>
        <v/>
      </c>
      <c r="CI26" s="98" t="str">
        <f t="shared" si="41"/>
        <v/>
      </c>
      <c r="CJ26" s="98" t="str">
        <f t="shared" si="42"/>
        <v/>
      </c>
      <c r="CK26" s="98" t="str">
        <f t="shared" si="43"/>
        <v/>
      </c>
      <c r="CL26" s="98" t="str">
        <f t="shared" si="44"/>
        <v/>
      </c>
    </row>
    <row r="27" spans="1:90" x14ac:dyDescent="0.25">
      <c r="A27" s="22" t="str">
        <f>'Gene Table'!D26</f>
        <v>MGMT</v>
      </c>
      <c r="B27" s="59" t="s">
        <v>24</v>
      </c>
      <c r="C27" s="60">
        <f>IF('Test Sample Data'!C26="","",IF(SUM('Test Sample Data'!C$3:C$98)&gt;10,IF(AND(ISNUMBER('Test Sample Data'!C26),'Test Sample Data'!C26&lt;35, 'Test Sample Data'!C26&gt;0),'Test Sample Data'!C26,35),""))</f>
        <v>26.84</v>
      </c>
      <c r="D27" s="60">
        <f>IF('Test Sample Data'!D26="","",IF(SUM('Test Sample Data'!D$3:D$98)&gt;10,IF(AND(ISNUMBER('Test Sample Data'!D26),'Test Sample Data'!D26&lt;35, 'Test Sample Data'!D26&gt;0),'Test Sample Data'!D26,35),""))</f>
        <v>26.78</v>
      </c>
      <c r="E27" s="60">
        <f>IF('Test Sample Data'!E26="","",IF(SUM('Test Sample Data'!E$3:E$98)&gt;10,IF(AND(ISNUMBER('Test Sample Data'!E26),'Test Sample Data'!E26&lt;35, 'Test Sample Data'!E26&gt;0),'Test Sample Data'!E26,35),""))</f>
        <v>26.16</v>
      </c>
      <c r="F27" s="60" t="str">
        <f>IF('Test Sample Data'!F26="","",IF(SUM('Test Sample Data'!F$3:F$98)&gt;10,IF(AND(ISNUMBER('Test Sample Data'!F26),'Test Sample Data'!F26&lt;35, 'Test Sample Data'!F26&gt;0),'Test Sample Data'!F26,35),""))</f>
        <v/>
      </c>
      <c r="G27" s="60" t="str">
        <f>IF('Test Sample Data'!G26="","",IF(SUM('Test Sample Data'!G$3:G$98)&gt;10,IF(AND(ISNUMBER('Test Sample Data'!G26),'Test Sample Data'!G26&lt;35, 'Test Sample Data'!G26&gt;0),'Test Sample Data'!G26,35),""))</f>
        <v/>
      </c>
      <c r="H27" s="60" t="str">
        <f>IF('Test Sample Data'!H26="","",IF(SUM('Test Sample Data'!H$3:H$98)&gt;10,IF(AND(ISNUMBER('Test Sample Data'!H26),'Test Sample Data'!H26&lt;35, 'Test Sample Data'!H26&gt;0),'Test Sample Data'!H26,35),""))</f>
        <v/>
      </c>
      <c r="I27" s="60" t="str">
        <f>IF('Test Sample Data'!I26="","",IF(SUM('Test Sample Data'!I$3:I$98)&gt;10,IF(AND(ISNUMBER('Test Sample Data'!I26),'Test Sample Data'!I26&lt;35, 'Test Sample Data'!I26&gt;0),'Test Sample Data'!I26,35),""))</f>
        <v/>
      </c>
      <c r="J27" s="60" t="str">
        <f>IF('Test Sample Data'!J26="","",IF(SUM('Test Sample Data'!J$3:J$98)&gt;10,IF(AND(ISNUMBER('Test Sample Data'!J26),'Test Sample Data'!J26&lt;35, 'Test Sample Data'!J26&gt;0),'Test Sample Data'!J26,35),""))</f>
        <v/>
      </c>
      <c r="K27" s="60" t="str">
        <f>IF('Test Sample Data'!K26="","",IF(SUM('Test Sample Data'!K$3:K$98)&gt;10,IF(AND(ISNUMBER('Test Sample Data'!K26),'Test Sample Data'!K26&lt;35, 'Test Sample Data'!K26&gt;0),'Test Sample Data'!K26,35),""))</f>
        <v/>
      </c>
      <c r="L27" s="60" t="str">
        <f>IF('Test Sample Data'!L26="","",IF(SUM('Test Sample Data'!L$3:L$98)&gt;10,IF(AND(ISNUMBER('Test Sample Data'!L26),'Test Sample Data'!L26&lt;35, 'Test Sample Data'!L26&gt;0),'Test Sample Data'!L26,35),""))</f>
        <v/>
      </c>
      <c r="M27" s="60" t="str">
        <f>'Gene Table'!D26</f>
        <v>MGMT</v>
      </c>
      <c r="N27" s="59" t="s">
        <v>24</v>
      </c>
      <c r="O27" s="60">
        <f>IF('Control Sample Data'!C26="","",IF(SUM('Control Sample Data'!C$3:C$98)&gt;10,IF(AND(ISNUMBER('Control Sample Data'!C26),'Control Sample Data'!C26&lt;35, 'Control Sample Data'!C26&gt;0),'Control Sample Data'!C26,35),""))</f>
        <v>24.14</v>
      </c>
      <c r="P27" s="60">
        <f>IF('Control Sample Data'!D26="","",IF(SUM('Control Sample Data'!D$3:D$98)&gt;10,IF(AND(ISNUMBER('Control Sample Data'!D26),'Control Sample Data'!D26&lt;35, 'Control Sample Data'!D26&gt;0),'Control Sample Data'!D26,35),""))</f>
        <v>25.07</v>
      </c>
      <c r="Q27" s="60">
        <f>IF('Control Sample Data'!E26="","",IF(SUM('Control Sample Data'!E$3:E$98)&gt;10,IF(AND(ISNUMBER('Control Sample Data'!E26),'Control Sample Data'!E26&lt;35, 'Control Sample Data'!E26&gt;0),'Control Sample Data'!E26,35),""))</f>
        <v>26</v>
      </c>
      <c r="R27" s="60" t="str">
        <f>IF('Control Sample Data'!F26="","",IF(SUM('Control Sample Data'!F$3:F$98)&gt;10,IF(AND(ISNUMBER('Control Sample Data'!F26),'Control Sample Data'!F26&lt;35, 'Control Sample Data'!F26&gt;0),'Control Sample Data'!F26,35),""))</f>
        <v/>
      </c>
      <c r="S27" s="60" t="str">
        <f>IF('Control Sample Data'!G26="","",IF(SUM('Control Sample Data'!G$3:G$98)&gt;10,IF(AND(ISNUMBER('Control Sample Data'!G26),'Control Sample Data'!G26&lt;35, 'Control Sample Data'!G26&gt;0),'Control Sample Data'!G26,35),""))</f>
        <v/>
      </c>
      <c r="T27" s="60" t="str">
        <f>IF('Control Sample Data'!H26="","",IF(SUM('Control Sample Data'!H$3:H$98)&gt;10,IF(AND(ISNUMBER('Control Sample Data'!H26),'Control Sample Data'!H26&lt;35, 'Control Sample Data'!H26&gt;0),'Control Sample Data'!H26,35),""))</f>
        <v/>
      </c>
      <c r="U27" s="60" t="str">
        <f>IF('Control Sample Data'!I26="","",IF(SUM('Control Sample Data'!I$3:I$98)&gt;10,IF(AND(ISNUMBER('Control Sample Data'!I26),'Control Sample Data'!I26&lt;35, 'Control Sample Data'!I26&gt;0),'Control Sample Data'!I26,35),""))</f>
        <v/>
      </c>
      <c r="V27" s="60" t="str">
        <f>IF('Control Sample Data'!J26="","",IF(SUM('Control Sample Data'!J$3:J$98)&gt;10,IF(AND(ISNUMBER('Control Sample Data'!J26),'Control Sample Data'!J26&lt;35, 'Control Sample Data'!J26&gt;0),'Control Sample Data'!J26,35),""))</f>
        <v/>
      </c>
      <c r="W27" s="60" t="str">
        <f>IF('Control Sample Data'!K26="","",IF(SUM('Control Sample Data'!K$3:K$98)&gt;10,IF(AND(ISNUMBER('Control Sample Data'!K26),'Control Sample Data'!K26&lt;35, 'Control Sample Data'!K26&gt;0),'Control Sample Data'!K26,35),""))</f>
        <v/>
      </c>
      <c r="X27" s="60" t="str">
        <f>IF('Control Sample Data'!L26="","",IF(SUM('Control Sample Data'!L$3:L$98)&gt;10,IF(AND(ISNUMBER('Control Sample Data'!L26),'Control Sample Data'!L26&lt;35, 'Control Sample Data'!L26&gt;0),'Control Sample Data'!L26,35),""))</f>
        <v/>
      </c>
      <c r="Y27" s="93"/>
      <c r="Z27" s="94"/>
      <c r="AA27" s="95"/>
      <c r="AB27" s="95"/>
      <c r="AC27" s="95"/>
      <c r="AD27" s="95"/>
      <c r="AE27" s="95"/>
      <c r="AF27" s="95"/>
      <c r="AG27" s="95"/>
      <c r="AH27" s="95"/>
      <c r="AI27" s="95"/>
      <c r="AJ27" s="95"/>
      <c r="AK27" s="95"/>
      <c r="AL27" s="95"/>
      <c r="AM27" s="95"/>
      <c r="AN27" s="95"/>
      <c r="AO27" s="95"/>
      <c r="AP27" s="95"/>
      <c r="AQ27" s="95"/>
      <c r="AR27" s="96"/>
      <c r="AS27" s="23" t="str">
        <f t="shared" si="20"/>
        <v>MGMT</v>
      </c>
      <c r="AT27" s="59" t="s">
        <v>24</v>
      </c>
      <c r="AU27" s="60">
        <f t="shared" si="21"/>
        <v>7.8300000000000018</v>
      </c>
      <c r="AV27" s="60">
        <f t="shared" si="0"/>
        <v>8.1300000000000026</v>
      </c>
      <c r="AW27" s="60">
        <f t="shared" si="1"/>
        <v>7.77</v>
      </c>
      <c r="AX27" s="60" t="str">
        <f t="shared" si="2"/>
        <v/>
      </c>
      <c r="AY27" s="60" t="str">
        <f t="shared" si="3"/>
        <v/>
      </c>
      <c r="AZ27" s="60" t="str">
        <f t="shared" si="4"/>
        <v/>
      </c>
      <c r="BA27" s="60" t="str">
        <f t="shared" si="5"/>
        <v/>
      </c>
      <c r="BB27" s="60" t="str">
        <f t="shared" si="6"/>
        <v/>
      </c>
      <c r="BC27" s="60" t="str">
        <f t="shared" si="7"/>
        <v/>
      </c>
      <c r="BD27" s="60" t="str">
        <f t="shared" si="8"/>
        <v/>
      </c>
      <c r="BE27" s="60">
        <f t="shared" si="9"/>
        <v>6.875</v>
      </c>
      <c r="BF27" s="60">
        <f t="shared" si="10"/>
        <v>7</v>
      </c>
      <c r="BG27" s="60">
        <f t="shared" si="11"/>
        <v>7.3150000000000013</v>
      </c>
      <c r="BH27" s="60" t="str">
        <f t="shared" si="12"/>
        <v/>
      </c>
      <c r="BI27" s="60" t="str">
        <f t="shared" si="13"/>
        <v/>
      </c>
      <c r="BJ27" s="60" t="str">
        <f t="shared" si="14"/>
        <v/>
      </c>
      <c r="BK27" s="60" t="str">
        <f t="shared" si="15"/>
        <v/>
      </c>
      <c r="BL27" s="60" t="str">
        <f t="shared" si="16"/>
        <v/>
      </c>
      <c r="BM27" s="60" t="str">
        <f t="shared" si="17"/>
        <v/>
      </c>
      <c r="BN27" s="60" t="str">
        <f t="shared" si="18"/>
        <v/>
      </c>
      <c r="BO27" s="62">
        <f t="shared" si="22"/>
        <v>7.910000000000001</v>
      </c>
      <c r="BP27" s="62">
        <f t="shared" si="23"/>
        <v>7.0633333333333335</v>
      </c>
      <c r="BQ27" s="74" t="str">
        <f t="shared" si="24"/>
        <v>MGMT</v>
      </c>
      <c r="BR27" s="59" t="s">
        <v>254</v>
      </c>
      <c r="BS27" s="98">
        <f t="shared" si="25"/>
        <v>4.3947597058156549E-3</v>
      </c>
      <c r="BT27" s="98">
        <f t="shared" si="26"/>
        <v>3.5696541024585905E-3</v>
      </c>
      <c r="BU27" s="98">
        <f t="shared" si="27"/>
        <v>4.5813865204370275E-3</v>
      </c>
      <c r="BV27" s="98" t="str">
        <f t="shared" si="28"/>
        <v/>
      </c>
      <c r="BW27" s="98" t="str">
        <f t="shared" si="29"/>
        <v/>
      </c>
      <c r="BX27" s="98" t="str">
        <f t="shared" si="30"/>
        <v/>
      </c>
      <c r="BY27" s="98" t="str">
        <f t="shared" si="31"/>
        <v/>
      </c>
      <c r="BZ27" s="98" t="str">
        <f t="shared" si="32"/>
        <v/>
      </c>
      <c r="CA27" s="98" t="str">
        <f t="shared" si="33"/>
        <v/>
      </c>
      <c r="CB27" s="98" t="str">
        <f t="shared" si="34"/>
        <v/>
      </c>
      <c r="CC27" s="98">
        <f t="shared" si="35"/>
        <v>8.5195916614473292E-3</v>
      </c>
      <c r="CD27" s="98">
        <f t="shared" si="36"/>
        <v>7.8125E-3</v>
      </c>
      <c r="CE27" s="98">
        <f t="shared" si="37"/>
        <v>6.2800858651808674E-3</v>
      </c>
      <c r="CF27" s="98" t="str">
        <f t="shared" si="38"/>
        <v/>
      </c>
      <c r="CG27" s="98" t="str">
        <f t="shared" si="39"/>
        <v/>
      </c>
      <c r="CH27" s="98" t="str">
        <f t="shared" si="40"/>
        <v/>
      </c>
      <c r="CI27" s="98" t="str">
        <f t="shared" si="41"/>
        <v/>
      </c>
      <c r="CJ27" s="98" t="str">
        <f t="shared" si="42"/>
        <v/>
      </c>
      <c r="CK27" s="98" t="str">
        <f t="shared" si="43"/>
        <v/>
      </c>
      <c r="CL27" s="98" t="str">
        <f t="shared" si="44"/>
        <v/>
      </c>
    </row>
    <row r="28" spans="1:90" x14ac:dyDescent="0.25">
      <c r="A28" s="22" t="str">
        <f>'Gene Table'!D27</f>
        <v>NAT2</v>
      </c>
      <c r="B28" s="59" t="s">
        <v>25</v>
      </c>
      <c r="C28" s="60">
        <f>IF('Test Sample Data'!C27="","",IF(SUM('Test Sample Data'!C$3:C$98)&gt;10,IF(AND(ISNUMBER('Test Sample Data'!C27),'Test Sample Data'!C27&lt;35, 'Test Sample Data'!C27&gt;0),'Test Sample Data'!C27,35),""))</f>
        <v>27</v>
      </c>
      <c r="D28" s="60">
        <f>IF('Test Sample Data'!D27="","",IF(SUM('Test Sample Data'!D$3:D$98)&gt;10,IF(AND(ISNUMBER('Test Sample Data'!D27),'Test Sample Data'!D27&lt;35, 'Test Sample Data'!D27&gt;0),'Test Sample Data'!D27,35),""))</f>
        <v>26.6</v>
      </c>
      <c r="E28" s="60">
        <f>IF('Test Sample Data'!E27="","",IF(SUM('Test Sample Data'!E$3:E$98)&gt;10,IF(AND(ISNUMBER('Test Sample Data'!E27),'Test Sample Data'!E27&lt;35, 'Test Sample Data'!E27&gt;0),'Test Sample Data'!E27,35),""))</f>
        <v>26.23</v>
      </c>
      <c r="F28" s="60" t="str">
        <f>IF('Test Sample Data'!F27="","",IF(SUM('Test Sample Data'!F$3:F$98)&gt;10,IF(AND(ISNUMBER('Test Sample Data'!F27),'Test Sample Data'!F27&lt;35, 'Test Sample Data'!F27&gt;0),'Test Sample Data'!F27,35),""))</f>
        <v/>
      </c>
      <c r="G28" s="60" t="str">
        <f>IF('Test Sample Data'!G27="","",IF(SUM('Test Sample Data'!G$3:G$98)&gt;10,IF(AND(ISNUMBER('Test Sample Data'!G27),'Test Sample Data'!G27&lt;35, 'Test Sample Data'!G27&gt;0),'Test Sample Data'!G27,35),""))</f>
        <v/>
      </c>
      <c r="H28" s="60" t="str">
        <f>IF('Test Sample Data'!H27="","",IF(SUM('Test Sample Data'!H$3:H$98)&gt;10,IF(AND(ISNUMBER('Test Sample Data'!H27),'Test Sample Data'!H27&lt;35, 'Test Sample Data'!H27&gt;0),'Test Sample Data'!H27,35),""))</f>
        <v/>
      </c>
      <c r="I28" s="60" t="str">
        <f>IF('Test Sample Data'!I27="","",IF(SUM('Test Sample Data'!I$3:I$98)&gt;10,IF(AND(ISNUMBER('Test Sample Data'!I27),'Test Sample Data'!I27&lt;35, 'Test Sample Data'!I27&gt;0),'Test Sample Data'!I27,35),""))</f>
        <v/>
      </c>
      <c r="J28" s="60" t="str">
        <f>IF('Test Sample Data'!J27="","",IF(SUM('Test Sample Data'!J$3:J$98)&gt;10,IF(AND(ISNUMBER('Test Sample Data'!J27),'Test Sample Data'!J27&lt;35, 'Test Sample Data'!J27&gt;0),'Test Sample Data'!J27,35),""))</f>
        <v/>
      </c>
      <c r="K28" s="60" t="str">
        <f>IF('Test Sample Data'!K27="","",IF(SUM('Test Sample Data'!K$3:K$98)&gt;10,IF(AND(ISNUMBER('Test Sample Data'!K27),'Test Sample Data'!K27&lt;35, 'Test Sample Data'!K27&gt;0),'Test Sample Data'!K27,35),""))</f>
        <v/>
      </c>
      <c r="L28" s="60" t="str">
        <f>IF('Test Sample Data'!L27="","",IF(SUM('Test Sample Data'!L$3:L$98)&gt;10,IF(AND(ISNUMBER('Test Sample Data'!L27),'Test Sample Data'!L27&lt;35, 'Test Sample Data'!L27&gt;0),'Test Sample Data'!L27,35),""))</f>
        <v/>
      </c>
      <c r="M28" s="60" t="str">
        <f>'Gene Table'!D27</f>
        <v>NAT2</v>
      </c>
      <c r="N28" s="59" t="s">
        <v>25</v>
      </c>
      <c r="O28" s="60">
        <f>IF('Control Sample Data'!C27="","",IF(SUM('Control Sample Data'!C$3:C$98)&gt;10,IF(AND(ISNUMBER('Control Sample Data'!C27),'Control Sample Data'!C27&lt;35, 'Control Sample Data'!C27&gt;0),'Control Sample Data'!C27,35),""))</f>
        <v>24.93</v>
      </c>
      <c r="P28" s="60">
        <f>IF('Control Sample Data'!D27="","",IF(SUM('Control Sample Data'!D$3:D$98)&gt;10,IF(AND(ISNUMBER('Control Sample Data'!D27),'Control Sample Data'!D27&lt;35, 'Control Sample Data'!D27&gt;0),'Control Sample Data'!D27,35),""))</f>
        <v>26.33</v>
      </c>
      <c r="Q28" s="60">
        <f>IF('Control Sample Data'!E27="","",IF(SUM('Control Sample Data'!E$3:E$98)&gt;10,IF(AND(ISNUMBER('Control Sample Data'!E27),'Control Sample Data'!E27&lt;35, 'Control Sample Data'!E27&gt;0),'Control Sample Data'!E27,35),""))</f>
        <v>26.64</v>
      </c>
      <c r="R28" s="60" t="str">
        <f>IF('Control Sample Data'!F27="","",IF(SUM('Control Sample Data'!F$3:F$98)&gt;10,IF(AND(ISNUMBER('Control Sample Data'!F27),'Control Sample Data'!F27&lt;35, 'Control Sample Data'!F27&gt;0),'Control Sample Data'!F27,35),""))</f>
        <v/>
      </c>
      <c r="S28" s="60" t="str">
        <f>IF('Control Sample Data'!G27="","",IF(SUM('Control Sample Data'!G$3:G$98)&gt;10,IF(AND(ISNUMBER('Control Sample Data'!G27),'Control Sample Data'!G27&lt;35, 'Control Sample Data'!G27&gt;0),'Control Sample Data'!G27,35),""))</f>
        <v/>
      </c>
      <c r="T28" s="60" t="str">
        <f>IF('Control Sample Data'!H27="","",IF(SUM('Control Sample Data'!H$3:H$98)&gt;10,IF(AND(ISNUMBER('Control Sample Data'!H27),'Control Sample Data'!H27&lt;35, 'Control Sample Data'!H27&gt;0),'Control Sample Data'!H27,35),""))</f>
        <v/>
      </c>
      <c r="U28" s="60" t="str">
        <f>IF('Control Sample Data'!I27="","",IF(SUM('Control Sample Data'!I$3:I$98)&gt;10,IF(AND(ISNUMBER('Control Sample Data'!I27),'Control Sample Data'!I27&lt;35, 'Control Sample Data'!I27&gt;0),'Control Sample Data'!I27,35),""))</f>
        <v/>
      </c>
      <c r="V28" s="60" t="str">
        <f>IF('Control Sample Data'!J27="","",IF(SUM('Control Sample Data'!J$3:J$98)&gt;10,IF(AND(ISNUMBER('Control Sample Data'!J27),'Control Sample Data'!J27&lt;35, 'Control Sample Data'!J27&gt;0),'Control Sample Data'!J27,35),""))</f>
        <v/>
      </c>
      <c r="W28" s="60" t="str">
        <f>IF('Control Sample Data'!K27="","",IF(SUM('Control Sample Data'!K$3:K$98)&gt;10,IF(AND(ISNUMBER('Control Sample Data'!K27),'Control Sample Data'!K27&lt;35, 'Control Sample Data'!K27&gt;0),'Control Sample Data'!K27,35),""))</f>
        <v/>
      </c>
      <c r="X28" s="60" t="str">
        <f>IF('Control Sample Data'!L27="","",IF(SUM('Control Sample Data'!L$3:L$98)&gt;10,IF(AND(ISNUMBER('Control Sample Data'!L27),'Control Sample Data'!L27&lt;35, 'Control Sample Data'!L27&gt;0),'Control Sample Data'!L27,35),""))</f>
        <v/>
      </c>
      <c r="AS28" s="23" t="str">
        <f t="shared" si="20"/>
        <v>NAT2</v>
      </c>
      <c r="AT28" s="59" t="s">
        <v>25</v>
      </c>
      <c r="AU28" s="60">
        <f t="shared" si="21"/>
        <v>7.990000000000002</v>
      </c>
      <c r="AV28" s="60">
        <f t="shared" si="0"/>
        <v>7.9500000000000028</v>
      </c>
      <c r="AW28" s="60">
        <f t="shared" si="1"/>
        <v>7.84</v>
      </c>
      <c r="AX28" s="60" t="str">
        <f t="shared" si="2"/>
        <v/>
      </c>
      <c r="AY28" s="60" t="str">
        <f t="shared" si="3"/>
        <v/>
      </c>
      <c r="AZ28" s="60" t="str">
        <f t="shared" si="4"/>
        <v/>
      </c>
      <c r="BA28" s="60" t="str">
        <f t="shared" si="5"/>
        <v/>
      </c>
      <c r="BB28" s="60" t="str">
        <f t="shared" si="6"/>
        <v/>
      </c>
      <c r="BC28" s="60" t="str">
        <f t="shared" si="7"/>
        <v/>
      </c>
      <c r="BD28" s="60" t="str">
        <f t="shared" si="8"/>
        <v/>
      </c>
      <c r="BE28" s="60">
        <f t="shared" si="9"/>
        <v>7.6649999999999991</v>
      </c>
      <c r="BF28" s="60">
        <f t="shared" si="10"/>
        <v>8.259999999999998</v>
      </c>
      <c r="BG28" s="60">
        <f t="shared" si="11"/>
        <v>7.9550000000000018</v>
      </c>
      <c r="BH28" s="60" t="str">
        <f t="shared" si="12"/>
        <v/>
      </c>
      <c r="BI28" s="60" t="str">
        <f t="shared" si="13"/>
        <v/>
      </c>
      <c r="BJ28" s="60" t="str">
        <f t="shared" si="14"/>
        <v/>
      </c>
      <c r="BK28" s="60" t="str">
        <f t="shared" si="15"/>
        <v/>
      </c>
      <c r="BL28" s="60" t="str">
        <f t="shared" si="16"/>
        <v/>
      </c>
      <c r="BM28" s="60" t="str">
        <f t="shared" si="17"/>
        <v/>
      </c>
      <c r="BN28" s="60" t="str">
        <f t="shared" si="18"/>
        <v/>
      </c>
      <c r="BO28" s="62">
        <f t="shared" si="22"/>
        <v>7.9266666666666685</v>
      </c>
      <c r="BP28" s="62">
        <f t="shared" si="23"/>
        <v>7.96</v>
      </c>
      <c r="BQ28" s="74" t="str">
        <f t="shared" si="24"/>
        <v>NAT2</v>
      </c>
      <c r="BR28" s="59" t="s">
        <v>255</v>
      </c>
      <c r="BS28" s="98">
        <f t="shared" si="25"/>
        <v>3.9334201174090521E-3</v>
      </c>
      <c r="BT28" s="98">
        <f t="shared" si="26"/>
        <v>4.0440036087553725E-3</v>
      </c>
      <c r="BU28" s="98">
        <f t="shared" si="27"/>
        <v>4.3644028830946095E-3</v>
      </c>
      <c r="BV28" s="98" t="str">
        <f t="shared" si="28"/>
        <v/>
      </c>
      <c r="BW28" s="98" t="str">
        <f t="shared" si="29"/>
        <v/>
      </c>
      <c r="BX28" s="98" t="str">
        <f t="shared" si="30"/>
        <v/>
      </c>
      <c r="BY28" s="98" t="str">
        <f t="shared" si="31"/>
        <v/>
      </c>
      <c r="BZ28" s="98" t="str">
        <f t="shared" si="32"/>
        <v/>
      </c>
      <c r="CA28" s="98" t="str">
        <f t="shared" si="33"/>
        <v/>
      </c>
      <c r="CB28" s="98" t="str">
        <f t="shared" si="34"/>
        <v/>
      </c>
      <c r="CC28" s="98">
        <f t="shared" si="35"/>
        <v>4.9272555032470718E-3</v>
      </c>
      <c r="CD28" s="98">
        <f t="shared" si="36"/>
        <v>3.2620621852670717E-3</v>
      </c>
      <c r="CE28" s="98">
        <f t="shared" si="37"/>
        <v>4.0300124191459301E-3</v>
      </c>
      <c r="CF28" s="98" t="str">
        <f t="shared" si="38"/>
        <v/>
      </c>
      <c r="CG28" s="98" t="str">
        <f t="shared" si="39"/>
        <v/>
      </c>
      <c r="CH28" s="98" t="str">
        <f t="shared" si="40"/>
        <v/>
      </c>
      <c r="CI28" s="98" t="str">
        <f t="shared" si="41"/>
        <v/>
      </c>
      <c r="CJ28" s="98" t="str">
        <f t="shared" si="42"/>
        <v/>
      </c>
      <c r="CK28" s="98" t="str">
        <f t="shared" si="43"/>
        <v/>
      </c>
      <c r="CL28" s="98" t="str">
        <f t="shared" si="44"/>
        <v/>
      </c>
    </row>
    <row r="29" spans="1:90" x14ac:dyDescent="0.25">
      <c r="A29" s="22" t="str">
        <f>'Gene Table'!D28</f>
        <v>ALDH1A1</v>
      </c>
      <c r="B29" s="59" t="s">
        <v>26</v>
      </c>
      <c r="C29" s="60">
        <f>IF('Test Sample Data'!C28="","",IF(SUM('Test Sample Data'!C$3:C$98)&gt;10,IF(AND(ISNUMBER('Test Sample Data'!C28),'Test Sample Data'!C28&lt;35, 'Test Sample Data'!C28&gt;0),'Test Sample Data'!C28,35),""))</f>
        <v>19.87</v>
      </c>
      <c r="D29" s="60">
        <f>IF('Test Sample Data'!D28="","",IF(SUM('Test Sample Data'!D$3:D$98)&gt;10,IF(AND(ISNUMBER('Test Sample Data'!D28),'Test Sample Data'!D28&lt;35, 'Test Sample Data'!D28&gt;0),'Test Sample Data'!D28,35),""))</f>
        <v>19.73</v>
      </c>
      <c r="E29" s="60">
        <f>IF('Test Sample Data'!E28="","",IF(SUM('Test Sample Data'!E$3:E$98)&gt;10,IF(AND(ISNUMBER('Test Sample Data'!E28),'Test Sample Data'!E28&lt;35, 'Test Sample Data'!E28&gt;0),'Test Sample Data'!E28,35),""))</f>
        <v>19.39</v>
      </c>
      <c r="F29" s="60" t="str">
        <f>IF('Test Sample Data'!F28="","",IF(SUM('Test Sample Data'!F$3:F$98)&gt;10,IF(AND(ISNUMBER('Test Sample Data'!F28),'Test Sample Data'!F28&lt;35, 'Test Sample Data'!F28&gt;0),'Test Sample Data'!F28,35),""))</f>
        <v/>
      </c>
      <c r="G29" s="60" t="str">
        <f>IF('Test Sample Data'!G28="","",IF(SUM('Test Sample Data'!G$3:G$98)&gt;10,IF(AND(ISNUMBER('Test Sample Data'!G28),'Test Sample Data'!G28&lt;35, 'Test Sample Data'!G28&gt;0),'Test Sample Data'!G28,35),""))</f>
        <v/>
      </c>
      <c r="H29" s="60" t="str">
        <f>IF('Test Sample Data'!H28="","",IF(SUM('Test Sample Data'!H$3:H$98)&gt;10,IF(AND(ISNUMBER('Test Sample Data'!H28),'Test Sample Data'!H28&lt;35, 'Test Sample Data'!H28&gt;0),'Test Sample Data'!H28,35),""))</f>
        <v/>
      </c>
      <c r="I29" s="60" t="str">
        <f>IF('Test Sample Data'!I28="","",IF(SUM('Test Sample Data'!I$3:I$98)&gt;10,IF(AND(ISNUMBER('Test Sample Data'!I28),'Test Sample Data'!I28&lt;35, 'Test Sample Data'!I28&gt;0),'Test Sample Data'!I28,35),""))</f>
        <v/>
      </c>
      <c r="J29" s="60" t="str">
        <f>IF('Test Sample Data'!J28="","",IF(SUM('Test Sample Data'!J$3:J$98)&gt;10,IF(AND(ISNUMBER('Test Sample Data'!J28),'Test Sample Data'!J28&lt;35, 'Test Sample Data'!J28&gt;0),'Test Sample Data'!J28,35),""))</f>
        <v/>
      </c>
      <c r="K29" s="60" t="str">
        <f>IF('Test Sample Data'!K28="","",IF(SUM('Test Sample Data'!K$3:K$98)&gt;10,IF(AND(ISNUMBER('Test Sample Data'!K28),'Test Sample Data'!K28&lt;35, 'Test Sample Data'!K28&gt;0),'Test Sample Data'!K28,35),""))</f>
        <v/>
      </c>
      <c r="L29" s="60" t="str">
        <f>IF('Test Sample Data'!L28="","",IF(SUM('Test Sample Data'!L$3:L$98)&gt;10,IF(AND(ISNUMBER('Test Sample Data'!L28),'Test Sample Data'!L28&lt;35, 'Test Sample Data'!L28&gt;0),'Test Sample Data'!L28,35),""))</f>
        <v/>
      </c>
      <c r="M29" s="60" t="str">
        <f>'Gene Table'!D28</f>
        <v>ALDH1A1</v>
      </c>
      <c r="N29" s="59" t="s">
        <v>26</v>
      </c>
      <c r="O29" s="60">
        <f>IF('Control Sample Data'!C28="","",IF(SUM('Control Sample Data'!C$3:C$98)&gt;10,IF(AND(ISNUMBER('Control Sample Data'!C28),'Control Sample Data'!C28&lt;35, 'Control Sample Data'!C28&gt;0),'Control Sample Data'!C28,35),""))</f>
        <v>20.399999999999999</v>
      </c>
      <c r="P29" s="60">
        <f>IF('Control Sample Data'!D28="","",IF(SUM('Control Sample Data'!D$3:D$98)&gt;10,IF(AND(ISNUMBER('Control Sample Data'!D28),'Control Sample Data'!D28&lt;35, 'Control Sample Data'!D28&gt;0),'Control Sample Data'!D28,35),""))</f>
        <v>22.24</v>
      </c>
      <c r="Q29" s="60">
        <f>IF('Control Sample Data'!E28="","",IF(SUM('Control Sample Data'!E$3:E$98)&gt;10,IF(AND(ISNUMBER('Control Sample Data'!E28),'Control Sample Data'!E28&lt;35, 'Control Sample Data'!E28&gt;0),'Control Sample Data'!E28,35),""))</f>
        <v>22.45</v>
      </c>
      <c r="R29" s="60" t="str">
        <f>IF('Control Sample Data'!F28="","",IF(SUM('Control Sample Data'!F$3:F$98)&gt;10,IF(AND(ISNUMBER('Control Sample Data'!F28),'Control Sample Data'!F28&lt;35, 'Control Sample Data'!F28&gt;0),'Control Sample Data'!F28,35),""))</f>
        <v/>
      </c>
      <c r="S29" s="60" t="str">
        <f>IF('Control Sample Data'!G28="","",IF(SUM('Control Sample Data'!G$3:G$98)&gt;10,IF(AND(ISNUMBER('Control Sample Data'!G28),'Control Sample Data'!G28&lt;35, 'Control Sample Data'!G28&gt;0),'Control Sample Data'!G28,35),""))</f>
        <v/>
      </c>
      <c r="T29" s="60" t="str">
        <f>IF('Control Sample Data'!H28="","",IF(SUM('Control Sample Data'!H$3:H$98)&gt;10,IF(AND(ISNUMBER('Control Sample Data'!H28),'Control Sample Data'!H28&lt;35, 'Control Sample Data'!H28&gt;0),'Control Sample Data'!H28,35),""))</f>
        <v/>
      </c>
      <c r="U29" s="60" t="str">
        <f>IF('Control Sample Data'!I28="","",IF(SUM('Control Sample Data'!I$3:I$98)&gt;10,IF(AND(ISNUMBER('Control Sample Data'!I28),'Control Sample Data'!I28&lt;35, 'Control Sample Data'!I28&gt;0),'Control Sample Data'!I28,35),""))</f>
        <v/>
      </c>
      <c r="V29" s="60" t="str">
        <f>IF('Control Sample Data'!J28="","",IF(SUM('Control Sample Data'!J$3:J$98)&gt;10,IF(AND(ISNUMBER('Control Sample Data'!J28),'Control Sample Data'!J28&lt;35, 'Control Sample Data'!J28&gt;0),'Control Sample Data'!J28,35),""))</f>
        <v/>
      </c>
      <c r="W29" s="60" t="str">
        <f>IF('Control Sample Data'!K28="","",IF(SUM('Control Sample Data'!K$3:K$98)&gt;10,IF(AND(ISNUMBER('Control Sample Data'!K28),'Control Sample Data'!K28&lt;35, 'Control Sample Data'!K28&gt;0),'Control Sample Data'!K28,35),""))</f>
        <v/>
      </c>
      <c r="X29" s="60" t="str">
        <f>IF('Control Sample Data'!L28="","",IF(SUM('Control Sample Data'!L$3:L$98)&gt;10,IF(AND(ISNUMBER('Control Sample Data'!L28),'Control Sample Data'!L28&lt;35, 'Control Sample Data'!L28&gt;0),'Control Sample Data'!L28,35),""))</f>
        <v/>
      </c>
      <c r="AS29" s="23" t="str">
        <f t="shared" si="20"/>
        <v>ALDH1A1</v>
      </c>
      <c r="AT29" s="59" t="s">
        <v>26</v>
      </c>
      <c r="AU29" s="60">
        <f t="shared" si="21"/>
        <v>0.86000000000000298</v>
      </c>
      <c r="AV29" s="60">
        <f t="shared" si="0"/>
        <v>1.0800000000000018</v>
      </c>
      <c r="AW29" s="60">
        <f t="shared" si="1"/>
        <v>1</v>
      </c>
      <c r="AX29" s="60" t="str">
        <f t="shared" si="2"/>
        <v/>
      </c>
      <c r="AY29" s="60" t="str">
        <f t="shared" si="3"/>
        <v/>
      </c>
      <c r="AZ29" s="60" t="str">
        <f t="shared" si="4"/>
        <v/>
      </c>
      <c r="BA29" s="60" t="str">
        <f t="shared" si="5"/>
        <v/>
      </c>
      <c r="BB29" s="60" t="str">
        <f t="shared" si="6"/>
        <v/>
      </c>
      <c r="BC29" s="60" t="str">
        <f t="shared" si="7"/>
        <v/>
      </c>
      <c r="BD29" s="60" t="str">
        <f t="shared" si="8"/>
        <v/>
      </c>
      <c r="BE29" s="60">
        <f t="shared" si="9"/>
        <v>3.134999999999998</v>
      </c>
      <c r="BF29" s="60">
        <f t="shared" si="10"/>
        <v>4.1699999999999982</v>
      </c>
      <c r="BG29" s="60">
        <f t="shared" si="11"/>
        <v>3.7650000000000006</v>
      </c>
      <c r="BH29" s="60" t="str">
        <f t="shared" si="12"/>
        <v/>
      </c>
      <c r="BI29" s="60" t="str">
        <f t="shared" si="13"/>
        <v/>
      </c>
      <c r="BJ29" s="60" t="str">
        <f t="shared" si="14"/>
        <v/>
      </c>
      <c r="BK29" s="60" t="str">
        <f t="shared" si="15"/>
        <v/>
      </c>
      <c r="BL29" s="60" t="str">
        <f t="shared" si="16"/>
        <v/>
      </c>
      <c r="BM29" s="60" t="str">
        <f t="shared" si="17"/>
        <v/>
      </c>
      <c r="BN29" s="60" t="str">
        <f t="shared" si="18"/>
        <v/>
      </c>
      <c r="BO29" s="62">
        <f t="shared" si="22"/>
        <v>0.98000000000000165</v>
      </c>
      <c r="BP29" s="62">
        <f t="shared" si="23"/>
        <v>3.6899999999999991</v>
      </c>
      <c r="BQ29" s="74" t="str">
        <f t="shared" si="24"/>
        <v>ALDH1A1</v>
      </c>
      <c r="BR29" s="59" t="s">
        <v>256</v>
      </c>
      <c r="BS29" s="98">
        <f t="shared" si="25"/>
        <v>0.55095255793830422</v>
      </c>
      <c r="BT29" s="98">
        <f t="shared" si="26"/>
        <v>0.47302882336279739</v>
      </c>
      <c r="BU29" s="98">
        <f t="shared" si="27"/>
        <v>0.5</v>
      </c>
      <c r="BV29" s="98" t="str">
        <f t="shared" si="28"/>
        <v/>
      </c>
      <c r="BW29" s="98" t="str">
        <f t="shared" si="29"/>
        <v/>
      </c>
      <c r="BX29" s="98" t="str">
        <f t="shared" si="30"/>
        <v/>
      </c>
      <c r="BY29" s="98" t="str">
        <f t="shared" si="31"/>
        <v/>
      </c>
      <c r="BZ29" s="98" t="str">
        <f t="shared" si="32"/>
        <v/>
      </c>
      <c r="CA29" s="98" t="str">
        <f t="shared" si="33"/>
        <v/>
      </c>
      <c r="CB29" s="98" t="str">
        <f t="shared" si="34"/>
        <v/>
      </c>
      <c r="CC29" s="98">
        <f t="shared" si="35"/>
        <v>0.11383372919899747</v>
      </c>
      <c r="CD29" s="98">
        <f t="shared" si="36"/>
        <v>5.5552667572910712E-2</v>
      </c>
      <c r="CE29" s="98">
        <f t="shared" si="37"/>
        <v>7.3556671076172933E-2</v>
      </c>
      <c r="CF29" s="98" t="str">
        <f t="shared" si="38"/>
        <v/>
      </c>
      <c r="CG29" s="98" t="str">
        <f t="shared" si="39"/>
        <v/>
      </c>
      <c r="CH29" s="98" t="str">
        <f t="shared" si="40"/>
        <v/>
      </c>
      <c r="CI29" s="98" t="str">
        <f t="shared" si="41"/>
        <v/>
      </c>
      <c r="CJ29" s="98" t="str">
        <f t="shared" si="42"/>
        <v/>
      </c>
      <c r="CK29" s="98" t="str">
        <f t="shared" si="43"/>
        <v/>
      </c>
      <c r="CL29" s="98" t="str">
        <f t="shared" si="44"/>
        <v/>
      </c>
    </row>
    <row r="30" spans="1:90" x14ac:dyDescent="0.25">
      <c r="A30" s="22" t="str">
        <f>'Gene Table'!D29</f>
        <v>MSH2</v>
      </c>
      <c r="B30" s="59" t="s">
        <v>27</v>
      </c>
      <c r="C30" s="60">
        <f>IF('Test Sample Data'!C29="","",IF(SUM('Test Sample Data'!C$3:C$98)&gt;10,IF(AND(ISNUMBER('Test Sample Data'!C29),'Test Sample Data'!C29&lt;35, 'Test Sample Data'!C29&gt;0),'Test Sample Data'!C29,35),""))</f>
        <v>23.67</v>
      </c>
      <c r="D30" s="60">
        <f>IF('Test Sample Data'!D29="","",IF(SUM('Test Sample Data'!D$3:D$98)&gt;10,IF(AND(ISNUMBER('Test Sample Data'!D29),'Test Sample Data'!D29&lt;35, 'Test Sample Data'!D29&gt;0),'Test Sample Data'!D29,35),""))</f>
        <v>23.53</v>
      </c>
      <c r="E30" s="60">
        <f>IF('Test Sample Data'!E29="","",IF(SUM('Test Sample Data'!E$3:E$98)&gt;10,IF(AND(ISNUMBER('Test Sample Data'!E29),'Test Sample Data'!E29&lt;35, 'Test Sample Data'!E29&gt;0),'Test Sample Data'!E29,35),""))</f>
        <v>23.72</v>
      </c>
      <c r="F30" s="60" t="str">
        <f>IF('Test Sample Data'!F29="","",IF(SUM('Test Sample Data'!F$3:F$98)&gt;10,IF(AND(ISNUMBER('Test Sample Data'!F29),'Test Sample Data'!F29&lt;35, 'Test Sample Data'!F29&gt;0),'Test Sample Data'!F29,35),""))</f>
        <v/>
      </c>
      <c r="G30" s="60" t="str">
        <f>IF('Test Sample Data'!G29="","",IF(SUM('Test Sample Data'!G$3:G$98)&gt;10,IF(AND(ISNUMBER('Test Sample Data'!G29),'Test Sample Data'!G29&lt;35, 'Test Sample Data'!G29&gt;0),'Test Sample Data'!G29,35),""))</f>
        <v/>
      </c>
      <c r="H30" s="60" t="str">
        <f>IF('Test Sample Data'!H29="","",IF(SUM('Test Sample Data'!H$3:H$98)&gt;10,IF(AND(ISNUMBER('Test Sample Data'!H29),'Test Sample Data'!H29&lt;35, 'Test Sample Data'!H29&gt;0),'Test Sample Data'!H29,35),""))</f>
        <v/>
      </c>
      <c r="I30" s="60" t="str">
        <f>IF('Test Sample Data'!I29="","",IF(SUM('Test Sample Data'!I$3:I$98)&gt;10,IF(AND(ISNUMBER('Test Sample Data'!I29),'Test Sample Data'!I29&lt;35, 'Test Sample Data'!I29&gt;0),'Test Sample Data'!I29,35),""))</f>
        <v/>
      </c>
      <c r="J30" s="60" t="str">
        <f>IF('Test Sample Data'!J29="","",IF(SUM('Test Sample Data'!J$3:J$98)&gt;10,IF(AND(ISNUMBER('Test Sample Data'!J29),'Test Sample Data'!J29&lt;35, 'Test Sample Data'!J29&gt;0),'Test Sample Data'!J29,35),""))</f>
        <v/>
      </c>
      <c r="K30" s="60" t="str">
        <f>IF('Test Sample Data'!K29="","",IF(SUM('Test Sample Data'!K$3:K$98)&gt;10,IF(AND(ISNUMBER('Test Sample Data'!K29),'Test Sample Data'!K29&lt;35, 'Test Sample Data'!K29&gt;0),'Test Sample Data'!K29,35),""))</f>
        <v/>
      </c>
      <c r="L30" s="60" t="str">
        <f>IF('Test Sample Data'!L29="","",IF(SUM('Test Sample Data'!L$3:L$98)&gt;10,IF(AND(ISNUMBER('Test Sample Data'!L29),'Test Sample Data'!L29&lt;35, 'Test Sample Data'!L29&gt;0),'Test Sample Data'!L29,35),""))</f>
        <v/>
      </c>
      <c r="M30" s="60" t="str">
        <f>'Gene Table'!D29</f>
        <v>MSH2</v>
      </c>
      <c r="N30" s="59" t="s">
        <v>27</v>
      </c>
      <c r="O30" s="60">
        <f>IF('Control Sample Data'!C29="","",IF(SUM('Control Sample Data'!C$3:C$98)&gt;10,IF(AND(ISNUMBER('Control Sample Data'!C29),'Control Sample Data'!C29&lt;35, 'Control Sample Data'!C29&gt;0),'Control Sample Data'!C29,35),""))</f>
        <v>23.57</v>
      </c>
      <c r="P30" s="60">
        <f>IF('Control Sample Data'!D29="","",IF(SUM('Control Sample Data'!D$3:D$98)&gt;10,IF(AND(ISNUMBER('Control Sample Data'!D29),'Control Sample Data'!D29&lt;35, 'Control Sample Data'!D29&gt;0),'Control Sample Data'!D29,35),""))</f>
        <v>24.91</v>
      </c>
      <c r="Q30" s="60">
        <f>IF('Control Sample Data'!E29="","",IF(SUM('Control Sample Data'!E$3:E$98)&gt;10,IF(AND(ISNUMBER('Control Sample Data'!E29),'Control Sample Data'!E29&lt;35, 'Control Sample Data'!E29&gt;0),'Control Sample Data'!E29,35),""))</f>
        <v>25.47</v>
      </c>
      <c r="R30" s="60" t="str">
        <f>IF('Control Sample Data'!F29="","",IF(SUM('Control Sample Data'!F$3:F$98)&gt;10,IF(AND(ISNUMBER('Control Sample Data'!F29),'Control Sample Data'!F29&lt;35, 'Control Sample Data'!F29&gt;0),'Control Sample Data'!F29,35),""))</f>
        <v/>
      </c>
      <c r="S30" s="60" t="str">
        <f>IF('Control Sample Data'!G29="","",IF(SUM('Control Sample Data'!G$3:G$98)&gt;10,IF(AND(ISNUMBER('Control Sample Data'!G29),'Control Sample Data'!G29&lt;35, 'Control Sample Data'!G29&gt;0),'Control Sample Data'!G29,35),""))</f>
        <v/>
      </c>
      <c r="T30" s="60" t="str">
        <f>IF('Control Sample Data'!H29="","",IF(SUM('Control Sample Data'!H$3:H$98)&gt;10,IF(AND(ISNUMBER('Control Sample Data'!H29),'Control Sample Data'!H29&lt;35, 'Control Sample Data'!H29&gt;0),'Control Sample Data'!H29,35),""))</f>
        <v/>
      </c>
      <c r="U30" s="60" t="str">
        <f>IF('Control Sample Data'!I29="","",IF(SUM('Control Sample Data'!I$3:I$98)&gt;10,IF(AND(ISNUMBER('Control Sample Data'!I29),'Control Sample Data'!I29&lt;35, 'Control Sample Data'!I29&gt;0),'Control Sample Data'!I29,35),""))</f>
        <v/>
      </c>
      <c r="V30" s="60" t="str">
        <f>IF('Control Sample Data'!J29="","",IF(SUM('Control Sample Data'!J$3:J$98)&gt;10,IF(AND(ISNUMBER('Control Sample Data'!J29),'Control Sample Data'!J29&lt;35, 'Control Sample Data'!J29&gt;0),'Control Sample Data'!J29,35),""))</f>
        <v/>
      </c>
      <c r="W30" s="60" t="str">
        <f>IF('Control Sample Data'!K29="","",IF(SUM('Control Sample Data'!K$3:K$98)&gt;10,IF(AND(ISNUMBER('Control Sample Data'!K29),'Control Sample Data'!K29&lt;35, 'Control Sample Data'!K29&gt;0),'Control Sample Data'!K29,35),""))</f>
        <v/>
      </c>
      <c r="X30" s="60" t="str">
        <f>IF('Control Sample Data'!L29="","",IF(SUM('Control Sample Data'!L$3:L$98)&gt;10,IF(AND(ISNUMBER('Control Sample Data'!L29),'Control Sample Data'!L29&lt;35, 'Control Sample Data'!L29&gt;0),'Control Sample Data'!L29,35),""))</f>
        <v/>
      </c>
      <c r="AS30" s="23" t="str">
        <f t="shared" si="20"/>
        <v>MSH2</v>
      </c>
      <c r="AT30" s="59" t="s">
        <v>27</v>
      </c>
      <c r="AU30" s="60">
        <f t="shared" si="21"/>
        <v>4.6600000000000037</v>
      </c>
      <c r="AV30" s="60">
        <f t="shared" si="0"/>
        <v>4.8800000000000026</v>
      </c>
      <c r="AW30" s="60">
        <f t="shared" si="1"/>
        <v>5.3299999999999983</v>
      </c>
      <c r="AX30" s="60" t="str">
        <f t="shared" si="2"/>
        <v/>
      </c>
      <c r="AY30" s="60" t="str">
        <f t="shared" si="3"/>
        <v/>
      </c>
      <c r="AZ30" s="60" t="str">
        <f t="shared" si="4"/>
        <v/>
      </c>
      <c r="BA30" s="60" t="str">
        <f t="shared" si="5"/>
        <v/>
      </c>
      <c r="BB30" s="60" t="str">
        <f t="shared" si="6"/>
        <v/>
      </c>
      <c r="BC30" s="60" t="str">
        <f t="shared" si="7"/>
        <v/>
      </c>
      <c r="BD30" s="60" t="str">
        <f t="shared" si="8"/>
        <v/>
      </c>
      <c r="BE30" s="60">
        <f t="shared" si="9"/>
        <v>6.3049999999999997</v>
      </c>
      <c r="BF30" s="60">
        <f t="shared" si="10"/>
        <v>6.84</v>
      </c>
      <c r="BG30" s="60">
        <f t="shared" si="11"/>
        <v>6.7850000000000001</v>
      </c>
      <c r="BH30" s="60" t="str">
        <f t="shared" si="12"/>
        <v/>
      </c>
      <c r="BI30" s="60" t="str">
        <f t="shared" si="13"/>
        <v/>
      </c>
      <c r="BJ30" s="60" t="str">
        <f t="shared" si="14"/>
        <v/>
      </c>
      <c r="BK30" s="60" t="str">
        <f t="shared" si="15"/>
        <v/>
      </c>
      <c r="BL30" s="60" t="str">
        <f t="shared" si="16"/>
        <v/>
      </c>
      <c r="BM30" s="60" t="str">
        <f t="shared" si="17"/>
        <v/>
      </c>
      <c r="BN30" s="60" t="str">
        <f t="shared" si="18"/>
        <v/>
      </c>
      <c r="BO30" s="62">
        <f t="shared" si="22"/>
        <v>4.9566666666666679</v>
      </c>
      <c r="BP30" s="62">
        <f t="shared" si="23"/>
        <v>6.6433333333333335</v>
      </c>
      <c r="BQ30" s="74" t="str">
        <f t="shared" si="24"/>
        <v>MSH2</v>
      </c>
      <c r="BR30" s="59" t="s">
        <v>257</v>
      </c>
      <c r="BS30" s="98">
        <f t="shared" si="25"/>
        <v>3.9554893561571151E-2</v>
      </c>
      <c r="BT30" s="98">
        <f t="shared" si="26"/>
        <v>3.3960464453939257E-2</v>
      </c>
      <c r="BU30" s="98">
        <f t="shared" si="27"/>
        <v>2.4860515117341244E-2</v>
      </c>
      <c r="BV30" s="98" t="str">
        <f t="shared" si="28"/>
        <v/>
      </c>
      <c r="BW30" s="98" t="str">
        <f t="shared" si="29"/>
        <v/>
      </c>
      <c r="BX30" s="98" t="str">
        <f t="shared" si="30"/>
        <v/>
      </c>
      <c r="BY30" s="98" t="str">
        <f t="shared" si="31"/>
        <v/>
      </c>
      <c r="BZ30" s="98" t="str">
        <f t="shared" si="32"/>
        <v/>
      </c>
      <c r="CA30" s="98" t="str">
        <f t="shared" si="33"/>
        <v/>
      </c>
      <c r="CB30" s="98" t="str">
        <f t="shared" si="34"/>
        <v/>
      </c>
      <c r="CC30" s="98">
        <f t="shared" si="35"/>
        <v>1.2647534633553264E-2</v>
      </c>
      <c r="CD30" s="98">
        <f t="shared" si="36"/>
        <v>8.7288057661892189E-3</v>
      </c>
      <c r="CE30" s="98">
        <f t="shared" si="37"/>
        <v>9.0679993311228151E-3</v>
      </c>
      <c r="CF30" s="98" t="str">
        <f t="shared" si="38"/>
        <v/>
      </c>
      <c r="CG30" s="98" t="str">
        <f t="shared" si="39"/>
        <v/>
      </c>
      <c r="CH30" s="98" t="str">
        <f t="shared" si="40"/>
        <v/>
      </c>
      <c r="CI30" s="98" t="str">
        <f t="shared" si="41"/>
        <v/>
      </c>
      <c r="CJ30" s="98" t="str">
        <f t="shared" si="42"/>
        <v/>
      </c>
      <c r="CK30" s="98" t="str">
        <f t="shared" si="43"/>
        <v/>
      </c>
      <c r="CL30" s="98" t="str">
        <f t="shared" si="44"/>
        <v/>
      </c>
    </row>
    <row r="31" spans="1:90" x14ac:dyDescent="0.25">
      <c r="A31" s="22" t="str">
        <f>'Gene Table'!D30</f>
        <v>CRYAB</v>
      </c>
      <c r="B31" s="59" t="s">
        <v>28</v>
      </c>
      <c r="C31" s="60">
        <f>IF('Test Sample Data'!C30="","",IF(SUM('Test Sample Data'!C$3:C$98)&gt;10,IF(AND(ISNUMBER('Test Sample Data'!C30),'Test Sample Data'!C30&lt;35, 'Test Sample Data'!C30&gt;0),'Test Sample Data'!C30,35),""))</f>
        <v>35</v>
      </c>
      <c r="D31" s="60">
        <f>IF('Test Sample Data'!D30="","",IF(SUM('Test Sample Data'!D$3:D$98)&gt;10,IF(AND(ISNUMBER('Test Sample Data'!D30),'Test Sample Data'!D30&lt;35, 'Test Sample Data'!D30&gt;0),'Test Sample Data'!D30,35),""))</f>
        <v>35</v>
      </c>
      <c r="E31" s="60">
        <f>IF('Test Sample Data'!E30="","",IF(SUM('Test Sample Data'!E$3:E$98)&gt;10,IF(AND(ISNUMBER('Test Sample Data'!E30),'Test Sample Data'!E30&lt;35, 'Test Sample Data'!E30&gt;0),'Test Sample Data'!E30,35),""))</f>
        <v>35</v>
      </c>
      <c r="F31" s="60" t="str">
        <f>IF('Test Sample Data'!F30="","",IF(SUM('Test Sample Data'!F$3:F$98)&gt;10,IF(AND(ISNUMBER('Test Sample Data'!F30),'Test Sample Data'!F30&lt;35, 'Test Sample Data'!F30&gt;0),'Test Sample Data'!F30,35),""))</f>
        <v/>
      </c>
      <c r="G31" s="60" t="str">
        <f>IF('Test Sample Data'!G30="","",IF(SUM('Test Sample Data'!G$3:G$98)&gt;10,IF(AND(ISNUMBER('Test Sample Data'!G30),'Test Sample Data'!G30&lt;35, 'Test Sample Data'!G30&gt;0),'Test Sample Data'!G30,35),""))</f>
        <v/>
      </c>
      <c r="H31" s="60" t="str">
        <f>IF('Test Sample Data'!H30="","",IF(SUM('Test Sample Data'!H$3:H$98)&gt;10,IF(AND(ISNUMBER('Test Sample Data'!H30),'Test Sample Data'!H30&lt;35, 'Test Sample Data'!H30&gt;0),'Test Sample Data'!H30,35),""))</f>
        <v/>
      </c>
      <c r="I31" s="60" t="str">
        <f>IF('Test Sample Data'!I30="","",IF(SUM('Test Sample Data'!I$3:I$98)&gt;10,IF(AND(ISNUMBER('Test Sample Data'!I30),'Test Sample Data'!I30&lt;35, 'Test Sample Data'!I30&gt;0),'Test Sample Data'!I30,35),""))</f>
        <v/>
      </c>
      <c r="J31" s="60" t="str">
        <f>IF('Test Sample Data'!J30="","",IF(SUM('Test Sample Data'!J$3:J$98)&gt;10,IF(AND(ISNUMBER('Test Sample Data'!J30),'Test Sample Data'!J30&lt;35, 'Test Sample Data'!J30&gt;0),'Test Sample Data'!J30,35),""))</f>
        <v/>
      </c>
      <c r="K31" s="60" t="str">
        <f>IF('Test Sample Data'!K30="","",IF(SUM('Test Sample Data'!K$3:K$98)&gt;10,IF(AND(ISNUMBER('Test Sample Data'!K30),'Test Sample Data'!K30&lt;35, 'Test Sample Data'!K30&gt;0),'Test Sample Data'!K30,35),""))</f>
        <v/>
      </c>
      <c r="L31" s="60" t="str">
        <f>IF('Test Sample Data'!L30="","",IF(SUM('Test Sample Data'!L$3:L$98)&gt;10,IF(AND(ISNUMBER('Test Sample Data'!L30),'Test Sample Data'!L30&lt;35, 'Test Sample Data'!L30&gt;0),'Test Sample Data'!L30,35),""))</f>
        <v/>
      </c>
      <c r="M31" s="60" t="str">
        <f>'Gene Table'!D30</f>
        <v>CRYAB</v>
      </c>
      <c r="N31" s="59" t="s">
        <v>28</v>
      </c>
      <c r="O31" s="60">
        <f>IF('Control Sample Data'!C30="","",IF(SUM('Control Sample Data'!C$3:C$98)&gt;10,IF(AND(ISNUMBER('Control Sample Data'!C30),'Control Sample Data'!C30&lt;35, 'Control Sample Data'!C30&gt;0),'Control Sample Data'!C30,35),""))</f>
        <v>30.46</v>
      </c>
      <c r="P31" s="60">
        <f>IF('Control Sample Data'!D30="","",IF(SUM('Control Sample Data'!D$3:D$98)&gt;10,IF(AND(ISNUMBER('Control Sample Data'!D30),'Control Sample Data'!D30&lt;35, 'Control Sample Data'!D30&gt;0),'Control Sample Data'!D30,35),""))</f>
        <v>31.7</v>
      </c>
      <c r="Q31" s="60">
        <f>IF('Control Sample Data'!E30="","",IF(SUM('Control Sample Data'!E$3:E$98)&gt;10,IF(AND(ISNUMBER('Control Sample Data'!E30),'Control Sample Data'!E30&lt;35, 'Control Sample Data'!E30&gt;0),'Control Sample Data'!E30,35),""))</f>
        <v>31.48</v>
      </c>
      <c r="R31" s="60" t="str">
        <f>IF('Control Sample Data'!F30="","",IF(SUM('Control Sample Data'!F$3:F$98)&gt;10,IF(AND(ISNUMBER('Control Sample Data'!F30),'Control Sample Data'!F30&lt;35, 'Control Sample Data'!F30&gt;0),'Control Sample Data'!F30,35),""))</f>
        <v/>
      </c>
      <c r="S31" s="60" t="str">
        <f>IF('Control Sample Data'!G30="","",IF(SUM('Control Sample Data'!G$3:G$98)&gt;10,IF(AND(ISNUMBER('Control Sample Data'!G30),'Control Sample Data'!G30&lt;35, 'Control Sample Data'!G30&gt;0),'Control Sample Data'!G30,35),""))</f>
        <v/>
      </c>
      <c r="T31" s="60" t="str">
        <f>IF('Control Sample Data'!H30="","",IF(SUM('Control Sample Data'!H$3:H$98)&gt;10,IF(AND(ISNUMBER('Control Sample Data'!H30),'Control Sample Data'!H30&lt;35, 'Control Sample Data'!H30&gt;0),'Control Sample Data'!H30,35),""))</f>
        <v/>
      </c>
      <c r="U31" s="60" t="str">
        <f>IF('Control Sample Data'!I30="","",IF(SUM('Control Sample Data'!I$3:I$98)&gt;10,IF(AND(ISNUMBER('Control Sample Data'!I30),'Control Sample Data'!I30&lt;35, 'Control Sample Data'!I30&gt;0),'Control Sample Data'!I30,35),""))</f>
        <v/>
      </c>
      <c r="V31" s="60" t="str">
        <f>IF('Control Sample Data'!J30="","",IF(SUM('Control Sample Data'!J$3:J$98)&gt;10,IF(AND(ISNUMBER('Control Sample Data'!J30),'Control Sample Data'!J30&lt;35, 'Control Sample Data'!J30&gt;0),'Control Sample Data'!J30,35),""))</f>
        <v/>
      </c>
      <c r="W31" s="60" t="str">
        <f>IF('Control Sample Data'!K30="","",IF(SUM('Control Sample Data'!K$3:K$98)&gt;10,IF(AND(ISNUMBER('Control Sample Data'!K30),'Control Sample Data'!K30&lt;35, 'Control Sample Data'!K30&gt;0),'Control Sample Data'!K30,35),""))</f>
        <v/>
      </c>
      <c r="X31" s="60" t="str">
        <f>IF('Control Sample Data'!L30="","",IF(SUM('Control Sample Data'!L$3:L$98)&gt;10,IF(AND(ISNUMBER('Control Sample Data'!L30),'Control Sample Data'!L30&lt;35, 'Control Sample Data'!L30&gt;0),'Control Sample Data'!L30,35),""))</f>
        <v/>
      </c>
      <c r="AS31" s="23" t="str">
        <f t="shared" si="20"/>
        <v>CRYAB</v>
      </c>
      <c r="AT31" s="59" t="s">
        <v>28</v>
      </c>
      <c r="AU31" s="60">
        <f t="shared" si="21"/>
        <v>15.990000000000002</v>
      </c>
      <c r="AV31" s="60">
        <f t="shared" si="0"/>
        <v>16.350000000000001</v>
      </c>
      <c r="AW31" s="60">
        <f t="shared" si="1"/>
        <v>16.61</v>
      </c>
      <c r="AX31" s="60" t="str">
        <f t="shared" si="2"/>
        <v/>
      </c>
      <c r="AY31" s="60" t="str">
        <f t="shared" si="3"/>
        <v/>
      </c>
      <c r="AZ31" s="60" t="str">
        <f t="shared" si="4"/>
        <v/>
      </c>
      <c r="BA31" s="60" t="str">
        <f t="shared" si="5"/>
        <v/>
      </c>
      <c r="BB31" s="60" t="str">
        <f t="shared" si="6"/>
        <v/>
      </c>
      <c r="BC31" s="60" t="str">
        <f t="shared" si="7"/>
        <v/>
      </c>
      <c r="BD31" s="60" t="str">
        <f t="shared" si="8"/>
        <v/>
      </c>
      <c r="BE31" s="60">
        <f t="shared" si="9"/>
        <v>13.195</v>
      </c>
      <c r="BF31" s="60">
        <f t="shared" si="10"/>
        <v>13.629999999999999</v>
      </c>
      <c r="BG31" s="60">
        <f t="shared" si="11"/>
        <v>12.795000000000002</v>
      </c>
      <c r="BH31" s="60" t="str">
        <f t="shared" si="12"/>
        <v/>
      </c>
      <c r="BI31" s="60" t="str">
        <f t="shared" si="13"/>
        <v/>
      </c>
      <c r="BJ31" s="60" t="str">
        <f t="shared" si="14"/>
        <v/>
      </c>
      <c r="BK31" s="60" t="str">
        <f t="shared" si="15"/>
        <v/>
      </c>
      <c r="BL31" s="60" t="str">
        <f t="shared" si="16"/>
        <v/>
      </c>
      <c r="BM31" s="60" t="str">
        <f t="shared" si="17"/>
        <v/>
      </c>
      <c r="BN31" s="60" t="str">
        <f t="shared" si="18"/>
        <v/>
      </c>
      <c r="BO31" s="62">
        <f t="shared" si="22"/>
        <v>16.316666666666666</v>
      </c>
      <c r="BP31" s="62">
        <f t="shared" si="23"/>
        <v>13.206666666666669</v>
      </c>
      <c r="BQ31" s="74" t="str">
        <f t="shared" si="24"/>
        <v>CRYAB</v>
      </c>
      <c r="BR31" s="59" t="s">
        <v>258</v>
      </c>
      <c r="BS31" s="98">
        <f t="shared" si="25"/>
        <v>1.536492233362913E-5</v>
      </c>
      <c r="BT31" s="98">
        <f t="shared" si="26"/>
        <v>1.1971803251598358E-5</v>
      </c>
      <c r="BU31" s="98">
        <f t="shared" si="27"/>
        <v>9.9975082691830784E-6</v>
      </c>
      <c r="BV31" s="98" t="str">
        <f t="shared" si="28"/>
        <v/>
      </c>
      <c r="BW31" s="98" t="str">
        <f t="shared" si="29"/>
        <v/>
      </c>
      <c r="BX31" s="98" t="str">
        <f t="shared" si="30"/>
        <v/>
      </c>
      <c r="BY31" s="98" t="str">
        <f t="shared" si="31"/>
        <v/>
      </c>
      <c r="BZ31" s="98" t="str">
        <f t="shared" si="32"/>
        <v/>
      </c>
      <c r="CA31" s="98" t="str">
        <f t="shared" si="33"/>
        <v/>
      </c>
      <c r="CB31" s="98" t="str">
        <f t="shared" si="34"/>
        <v/>
      </c>
      <c r="CC31" s="98">
        <f t="shared" si="35"/>
        <v>1.0663731639608079E-4</v>
      </c>
      <c r="CD31" s="98">
        <f t="shared" si="36"/>
        <v>7.887895694808917E-5</v>
      </c>
      <c r="CE31" s="98">
        <f t="shared" si="37"/>
        <v>1.4070878256822067E-4</v>
      </c>
      <c r="CF31" s="98" t="str">
        <f t="shared" si="38"/>
        <v/>
      </c>
      <c r="CG31" s="98" t="str">
        <f t="shared" si="39"/>
        <v/>
      </c>
      <c r="CH31" s="98" t="str">
        <f t="shared" si="40"/>
        <v/>
      </c>
      <c r="CI31" s="98" t="str">
        <f t="shared" si="41"/>
        <v/>
      </c>
      <c r="CJ31" s="98" t="str">
        <f t="shared" si="42"/>
        <v/>
      </c>
      <c r="CK31" s="98" t="str">
        <f t="shared" si="43"/>
        <v/>
      </c>
      <c r="CL31" s="98" t="str">
        <f t="shared" si="44"/>
        <v/>
      </c>
    </row>
    <row r="32" spans="1:90" x14ac:dyDescent="0.25">
      <c r="A32" s="22" t="str">
        <f>'Gene Table'!D31</f>
        <v>FOXA1</v>
      </c>
      <c r="B32" s="59" t="s">
        <v>29</v>
      </c>
      <c r="C32" s="60">
        <f>IF('Test Sample Data'!C31="","",IF(SUM('Test Sample Data'!C$3:C$98)&gt;10,IF(AND(ISNUMBER('Test Sample Data'!C31),'Test Sample Data'!C31&lt;35, 'Test Sample Data'!C31&gt;0),'Test Sample Data'!C31,35),""))</f>
        <v>23.49</v>
      </c>
      <c r="D32" s="60">
        <f>IF('Test Sample Data'!D31="","",IF(SUM('Test Sample Data'!D$3:D$98)&gt;10,IF(AND(ISNUMBER('Test Sample Data'!D31),'Test Sample Data'!D31&lt;35, 'Test Sample Data'!D31&gt;0),'Test Sample Data'!D31,35),""))</f>
        <v>23.19</v>
      </c>
      <c r="E32" s="60">
        <f>IF('Test Sample Data'!E31="","",IF(SUM('Test Sample Data'!E$3:E$98)&gt;10,IF(AND(ISNUMBER('Test Sample Data'!E31),'Test Sample Data'!E31&lt;35, 'Test Sample Data'!E31&gt;0),'Test Sample Data'!E31,35),""))</f>
        <v>23.01</v>
      </c>
      <c r="F32" s="60" t="str">
        <f>IF('Test Sample Data'!F31="","",IF(SUM('Test Sample Data'!F$3:F$98)&gt;10,IF(AND(ISNUMBER('Test Sample Data'!F31),'Test Sample Data'!F31&lt;35, 'Test Sample Data'!F31&gt;0),'Test Sample Data'!F31,35),""))</f>
        <v/>
      </c>
      <c r="G32" s="60" t="str">
        <f>IF('Test Sample Data'!G31="","",IF(SUM('Test Sample Data'!G$3:G$98)&gt;10,IF(AND(ISNUMBER('Test Sample Data'!G31),'Test Sample Data'!G31&lt;35, 'Test Sample Data'!G31&gt;0),'Test Sample Data'!G31,35),""))</f>
        <v/>
      </c>
      <c r="H32" s="60" t="str">
        <f>IF('Test Sample Data'!H31="","",IF(SUM('Test Sample Data'!H$3:H$98)&gt;10,IF(AND(ISNUMBER('Test Sample Data'!H31),'Test Sample Data'!H31&lt;35, 'Test Sample Data'!H31&gt;0),'Test Sample Data'!H31,35),""))</f>
        <v/>
      </c>
      <c r="I32" s="60" t="str">
        <f>IF('Test Sample Data'!I31="","",IF(SUM('Test Sample Data'!I$3:I$98)&gt;10,IF(AND(ISNUMBER('Test Sample Data'!I31),'Test Sample Data'!I31&lt;35, 'Test Sample Data'!I31&gt;0),'Test Sample Data'!I31,35),""))</f>
        <v/>
      </c>
      <c r="J32" s="60" t="str">
        <f>IF('Test Sample Data'!J31="","",IF(SUM('Test Sample Data'!J$3:J$98)&gt;10,IF(AND(ISNUMBER('Test Sample Data'!J31),'Test Sample Data'!J31&lt;35, 'Test Sample Data'!J31&gt;0),'Test Sample Data'!J31,35),""))</f>
        <v/>
      </c>
      <c r="K32" s="60" t="str">
        <f>IF('Test Sample Data'!K31="","",IF(SUM('Test Sample Data'!K$3:K$98)&gt;10,IF(AND(ISNUMBER('Test Sample Data'!K31),'Test Sample Data'!K31&lt;35, 'Test Sample Data'!K31&gt;0),'Test Sample Data'!K31,35),""))</f>
        <v/>
      </c>
      <c r="L32" s="60" t="str">
        <f>IF('Test Sample Data'!L31="","",IF(SUM('Test Sample Data'!L$3:L$98)&gt;10,IF(AND(ISNUMBER('Test Sample Data'!L31),'Test Sample Data'!L31&lt;35, 'Test Sample Data'!L31&gt;0),'Test Sample Data'!L31,35),""))</f>
        <v/>
      </c>
      <c r="M32" s="60" t="str">
        <f>'Gene Table'!D31</f>
        <v>FOXA1</v>
      </c>
      <c r="N32" s="59" t="s">
        <v>29</v>
      </c>
      <c r="O32" s="60">
        <f>IF('Control Sample Data'!C31="","",IF(SUM('Control Sample Data'!C$3:C$98)&gt;10,IF(AND(ISNUMBER('Control Sample Data'!C31),'Control Sample Data'!C31&lt;35, 'Control Sample Data'!C31&gt;0),'Control Sample Data'!C31,35),""))</f>
        <v>22.61</v>
      </c>
      <c r="P32" s="60">
        <f>IF('Control Sample Data'!D31="","",IF(SUM('Control Sample Data'!D$3:D$98)&gt;10,IF(AND(ISNUMBER('Control Sample Data'!D31),'Control Sample Data'!D31&lt;35, 'Control Sample Data'!D31&gt;0),'Control Sample Data'!D31,35),""))</f>
        <v>23.58</v>
      </c>
      <c r="Q32" s="60">
        <f>IF('Control Sample Data'!E31="","",IF(SUM('Control Sample Data'!E$3:E$98)&gt;10,IF(AND(ISNUMBER('Control Sample Data'!E31),'Control Sample Data'!E31&lt;35, 'Control Sample Data'!E31&gt;0),'Control Sample Data'!E31,35),""))</f>
        <v>24.57</v>
      </c>
      <c r="R32" s="60" t="str">
        <f>IF('Control Sample Data'!F31="","",IF(SUM('Control Sample Data'!F$3:F$98)&gt;10,IF(AND(ISNUMBER('Control Sample Data'!F31),'Control Sample Data'!F31&lt;35, 'Control Sample Data'!F31&gt;0),'Control Sample Data'!F31,35),""))</f>
        <v/>
      </c>
      <c r="S32" s="60" t="str">
        <f>IF('Control Sample Data'!G31="","",IF(SUM('Control Sample Data'!G$3:G$98)&gt;10,IF(AND(ISNUMBER('Control Sample Data'!G31),'Control Sample Data'!G31&lt;35, 'Control Sample Data'!G31&gt;0),'Control Sample Data'!G31,35),""))</f>
        <v/>
      </c>
      <c r="T32" s="60" t="str">
        <f>IF('Control Sample Data'!H31="","",IF(SUM('Control Sample Data'!H$3:H$98)&gt;10,IF(AND(ISNUMBER('Control Sample Data'!H31),'Control Sample Data'!H31&lt;35, 'Control Sample Data'!H31&gt;0),'Control Sample Data'!H31,35),""))</f>
        <v/>
      </c>
      <c r="U32" s="60" t="str">
        <f>IF('Control Sample Data'!I31="","",IF(SUM('Control Sample Data'!I$3:I$98)&gt;10,IF(AND(ISNUMBER('Control Sample Data'!I31),'Control Sample Data'!I31&lt;35, 'Control Sample Data'!I31&gt;0),'Control Sample Data'!I31,35),""))</f>
        <v/>
      </c>
      <c r="V32" s="60" t="str">
        <f>IF('Control Sample Data'!J31="","",IF(SUM('Control Sample Data'!J$3:J$98)&gt;10,IF(AND(ISNUMBER('Control Sample Data'!J31),'Control Sample Data'!J31&lt;35, 'Control Sample Data'!J31&gt;0),'Control Sample Data'!J31,35),""))</f>
        <v/>
      </c>
      <c r="W32" s="60" t="str">
        <f>IF('Control Sample Data'!K31="","",IF(SUM('Control Sample Data'!K$3:K$98)&gt;10,IF(AND(ISNUMBER('Control Sample Data'!K31),'Control Sample Data'!K31&lt;35, 'Control Sample Data'!K31&gt;0),'Control Sample Data'!K31,35),""))</f>
        <v/>
      </c>
      <c r="X32" s="60" t="str">
        <f>IF('Control Sample Data'!L31="","",IF(SUM('Control Sample Data'!L$3:L$98)&gt;10,IF(AND(ISNUMBER('Control Sample Data'!L31),'Control Sample Data'!L31&lt;35, 'Control Sample Data'!L31&gt;0),'Control Sample Data'!L31,35),""))</f>
        <v/>
      </c>
      <c r="AS32" s="23" t="str">
        <f t="shared" si="20"/>
        <v>FOXA1</v>
      </c>
      <c r="AT32" s="59" t="s">
        <v>29</v>
      </c>
      <c r="AU32" s="60">
        <f t="shared" si="21"/>
        <v>4.4800000000000004</v>
      </c>
      <c r="AV32" s="60">
        <f t="shared" si="0"/>
        <v>4.5400000000000027</v>
      </c>
      <c r="AW32" s="60">
        <f t="shared" si="1"/>
        <v>4.620000000000001</v>
      </c>
      <c r="AX32" s="60" t="str">
        <f t="shared" si="2"/>
        <v/>
      </c>
      <c r="AY32" s="60" t="str">
        <f t="shared" si="3"/>
        <v/>
      </c>
      <c r="AZ32" s="60" t="str">
        <f t="shared" si="4"/>
        <v/>
      </c>
      <c r="BA32" s="60" t="str">
        <f t="shared" si="5"/>
        <v/>
      </c>
      <c r="BB32" s="60" t="str">
        <f t="shared" si="6"/>
        <v/>
      </c>
      <c r="BC32" s="60" t="str">
        <f t="shared" si="7"/>
        <v/>
      </c>
      <c r="BD32" s="60" t="str">
        <f t="shared" si="8"/>
        <v/>
      </c>
      <c r="BE32" s="60">
        <f t="shared" si="9"/>
        <v>5.3449999999999989</v>
      </c>
      <c r="BF32" s="60">
        <f t="shared" si="10"/>
        <v>5.509999999999998</v>
      </c>
      <c r="BG32" s="60">
        <f t="shared" si="11"/>
        <v>5.8850000000000016</v>
      </c>
      <c r="BH32" s="60" t="str">
        <f t="shared" si="12"/>
        <v/>
      </c>
      <c r="BI32" s="60" t="str">
        <f t="shared" si="13"/>
        <v/>
      </c>
      <c r="BJ32" s="60" t="str">
        <f t="shared" si="14"/>
        <v/>
      </c>
      <c r="BK32" s="60" t="str">
        <f t="shared" si="15"/>
        <v/>
      </c>
      <c r="BL32" s="60" t="str">
        <f t="shared" si="16"/>
        <v/>
      </c>
      <c r="BM32" s="60" t="str">
        <f t="shared" si="17"/>
        <v/>
      </c>
      <c r="BN32" s="60" t="str">
        <f t="shared" si="18"/>
        <v/>
      </c>
      <c r="BO32" s="62">
        <f t="shared" si="22"/>
        <v>4.5466666666666677</v>
      </c>
      <c r="BP32" s="62">
        <f t="shared" si="23"/>
        <v>5.5799999999999992</v>
      </c>
      <c r="BQ32" s="74" t="str">
        <f t="shared" si="24"/>
        <v>FOXA1</v>
      </c>
      <c r="BR32" s="59" t="s">
        <v>259</v>
      </c>
      <c r="BS32" s="98">
        <f t="shared" si="25"/>
        <v>4.4811101500494596E-2</v>
      </c>
      <c r="BT32" s="98">
        <f t="shared" si="26"/>
        <v>4.2985681816866912E-2</v>
      </c>
      <c r="BU32" s="98">
        <f t="shared" si="27"/>
        <v>4.0666932982560404E-2</v>
      </c>
      <c r="BV32" s="98" t="str">
        <f t="shared" si="28"/>
        <v/>
      </c>
      <c r="BW32" s="98" t="str">
        <f t="shared" si="29"/>
        <v/>
      </c>
      <c r="BX32" s="98" t="str">
        <f t="shared" si="30"/>
        <v/>
      </c>
      <c r="BY32" s="98" t="str">
        <f t="shared" si="31"/>
        <v/>
      </c>
      <c r="BZ32" s="98" t="str">
        <f t="shared" si="32"/>
        <v/>
      </c>
      <c r="CA32" s="98" t="str">
        <f t="shared" si="33"/>
        <v/>
      </c>
      <c r="CB32" s="98" t="str">
        <f t="shared" si="34"/>
        <v/>
      </c>
      <c r="CC32" s="98">
        <f t="shared" si="35"/>
        <v>2.4603374267787626E-2</v>
      </c>
      <c r="CD32" s="98">
        <f t="shared" si="36"/>
        <v>2.1944451183406238E-2</v>
      </c>
      <c r="CE32" s="98">
        <f t="shared" si="37"/>
        <v>1.6921485086342565E-2</v>
      </c>
      <c r="CF32" s="98" t="str">
        <f t="shared" si="38"/>
        <v/>
      </c>
      <c r="CG32" s="98" t="str">
        <f t="shared" si="39"/>
        <v/>
      </c>
      <c r="CH32" s="98" t="str">
        <f t="shared" si="40"/>
        <v/>
      </c>
      <c r="CI32" s="98" t="str">
        <f t="shared" si="41"/>
        <v/>
      </c>
      <c r="CJ32" s="98" t="str">
        <f t="shared" si="42"/>
        <v/>
      </c>
      <c r="CK32" s="98" t="str">
        <f t="shared" si="43"/>
        <v/>
      </c>
      <c r="CL32" s="98" t="str">
        <f t="shared" si="44"/>
        <v/>
      </c>
    </row>
    <row r="33" spans="1:90" x14ac:dyDescent="0.25">
      <c r="A33" s="22" t="str">
        <f>'Gene Table'!D32</f>
        <v>APOB</v>
      </c>
      <c r="B33" s="59" t="s">
        <v>30</v>
      </c>
      <c r="C33" s="60">
        <f>IF('Test Sample Data'!C32="","",IF(SUM('Test Sample Data'!C$3:C$98)&gt;10,IF(AND(ISNUMBER('Test Sample Data'!C32),'Test Sample Data'!C32&lt;35, 'Test Sample Data'!C32&gt;0),'Test Sample Data'!C32,35),""))</f>
        <v>24.37</v>
      </c>
      <c r="D33" s="60">
        <f>IF('Test Sample Data'!D32="","",IF(SUM('Test Sample Data'!D$3:D$98)&gt;10,IF(AND(ISNUMBER('Test Sample Data'!D32),'Test Sample Data'!D32&lt;35, 'Test Sample Data'!D32&gt;0),'Test Sample Data'!D32,35),""))</f>
        <v>23.67</v>
      </c>
      <c r="E33" s="60">
        <f>IF('Test Sample Data'!E32="","",IF(SUM('Test Sample Data'!E$3:E$98)&gt;10,IF(AND(ISNUMBER('Test Sample Data'!E32),'Test Sample Data'!E32&lt;35, 'Test Sample Data'!E32&gt;0),'Test Sample Data'!E32,35),""))</f>
        <v>23.23</v>
      </c>
      <c r="F33" s="60" t="str">
        <f>IF('Test Sample Data'!F32="","",IF(SUM('Test Sample Data'!F$3:F$98)&gt;10,IF(AND(ISNUMBER('Test Sample Data'!F32),'Test Sample Data'!F32&lt;35, 'Test Sample Data'!F32&gt;0),'Test Sample Data'!F32,35),""))</f>
        <v/>
      </c>
      <c r="G33" s="60" t="str">
        <f>IF('Test Sample Data'!G32="","",IF(SUM('Test Sample Data'!G$3:G$98)&gt;10,IF(AND(ISNUMBER('Test Sample Data'!G32),'Test Sample Data'!G32&lt;35, 'Test Sample Data'!G32&gt;0),'Test Sample Data'!G32,35),""))</f>
        <v/>
      </c>
      <c r="H33" s="60" t="str">
        <f>IF('Test Sample Data'!H32="","",IF(SUM('Test Sample Data'!H$3:H$98)&gt;10,IF(AND(ISNUMBER('Test Sample Data'!H32),'Test Sample Data'!H32&lt;35, 'Test Sample Data'!H32&gt;0),'Test Sample Data'!H32,35),""))</f>
        <v/>
      </c>
      <c r="I33" s="60" t="str">
        <f>IF('Test Sample Data'!I32="","",IF(SUM('Test Sample Data'!I$3:I$98)&gt;10,IF(AND(ISNUMBER('Test Sample Data'!I32),'Test Sample Data'!I32&lt;35, 'Test Sample Data'!I32&gt;0),'Test Sample Data'!I32,35),""))</f>
        <v/>
      </c>
      <c r="J33" s="60" t="str">
        <f>IF('Test Sample Data'!J32="","",IF(SUM('Test Sample Data'!J$3:J$98)&gt;10,IF(AND(ISNUMBER('Test Sample Data'!J32),'Test Sample Data'!J32&lt;35, 'Test Sample Data'!J32&gt;0),'Test Sample Data'!J32,35),""))</f>
        <v/>
      </c>
      <c r="K33" s="60" t="str">
        <f>IF('Test Sample Data'!K32="","",IF(SUM('Test Sample Data'!K$3:K$98)&gt;10,IF(AND(ISNUMBER('Test Sample Data'!K32),'Test Sample Data'!K32&lt;35, 'Test Sample Data'!K32&gt;0),'Test Sample Data'!K32,35),""))</f>
        <v/>
      </c>
      <c r="L33" s="60" t="str">
        <f>IF('Test Sample Data'!L32="","",IF(SUM('Test Sample Data'!L$3:L$98)&gt;10,IF(AND(ISNUMBER('Test Sample Data'!L32),'Test Sample Data'!L32&lt;35, 'Test Sample Data'!L32&gt;0),'Test Sample Data'!L32,35),""))</f>
        <v/>
      </c>
      <c r="M33" s="60" t="str">
        <f>'Gene Table'!D32</f>
        <v>APOB</v>
      </c>
      <c r="N33" s="59" t="s">
        <v>30</v>
      </c>
      <c r="O33" s="60">
        <f>IF('Control Sample Data'!C32="","",IF(SUM('Control Sample Data'!C$3:C$98)&gt;10,IF(AND(ISNUMBER('Control Sample Data'!C32),'Control Sample Data'!C32&lt;35, 'Control Sample Data'!C32&gt;0),'Control Sample Data'!C32,35),""))</f>
        <v>21.47</v>
      </c>
      <c r="P33" s="60">
        <f>IF('Control Sample Data'!D32="","",IF(SUM('Control Sample Data'!D$3:D$98)&gt;10,IF(AND(ISNUMBER('Control Sample Data'!D32),'Control Sample Data'!D32&lt;35, 'Control Sample Data'!D32&gt;0),'Control Sample Data'!D32,35),""))</f>
        <v>24.41</v>
      </c>
      <c r="Q33" s="60">
        <f>IF('Control Sample Data'!E32="","",IF(SUM('Control Sample Data'!E$3:E$98)&gt;10,IF(AND(ISNUMBER('Control Sample Data'!E32),'Control Sample Data'!E32&lt;35, 'Control Sample Data'!E32&gt;0),'Control Sample Data'!E32,35),""))</f>
        <v>23.99</v>
      </c>
      <c r="R33" s="60" t="str">
        <f>IF('Control Sample Data'!F32="","",IF(SUM('Control Sample Data'!F$3:F$98)&gt;10,IF(AND(ISNUMBER('Control Sample Data'!F32),'Control Sample Data'!F32&lt;35, 'Control Sample Data'!F32&gt;0),'Control Sample Data'!F32,35),""))</f>
        <v/>
      </c>
      <c r="S33" s="60" t="str">
        <f>IF('Control Sample Data'!G32="","",IF(SUM('Control Sample Data'!G$3:G$98)&gt;10,IF(AND(ISNUMBER('Control Sample Data'!G32),'Control Sample Data'!G32&lt;35, 'Control Sample Data'!G32&gt;0),'Control Sample Data'!G32,35),""))</f>
        <v/>
      </c>
      <c r="T33" s="60" t="str">
        <f>IF('Control Sample Data'!H32="","",IF(SUM('Control Sample Data'!H$3:H$98)&gt;10,IF(AND(ISNUMBER('Control Sample Data'!H32),'Control Sample Data'!H32&lt;35, 'Control Sample Data'!H32&gt;0),'Control Sample Data'!H32,35),""))</f>
        <v/>
      </c>
      <c r="U33" s="60" t="str">
        <f>IF('Control Sample Data'!I32="","",IF(SUM('Control Sample Data'!I$3:I$98)&gt;10,IF(AND(ISNUMBER('Control Sample Data'!I32),'Control Sample Data'!I32&lt;35, 'Control Sample Data'!I32&gt;0),'Control Sample Data'!I32,35),""))</f>
        <v/>
      </c>
      <c r="V33" s="60" t="str">
        <f>IF('Control Sample Data'!J32="","",IF(SUM('Control Sample Data'!J$3:J$98)&gt;10,IF(AND(ISNUMBER('Control Sample Data'!J32),'Control Sample Data'!J32&lt;35, 'Control Sample Data'!J32&gt;0),'Control Sample Data'!J32,35),""))</f>
        <v/>
      </c>
      <c r="W33" s="60" t="str">
        <f>IF('Control Sample Data'!K32="","",IF(SUM('Control Sample Data'!K$3:K$98)&gt;10,IF(AND(ISNUMBER('Control Sample Data'!K32),'Control Sample Data'!K32&lt;35, 'Control Sample Data'!K32&gt;0),'Control Sample Data'!K32,35),""))</f>
        <v/>
      </c>
      <c r="X33" s="60" t="str">
        <f>IF('Control Sample Data'!L32="","",IF(SUM('Control Sample Data'!L$3:L$98)&gt;10,IF(AND(ISNUMBER('Control Sample Data'!L32),'Control Sample Data'!L32&lt;35, 'Control Sample Data'!L32&gt;0),'Control Sample Data'!L32,35),""))</f>
        <v/>
      </c>
      <c r="AS33" s="23" t="str">
        <f t="shared" si="20"/>
        <v>APOB</v>
      </c>
      <c r="AT33" s="59" t="s">
        <v>30</v>
      </c>
      <c r="AU33" s="60">
        <f t="shared" si="21"/>
        <v>5.360000000000003</v>
      </c>
      <c r="AV33" s="60">
        <f t="shared" si="0"/>
        <v>5.0200000000000031</v>
      </c>
      <c r="AW33" s="60">
        <f t="shared" si="1"/>
        <v>4.84</v>
      </c>
      <c r="AX33" s="60" t="str">
        <f t="shared" si="2"/>
        <v/>
      </c>
      <c r="AY33" s="60" t="str">
        <f t="shared" si="3"/>
        <v/>
      </c>
      <c r="AZ33" s="60" t="str">
        <f t="shared" si="4"/>
        <v/>
      </c>
      <c r="BA33" s="60" t="str">
        <f t="shared" si="5"/>
        <v/>
      </c>
      <c r="BB33" s="60" t="str">
        <f t="shared" si="6"/>
        <v/>
      </c>
      <c r="BC33" s="60" t="str">
        <f t="shared" si="7"/>
        <v/>
      </c>
      <c r="BD33" s="60" t="str">
        <f t="shared" si="8"/>
        <v/>
      </c>
      <c r="BE33" s="60">
        <f t="shared" si="9"/>
        <v>4.2049999999999983</v>
      </c>
      <c r="BF33" s="60">
        <f t="shared" si="10"/>
        <v>6.34</v>
      </c>
      <c r="BG33" s="60">
        <f t="shared" si="11"/>
        <v>5.3049999999999997</v>
      </c>
      <c r="BH33" s="60" t="str">
        <f t="shared" si="12"/>
        <v/>
      </c>
      <c r="BI33" s="60" t="str">
        <f t="shared" si="13"/>
        <v/>
      </c>
      <c r="BJ33" s="60" t="str">
        <f t="shared" si="14"/>
        <v/>
      </c>
      <c r="BK33" s="60" t="str">
        <f t="shared" si="15"/>
        <v/>
      </c>
      <c r="BL33" s="60" t="str">
        <f t="shared" si="16"/>
        <v/>
      </c>
      <c r="BM33" s="60" t="str">
        <f t="shared" si="17"/>
        <v/>
      </c>
      <c r="BN33" s="60" t="str">
        <f t="shared" si="18"/>
        <v/>
      </c>
      <c r="BO33" s="62">
        <f t="shared" si="22"/>
        <v>5.073333333333335</v>
      </c>
      <c r="BP33" s="62">
        <f t="shared" si="23"/>
        <v>5.2833333333333323</v>
      </c>
      <c r="BQ33" s="74" t="str">
        <f t="shared" si="24"/>
        <v>APOB</v>
      </c>
      <c r="BR33" s="59" t="s">
        <v>260</v>
      </c>
      <c r="BS33" s="98">
        <f t="shared" si="25"/>
        <v>2.434889311439057E-2</v>
      </c>
      <c r="BT33" s="98">
        <f t="shared" si="26"/>
        <v>3.0819772015417416E-2</v>
      </c>
      <c r="BU33" s="98">
        <f t="shared" si="27"/>
        <v>3.4915223064756883E-2</v>
      </c>
      <c r="BV33" s="98" t="str">
        <f t="shared" si="28"/>
        <v/>
      </c>
      <c r="BW33" s="98" t="str">
        <f t="shared" si="29"/>
        <v/>
      </c>
      <c r="BX33" s="98" t="str">
        <f t="shared" si="30"/>
        <v/>
      </c>
      <c r="BY33" s="98" t="str">
        <f t="shared" si="31"/>
        <v/>
      </c>
      <c r="BZ33" s="98" t="str">
        <f t="shared" si="32"/>
        <v/>
      </c>
      <c r="CA33" s="98" t="str">
        <f t="shared" si="33"/>
        <v/>
      </c>
      <c r="CB33" s="98" t="str">
        <f t="shared" si="34"/>
        <v/>
      </c>
      <c r="CC33" s="98">
        <f t="shared" si="35"/>
        <v>5.4221167947004316E-2</v>
      </c>
      <c r="CD33" s="98">
        <f t="shared" si="36"/>
        <v>1.2344395497865271E-2</v>
      </c>
      <c r="CE33" s="98">
        <f t="shared" si="37"/>
        <v>2.5295069267106517E-2</v>
      </c>
      <c r="CF33" s="98" t="str">
        <f t="shared" si="38"/>
        <v/>
      </c>
      <c r="CG33" s="98" t="str">
        <f t="shared" si="39"/>
        <v/>
      </c>
      <c r="CH33" s="98" t="str">
        <f t="shared" si="40"/>
        <v/>
      </c>
      <c r="CI33" s="98" t="str">
        <f t="shared" si="41"/>
        <v/>
      </c>
      <c r="CJ33" s="98" t="str">
        <f t="shared" si="42"/>
        <v/>
      </c>
      <c r="CK33" s="98" t="str">
        <f t="shared" si="43"/>
        <v/>
      </c>
      <c r="CL33" s="98" t="str">
        <f t="shared" si="44"/>
        <v/>
      </c>
    </row>
    <row r="34" spans="1:90" x14ac:dyDescent="0.25">
      <c r="A34" s="22" t="str">
        <f>'Gene Table'!D33</f>
        <v>POLB</v>
      </c>
      <c r="B34" s="59" t="s">
        <v>31</v>
      </c>
      <c r="C34" s="60">
        <f>IF('Test Sample Data'!C33="","",IF(SUM('Test Sample Data'!C$3:C$98)&gt;10,IF(AND(ISNUMBER('Test Sample Data'!C33),'Test Sample Data'!C33&lt;35, 'Test Sample Data'!C33&gt;0),'Test Sample Data'!C33,35),""))</f>
        <v>25.63</v>
      </c>
      <c r="D34" s="60">
        <f>IF('Test Sample Data'!D33="","",IF(SUM('Test Sample Data'!D$3:D$98)&gt;10,IF(AND(ISNUMBER('Test Sample Data'!D33),'Test Sample Data'!D33&lt;35, 'Test Sample Data'!D33&gt;0),'Test Sample Data'!D33,35),""))</f>
        <v>25.36</v>
      </c>
      <c r="E34" s="60">
        <f>IF('Test Sample Data'!E33="","",IF(SUM('Test Sample Data'!E$3:E$98)&gt;10,IF(AND(ISNUMBER('Test Sample Data'!E33),'Test Sample Data'!E33&lt;35, 'Test Sample Data'!E33&gt;0),'Test Sample Data'!E33,35),""))</f>
        <v>25.72</v>
      </c>
      <c r="F34" s="60" t="str">
        <f>IF('Test Sample Data'!F33="","",IF(SUM('Test Sample Data'!F$3:F$98)&gt;10,IF(AND(ISNUMBER('Test Sample Data'!F33),'Test Sample Data'!F33&lt;35, 'Test Sample Data'!F33&gt;0),'Test Sample Data'!F33,35),""))</f>
        <v/>
      </c>
      <c r="G34" s="60" t="str">
        <f>IF('Test Sample Data'!G33="","",IF(SUM('Test Sample Data'!G$3:G$98)&gt;10,IF(AND(ISNUMBER('Test Sample Data'!G33),'Test Sample Data'!G33&lt;35, 'Test Sample Data'!G33&gt;0),'Test Sample Data'!G33,35),""))</f>
        <v/>
      </c>
      <c r="H34" s="60" t="str">
        <f>IF('Test Sample Data'!H33="","",IF(SUM('Test Sample Data'!H$3:H$98)&gt;10,IF(AND(ISNUMBER('Test Sample Data'!H33),'Test Sample Data'!H33&lt;35, 'Test Sample Data'!H33&gt;0),'Test Sample Data'!H33,35),""))</f>
        <v/>
      </c>
      <c r="I34" s="60" t="str">
        <f>IF('Test Sample Data'!I33="","",IF(SUM('Test Sample Data'!I$3:I$98)&gt;10,IF(AND(ISNUMBER('Test Sample Data'!I33),'Test Sample Data'!I33&lt;35, 'Test Sample Data'!I33&gt;0),'Test Sample Data'!I33,35),""))</f>
        <v/>
      </c>
      <c r="J34" s="60" t="str">
        <f>IF('Test Sample Data'!J33="","",IF(SUM('Test Sample Data'!J$3:J$98)&gt;10,IF(AND(ISNUMBER('Test Sample Data'!J33),'Test Sample Data'!J33&lt;35, 'Test Sample Data'!J33&gt;0),'Test Sample Data'!J33,35),""))</f>
        <v/>
      </c>
      <c r="K34" s="60" t="str">
        <f>IF('Test Sample Data'!K33="","",IF(SUM('Test Sample Data'!K$3:K$98)&gt;10,IF(AND(ISNUMBER('Test Sample Data'!K33),'Test Sample Data'!K33&lt;35, 'Test Sample Data'!K33&gt;0),'Test Sample Data'!K33,35),""))</f>
        <v/>
      </c>
      <c r="L34" s="60" t="str">
        <f>IF('Test Sample Data'!L33="","",IF(SUM('Test Sample Data'!L$3:L$98)&gt;10,IF(AND(ISNUMBER('Test Sample Data'!L33),'Test Sample Data'!L33&lt;35, 'Test Sample Data'!L33&gt;0),'Test Sample Data'!L33,35),""))</f>
        <v/>
      </c>
      <c r="M34" s="60" t="str">
        <f>'Gene Table'!D33</f>
        <v>POLB</v>
      </c>
      <c r="N34" s="59" t="s">
        <v>31</v>
      </c>
      <c r="O34" s="60">
        <f>IF('Control Sample Data'!C33="","",IF(SUM('Control Sample Data'!C$3:C$98)&gt;10,IF(AND(ISNUMBER('Control Sample Data'!C33),'Control Sample Data'!C33&lt;35, 'Control Sample Data'!C33&gt;0),'Control Sample Data'!C33,35),""))</f>
        <v>25.06</v>
      </c>
      <c r="P34" s="60">
        <f>IF('Control Sample Data'!D33="","",IF(SUM('Control Sample Data'!D$3:D$98)&gt;10,IF(AND(ISNUMBER('Control Sample Data'!D33),'Control Sample Data'!D33&lt;35, 'Control Sample Data'!D33&gt;0),'Control Sample Data'!D33,35),""))</f>
        <v>25.18</v>
      </c>
      <c r="Q34" s="60">
        <f>IF('Control Sample Data'!E33="","",IF(SUM('Control Sample Data'!E$3:E$98)&gt;10,IF(AND(ISNUMBER('Control Sample Data'!E33),'Control Sample Data'!E33&lt;35, 'Control Sample Data'!E33&gt;0),'Control Sample Data'!E33,35),""))</f>
        <v>26.57</v>
      </c>
      <c r="R34" s="60" t="str">
        <f>IF('Control Sample Data'!F33="","",IF(SUM('Control Sample Data'!F$3:F$98)&gt;10,IF(AND(ISNUMBER('Control Sample Data'!F33),'Control Sample Data'!F33&lt;35, 'Control Sample Data'!F33&gt;0),'Control Sample Data'!F33,35),""))</f>
        <v/>
      </c>
      <c r="S34" s="60" t="str">
        <f>IF('Control Sample Data'!G33="","",IF(SUM('Control Sample Data'!G$3:G$98)&gt;10,IF(AND(ISNUMBER('Control Sample Data'!G33),'Control Sample Data'!G33&lt;35, 'Control Sample Data'!G33&gt;0),'Control Sample Data'!G33,35),""))</f>
        <v/>
      </c>
      <c r="T34" s="60" t="str">
        <f>IF('Control Sample Data'!H33="","",IF(SUM('Control Sample Data'!H$3:H$98)&gt;10,IF(AND(ISNUMBER('Control Sample Data'!H33),'Control Sample Data'!H33&lt;35, 'Control Sample Data'!H33&gt;0),'Control Sample Data'!H33,35),""))</f>
        <v/>
      </c>
      <c r="U34" s="60" t="str">
        <f>IF('Control Sample Data'!I33="","",IF(SUM('Control Sample Data'!I$3:I$98)&gt;10,IF(AND(ISNUMBER('Control Sample Data'!I33),'Control Sample Data'!I33&lt;35, 'Control Sample Data'!I33&gt;0),'Control Sample Data'!I33,35),""))</f>
        <v/>
      </c>
      <c r="V34" s="60" t="str">
        <f>IF('Control Sample Data'!J33="","",IF(SUM('Control Sample Data'!J$3:J$98)&gt;10,IF(AND(ISNUMBER('Control Sample Data'!J33),'Control Sample Data'!J33&lt;35, 'Control Sample Data'!J33&gt;0),'Control Sample Data'!J33,35),""))</f>
        <v/>
      </c>
      <c r="W34" s="60" t="str">
        <f>IF('Control Sample Data'!K33="","",IF(SUM('Control Sample Data'!K$3:K$98)&gt;10,IF(AND(ISNUMBER('Control Sample Data'!K33),'Control Sample Data'!K33&lt;35, 'Control Sample Data'!K33&gt;0),'Control Sample Data'!K33,35),""))</f>
        <v/>
      </c>
      <c r="X34" s="60" t="str">
        <f>IF('Control Sample Data'!L33="","",IF(SUM('Control Sample Data'!L$3:L$98)&gt;10,IF(AND(ISNUMBER('Control Sample Data'!L33),'Control Sample Data'!L33&lt;35, 'Control Sample Data'!L33&gt;0),'Control Sample Data'!L33,35),""))</f>
        <v/>
      </c>
      <c r="AS34" s="23" t="str">
        <f t="shared" si="20"/>
        <v>POLB</v>
      </c>
      <c r="AT34" s="59" t="s">
        <v>31</v>
      </c>
      <c r="AU34" s="60">
        <f t="shared" si="21"/>
        <v>6.620000000000001</v>
      </c>
      <c r="AV34" s="60">
        <f t="shared" si="0"/>
        <v>6.7100000000000009</v>
      </c>
      <c r="AW34" s="60">
        <f t="shared" si="1"/>
        <v>7.3299999999999983</v>
      </c>
      <c r="AX34" s="60" t="str">
        <f t="shared" si="2"/>
        <v/>
      </c>
      <c r="AY34" s="60" t="str">
        <f t="shared" si="3"/>
        <v/>
      </c>
      <c r="AZ34" s="60" t="str">
        <f t="shared" si="4"/>
        <v/>
      </c>
      <c r="BA34" s="60" t="str">
        <f t="shared" si="5"/>
        <v/>
      </c>
      <c r="BB34" s="60" t="str">
        <f t="shared" si="6"/>
        <v/>
      </c>
      <c r="BC34" s="60" t="str">
        <f t="shared" si="7"/>
        <v/>
      </c>
      <c r="BD34" s="60" t="str">
        <f t="shared" si="8"/>
        <v/>
      </c>
      <c r="BE34" s="60">
        <f t="shared" si="9"/>
        <v>7.7949999999999982</v>
      </c>
      <c r="BF34" s="60">
        <f t="shared" si="10"/>
        <v>7.1099999999999994</v>
      </c>
      <c r="BG34" s="60">
        <f t="shared" si="11"/>
        <v>7.8850000000000016</v>
      </c>
      <c r="BH34" s="60" t="str">
        <f t="shared" si="12"/>
        <v/>
      </c>
      <c r="BI34" s="60" t="str">
        <f t="shared" si="13"/>
        <v/>
      </c>
      <c r="BJ34" s="60" t="str">
        <f t="shared" si="14"/>
        <v/>
      </c>
      <c r="BK34" s="60" t="str">
        <f t="shared" si="15"/>
        <v/>
      </c>
      <c r="BL34" s="60" t="str">
        <f t="shared" si="16"/>
        <v/>
      </c>
      <c r="BM34" s="60" t="str">
        <f t="shared" si="17"/>
        <v/>
      </c>
      <c r="BN34" s="60" t="str">
        <f t="shared" si="18"/>
        <v/>
      </c>
      <c r="BO34" s="62">
        <f t="shared" si="22"/>
        <v>6.8866666666666667</v>
      </c>
      <c r="BP34" s="62">
        <f t="shared" si="23"/>
        <v>7.5966666666666667</v>
      </c>
      <c r="BQ34" s="74" t="str">
        <f t="shared" si="24"/>
        <v>POLB</v>
      </c>
      <c r="BR34" s="59" t="s">
        <v>261</v>
      </c>
      <c r="BS34" s="98">
        <f t="shared" si="25"/>
        <v>1.0166733245640104E-2</v>
      </c>
      <c r="BT34" s="98">
        <f t="shared" si="26"/>
        <v>9.5518771694692774E-3</v>
      </c>
      <c r="BU34" s="98">
        <f t="shared" si="27"/>
        <v>6.2151287793353093E-3</v>
      </c>
      <c r="BV34" s="98" t="str">
        <f t="shared" si="28"/>
        <v/>
      </c>
      <c r="BW34" s="98" t="str">
        <f t="shared" si="29"/>
        <v/>
      </c>
      <c r="BX34" s="98" t="str">
        <f t="shared" si="30"/>
        <v/>
      </c>
      <c r="BY34" s="98" t="str">
        <f t="shared" si="31"/>
        <v/>
      </c>
      <c r="BZ34" s="98" t="str">
        <f t="shared" si="32"/>
        <v/>
      </c>
      <c r="CA34" s="98" t="str">
        <f t="shared" si="33"/>
        <v/>
      </c>
      <c r="CB34" s="98" t="str">
        <f t="shared" si="34"/>
        <v/>
      </c>
      <c r="CC34" s="98">
        <f t="shared" si="35"/>
        <v>4.502681042183071E-3</v>
      </c>
      <c r="CD34" s="98">
        <f t="shared" si="36"/>
        <v>7.2389692335185279E-3</v>
      </c>
      <c r="CE34" s="98">
        <f t="shared" si="37"/>
        <v>4.2303712715856404E-3</v>
      </c>
      <c r="CF34" s="98" t="str">
        <f t="shared" si="38"/>
        <v/>
      </c>
      <c r="CG34" s="98" t="str">
        <f t="shared" si="39"/>
        <v/>
      </c>
      <c r="CH34" s="98" t="str">
        <f t="shared" si="40"/>
        <v/>
      </c>
      <c r="CI34" s="98" t="str">
        <f t="shared" si="41"/>
        <v/>
      </c>
      <c r="CJ34" s="98" t="str">
        <f t="shared" si="42"/>
        <v/>
      </c>
      <c r="CK34" s="98" t="str">
        <f t="shared" si="43"/>
        <v/>
      </c>
      <c r="CL34" s="98" t="str">
        <f t="shared" si="44"/>
        <v/>
      </c>
    </row>
    <row r="35" spans="1:90" x14ac:dyDescent="0.25">
      <c r="A35" s="22" t="str">
        <f>'Gene Table'!D34</f>
        <v>POLK</v>
      </c>
      <c r="B35" s="59" t="s">
        <v>32</v>
      </c>
      <c r="C35" s="60">
        <f>IF('Test Sample Data'!C34="","",IF(SUM('Test Sample Data'!C$3:C$98)&gt;10,IF(AND(ISNUMBER('Test Sample Data'!C34),'Test Sample Data'!C34&lt;35, 'Test Sample Data'!C34&gt;0),'Test Sample Data'!C34,35),""))</f>
        <v>27.09</v>
      </c>
      <c r="D35" s="60">
        <f>IF('Test Sample Data'!D34="","",IF(SUM('Test Sample Data'!D$3:D$98)&gt;10,IF(AND(ISNUMBER('Test Sample Data'!D34),'Test Sample Data'!D34&lt;35, 'Test Sample Data'!D34&gt;0),'Test Sample Data'!D34,35),""))</f>
        <v>26.87</v>
      </c>
      <c r="E35" s="60">
        <f>IF('Test Sample Data'!E34="","",IF(SUM('Test Sample Data'!E$3:E$98)&gt;10,IF(AND(ISNUMBER('Test Sample Data'!E34),'Test Sample Data'!E34&lt;35, 'Test Sample Data'!E34&gt;0),'Test Sample Data'!E34,35),""))</f>
        <v>26.92</v>
      </c>
      <c r="F35" s="60" t="str">
        <f>IF('Test Sample Data'!F34="","",IF(SUM('Test Sample Data'!F$3:F$98)&gt;10,IF(AND(ISNUMBER('Test Sample Data'!F34),'Test Sample Data'!F34&lt;35, 'Test Sample Data'!F34&gt;0),'Test Sample Data'!F34,35),""))</f>
        <v/>
      </c>
      <c r="G35" s="60" t="str">
        <f>IF('Test Sample Data'!G34="","",IF(SUM('Test Sample Data'!G$3:G$98)&gt;10,IF(AND(ISNUMBER('Test Sample Data'!G34),'Test Sample Data'!G34&lt;35, 'Test Sample Data'!G34&gt;0),'Test Sample Data'!G34,35),""))</f>
        <v/>
      </c>
      <c r="H35" s="60" t="str">
        <f>IF('Test Sample Data'!H34="","",IF(SUM('Test Sample Data'!H$3:H$98)&gt;10,IF(AND(ISNUMBER('Test Sample Data'!H34),'Test Sample Data'!H34&lt;35, 'Test Sample Data'!H34&gt;0),'Test Sample Data'!H34,35),""))</f>
        <v/>
      </c>
      <c r="I35" s="60" t="str">
        <f>IF('Test Sample Data'!I34="","",IF(SUM('Test Sample Data'!I$3:I$98)&gt;10,IF(AND(ISNUMBER('Test Sample Data'!I34),'Test Sample Data'!I34&lt;35, 'Test Sample Data'!I34&gt;0),'Test Sample Data'!I34,35),""))</f>
        <v/>
      </c>
      <c r="J35" s="60" t="str">
        <f>IF('Test Sample Data'!J34="","",IF(SUM('Test Sample Data'!J$3:J$98)&gt;10,IF(AND(ISNUMBER('Test Sample Data'!J34),'Test Sample Data'!J34&lt;35, 'Test Sample Data'!J34&gt;0),'Test Sample Data'!J34,35),""))</f>
        <v/>
      </c>
      <c r="K35" s="60" t="str">
        <f>IF('Test Sample Data'!K34="","",IF(SUM('Test Sample Data'!K$3:K$98)&gt;10,IF(AND(ISNUMBER('Test Sample Data'!K34),'Test Sample Data'!K34&lt;35, 'Test Sample Data'!K34&gt;0),'Test Sample Data'!K34,35),""))</f>
        <v/>
      </c>
      <c r="L35" s="60" t="str">
        <f>IF('Test Sample Data'!L34="","",IF(SUM('Test Sample Data'!L$3:L$98)&gt;10,IF(AND(ISNUMBER('Test Sample Data'!L34),'Test Sample Data'!L34&lt;35, 'Test Sample Data'!L34&gt;0),'Test Sample Data'!L34,35),""))</f>
        <v/>
      </c>
      <c r="M35" s="60" t="str">
        <f>'Gene Table'!D34</f>
        <v>POLK</v>
      </c>
      <c r="N35" s="59" t="s">
        <v>32</v>
      </c>
      <c r="O35" s="60">
        <f>IF('Control Sample Data'!C34="","",IF(SUM('Control Sample Data'!C$3:C$98)&gt;10,IF(AND(ISNUMBER('Control Sample Data'!C34),'Control Sample Data'!C34&lt;35, 'Control Sample Data'!C34&gt;0),'Control Sample Data'!C34,35),""))</f>
        <v>25.88</v>
      </c>
      <c r="P35" s="60">
        <f>IF('Control Sample Data'!D34="","",IF(SUM('Control Sample Data'!D$3:D$98)&gt;10,IF(AND(ISNUMBER('Control Sample Data'!D34),'Control Sample Data'!D34&lt;35, 'Control Sample Data'!D34&gt;0),'Control Sample Data'!D34,35),""))</f>
        <v>26.79</v>
      </c>
      <c r="Q35" s="60">
        <f>IF('Control Sample Data'!E34="","",IF(SUM('Control Sample Data'!E$3:E$98)&gt;10,IF(AND(ISNUMBER('Control Sample Data'!E34),'Control Sample Data'!E34&lt;35, 'Control Sample Data'!E34&gt;0),'Control Sample Data'!E34,35),""))</f>
        <v>27.84</v>
      </c>
      <c r="R35" s="60" t="str">
        <f>IF('Control Sample Data'!F34="","",IF(SUM('Control Sample Data'!F$3:F$98)&gt;10,IF(AND(ISNUMBER('Control Sample Data'!F34),'Control Sample Data'!F34&lt;35, 'Control Sample Data'!F34&gt;0),'Control Sample Data'!F34,35),""))</f>
        <v/>
      </c>
      <c r="S35" s="60" t="str">
        <f>IF('Control Sample Data'!G34="","",IF(SUM('Control Sample Data'!G$3:G$98)&gt;10,IF(AND(ISNUMBER('Control Sample Data'!G34),'Control Sample Data'!G34&lt;35, 'Control Sample Data'!G34&gt;0),'Control Sample Data'!G34,35),""))</f>
        <v/>
      </c>
      <c r="T35" s="60" t="str">
        <f>IF('Control Sample Data'!H34="","",IF(SUM('Control Sample Data'!H$3:H$98)&gt;10,IF(AND(ISNUMBER('Control Sample Data'!H34),'Control Sample Data'!H34&lt;35, 'Control Sample Data'!H34&gt;0),'Control Sample Data'!H34,35),""))</f>
        <v/>
      </c>
      <c r="U35" s="60" t="str">
        <f>IF('Control Sample Data'!I34="","",IF(SUM('Control Sample Data'!I$3:I$98)&gt;10,IF(AND(ISNUMBER('Control Sample Data'!I34),'Control Sample Data'!I34&lt;35, 'Control Sample Data'!I34&gt;0),'Control Sample Data'!I34,35),""))</f>
        <v/>
      </c>
      <c r="V35" s="60" t="str">
        <f>IF('Control Sample Data'!J34="","",IF(SUM('Control Sample Data'!J$3:J$98)&gt;10,IF(AND(ISNUMBER('Control Sample Data'!J34),'Control Sample Data'!J34&lt;35, 'Control Sample Data'!J34&gt;0),'Control Sample Data'!J34,35),""))</f>
        <v/>
      </c>
      <c r="W35" s="60" t="str">
        <f>IF('Control Sample Data'!K34="","",IF(SUM('Control Sample Data'!K$3:K$98)&gt;10,IF(AND(ISNUMBER('Control Sample Data'!K34),'Control Sample Data'!K34&lt;35, 'Control Sample Data'!K34&gt;0),'Control Sample Data'!K34,35),""))</f>
        <v/>
      </c>
      <c r="X35" s="60" t="str">
        <f>IF('Control Sample Data'!L34="","",IF(SUM('Control Sample Data'!L$3:L$98)&gt;10,IF(AND(ISNUMBER('Control Sample Data'!L34),'Control Sample Data'!L34&lt;35, 'Control Sample Data'!L34&gt;0),'Control Sample Data'!L34,35),""))</f>
        <v/>
      </c>
      <c r="AS35" s="23" t="str">
        <f t="shared" si="20"/>
        <v>POLK</v>
      </c>
      <c r="AT35" s="59" t="s">
        <v>32</v>
      </c>
      <c r="AU35" s="60">
        <f t="shared" si="21"/>
        <v>8.0800000000000018</v>
      </c>
      <c r="AV35" s="60">
        <f t="shared" si="0"/>
        <v>8.2200000000000024</v>
      </c>
      <c r="AW35" s="60">
        <f t="shared" si="1"/>
        <v>8.5300000000000011</v>
      </c>
      <c r="AX35" s="60" t="str">
        <f t="shared" si="2"/>
        <v/>
      </c>
      <c r="AY35" s="60" t="str">
        <f t="shared" si="3"/>
        <v/>
      </c>
      <c r="AZ35" s="60" t="str">
        <f t="shared" si="4"/>
        <v/>
      </c>
      <c r="BA35" s="60" t="str">
        <f t="shared" si="5"/>
        <v/>
      </c>
      <c r="BB35" s="60" t="str">
        <f t="shared" si="6"/>
        <v/>
      </c>
      <c r="BC35" s="60" t="str">
        <f t="shared" si="7"/>
        <v/>
      </c>
      <c r="BD35" s="60" t="str">
        <f t="shared" si="8"/>
        <v/>
      </c>
      <c r="BE35" s="60">
        <f t="shared" si="9"/>
        <v>8.6149999999999984</v>
      </c>
      <c r="BF35" s="60">
        <f t="shared" si="10"/>
        <v>8.7199999999999989</v>
      </c>
      <c r="BG35" s="60">
        <f t="shared" si="11"/>
        <v>9.1550000000000011</v>
      </c>
      <c r="BH35" s="60" t="str">
        <f t="shared" si="12"/>
        <v/>
      </c>
      <c r="BI35" s="60" t="str">
        <f t="shared" si="13"/>
        <v/>
      </c>
      <c r="BJ35" s="60" t="str">
        <f t="shared" si="14"/>
        <v/>
      </c>
      <c r="BK35" s="60" t="str">
        <f t="shared" si="15"/>
        <v/>
      </c>
      <c r="BL35" s="60" t="str">
        <f t="shared" si="16"/>
        <v/>
      </c>
      <c r="BM35" s="60" t="str">
        <f t="shared" si="17"/>
        <v/>
      </c>
      <c r="BN35" s="60" t="str">
        <f t="shared" si="18"/>
        <v/>
      </c>
      <c r="BO35" s="62">
        <f t="shared" si="22"/>
        <v>8.2766666666666691</v>
      </c>
      <c r="BP35" s="62">
        <f t="shared" si="23"/>
        <v>8.83</v>
      </c>
      <c r="BQ35" s="74" t="str">
        <f t="shared" si="24"/>
        <v>POLK</v>
      </c>
      <c r="BR35" s="59" t="s">
        <v>262</v>
      </c>
      <c r="BS35" s="98">
        <f t="shared" si="25"/>
        <v>3.6955376825218546E-3</v>
      </c>
      <c r="BT35" s="98">
        <f t="shared" si="26"/>
        <v>3.3537712360849712E-3</v>
      </c>
      <c r="BU35" s="98">
        <f t="shared" si="27"/>
        <v>2.7052919299041479E-3</v>
      </c>
      <c r="BV35" s="98" t="str">
        <f t="shared" si="28"/>
        <v/>
      </c>
      <c r="BW35" s="98" t="str">
        <f t="shared" si="29"/>
        <v/>
      </c>
      <c r="BX35" s="98" t="str">
        <f t="shared" si="30"/>
        <v/>
      </c>
      <c r="BY35" s="98" t="str">
        <f t="shared" si="31"/>
        <v/>
      </c>
      <c r="BZ35" s="98" t="str">
        <f t="shared" si="32"/>
        <v/>
      </c>
      <c r="CA35" s="98" t="str">
        <f t="shared" si="33"/>
        <v/>
      </c>
      <c r="CB35" s="98" t="str">
        <f t="shared" si="34"/>
        <v/>
      </c>
      <c r="CC35" s="98">
        <f t="shared" si="35"/>
        <v>2.5505073966580454E-3</v>
      </c>
      <c r="CD35" s="98">
        <f t="shared" si="36"/>
        <v>2.3714743835840791E-3</v>
      </c>
      <c r="CE35" s="98">
        <f t="shared" si="37"/>
        <v>1.7541647907889325E-3</v>
      </c>
      <c r="CF35" s="98" t="str">
        <f t="shared" si="38"/>
        <v/>
      </c>
      <c r="CG35" s="98" t="str">
        <f t="shared" si="39"/>
        <v/>
      </c>
      <c r="CH35" s="98" t="str">
        <f t="shared" si="40"/>
        <v/>
      </c>
      <c r="CI35" s="98" t="str">
        <f t="shared" si="41"/>
        <v/>
      </c>
      <c r="CJ35" s="98" t="str">
        <f t="shared" si="42"/>
        <v/>
      </c>
      <c r="CK35" s="98" t="str">
        <f t="shared" si="43"/>
        <v/>
      </c>
      <c r="CL35" s="98" t="str">
        <f t="shared" si="44"/>
        <v/>
      </c>
    </row>
    <row r="36" spans="1:90" x14ac:dyDescent="0.25">
      <c r="A36" s="22" t="str">
        <f>'Gene Table'!D35</f>
        <v>TP63</v>
      </c>
      <c r="B36" s="59" t="s">
        <v>33</v>
      </c>
      <c r="C36" s="60">
        <f>IF('Test Sample Data'!C35="","",IF(SUM('Test Sample Data'!C$3:C$98)&gt;10,IF(AND(ISNUMBER('Test Sample Data'!C35),'Test Sample Data'!C35&lt;35, 'Test Sample Data'!C35&gt;0),'Test Sample Data'!C35,35),""))</f>
        <v>32.79</v>
      </c>
      <c r="D36" s="60">
        <f>IF('Test Sample Data'!D35="","",IF(SUM('Test Sample Data'!D$3:D$98)&gt;10,IF(AND(ISNUMBER('Test Sample Data'!D35),'Test Sample Data'!D35&lt;35, 'Test Sample Data'!D35&gt;0),'Test Sample Data'!D35,35),""))</f>
        <v>33.08</v>
      </c>
      <c r="E36" s="60">
        <f>IF('Test Sample Data'!E35="","",IF(SUM('Test Sample Data'!E$3:E$98)&gt;10,IF(AND(ISNUMBER('Test Sample Data'!E35),'Test Sample Data'!E35&lt;35, 'Test Sample Data'!E35&gt;0),'Test Sample Data'!E35,35),""))</f>
        <v>33.56</v>
      </c>
      <c r="F36" s="60" t="str">
        <f>IF('Test Sample Data'!F35="","",IF(SUM('Test Sample Data'!F$3:F$98)&gt;10,IF(AND(ISNUMBER('Test Sample Data'!F35),'Test Sample Data'!F35&lt;35, 'Test Sample Data'!F35&gt;0),'Test Sample Data'!F35,35),""))</f>
        <v/>
      </c>
      <c r="G36" s="60" t="str">
        <f>IF('Test Sample Data'!G35="","",IF(SUM('Test Sample Data'!G$3:G$98)&gt;10,IF(AND(ISNUMBER('Test Sample Data'!G35),'Test Sample Data'!G35&lt;35, 'Test Sample Data'!G35&gt;0),'Test Sample Data'!G35,35),""))</f>
        <v/>
      </c>
      <c r="H36" s="60" t="str">
        <f>IF('Test Sample Data'!H35="","",IF(SUM('Test Sample Data'!H$3:H$98)&gt;10,IF(AND(ISNUMBER('Test Sample Data'!H35),'Test Sample Data'!H35&lt;35, 'Test Sample Data'!H35&gt;0),'Test Sample Data'!H35,35),""))</f>
        <v/>
      </c>
      <c r="I36" s="60" t="str">
        <f>IF('Test Sample Data'!I35="","",IF(SUM('Test Sample Data'!I$3:I$98)&gt;10,IF(AND(ISNUMBER('Test Sample Data'!I35),'Test Sample Data'!I35&lt;35, 'Test Sample Data'!I35&gt;0),'Test Sample Data'!I35,35),""))</f>
        <v/>
      </c>
      <c r="J36" s="60" t="str">
        <f>IF('Test Sample Data'!J35="","",IF(SUM('Test Sample Data'!J$3:J$98)&gt;10,IF(AND(ISNUMBER('Test Sample Data'!J35),'Test Sample Data'!J35&lt;35, 'Test Sample Data'!J35&gt;0),'Test Sample Data'!J35,35),""))</f>
        <v/>
      </c>
      <c r="K36" s="60" t="str">
        <f>IF('Test Sample Data'!K35="","",IF(SUM('Test Sample Data'!K$3:K$98)&gt;10,IF(AND(ISNUMBER('Test Sample Data'!K35),'Test Sample Data'!K35&lt;35, 'Test Sample Data'!K35&gt;0),'Test Sample Data'!K35,35),""))</f>
        <v/>
      </c>
      <c r="L36" s="60" t="str">
        <f>IF('Test Sample Data'!L35="","",IF(SUM('Test Sample Data'!L$3:L$98)&gt;10,IF(AND(ISNUMBER('Test Sample Data'!L35),'Test Sample Data'!L35&lt;35, 'Test Sample Data'!L35&gt;0),'Test Sample Data'!L35,35),""))</f>
        <v/>
      </c>
      <c r="M36" s="60" t="str">
        <f>'Gene Table'!D35</f>
        <v>TP63</v>
      </c>
      <c r="N36" s="59" t="s">
        <v>33</v>
      </c>
      <c r="O36" s="60">
        <f>IF('Control Sample Data'!C35="","",IF(SUM('Control Sample Data'!C$3:C$98)&gt;10,IF(AND(ISNUMBER('Control Sample Data'!C35),'Control Sample Data'!C35&lt;35, 'Control Sample Data'!C35&gt;0),'Control Sample Data'!C35,35),""))</f>
        <v>29.36</v>
      </c>
      <c r="P36" s="60">
        <f>IF('Control Sample Data'!D35="","",IF(SUM('Control Sample Data'!D$3:D$98)&gt;10,IF(AND(ISNUMBER('Control Sample Data'!D35),'Control Sample Data'!D35&lt;35, 'Control Sample Data'!D35&gt;0),'Control Sample Data'!D35,35),""))</f>
        <v>29.39</v>
      </c>
      <c r="Q36" s="60">
        <f>IF('Control Sample Data'!E35="","",IF(SUM('Control Sample Data'!E$3:E$98)&gt;10,IF(AND(ISNUMBER('Control Sample Data'!E35),'Control Sample Data'!E35&lt;35, 'Control Sample Data'!E35&gt;0),'Control Sample Data'!E35,35),""))</f>
        <v>31.21</v>
      </c>
      <c r="R36" s="60" t="str">
        <f>IF('Control Sample Data'!F35="","",IF(SUM('Control Sample Data'!F$3:F$98)&gt;10,IF(AND(ISNUMBER('Control Sample Data'!F35),'Control Sample Data'!F35&lt;35, 'Control Sample Data'!F35&gt;0),'Control Sample Data'!F35,35),""))</f>
        <v/>
      </c>
      <c r="S36" s="60" t="str">
        <f>IF('Control Sample Data'!G35="","",IF(SUM('Control Sample Data'!G$3:G$98)&gt;10,IF(AND(ISNUMBER('Control Sample Data'!G35),'Control Sample Data'!G35&lt;35, 'Control Sample Data'!G35&gt;0),'Control Sample Data'!G35,35),""))</f>
        <v/>
      </c>
      <c r="T36" s="60" t="str">
        <f>IF('Control Sample Data'!H35="","",IF(SUM('Control Sample Data'!H$3:H$98)&gt;10,IF(AND(ISNUMBER('Control Sample Data'!H35),'Control Sample Data'!H35&lt;35, 'Control Sample Data'!H35&gt;0),'Control Sample Data'!H35,35),""))</f>
        <v/>
      </c>
      <c r="U36" s="60" t="str">
        <f>IF('Control Sample Data'!I35="","",IF(SUM('Control Sample Data'!I$3:I$98)&gt;10,IF(AND(ISNUMBER('Control Sample Data'!I35),'Control Sample Data'!I35&lt;35, 'Control Sample Data'!I35&gt;0),'Control Sample Data'!I35,35),""))</f>
        <v/>
      </c>
      <c r="V36" s="60" t="str">
        <f>IF('Control Sample Data'!J35="","",IF(SUM('Control Sample Data'!J$3:J$98)&gt;10,IF(AND(ISNUMBER('Control Sample Data'!J35),'Control Sample Data'!J35&lt;35, 'Control Sample Data'!J35&gt;0),'Control Sample Data'!J35,35),""))</f>
        <v/>
      </c>
      <c r="W36" s="60" t="str">
        <f>IF('Control Sample Data'!K35="","",IF(SUM('Control Sample Data'!K$3:K$98)&gt;10,IF(AND(ISNUMBER('Control Sample Data'!K35),'Control Sample Data'!K35&lt;35, 'Control Sample Data'!K35&gt;0),'Control Sample Data'!K35,35),""))</f>
        <v/>
      </c>
      <c r="X36" s="60" t="str">
        <f>IF('Control Sample Data'!L35="","",IF(SUM('Control Sample Data'!L$3:L$98)&gt;10,IF(AND(ISNUMBER('Control Sample Data'!L35),'Control Sample Data'!L35&lt;35, 'Control Sample Data'!L35&gt;0),'Control Sample Data'!L35,35),""))</f>
        <v/>
      </c>
      <c r="AS36" s="23" t="str">
        <f t="shared" si="20"/>
        <v>TP63</v>
      </c>
      <c r="AT36" s="59" t="s">
        <v>33</v>
      </c>
      <c r="AU36" s="60">
        <f t="shared" ref="AU36:AU67" si="46">IF(ISERROR(C36-Y$26),"",C36-Y$26)</f>
        <v>13.780000000000001</v>
      </c>
      <c r="AV36" s="60">
        <f t="shared" ref="AV36:AV67" si="47">IF(ISERROR(D36-Z$26),"",D36-Z$26)</f>
        <v>14.43</v>
      </c>
      <c r="AW36" s="60">
        <f t="shared" ref="AW36:AW67" si="48">IF(ISERROR(E36-AA$26),"",E36-AA$26)</f>
        <v>15.170000000000002</v>
      </c>
      <c r="AX36" s="60" t="str">
        <f t="shared" ref="AX36:AX67" si="49">IF(ISERROR(F36-AB$26),"",F36-AB$26)</f>
        <v/>
      </c>
      <c r="AY36" s="60" t="str">
        <f t="shared" ref="AY36:AY67" si="50">IF(ISERROR(G36-AC$26),"",G36-AC$26)</f>
        <v/>
      </c>
      <c r="AZ36" s="60" t="str">
        <f t="shared" ref="AZ36:AZ67" si="51">IF(ISERROR(H36-AD$26),"",H36-AD$26)</f>
        <v/>
      </c>
      <c r="BA36" s="60" t="str">
        <f t="shared" ref="BA36:BA67" si="52">IF(ISERROR(I36-AE$26),"",I36-AE$26)</f>
        <v/>
      </c>
      <c r="BB36" s="60" t="str">
        <f t="shared" ref="BB36:BB67" si="53">IF(ISERROR(J36-AF$26),"",J36-AF$26)</f>
        <v/>
      </c>
      <c r="BC36" s="60" t="str">
        <f t="shared" ref="BC36:BC67" si="54">IF(ISERROR(K36-AG$26),"",K36-AG$26)</f>
        <v/>
      </c>
      <c r="BD36" s="60" t="str">
        <f t="shared" ref="BD36:BD67" si="55">IF(ISERROR(L36-AH$26),"",L36-AH$26)</f>
        <v/>
      </c>
      <c r="BE36" s="60">
        <f t="shared" ref="BE36:BE67" si="56">IF(ISERROR(O36-AI$26),"",O36-AI$26)</f>
        <v>12.094999999999999</v>
      </c>
      <c r="BF36" s="60">
        <f t="shared" ref="BF36:BF67" si="57">IF(ISERROR(P36-AJ$26),"",P36-AJ$26)</f>
        <v>11.32</v>
      </c>
      <c r="BG36" s="60">
        <f t="shared" ref="BG36:BG67" si="58">IF(ISERROR(Q36-AK$26),"",Q36-AK$26)</f>
        <v>12.525000000000002</v>
      </c>
      <c r="BH36" s="60" t="str">
        <f t="shared" ref="BH36:BH67" si="59">IF(ISERROR(R36-AL$26),"",R36-AL$26)</f>
        <v/>
      </c>
      <c r="BI36" s="60" t="str">
        <f t="shared" ref="BI36:BI67" si="60">IF(ISERROR(S36-AM$26),"",S36-AM$26)</f>
        <v/>
      </c>
      <c r="BJ36" s="60" t="str">
        <f t="shared" ref="BJ36:BJ67" si="61">IF(ISERROR(T36-AN$26),"",T36-AN$26)</f>
        <v/>
      </c>
      <c r="BK36" s="60" t="str">
        <f t="shared" ref="BK36:BK67" si="62">IF(ISERROR(U36-AO$26),"",U36-AO$26)</f>
        <v/>
      </c>
      <c r="BL36" s="60" t="str">
        <f t="shared" ref="BL36:BL67" si="63">IF(ISERROR(V36-AP$26),"",V36-AP$26)</f>
        <v/>
      </c>
      <c r="BM36" s="60" t="str">
        <f t="shared" ref="BM36:BM67" si="64">IF(ISERROR(W36-AQ$26),"",W36-AQ$26)</f>
        <v/>
      </c>
      <c r="BN36" s="60" t="str">
        <f t="shared" ref="BN36:BN67" si="65">IF(ISERROR(X36-AR$26),"",X36-AR$26)</f>
        <v/>
      </c>
      <c r="BO36" s="62">
        <f t="shared" si="22"/>
        <v>14.46</v>
      </c>
      <c r="BP36" s="62">
        <f t="shared" si="23"/>
        <v>11.979999999999999</v>
      </c>
      <c r="BQ36" s="74" t="str">
        <f t="shared" si="24"/>
        <v>TP63</v>
      </c>
      <c r="BR36" s="59" t="s">
        <v>263</v>
      </c>
      <c r="BS36" s="98">
        <f t="shared" si="25"/>
        <v>7.1089696439725032E-5</v>
      </c>
      <c r="BT36" s="98">
        <f t="shared" si="26"/>
        <v>4.530406404507599E-5</v>
      </c>
      <c r="BU36" s="98">
        <f t="shared" si="27"/>
        <v>2.7125325963335234E-5</v>
      </c>
      <c r="BV36" s="98" t="str">
        <f t="shared" si="28"/>
        <v/>
      </c>
      <c r="BW36" s="98" t="str">
        <f t="shared" si="29"/>
        <v/>
      </c>
      <c r="BX36" s="98" t="str">
        <f t="shared" si="30"/>
        <v/>
      </c>
      <c r="BY36" s="98" t="str">
        <f t="shared" si="31"/>
        <v/>
      </c>
      <c r="BZ36" s="98" t="str">
        <f t="shared" si="32"/>
        <v/>
      </c>
      <c r="CA36" s="98" t="str">
        <f t="shared" si="33"/>
        <v/>
      </c>
      <c r="CB36" s="98" t="str">
        <f t="shared" si="34"/>
        <v/>
      </c>
      <c r="CC36" s="98">
        <f t="shared" si="35"/>
        <v>2.2858209165881169E-4</v>
      </c>
      <c r="CD36" s="98">
        <f t="shared" si="36"/>
        <v>3.9114740116680773E-4</v>
      </c>
      <c r="CE36" s="98">
        <f t="shared" si="37"/>
        <v>1.6966775144559756E-4</v>
      </c>
      <c r="CF36" s="98" t="str">
        <f t="shared" si="38"/>
        <v/>
      </c>
      <c r="CG36" s="98" t="str">
        <f t="shared" si="39"/>
        <v/>
      </c>
      <c r="CH36" s="98" t="str">
        <f t="shared" si="40"/>
        <v/>
      </c>
      <c r="CI36" s="98" t="str">
        <f t="shared" si="41"/>
        <v/>
      </c>
      <c r="CJ36" s="98" t="str">
        <f t="shared" si="42"/>
        <v/>
      </c>
      <c r="CK36" s="98" t="str">
        <f t="shared" si="43"/>
        <v/>
      </c>
      <c r="CL36" s="98" t="str">
        <f t="shared" si="44"/>
        <v/>
      </c>
    </row>
    <row r="37" spans="1:90" x14ac:dyDescent="0.25">
      <c r="A37" s="22" t="str">
        <f>'Gene Table'!D36</f>
        <v>G6PC</v>
      </c>
      <c r="B37" s="59" t="s">
        <v>34</v>
      </c>
      <c r="C37" s="60">
        <f>IF('Test Sample Data'!C36="","",IF(SUM('Test Sample Data'!C$3:C$98)&gt;10,IF(AND(ISNUMBER('Test Sample Data'!C36),'Test Sample Data'!C36&lt;35, 'Test Sample Data'!C36&gt;0),'Test Sample Data'!C36,35),""))</f>
        <v>26.43</v>
      </c>
      <c r="D37" s="60">
        <f>IF('Test Sample Data'!D36="","",IF(SUM('Test Sample Data'!D$3:D$98)&gt;10,IF(AND(ISNUMBER('Test Sample Data'!D36),'Test Sample Data'!D36&lt;35, 'Test Sample Data'!D36&gt;0),'Test Sample Data'!D36,35),""))</f>
        <v>25.81</v>
      </c>
      <c r="E37" s="60">
        <f>IF('Test Sample Data'!E36="","",IF(SUM('Test Sample Data'!E$3:E$98)&gt;10,IF(AND(ISNUMBER('Test Sample Data'!E36),'Test Sample Data'!E36&lt;35, 'Test Sample Data'!E36&gt;0),'Test Sample Data'!E36,35),""))</f>
        <v>25.34</v>
      </c>
      <c r="F37" s="60" t="str">
        <f>IF('Test Sample Data'!F36="","",IF(SUM('Test Sample Data'!F$3:F$98)&gt;10,IF(AND(ISNUMBER('Test Sample Data'!F36),'Test Sample Data'!F36&lt;35, 'Test Sample Data'!F36&gt;0),'Test Sample Data'!F36,35),""))</f>
        <v/>
      </c>
      <c r="G37" s="60" t="str">
        <f>IF('Test Sample Data'!G36="","",IF(SUM('Test Sample Data'!G$3:G$98)&gt;10,IF(AND(ISNUMBER('Test Sample Data'!G36),'Test Sample Data'!G36&lt;35, 'Test Sample Data'!G36&gt;0),'Test Sample Data'!G36,35),""))</f>
        <v/>
      </c>
      <c r="H37" s="60" t="str">
        <f>IF('Test Sample Data'!H36="","",IF(SUM('Test Sample Data'!H$3:H$98)&gt;10,IF(AND(ISNUMBER('Test Sample Data'!H36),'Test Sample Data'!H36&lt;35, 'Test Sample Data'!H36&gt;0),'Test Sample Data'!H36,35),""))</f>
        <v/>
      </c>
      <c r="I37" s="60" t="str">
        <f>IF('Test Sample Data'!I36="","",IF(SUM('Test Sample Data'!I$3:I$98)&gt;10,IF(AND(ISNUMBER('Test Sample Data'!I36),'Test Sample Data'!I36&lt;35, 'Test Sample Data'!I36&gt;0),'Test Sample Data'!I36,35),""))</f>
        <v/>
      </c>
      <c r="J37" s="60" t="str">
        <f>IF('Test Sample Data'!J36="","",IF(SUM('Test Sample Data'!J$3:J$98)&gt;10,IF(AND(ISNUMBER('Test Sample Data'!J36),'Test Sample Data'!J36&lt;35, 'Test Sample Data'!J36&gt;0),'Test Sample Data'!J36,35),""))</f>
        <v/>
      </c>
      <c r="K37" s="60" t="str">
        <f>IF('Test Sample Data'!K36="","",IF(SUM('Test Sample Data'!K$3:K$98)&gt;10,IF(AND(ISNUMBER('Test Sample Data'!K36),'Test Sample Data'!K36&lt;35, 'Test Sample Data'!K36&gt;0),'Test Sample Data'!K36,35),""))</f>
        <v/>
      </c>
      <c r="L37" s="60" t="str">
        <f>IF('Test Sample Data'!L36="","",IF(SUM('Test Sample Data'!L$3:L$98)&gt;10,IF(AND(ISNUMBER('Test Sample Data'!L36),'Test Sample Data'!L36&lt;35, 'Test Sample Data'!L36&gt;0),'Test Sample Data'!L36,35),""))</f>
        <v/>
      </c>
      <c r="M37" s="60" t="str">
        <f>'Gene Table'!D36</f>
        <v>G6PC</v>
      </c>
      <c r="N37" s="59" t="s">
        <v>34</v>
      </c>
      <c r="O37" s="60">
        <f>IF('Control Sample Data'!C36="","",IF(SUM('Control Sample Data'!C$3:C$98)&gt;10,IF(AND(ISNUMBER('Control Sample Data'!C36),'Control Sample Data'!C36&lt;35, 'Control Sample Data'!C36&gt;0),'Control Sample Data'!C36,35),""))</f>
        <v>24.27</v>
      </c>
      <c r="P37" s="60">
        <f>IF('Control Sample Data'!D36="","",IF(SUM('Control Sample Data'!D$3:D$98)&gt;10,IF(AND(ISNUMBER('Control Sample Data'!D36),'Control Sample Data'!D36&lt;35, 'Control Sample Data'!D36&gt;0),'Control Sample Data'!D36,35),""))</f>
        <v>26.2</v>
      </c>
      <c r="Q37" s="60">
        <f>IF('Control Sample Data'!E36="","",IF(SUM('Control Sample Data'!E$3:E$98)&gt;10,IF(AND(ISNUMBER('Control Sample Data'!E36),'Control Sample Data'!E36&lt;35, 'Control Sample Data'!E36&gt;0),'Control Sample Data'!E36,35),""))</f>
        <v>25.97</v>
      </c>
      <c r="R37" s="60" t="str">
        <f>IF('Control Sample Data'!F36="","",IF(SUM('Control Sample Data'!F$3:F$98)&gt;10,IF(AND(ISNUMBER('Control Sample Data'!F36),'Control Sample Data'!F36&lt;35, 'Control Sample Data'!F36&gt;0),'Control Sample Data'!F36,35),""))</f>
        <v/>
      </c>
      <c r="S37" s="60" t="str">
        <f>IF('Control Sample Data'!G36="","",IF(SUM('Control Sample Data'!G$3:G$98)&gt;10,IF(AND(ISNUMBER('Control Sample Data'!G36),'Control Sample Data'!G36&lt;35, 'Control Sample Data'!G36&gt;0),'Control Sample Data'!G36,35),""))</f>
        <v/>
      </c>
      <c r="T37" s="60" t="str">
        <f>IF('Control Sample Data'!H36="","",IF(SUM('Control Sample Data'!H$3:H$98)&gt;10,IF(AND(ISNUMBER('Control Sample Data'!H36),'Control Sample Data'!H36&lt;35, 'Control Sample Data'!H36&gt;0),'Control Sample Data'!H36,35),""))</f>
        <v/>
      </c>
      <c r="U37" s="60" t="str">
        <f>IF('Control Sample Data'!I36="","",IF(SUM('Control Sample Data'!I$3:I$98)&gt;10,IF(AND(ISNUMBER('Control Sample Data'!I36),'Control Sample Data'!I36&lt;35, 'Control Sample Data'!I36&gt;0),'Control Sample Data'!I36,35),""))</f>
        <v/>
      </c>
      <c r="V37" s="60" t="str">
        <f>IF('Control Sample Data'!J36="","",IF(SUM('Control Sample Data'!J$3:J$98)&gt;10,IF(AND(ISNUMBER('Control Sample Data'!J36),'Control Sample Data'!J36&lt;35, 'Control Sample Data'!J36&gt;0),'Control Sample Data'!J36,35),""))</f>
        <v/>
      </c>
      <c r="W37" s="60" t="str">
        <f>IF('Control Sample Data'!K36="","",IF(SUM('Control Sample Data'!K$3:K$98)&gt;10,IF(AND(ISNUMBER('Control Sample Data'!K36),'Control Sample Data'!K36&lt;35, 'Control Sample Data'!K36&gt;0),'Control Sample Data'!K36,35),""))</f>
        <v/>
      </c>
      <c r="X37" s="60" t="str">
        <f>IF('Control Sample Data'!L36="","",IF(SUM('Control Sample Data'!L$3:L$98)&gt;10,IF(AND(ISNUMBER('Control Sample Data'!L36),'Control Sample Data'!L36&lt;35, 'Control Sample Data'!L36&gt;0),'Control Sample Data'!L36,35),""))</f>
        <v/>
      </c>
      <c r="AS37" s="23" t="str">
        <f t="shared" si="20"/>
        <v>G6PC</v>
      </c>
      <c r="AT37" s="59" t="s">
        <v>34</v>
      </c>
      <c r="AU37" s="60">
        <f t="shared" si="46"/>
        <v>7.4200000000000017</v>
      </c>
      <c r="AV37" s="60">
        <f t="shared" si="47"/>
        <v>7.16</v>
      </c>
      <c r="AW37" s="60">
        <f t="shared" si="48"/>
        <v>6.9499999999999993</v>
      </c>
      <c r="AX37" s="60" t="str">
        <f t="shared" si="49"/>
        <v/>
      </c>
      <c r="AY37" s="60" t="str">
        <f t="shared" si="50"/>
        <v/>
      </c>
      <c r="AZ37" s="60" t="str">
        <f t="shared" si="51"/>
        <v/>
      </c>
      <c r="BA37" s="60" t="str">
        <f t="shared" si="52"/>
        <v/>
      </c>
      <c r="BB37" s="60" t="str">
        <f t="shared" si="53"/>
        <v/>
      </c>
      <c r="BC37" s="60" t="str">
        <f t="shared" si="54"/>
        <v/>
      </c>
      <c r="BD37" s="60" t="str">
        <f t="shared" si="55"/>
        <v/>
      </c>
      <c r="BE37" s="60">
        <f t="shared" si="56"/>
        <v>7.004999999999999</v>
      </c>
      <c r="BF37" s="60">
        <f t="shared" si="57"/>
        <v>8.129999999999999</v>
      </c>
      <c r="BG37" s="60">
        <f t="shared" si="58"/>
        <v>7.2850000000000001</v>
      </c>
      <c r="BH37" s="60" t="str">
        <f t="shared" si="59"/>
        <v/>
      </c>
      <c r="BI37" s="60" t="str">
        <f t="shared" si="60"/>
        <v/>
      </c>
      <c r="BJ37" s="60" t="str">
        <f t="shared" si="61"/>
        <v/>
      </c>
      <c r="BK37" s="60" t="str">
        <f t="shared" si="62"/>
        <v/>
      </c>
      <c r="BL37" s="60" t="str">
        <f t="shared" si="63"/>
        <v/>
      </c>
      <c r="BM37" s="60" t="str">
        <f t="shared" si="64"/>
        <v/>
      </c>
      <c r="BN37" s="60" t="str">
        <f t="shared" si="65"/>
        <v/>
      </c>
      <c r="BO37" s="62">
        <f>IF(ISERROR(AVERAGE(AU37:BD37)),"N/A",AVERAGE(AU37:BD37))</f>
        <v>7.1766666666666667</v>
      </c>
      <c r="BP37" s="62">
        <f>IF(ISERROR(AVERAGE(BE37:BN37)),"N/A",AVERAGE(BE37:BN37))</f>
        <v>7.4733333333333327</v>
      </c>
      <c r="BQ37" s="74" t="str">
        <f t="shared" si="24"/>
        <v>G6PC</v>
      </c>
      <c r="BR37" s="59" t="s">
        <v>264</v>
      </c>
      <c r="BS37" s="98">
        <f t="shared" si="25"/>
        <v>5.8392548774802216E-3</v>
      </c>
      <c r="BT37" s="98">
        <f t="shared" si="26"/>
        <v>6.9923833666247874E-3</v>
      </c>
      <c r="BU37" s="98">
        <f t="shared" si="27"/>
        <v>8.0880072175107676E-3</v>
      </c>
      <c r="BV37" s="98" t="str">
        <f t="shared" si="28"/>
        <v/>
      </c>
      <c r="BW37" s="98" t="str">
        <f t="shared" si="29"/>
        <v/>
      </c>
      <c r="BX37" s="98" t="str">
        <f t="shared" si="30"/>
        <v/>
      </c>
      <c r="BY37" s="98" t="str">
        <f t="shared" si="31"/>
        <v/>
      </c>
      <c r="BZ37" s="98" t="str">
        <f t="shared" si="32"/>
        <v/>
      </c>
      <c r="CA37" s="98" t="str">
        <f t="shared" si="33"/>
        <v/>
      </c>
      <c r="CB37" s="98" t="str">
        <f t="shared" si="34"/>
        <v/>
      </c>
      <c r="CC37" s="98">
        <f t="shared" si="35"/>
        <v>7.7854708033427223E-3</v>
      </c>
      <c r="CD37" s="98">
        <f t="shared" si="36"/>
        <v>3.5696541024586E-3</v>
      </c>
      <c r="CE37" s="98">
        <f t="shared" si="37"/>
        <v>6.4120438188320196E-3</v>
      </c>
      <c r="CF37" s="98" t="str">
        <f t="shared" si="38"/>
        <v/>
      </c>
      <c r="CG37" s="98" t="str">
        <f t="shared" si="39"/>
        <v/>
      </c>
      <c r="CH37" s="98" t="str">
        <f t="shared" si="40"/>
        <v/>
      </c>
      <c r="CI37" s="98" t="str">
        <f t="shared" si="41"/>
        <v/>
      </c>
      <c r="CJ37" s="98" t="str">
        <f t="shared" si="42"/>
        <v/>
      </c>
      <c r="CK37" s="98" t="str">
        <f t="shared" si="43"/>
        <v/>
      </c>
      <c r="CL37" s="98" t="str">
        <f t="shared" si="44"/>
        <v/>
      </c>
    </row>
    <row r="38" spans="1:90" x14ac:dyDescent="0.25">
      <c r="A38" s="22" t="str">
        <f>'Gene Table'!D37</f>
        <v>CA3B</v>
      </c>
      <c r="B38" s="59" t="s">
        <v>35</v>
      </c>
      <c r="C38" s="60">
        <f>IF('Test Sample Data'!C37="","",IF(SUM('Test Sample Data'!C$3:C$98)&gt;10,IF(AND(ISNUMBER('Test Sample Data'!C37),'Test Sample Data'!C37&lt;35, 'Test Sample Data'!C37&gt;0),'Test Sample Data'!C37,35),""))</f>
        <v>30.79</v>
      </c>
      <c r="D38" s="60">
        <f>IF('Test Sample Data'!D37="","",IF(SUM('Test Sample Data'!D$3:D$98)&gt;10,IF(AND(ISNUMBER('Test Sample Data'!D37),'Test Sample Data'!D37&lt;35, 'Test Sample Data'!D37&gt;0),'Test Sample Data'!D37,35),""))</f>
        <v>30.71</v>
      </c>
      <c r="E38" s="60">
        <f>IF('Test Sample Data'!E37="","",IF(SUM('Test Sample Data'!E$3:E$98)&gt;10,IF(AND(ISNUMBER('Test Sample Data'!E37),'Test Sample Data'!E37&lt;35, 'Test Sample Data'!E37&gt;0),'Test Sample Data'!E37,35),""))</f>
        <v>29.98</v>
      </c>
      <c r="F38" s="60" t="str">
        <f>IF('Test Sample Data'!F37="","",IF(SUM('Test Sample Data'!F$3:F$98)&gt;10,IF(AND(ISNUMBER('Test Sample Data'!F37),'Test Sample Data'!F37&lt;35, 'Test Sample Data'!F37&gt;0),'Test Sample Data'!F37,35),""))</f>
        <v/>
      </c>
      <c r="G38" s="60" t="str">
        <f>IF('Test Sample Data'!G37="","",IF(SUM('Test Sample Data'!G$3:G$98)&gt;10,IF(AND(ISNUMBER('Test Sample Data'!G37),'Test Sample Data'!G37&lt;35, 'Test Sample Data'!G37&gt;0),'Test Sample Data'!G37,35),""))</f>
        <v/>
      </c>
      <c r="H38" s="60" t="str">
        <f>IF('Test Sample Data'!H37="","",IF(SUM('Test Sample Data'!H$3:H$98)&gt;10,IF(AND(ISNUMBER('Test Sample Data'!H37),'Test Sample Data'!H37&lt;35, 'Test Sample Data'!H37&gt;0),'Test Sample Data'!H37,35),""))</f>
        <v/>
      </c>
      <c r="I38" s="60" t="str">
        <f>IF('Test Sample Data'!I37="","",IF(SUM('Test Sample Data'!I$3:I$98)&gt;10,IF(AND(ISNUMBER('Test Sample Data'!I37),'Test Sample Data'!I37&lt;35, 'Test Sample Data'!I37&gt;0),'Test Sample Data'!I37,35),""))</f>
        <v/>
      </c>
      <c r="J38" s="60" t="str">
        <f>IF('Test Sample Data'!J37="","",IF(SUM('Test Sample Data'!J$3:J$98)&gt;10,IF(AND(ISNUMBER('Test Sample Data'!J37),'Test Sample Data'!J37&lt;35, 'Test Sample Data'!J37&gt;0),'Test Sample Data'!J37,35),""))</f>
        <v/>
      </c>
      <c r="K38" s="60" t="str">
        <f>IF('Test Sample Data'!K37="","",IF(SUM('Test Sample Data'!K$3:K$98)&gt;10,IF(AND(ISNUMBER('Test Sample Data'!K37),'Test Sample Data'!K37&lt;35, 'Test Sample Data'!K37&gt;0),'Test Sample Data'!K37,35),""))</f>
        <v/>
      </c>
      <c r="L38" s="60" t="str">
        <f>IF('Test Sample Data'!L37="","",IF(SUM('Test Sample Data'!L$3:L$98)&gt;10,IF(AND(ISNUMBER('Test Sample Data'!L37),'Test Sample Data'!L37&lt;35, 'Test Sample Data'!L37&gt;0),'Test Sample Data'!L37,35),""))</f>
        <v/>
      </c>
      <c r="M38" s="60" t="str">
        <f>'Gene Table'!D37</f>
        <v>CA3B</v>
      </c>
      <c r="N38" s="59" t="s">
        <v>35</v>
      </c>
      <c r="O38" s="60">
        <f>IF('Control Sample Data'!C37="","",IF(SUM('Control Sample Data'!C$3:C$98)&gt;10,IF(AND(ISNUMBER('Control Sample Data'!C37),'Control Sample Data'!C37&lt;35, 'Control Sample Data'!C37&gt;0),'Control Sample Data'!C37,35),""))</f>
        <v>29.33</v>
      </c>
      <c r="P38" s="60">
        <f>IF('Control Sample Data'!D37="","",IF(SUM('Control Sample Data'!D$3:D$98)&gt;10,IF(AND(ISNUMBER('Control Sample Data'!D37),'Control Sample Data'!D37&lt;35, 'Control Sample Data'!D37&gt;0),'Control Sample Data'!D37,35),""))</f>
        <v>31.02</v>
      </c>
      <c r="Q38" s="60">
        <f>IF('Control Sample Data'!E37="","",IF(SUM('Control Sample Data'!E$3:E$98)&gt;10,IF(AND(ISNUMBER('Control Sample Data'!E37),'Control Sample Data'!E37&lt;35, 'Control Sample Data'!E37&gt;0),'Control Sample Data'!E37,35),""))</f>
        <v>31.06</v>
      </c>
      <c r="R38" s="60" t="str">
        <f>IF('Control Sample Data'!F37="","",IF(SUM('Control Sample Data'!F$3:F$98)&gt;10,IF(AND(ISNUMBER('Control Sample Data'!F37),'Control Sample Data'!F37&lt;35, 'Control Sample Data'!F37&gt;0),'Control Sample Data'!F37,35),""))</f>
        <v/>
      </c>
      <c r="S38" s="60" t="str">
        <f>IF('Control Sample Data'!G37="","",IF(SUM('Control Sample Data'!G$3:G$98)&gt;10,IF(AND(ISNUMBER('Control Sample Data'!G37),'Control Sample Data'!G37&lt;35, 'Control Sample Data'!G37&gt;0),'Control Sample Data'!G37,35),""))</f>
        <v/>
      </c>
      <c r="T38" s="60" t="str">
        <f>IF('Control Sample Data'!H37="","",IF(SUM('Control Sample Data'!H$3:H$98)&gt;10,IF(AND(ISNUMBER('Control Sample Data'!H37),'Control Sample Data'!H37&lt;35, 'Control Sample Data'!H37&gt;0),'Control Sample Data'!H37,35),""))</f>
        <v/>
      </c>
      <c r="U38" s="60" t="str">
        <f>IF('Control Sample Data'!I37="","",IF(SUM('Control Sample Data'!I$3:I$98)&gt;10,IF(AND(ISNUMBER('Control Sample Data'!I37),'Control Sample Data'!I37&lt;35, 'Control Sample Data'!I37&gt;0),'Control Sample Data'!I37,35),""))</f>
        <v/>
      </c>
      <c r="V38" s="60" t="str">
        <f>IF('Control Sample Data'!J37="","",IF(SUM('Control Sample Data'!J$3:J$98)&gt;10,IF(AND(ISNUMBER('Control Sample Data'!J37),'Control Sample Data'!J37&lt;35, 'Control Sample Data'!J37&gt;0),'Control Sample Data'!J37,35),""))</f>
        <v/>
      </c>
      <c r="W38" s="60" t="str">
        <f>IF('Control Sample Data'!K37="","",IF(SUM('Control Sample Data'!K$3:K$98)&gt;10,IF(AND(ISNUMBER('Control Sample Data'!K37),'Control Sample Data'!K37&lt;35, 'Control Sample Data'!K37&gt;0),'Control Sample Data'!K37,35),""))</f>
        <v/>
      </c>
      <c r="X38" s="60" t="str">
        <f>IF('Control Sample Data'!L37="","",IF(SUM('Control Sample Data'!L$3:L$98)&gt;10,IF(AND(ISNUMBER('Control Sample Data'!L37),'Control Sample Data'!L37&lt;35, 'Control Sample Data'!L37&gt;0),'Control Sample Data'!L37,35),""))</f>
        <v/>
      </c>
      <c r="AS38" s="23" t="str">
        <f t="shared" si="20"/>
        <v>CA3B</v>
      </c>
      <c r="AT38" s="59" t="s">
        <v>35</v>
      </c>
      <c r="AU38" s="60">
        <f t="shared" si="46"/>
        <v>11.780000000000001</v>
      </c>
      <c r="AV38" s="60">
        <f t="shared" si="47"/>
        <v>12.060000000000002</v>
      </c>
      <c r="AW38" s="60">
        <f t="shared" si="48"/>
        <v>11.59</v>
      </c>
      <c r="AX38" s="60" t="str">
        <f t="shared" si="49"/>
        <v/>
      </c>
      <c r="AY38" s="60" t="str">
        <f t="shared" si="50"/>
        <v/>
      </c>
      <c r="AZ38" s="60" t="str">
        <f t="shared" si="51"/>
        <v/>
      </c>
      <c r="BA38" s="60" t="str">
        <f t="shared" si="52"/>
        <v/>
      </c>
      <c r="BB38" s="60" t="str">
        <f t="shared" si="53"/>
        <v/>
      </c>
      <c r="BC38" s="60" t="str">
        <f t="shared" si="54"/>
        <v/>
      </c>
      <c r="BD38" s="60" t="str">
        <f t="shared" si="55"/>
        <v/>
      </c>
      <c r="BE38" s="60">
        <f t="shared" si="56"/>
        <v>12.064999999999998</v>
      </c>
      <c r="BF38" s="60">
        <f t="shared" si="57"/>
        <v>12.95</v>
      </c>
      <c r="BG38" s="60">
        <f t="shared" si="58"/>
        <v>12.375</v>
      </c>
      <c r="BH38" s="60" t="str">
        <f t="shared" si="59"/>
        <v/>
      </c>
      <c r="BI38" s="60" t="str">
        <f t="shared" si="60"/>
        <v/>
      </c>
      <c r="BJ38" s="60" t="str">
        <f t="shared" si="61"/>
        <v/>
      </c>
      <c r="BK38" s="60" t="str">
        <f t="shared" si="62"/>
        <v/>
      </c>
      <c r="BL38" s="60" t="str">
        <f t="shared" si="63"/>
        <v/>
      </c>
      <c r="BM38" s="60" t="str">
        <f t="shared" si="64"/>
        <v/>
      </c>
      <c r="BN38" s="60" t="str">
        <f t="shared" si="65"/>
        <v/>
      </c>
      <c r="BO38" s="62">
        <f t="shared" ref="BO38:BO53" si="66">IF(ISERROR(AVERAGE(AU38:BD38)),"N/A",AVERAGE(AU38:BD38))</f>
        <v>11.810000000000002</v>
      </c>
      <c r="BP38" s="62">
        <f t="shared" ref="BP38:BP53" si="67">IF(ISERROR(AVERAGE(BE38:BN38)),"N/A",AVERAGE(BE38:BN38))</f>
        <v>12.463333333333333</v>
      </c>
      <c r="BQ38" s="74" t="str">
        <f t="shared" si="24"/>
        <v>CA3B</v>
      </c>
      <c r="BR38" s="59" t="s">
        <v>265</v>
      </c>
      <c r="BS38" s="98">
        <f t="shared" si="25"/>
        <v>2.8435878575890024E-4</v>
      </c>
      <c r="BT38" s="98">
        <f t="shared" si="26"/>
        <v>2.3419534163214442E-4</v>
      </c>
      <c r="BU38" s="98">
        <f t="shared" si="27"/>
        <v>3.2438618508215617E-4</v>
      </c>
      <c r="BV38" s="98" t="str">
        <f t="shared" si="28"/>
        <v/>
      </c>
      <c r="BW38" s="98" t="str">
        <f t="shared" si="29"/>
        <v/>
      </c>
      <c r="BX38" s="98" t="str">
        <f t="shared" si="30"/>
        <v/>
      </c>
      <c r="BY38" s="98" t="str">
        <f t="shared" si="31"/>
        <v/>
      </c>
      <c r="BZ38" s="98" t="str">
        <f t="shared" si="32"/>
        <v/>
      </c>
      <c r="CA38" s="98" t="str">
        <f t="shared" si="33"/>
        <v/>
      </c>
      <c r="CB38" s="98" t="str">
        <f t="shared" si="34"/>
        <v/>
      </c>
      <c r="CC38" s="98">
        <f t="shared" si="35"/>
        <v>2.3338508730316016E-4</v>
      </c>
      <c r="CD38" s="98">
        <f t="shared" si="36"/>
        <v>1.263751127736058E-4</v>
      </c>
      <c r="CE38" s="98">
        <f t="shared" si="37"/>
        <v>1.8825815739843027E-4</v>
      </c>
      <c r="CF38" s="98" t="str">
        <f t="shared" si="38"/>
        <v/>
      </c>
      <c r="CG38" s="98" t="str">
        <f t="shared" si="39"/>
        <v/>
      </c>
      <c r="CH38" s="98" t="str">
        <f t="shared" si="40"/>
        <v/>
      </c>
      <c r="CI38" s="98" t="str">
        <f t="shared" si="41"/>
        <v/>
      </c>
      <c r="CJ38" s="98" t="str">
        <f t="shared" si="42"/>
        <v/>
      </c>
      <c r="CK38" s="98" t="str">
        <f t="shared" si="43"/>
        <v/>
      </c>
      <c r="CL38" s="98" t="str">
        <f t="shared" si="44"/>
        <v/>
      </c>
    </row>
    <row r="39" spans="1:90" x14ac:dyDescent="0.25">
      <c r="A39" s="22" t="str">
        <f>'Gene Table'!D38</f>
        <v>LSS</v>
      </c>
      <c r="B39" s="59" t="s">
        <v>36</v>
      </c>
      <c r="C39" s="60">
        <f>IF('Test Sample Data'!C38="","",IF(SUM('Test Sample Data'!C$3:C$98)&gt;10,IF(AND(ISNUMBER('Test Sample Data'!C38),'Test Sample Data'!C38&lt;35, 'Test Sample Data'!C38&gt;0),'Test Sample Data'!C38,35),""))</f>
        <v>25.2</v>
      </c>
      <c r="D39" s="60">
        <f>IF('Test Sample Data'!D38="","",IF(SUM('Test Sample Data'!D$3:D$98)&gt;10,IF(AND(ISNUMBER('Test Sample Data'!D38),'Test Sample Data'!D38&lt;35, 'Test Sample Data'!D38&gt;0),'Test Sample Data'!D38,35),""))</f>
        <v>24.98</v>
      </c>
      <c r="E39" s="60">
        <f>IF('Test Sample Data'!E38="","",IF(SUM('Test Sample Data'!E$3:E$98)&gt;10,IF(AND(ISNUMBER('Test Sample Data'!E38),'Test Sample Data'!E38&lt;35, 'Test Sample Data'!E38&gt;0),'Test Sample Data'!E38,35),""))</f>
        <v>24.29</v>
      </c>
      <c r="F39" s="60" t="str">
        <f>IF('Test Sample Data'!F38="","",IF(SUM('Test Sample Data'!F$3:F$98)&gt;10,IF(AND(ISNUMBER('Test Sample Data'!F38),'Test Sample Data'!F38&lt;35, 'Test Sample Data'!F38&gt;0),'Test Sample Data'!F38,35),""))</f>
        <v/>
      </c>
      <c r="G39" s="60" t="str">
        <f>IF('Test Sample Data'!G38="","",IF(SUM('Test Sample Data'!G$3:G$98)&gt;10,IF(AND(ISNUMBER('Test Sample Data'!G38),'Test Sample Data'!G38&lt;35, 'Test Sample Data'!G38&gt;0),'Test Sample Data'!G38,35),""))</f>
        <v/>
      </c>
      <c r="H39" s="60" t="str">
        <f>IF('Test Sample Data'!H38="","",IF(SUM('Test Sample Data'!H$3:H$98)&gt;10,IF(AND(ISNUMBER('Test Sample Data'!H38),'Test Sample Data'!H38&lt;35, 'Test Sample Data'!H38&gt;0),'Test Sample Data'!H38,35),""))</f>
        <v/>
      </c>
      <c r="I39" s="60" t="str">
        <f>IF('Test Sample Data'!I38="","",IF(SUM('Test Sample Data'!I$3:I$98)&gt;10,IF(AND(ISNUMBER('Test Sample Data'!I38),'Test Sample Data'!I38&lt;35, 'Test Sample Data'!I38&gt;0),'Test Sample Data'!I38,35),""))</f>
        <v/>
      </c>
      <c r="J39" s="60" t="str">
        <f>IF('Test Sample Data'!J38="","",IF(SUM('Test Sample Data'!J$3:J$98)&gt;10,IF(AND(ISNUMBER('Test Sample Data'!J38),'Test Sample Data'!J38&lt;35, 'Test Sample Data'!J38&gt;0),'Test Sample Data'!J38,35),""))</f>
        <v/>
      </c>
      <c r="K39" s="60" t="str">
        <f>IF('Test Sample Data'!K38="","",IF(SUM('Test Sample Data'!K$3:K$98)&gt;10,IF(AND(ISNUMBER('Test Sample Data'!K38),'Test Sample Data'!K38&lt;35, 'Test Sample Data'!K38&gt;0),'Test Sample Data'!K38,35),""))</f>
        <v/>
      </c>
      <c r="L39" s="60" t="str">
        <f>IF('Test Sample Data'!L38="","",IF(SUM('Test Sample Data'!L$3:L$98)&gt;10,IF(AND(ISNUMBER('Test Sample Data'!L38),'Test Sample Data'!L38&lt;35, 'Test Sample Data'!L38&gt;0),'Test Sample Data'!L38,35),""))</f>
        <v/>
      </c>
      <c r="M39" s="60" t="str">
        <f>'Gene Table'!D38</f>
        <v>LSS</v>
      </c>
      <c r="N39" s="59" t="s">
        <v>36</v>
      </c>
      <c r="O39" s="60">
        <f>IF('Control Sample Data'!C38="","",IF(SUM('Control Sample Data'!C$3:C$98)&gt;10,IF(AND(ISNUMBER('Control Sample Data'!C38),'Control Sample Data'!C38&lt;35, 'Control Sample Data'!C38&gt;0),'Control Sample Data'!C38,35),""))</f>
        <v>24.69</v>
      </c>
      <c r="P39" s="60">
        <f>IF('Control Sample Data'!D38="","",IF(SUM('Control Sample Data'!D$3:D$98)&gt;10,IF(AND(ISNUMBER('Control Sample Data'!D38),'Control Sample Data'!D38&lt;35, 'Control Sample Data'!D38&gt;0),'Control Sample Data'!D38,35),""))</f>
        <v>25.76</v>
      </c>
      <c r="Q39" s="60">
        <f>IF('Control Sample Data'!E38="","",IF(SUM('Control Sample Data'!E$3:E$98)&gt;10,IF(AND(ISNUMBER('Control Sample Data'!E38),'Control Sample Data'!E38&lt;35, 'Control Sample Data'!E38&gt;0),'Control Sample Data'!E38,35),""))</f>
        <v>27.22</v>
      </c>
      <c r="R39" s="60" t="str">
        <f>IF('Control Sample Data'!F38="","",IF(SUM('Control Sample Data'!F$3:F$98)&gt;10,IF(AND(ISNUMBER('Control Sample Data'!F38),'Control Sample Data'!F38&lt;35, 'Control Sample Data'!F38&gt;0),'Control Sample Data'!F38,35),""))</f>
        <v/>
      </c>
      <c r="S39" s="60" t="str">
        <f>IF('Control Sample Data'!G38="","",IF(SUM('Control Sample Data'!G$3:G$98)&gt;10,IF(AND(ISNUMBER('Control Sample Data'!G38),'Control Sample Data'!G38&lt;35, 'Control Sample Data'!G38&gt;0),'Control Sample Data'!G38,35),""))</f>
        <v/>
      </c>
      <c r="T39" s="60" t="str">
        <f>IF('Control Sample Data'!H38="","",IF(SUM('Control Sample Data'!H$3:H$98)&gt;10,IF(AND(ISNUMBER('Control Sample Data'!H38),'Control Sample Data'!H38&lt;35, 'Control Sample Data'!H38&gt;0),'Control Sample Data'!H38,35),""))</f>
        <v/>
      </c>
      <c r="U39" s="60" t="str">
        <f>IF('Control Sample Data'!I38="","",IF(SUM('Control Sample Data'!I$3:I$98)&gt;10,IF(AND(ISNUMBER('Control Sample Data'!I38),'Control Sample Data'!I38&lt;35, 'Control Sample Data'!I38&gt;0),'Control Sample Data'!I38,35),""))</f>
        <v/>
      </c>
      <c r="V39" s="60" t="str">
        <f>IF('Control Sample Data'!J38="","",IF(SUM('Control Sample Data'!J$3:J$98)&gt;10,IF(AND(ISNUMBER('Control Sample Data'!J38),'Control Sample Data'!J38&lt;35, 'Control Sample Data'!J38&gt;0),'Control Sample Data'!J38,35),""))</f>
        <v/>
      </c>
      <c r="W39" s="60" t="str">
        <f>IF('Control Sample Data'!K38="","",IF(SUM('Control Sample Data'!K$3:K$98)&gt;10,IF(AND(ISNUMBER('Control Sample Data'!K38),'Control Sample Data'!K38&lt;35, 'Control Sample Data'!K38&gt;0),'Control Sample Data'!K38,35),""))</f>
        <v/>
      </c>
      <c r="X39" s="60" t="str">
        <f>IF('Control Sample Data'!L38="","",IF(SUM('Control Sample Data'!L$3:L$98)&gt;10,IF(AND(ISNUMBER('Control Sample Data'!L38),'Control Sample Data'!L38&lt;35, 'Control Sample Data'!L38&gt;0),'Control Sample Data'!L38,35),""))</f>
        <v/>
      </c>
      <c r="AS39" s="23" t="str">
        <f t="shared" si="20"/>
        <v>LSS</v>
      </c>
      <c r="AT39" s="59" t="s">
        <v>36</v>
      </c>
      <c r="AU39" s="60">
        <f t="shared" si="46"/>
        <v>6.1900000000000013</v>
      </c>
      <c r="AV39" s="60">
        <f t="shared" si="47"/>
        <v>6.3300000000000018</v>
      </c>
      <c r="AW39" s="60">
        <f t="shared" si="48"/>
        <v>5.8999999999999986</v>
      </c>
      <c r="AX39" s="60" t="str">
        <f t="shared" si="49"/>
        <v/>
      </c>
      <c r="AY39" s="60" t="str">
        <f t="shared" si="50"/>
        <v/>
      </c>
      <c r="AZ39" s="60" t="str">
        <f t="shared" si="51"/>
        <v/>
      </c>
      <c r="BA39" s="60" t="str">
        <f t="shared" si="52"/>
        <v/>
      </c>
      <c r="BB39" s="60" t="str">
        <f t="shared" si="53"/>
        <v/>
      </c>
      <c r="BC39" s="60" t="str">
        <f t="shared" si="54"/>
        <v/>
      </c>
      <c r="BD39" s="60" t="str">
        <f t="shared" si="55"/>
        <v/>
      </c>
      <c r="BE39" s="60">
        <f t="shared" si="56"/>
        <v>7.4250000000000007</v>
      </c>
      <c r="BF39" s="60">
        <f t="shared" si="57"/>
        <v>7.6900000000000013</v>
      </c>
      <c r="BG39" s="60">
        <f t="shared" si="58"/>
        <v>8.5350000000000001</v>
      </c>
      <c r="BH39" s="60" t="str">
        <f t="shared" si="59"/>
        <v/>
      </c>
      <c r="BI39" s="60" t="str">
        <f t="shared" si="60"/>
        <v/>
      </c>
      <c r="BJ39" s="60" t="str">
        <f t="shared" si="61"/>
        <v/>
      </c>
      <c r="BK39" s="60" t="str">
        <f t="shared" si="62"/>
        <v/>
      </c>
      <c r="BL39" s="60" t="str">
        <f t="shared" si="63"/>
        <v/>
      </c>
      <c r="BM39" s="60" t="str">
        <f t="shared" si="64"/>
        <v/>
      </c>
      <c r="BN39" s="60" t="str">
        <f t="shared" si="65"/>
        <v/>
      </c>
      <c r="BO39" s="62">
        <f t="shared" si="66"/>
        <v>6.1400000000000006</v>
      </c>
      <c r="BP39" s="62">
        <f t="shared" si="67"/>
        <v>7.8833333333333337</v>
      </c>
      <c r="BQ39" s="74" t="str">
        <f t="shared" si="24"/>
        <v>LSS</v>
      </c>
      <c r="BR39" s="59" t="s">
        <v>266</v>
      </c>
      <c r="BS39" s="98">
        <f t="shared" si="25"/>
        <v>1.3696964395563033E-2</v>
      </c>
      <c r="BT39" s="98">
        <f t="shared" si="26"/>
        <v>1.2430257558670586E-2</v>
      </c>
      <c r="BU39" s="98">
        <f t="shared" si="27"/>
        <v>1.6746460352129601E-2</v>
      </c>
      <c r="BV39" s="98" t="str">
        <f t="shared" si="28"/>
        <v/>
      </c>
      <c r="BW39" s="98" t="str">
        <f t="shared" si="29"/>
        <v/>
      </c>
      <c r="BX39" s="98" t="str">
        <f t="shared" si="30"/>
        <v/>
      </c>
      <c r="BY39" s="98" t="str">
        <f t="shared" si="31"/>
        <v/>
      </c>
      <c r="BZ39" s="98" t="str">
        <f t="shared" si="32"/>
        <v/>
      </c>
      <c r="CA39" s="98" t="str">
        <f t="shared" si="33"/>
        <v/>
      </c>
      <c r="CB39" s="98" t="str">
        <f t="shared" si="34"/>
        <v/>
      </c>
      <c r="CC39" s="98">
        <f t="shared" si="35"/>
        <v>5.8190525903230551E-3</v>
      </c>
      <c r="CD39" s="98">
        <f t="shared" si="36"/>
        <v>4.842608202886664E-3</v>
      </c>
      <c r="CE39" s="98">
        <f t="shared" si="37"/>
        <v>2.6959323308527925E-3</v>
      </c>
      <c r="CF39" s="98" t="str">
        <f t="shared" si="38"/>
        <v/>
      </c>
      <c r="CG39" s="98" t="str">
        <f t="shared" si="39"/>
        <v/>
      </c>
      <c r="CH39" s="98" t="str">
        <f t="shared" si="40"/>
        <v/>
      </c>
      <c r="CI39" s="98" t="str">
        <f t="shared" si="41"/>
        <v/>
      </c>
      <c r="CJ39" s="98" t="str">
        <f t="shared" si="42"/>
        <v/>
      </c>
      <c r="CK39" s="98" t="str">
        <f t="shared" si="43"/>
        <v/>
      </c>
      <c r="CL39" s="98" t="str">
        <f t="shared" si="44"/>
        <v/>
      </c>
    </row>
    <row r="40" spans="1:90" x14ac:dyDescent="0.25">
      <c r="A40" s="22" t="str">
        <f>'Gene Table'!D39</f>
        <v>AOC1</v>
      </c>
      <c r="B40" s="59" t="s">
        <v>37</v>
      </c>
      <c r="C40" s="60">
        <f>IF('Test Sample Data'!C39="","",IF(SUM('Test Sample Data'!C$3:C$98)&gt;10,IF(AND(ISNUMBER('Test Sample Data'!C39),'Test Sample Data'!C39&lt;35, 'Test Sample Data'!C39&gt;0),'Test Sample Data'!C39,35),""))</f>
        <v>31.31</v>
      </c>
      <c r="D40" s="60">
        <f>IF('Test Sample Data'!D39="","",IF(SUM('Test Sample Data'!D$3:D$98)&gt;10,IF(AND(ISNUMBER('Test Sample Data'!D39),'Test Sample Data'!D39&lt;35, 'Test Sample Data'!D39&gt;0),'Test Sample Data'!D39,35),""))</f>
        <v>30.82</v>
      </c>
      <c r="E40" s="60">
        <f>IF('Test Sample Data'!E39="","",IF(SUM('Test Sample Data'!E$3:E$98)&gt;10,IF(AND(ISNUMBER('Test Sample Data'!E39),'Test Sample Data'!E39&lt;35, 'Test Sample Data'!E39&gt;0),'Test Sample Data'!E39,35),""))</f>
        <v>30.19</v>
      </c>
      <c r="F40" s="60" t="str">
        <f>IF('Test Sample Data'!F39="","",IF(SUM('Test Sample Data'!F$3:F$98)&gt;10,IF(AND(ISNUMBER('Test Sample Data'!F39),'Test Sample Data'!F39&lt;35, 'Test Sample Data'!F39&gt;0),'Test Sample Data'!F39,35),""))</f>
        <v/>
      </c>
      <c r="G40" s="60" t="str">
        <f>IF('Test Sample Data'!G39="","",IF(SUM('Test Sample Data'!G$3:G$98)&gt;10,IF(AND(ISNUMBER('Test Sample Data'!G39),'Test Sample Data'!G39&lt;35, 'Test Sample Data'!G39&gt;0),'Test Sample Data'!G39,35),""))</f>
        <v/>
      </c>
      <c r="H40" s="60" t="str">
        <f>IF('Test Sample Data'!H39="","",IF(SUM('Test Sample Data'!H$3:H$98)&gt;10,IF(AND(ISNUMBER('Test Sample Data'!H39),'Test Sample Data'!H39&lt;35, 'Test Sample Data'!H39&gt;0),'Test Sample Data'!H39,35),""))</f>
        <v/>
      </c>
      <c r="I40" s="60" t="str">
        <f>IF('Test Sample Data'!I39="","",IF(SUM('Test Sample Data'!I$3:I$98)&gt;10,IF(AND(ISNUMBER('Test Sample Data'!I39),'Test Sample Data'!I39&lt;35, 'Test Sample Data'!I39&gt;0),'Test Sample Data'!I39,35),""))</f>
        <v/>
      </c>
      <c r="J40" s="60" t="str">
        <f>IF('Test Sample Data'!J39="","",IF(SUM('Test Sample Data'!J$3:J$98)&gt;10,IF(AND(ISNUMBER('Test Sample Data'!J39),'Test Sample Data'!J39&lt;35, 'Test Sample Data'!J39&gt;0),'Test Sample Data'!J39,35),""))</f>
        <v/>
      </c>
      <c r="K40" s="60" t="str">
        <f>IF('Test Sample Data'!K39="","",IF(SUM('Test Sample Data'!K$3:K$98)&gt;10,IF(AND(ISNUMBER('Test Sample Data'!K39),'Test Sample Data'!K39&lt;35, 'Test Sample Data'!K39&gt;0),'Test Sample Data'!K39,35),""))</f>
        <v/>
      </c>
      <c r="L40" s="60" t="str">
        <f>IF('Test Sample Data'!L39="","",IF(SUM('Test Sample Data'!L$3:L$98)&gt;10,IF(AND(ISNUMBER('Test Sample Data'!L39),'Test Sample Data'!L39&lt;35, 'Test Sample Data'!L39&gt;0),'Test Sample Data'!L39,35),""))</f>
        <v/>
      </c>
      <c r="M40" s="60" t="str">
        <f>'Gene Table'!D39</f>
        <v>AOC1</v>
      </c>
      <c r="N40" s="59" t="s">
        <v>37</v>
      </c>
      <c r="O40" s="60">
        <f>IF('Control Sample Data'!C39="","",IF(SUM('Control Sample Data'!C$3:C$98)&gt;10,IF(AND(ISNUMBER('Control Sample Data'!C39),'Control Sample Data'!C39&lt;35, 'Control Sample Data'!C39&gt;0),'Control Sample Data'!C39,35),""))</f>
        <v>30.74</v>
      </c>
      <c r="P40" s="60">
        <f>IF('Control Sample Data'!D39="","",IF(SUM('Control Sample Data'!D$3:D$98)&gt;10,IF(AND(ISNUMBER('Control Sample Data'!D39),'Control Sample Data'!D39&lt;35, 'Control Sample Data'!D39&gt;0),'Control Sample Data'!D39,35),""))</f>
        <v>31.34</v>
      </c>
      <c r="Q40" s="60">
        <f>IF('Control Sample Data'!E39="","",IF(SUM('Control Sample Data'!E$3:E$98)&gt;10,IF(AND(ISNUMBER('Control Sample Data'!E39),'Control Sample Data'!E39&lt;35, 'Control Sample Data'!E39&gt;0),'Control Sample Data'!E39,35),""))</f>
        <v>33.83</v>
      </c>
      <c r="R40" s="60" t="str">
        <f>IF('Control Sample Data'!F39="","",IF(SUM('Control Sample Data'!F$3:F$98)&gt;10,IF(AND(ISNUMBER('Control Sample Data'!F39),'Control Sample Data'!F39&lt;35, 'Control Sample Data'!F39&gt;0),'Control Sample Data'!F39,35),""))</f>
        <v/>
      </c>
      <c r="S40" s="60" t="str">
        <f>IF('Control Sample Data'!G39="","",IF(SUM('Control Sample Data'!G$3:G$98)&gt;10,IF(AND(ISNUMBER('Control Sample Data'!G39),'Control Sample Data'!G39&lt;35, 'Control Sample Data'!G39&gt;0),'Control Sample Data'!G39,35),""))</f>
        <v/>
      </c>
      <c r="T40" s="60" t="str">
        <f>IF('Control Sample Data'!H39="","",IF(SUM('Control Sample Data'!H$3:H$98)&gt;10,IF(AND(ISNUMBER('Control Sample Data'!H39),'Control Sample Data'!H39&lt;35, 'Control Sample Data'!H39&gt;0),'Control Sample Data'!H39,35),""))</f>
        <v/>
      </c>
      <c r="U40" s="60" t="str">
        <f>IF('Control Sample Data'!I39="","",IF(SUM('Control Sample Data'!I$3:I$98)&gt;10,IF(AND(ISNUMBER('Control Sample Data'!I39),'Control Sample Data'!I39&lt;35, 'Control Sample Data'!I39&gt;0),'Control Sample Data'!I39,35),""))</f>
        <v/>
      </c>
      <c r="V40" s="60" t="str">
        <f>IF('Control Sample Data'!J39="","",IF(SUM('Control Sample Data'!J$3:J$98)&gt;10,IF(AND(ISNUMBER('Control Sample Data'!J39),'Control Sample Data'!J39&lt;35, 'Control Sample Data'!J39&gt;0),'Control Sample Data'!J39,35),""))</f>
        <v/>
      </c>
      <c r="W40" s="60" t="str">
        <f>IF('Control Sample Data'!K39="","",IF(SUM('Control Sample Data'!K$3:K$98)&gt;10,IF(AND(ISNUMBER('Control Sample Data'!K39),'Control Sample Data'!K39&lt;35, 'Control Sample Data'!K39&gt;0),'Control Sample Data'!K39,35),""))</f>
        <v/>
      </c>
      <c r="X40" s="60" t="str">
        <f>IF('Control Sample Data'!L39="","",IF(SUM('Control Sample Data'!L$3:L$98)&gt;10,IF(AND(ISNUMBER('Control Sample Data'!L39),'Control Sample Data'!L39&lt;35, 'Control Sample Data'!L39&gt;0),'Control Sample Data'!L39,35),""))</f>
        <v/>
      </c>
      <c r="AS40" s="23" t="str">
        <f t="shared" si="20"/>
        <v>AOC1</v>
      </c>
      <c r="AT40" s="59" t="s">
        <v>37</v>
      </c>
      <c r="AU40" s="60">
        <f t="shared" si="46"/>
        <v>12.3</v>
      </c>
      <c r="AV40" s="60">
        <f t="shared" si="47"/>
        <v>12.170000000000002</v>
      </c>
      <c r="AW40" s="60">
        <f t="shared" si="48"/>
        <v>11.8</v>
      </c>
      <c r="AX40" s="60" t="str">
        <f t="shared" si="49"/>
        <v/>
      </c>
      <c r="AY40" s="60" t="str">
        <f t="shared" si="50"/>
        <v/>
      </c>
      <c r="AZ40" s="60" t="str">
        <f t="shared" si="51"/>
        <v/>
      </c>
      <c r="BA40" s="60" t="str">
        <f t="shared" si="52"/>
        <v/>
      </c>
      <c r="BB40" s="60" t="str">
        <f t="shared" si="53"/>
        <v/>
      </c>
      <c r="BC40" s="60" t="str">
        <f t="shared" si="54"/>
        <v/>
      </c>
      <c r="BD40" s="60" t="str">
        <f t="shared" si="55"/>
        <v/>
      </c>
      <c r="BE40" s="60">
        <f t="shared" si="56"/>
        <v>13.474999999999998</v>
      </c>
      <c r="BF40" s="60">
        <f t="shared" si="57"/>
        <v>13.27</v>
      </c>
      <c r="BG40" s="60">
        <f t="shared" si="58"/>
        <v>15.145</v>
      </c>
      <c r="BH40" s="60" t="str">
        <f t="shared" si="59"/>
        <v/>
      </c>
      <c r="BI40" s="60" t="str">
        <f t="shared" si="60"/>
        <v/>
      </c>
      <c r="BJ40" s="60" t="str">
        <f t="shared" si="61"/>
        <v/>
      </c>
      <c r="BK40" s="60" t="str">
        <f t="shared" si="62"/>
        <v/>
      </c>
      <c r="BL40" s="60" t="str">
        <f t="shared" si="63"/>
        <v/>
      </c>
      <c r="BM40" s="60" t="str">
        <f t="shared" si="64"/>
        <v/>
      </c>
      <c r="BN40" s="60" t="str">
        <f t="shared" si="65"/>
        <v/>
      </c>
      <c r="BO40" s="62">
        <f t="shared" si="66"/>
        <v>12.090000000000002</v>
      </c>
      <c r="BP40" s="62">
        <f t="shared" si="67"/>
        <v>13.963333333333333</v>
      </c>
      <c r="BQ40" s="74" t="str">
        <f t="shared" si="24"/>
        <v>AOC1</v>
      </c>
      <c r="BR40" s="59" t="s">
        <v>267</v>
      </c>
      <c r="BS40" s="98">
        <f t="shared" si="25"/>
        <v>1.9830380770415902E-4</v>
      </c>
      <c r="BT40" s="98">
        <f t="shared" si="26"/>
        <v>2.1700260770668193E-4</v>
      </c>
      <c r="BU40" s="98">
        <f t="shared" si="27"/>
        <v>2.804439343254477E-4</v>
      </c>
      <c r="BV40" s="98" t="str">
        <f t="shared" si="28"/>
        <v/>
      </c>
      <c r="BW40" s="98" t="str">
        <f t="shared" si="29"/>
        <v/>
      </c>
      <c r="BX40" s="98" t="str">
        <f t="shared" si="30"/>
        <v/>
      </c>
      <c r="BY40" s="98" t="str">
        <f t="shared" si="31"/>
        <v/>
      </c>
      <c r="BZ40" s="98" t="str">
        <f t="shared" si="32"/>
        <v/>
      </c>
      <c r="CA40" s="98" t="str">
        <f t="shared" si="33"/>
        <v/>
      </c>
      <c r="CB40" s="98" t="str">
        <f t="shared" si="34"/>
        <v/>
      </c>
      <c r="CC40" s="98">
        <f t="shared" si="35"/>
        <v>8.7825535889332509E-5</v>
      </c>
      <c r="CD40" s="98">
        <f t="shared" si="36"/>
        <v>1.0123529611992711E-4</v>
      </c>
      <c r="CE40" s="98">
        <f t="shared" si="37"/>
        <v>2.7599468309359422E-5</v>
      </c>
      <c r="CF40" s="98" t="str">
        <f t="shared" si="38"/>
        <v/>
      </c>
      <c r="CG40" s="98" t="str">
        <f t="shared" si="39"/>
        <v/>
      </c>
      <c r="CH40" s="98" t="str">
        <f t="shared" si="40"/>
        <v/>
      </c>
      <c r="CI40" s="98" t="str">
        <f t="shared" si="41"/>
        <v/>
      </c>
      <c r="CJ40" s="98" t="str">
        <f t="shared" si="42"/>
        <v/>
      </c>
      <c r="CK40" s="98" t="str">
        <f t="shared" si="43"/>
        <v/>
      </c>
      <c r="CL40" s="98" t="str">
        <f t="shared" si="44"/>
        <v/>
      </c>
    </row>
    <row r="41" spans="1:90" x14ac:dyDescent="0.25">
      <c r="A41" s="22" t="str">
        <f>'Gene Table'!D40</f>
        <v>MGST3</v>
      </c>
      <c r="B41" s="59" t="s">
        <v>38</v>
      </c>
      <c r="C41" s="60">
        <f>IF('Test Sample Data'!C40="","",IF(SUM('Test Sample Data'!C$3:C$98)&gt;10,IF(AND(ISNUMBER('Test Sample Data'!C40),'Test Sample Data'!C40&lt;35, 'Test Sample Data'!C40&gt;0),'Test Sample Data'!C40,35),""))</f>
        <v>21.44</v>
      </c>
      <c r="D41" s="60">
        <f>IF('Test Sample Data'!D40="","",IF(SUM('Test Sample Data'!D$3:D$98)&gt;10,IF(AND(ISNUMBER('Test Sample Data'!D40),'Test Sample Data'!D40&lt;35, 'Test Sample Data'!D40&gt;0),'Test Sample Data'!D40,35),""))</f>
        <v>21.01</v>
      </c>
      <c r="E41" s="60">
        <f>IF('Test Sample Data'!E40="","",IF(SUM('Test Sample Data'!E$3:E$98)&gt;10,IF(AND(ISNUMBER('Test Sample Data'!E40),'Test Sample Data'!E40&lt;35, 'Test Sample Data'!E40&gt;0),'Test Sample Data'!E40,35),""))</f>
        <v>20.72</v>
      </c>
      <c r="F41" s="60" t="str">
        <f>IF('Test Sample Data'!F40="","",IF(SUM('Test Sample Data'!F$3:F$98)&gt;10,IF(AND(ISNUMBER('Test Sample Data'!F40),'Test Sample Data'!F40&lt;35, 'Test Sample Data'!F40&gt;0),'Test Sample Data'!F40,35),""))</f>
        <v/>
      </c>
      <c r="G41" s="60" t="str">
        <f>IF('Test Sample Data'!G40="","",IF(SUM('Test Sample Data'!G$3:G$98)&gt;10,IF(AND(ISNUMBER('Test Sample Data'!G40),'Test Sample Data'!G40&lt;35, 'Test Sample Data'!G40&gt;0),'Test Sample Data'!G40,35),""))</f>
        <v/>
      </c>
      <c r="H41" s="60" t="str">
        <f>IF('Test Sample Data'!H40="","",IF(SUM('Test Sample Data'!H$3:H$98)&gt;10,IF(AND(ISNUMBER('Test Sample Data'!H40),'Test Sample Data'!H40&lt;35, 'Test Sample Data'!H40&gt;0),'Test Sample Data'!H40,35),""))</f>
        <v/>
      </c>
      <c r="I41" s="60" t="str">
        <f>IF('Test Sample Data'!I40="","",IF(SUM('Test Sample Data'!I$3:I$98)&gt;10,IF(AND(ISNUMBER('Test Sample Data'!I40),'Test Sample Data'!I40&lt;35, 'Test Sample Data'!I40&gt;0),'Test Sample Data'!I40,35),""))</f>
        <v/>
      </c>
      <c r="J41" s="60" t="str">
        <f>IF('Test Sample Data'!J40="","",IF(SUM('Test Sample Data'!J$3:J$98)&gt;10,IF(AND(ISNUMBER('Test Sample Data'!J40),'Test Sample Data'!J40&lt;35, 'Test Sample Data'!J40&gt;0),'Test Sample Data'!J40,35),""))</f>
        <v/>
      </c>
      <c r="K41" s="60" t="str">
        <f>IF('Test Sample Data'!K40="","",IF(SUM('Test Sample Data'!K$3:K$98)&gt;10,IF(AND(ISNUMBER('Test Sample Data'!K40),'Test Sample Data'!K40&lt;35, 'Test Sample Data'!K40&gt;0),'Test Sample Data'!K40,35),""))</f>
        <v/>
      </c>
      <c r="L41" s="60" t="str">
        <f>IF('Test Sample Data'!L40="","",IF(SUM('Test Sample Data'!L$3:L$98)&gt;10,IF(AND(ISNUMBER('Test Sample Data'!L40),'Test Sample Data'!L40&lt;35, 'Test Sample Data'!L40&gt;0),'Test Sample Data'!L40,35),""))</f>
        <v/>
      </c>
      <c r="M41" s="60" t="str">
        <f>'Gene Table'!D40</f>
        <v>MGST3</v>
      </c>
      <c r="N41" s="59" t="s">
        <v>38</v>
      </c>
      <c r="O41" s="60">
        <f>IF('Control Sample Data'!C40="","",IF(SUM('Control Sample Data'!C$3:C$98)&gt;10,IF(AND(ISNUMBER('Control Sample Data'!C40),'Control Sample Data'!C40&lt;35, 'Control Sample Data'!C40&gt;0),'Control Sample Data'!C40,35),""))</f>
        <v>19.43</v>
      </c>
      <c r="P41" s="60">
        <f>IF('Control Sample Data'!D40="","",IF(SUM('Control Sample Data'!D$3:D$98)&gt;10,IF(AND(ISNUMBER('Control Sample Data'!D40),'Control Sample Data'!D40&lt;35, 'Control Sample Data'!D40&gt;0),'Control Sample Data'!D40,35),""))</f>
        <v>20.49</v>
      </c>
      <c r="Q41" s="60">
        <f>IF('Control Sample Data'!E40="","",IF(SUM('Control Sample Data'!E$3:E$98)&gt;10,IF(AND(ISNUMBER('Control Sample Data'!E40),'Control Sample Data'!E40&lt;35, 'Control Sample Data'!E40&gt;0),'Control Sample Data'!E40,35),""))</f>
        <v>20.37</v>
      </c>
      <c r="R41" s="60" t="str">
        <f>IF('Control Sample Data'!F40="","",IF(SUM('Control Sample Data'!F$3:F$98)&gt;10,IF(AND(ISNUMBER('Control Sample Data'!F40),'Control Sample Data'!F40&lt;35, 'Control Sample Data'!F40&gt;0),'Control Sample Data'!F40,35),""))</f>
        <v/>
      </c>
      <c r="S41" s="60" t="str">
        <f>IF('Control Sample Data'!G40="","",IF(SUM('Control Sample Data'!G$3:G$98)&gt;10,IF(AND(ISNUMBER('Control Sample Data'!G40),'Control Sample Data'!G40&lt;35, 'Control Sample Data'!G40&gt;0),'Control Sample Data'!G40,35),""))</f>
        <v/>
      </c>
      <c r="T41" s="60" t="str">
        <f>IF('Control Sample Data'!H40="","",IF(SUM('Control Sample Data'!H$3:H$98)&gt;10,IF(AND(ISNUMBER('Control Sample Data'!H40),'Control Sample Data'!H40&lt;35, 'Control Sample Data'!H40&gt;0),'Control Sample Data'!H40,35),""))</f>
        <v/>
      </c>
      <c r="U41" s="60" t="str">
        <f>IF('Control Sample Data'!I40="","",IF(SUM('Control Sample Data'!I$3:I$98)&gt;10,IF(AND(ISNUMBER('Control Sample Data'!I40),'Control Sample Data'!I40&lt;35, 'Control Sample Data'!I40&gt;0),'Control Sample Data'!I40,35),""))</f>
        <v/>
      </c>
      <c r="V41" s="60" t="str">
        <f>IF('Control Sample Data'!J40="","",IF(SUM('Control Sample Data'!J$3:J$98)&gt;10,IF(AND(ISNUMBER('Control Sample Data'!J40),'Control Sample Data'!J40&lt;35, 'Control Sample Data'!J40&gt;0),'Control Sample Data'!J40,35),""))</f>
        <v/>
      </c>
      <c r="W41" s="60" t="str">
        <f>IF('Control Sample Data'!K40="","",IF(SUM('Control Sample Data'!K$3:K$98)&gt;10,IF(AND(ISNUMBER('Control Sample Data'!K40),'Control Sample Data'!K40&lt;35, 'Control Sample Data'!K40&gt;0),'Control Sample Data'!K40,35),""))</f>
        <v/>
      </c>
      <c r="X41" s="60" t="str">
        <f>IF('Control Sample Data'!L40="","",IF(SUM('Control Sample Data'!L$3:L$98)&gt;10,IF(AND(ISNUMBER('Control Sample Data'!L40),'Control Sample Data'!L40&lt;35, 'Control Sample Data'!L40&gt;0),'Control Sample Data'!L40,35),""))</f>
        <v/>
      </c>
      <c r="AS41" s="23" t="str">
        <f t="shared" si="20"/>
        <v>MGST3</v>
      </c>
      <c r="AT41" s="59" t="s">
        <v>38</v>
      </c>
      <c r="AU41" s="60">
        <f t="shared" si="46"/>
        <v>2.4300000000000033</v>
      </c>
      <c r="AV41" s="60">
        <f t="shared" si="47"/>
        <v>2.360000000000003</v>
      </c>
      <c r="AW41" s="60">
        <f t="shared" si="48"/>
        <v>2.3299999999999983</v>
      </c>
      <c r="AX41" s="60" t="str">
        <f t="shared" si="49"/>
        <v/>
      </c>
      <c r="AY41" s="60" t="str">
        <f t="shared" si="50"/>
        <v/>
      </c>
      <c r="AZ41" s="60" t="str">
        <f t="shared" si="51"/>
        <v/>
      </c>
      <c r="BA41" s="60" t="str">
        <f t="shared" si="52"/>
        <v/>
      </c>
      <c r="BB41" s="60" t="str">
        <f t="shared" si="53"/>
        <v/>
      </c>
      <c r="BC41" s="60" t="str">
        <f t="shared" si="54"/>
        <v/>
      </c>
      <c r="BD41" s="60" t="str">
        <f t="shared" si="55"/>
        <v/>
      </c>
      <c r="BE41" s="60">
        <f t="shared" si="56"/>
        <v>2.1649999999999991</v>
      </c>
      <c r="BF41" s="60">
        <f t="shared" si="57"/>
        <v>2.4199999999999982</v>
      </c>
      <c r="BG41" s="60">
        <f t="shared" si="58"/>
        <v>1.6850000000000023</v>
      </c>
      <c r="BH41" s="60" t="str">
        <f t="shared" si="59"/>
        <v/>
      </c>
      <c r="BI41" s="60" t="str">
        <f t="shared" si="60"/>
        <v/>
      </c>
      <c r="BJ41" s="60" t="str">
        <f t="shared" si="61"/>
        <v/>
      </c>
      <c r="BK41" s="60" t="str">
        <f t="shared" si="62"/>
        <v/>
      </c>
      <c r="BL41" s="60" t="str">
        <f t="shared" si="63"/>
        <v/>
      </c>
      <c r="BM41" s="60" t="str">
        <f t="shared" si="64"/>
        <v/>
      </c>
      <c r="BN41" s="60" t="str">
        <f t="shared" si="65"/>
        <v/>
      </c>
      <c r="BO41" s="62">
        <f t="shared" si="66"/>
        <v>2.3733333333333348</v>
      </c>
      <c r="BP41" s="62">
        <f t="shared" si="67"/>
        <v>2.09</v>
      </c>
      <c r="BQ41" s="74" t="str">
        <f t="shared" si="24"/>
        <v>MGST3</v>
      </c>
      <c r="BR41" s="59" t="s">
        <v>268</v>
      </c>
      <c r="BS41" s="98">
        <f t="shared" si="25"/>
        <v>0.18556544632863076</v>
      </c>
      <c r="BT41" s="98">
        <f t="shared" si="26"/>
        <v>0.19479114491512459</v>
      </c>
      <c r="BU41" s="98">
        <f t="shared" si="27"/>
        <v>0.1988841209387299</v>
      </c>
      <c r="BV41" s="98" t="str">
        <f t="shared" si="28"/>
        <v/>
      </c>
      <c r="BW41" s="98" t="str">
        <f t="shared" si="29"/>
        <v/>
      </c>
      <c r="BX41" s="98" t="str">
        <f t="shared" si="30"/>
        <v/>
      </c>
      <c r="BY41" s="98" t="str">
        <f t="shared" si="31"/>
        <v/>
      </c>
      <c r="BZ41" s="98" t="str">
        <f t="shared" si="32"/>
        <v/>
      </c>
      <c r="CA41" s="98" t="str">
        <f t="shared" si="33"/>
        <v/>
      </c>
      <c r="CB41" s="98" t="str">
        <f t="shared" si="34"/>
        <v/>
      </c>
      <c r="CC41" s="98">
        <f t="shared" si="35"/>
        <v>0.22298212985502333</v>
      </c>
      <c r="CD41" s="98">
        <f t="shared" si="36"/>
        <v>0.18685615607936754</v>
      </c>
      <c r="CE41" s="98">
        <f t="shared" si="37"/>
        <v>0.31100291332461671</v>
      </c>
      <c r="CF41" s="98" t="str">
        <f t="shared" si="38"/>
        <v/>
      </c>
      <c r="CG41" s="98" t="str">
        <f t="shared" si="39"/>
        <v/>
      </c>
      <c r="CH41" s="98" t="str">
        <f t="shared" si="40"/>
        <v/>
      </c>
      <c r="CI41" s="98" t="str">
        <f t="shared" si="41"/>
        <v/>
      </c>
      <c r="CJ41" s="98" t="str">
        <f t="shared" si="42"/>
        <v/>
      </c>
      <c r="CK41" s="98" t="str">
        <f t="shared" si="43"/>
        <v/>
      </c>
      <c r="CL41" s="98" t="str">
        <f t="shared" si="44"/>
        <v/>
      </c>
    </row>
    <row r="42" spans="1:90" x14ac:dyDescent="0.25">
      <c r="A42" s="22" t="str">
        <f>'Gene Table'!D41</f>
        <v>LEAP2</v>
      </c>
      <c r="B42" s="59" t="s">
        <v>39</v>
      </c>
      <c r="C42" s="60">
        <f>IF('Test Sample Data'!C41="","",IF(SUM('Test Sample Data'!C$3:C$98)&gt;10,IF(AND(ISNUMBER('Test Sample Data'!C41),'Test Sample Data'!C41&lt;35, 'Test Sample Data'!C41&gt;0),'Test Sample Data'!C41,35),""))</f>
        <v>30.68</v>
      </c>
      <c r="D42" s="60">
        <f>IF('Test Sample Data'!D41="","",IF(SUM('Test Sample Data'!D$3:D$98)&gt;10,IF(AND(ISNUMBER('Test Sample Data'!D41),'Test Sample Data'!D41&lt;35, 'Test Sample Data'!D41&gt;0),'Test Sample Data'!D41,35),""))</f>
        <v>29.8</v>
      </c>
      <c r="E42" s="60">
        <f>IF('Test Sample Data'!E41="","",IF(SUM('Test Sample Data'!E$3:E$98)&gt;10,IF(AND(ISNUMBER('Test Sample Data'!E41),'Test Sample Data'!E41&lt;35, 'Test Sample Data'!E41&gt;0),'Test Sample Data'!E41,35),""))</f>
        <v>29.9</v>
      </c>
      <c r="F42" s="60" t="str">
        <f>IF('Test Sample Data'!F41="","",IF(SUM('Test Sample Data'!F$3:F$98)&gt;10,IF(AND(ISNUMBER('Test Sample Data'!F41),'Test Sample Data'!F41&lt;35, 'Test Sample Data'!F41&gt;0),'Test Sample Data'!F41,35),""))</f>
        <v/>
      </c>
      <c r="G42" s="60" t="str">
        <f>IF('Test Sample Data'!G41="","",IF(SUM('Test Sample Data'!G$3:G$98)&gt;10,IF(AND(ISNUMBER('Test Sample Data'!G41),'Test Sample Data'!G41&lt;35, 'Test Sample Data'!G41&gt;0),'Test Sample Data'!G41,35),""))</f>
        <v/>
      </c>
      <c r="H42" s="60" t="str">
        <f>IF('Test Sample Data'!H41="","",IF(SUM('Test Sample Data'!H$3:H$98)&gt;10,IF(AND(ISNUMBER('Test Sample Data'!H41),'Test Sample Data'!H41&lt;35, 'Test Sample Data'!H41&gt;0),'Test Sample Data'!H41,35),""))</f>
        <v/>
      </c>
      <c r="I42" s="60" t="str">
        <f>IF('Test Sample Data'!I41="","",IF(SUM('Test Sample Data'!I$3:I$98)&gt;10,IF(AND(ISNUMBER('Test Sample Data'!I41),'Test Sample Data'!I41&lt;35, 'Test Sample Data'!I41&gt;0),'Test Sample Data'!I41,35),""))</f>
        <v/>
      </c>
      <c r="J42" s="60" t="str">
        <f>IF('Test Sample Data'!J41="","",IF(SUM('Test Sample Data'!J$3:J$98)&gt;10,IF(AND(ISNUMBER('Test Sample Data'!J41),'Test Sample Data'!J41&lt;35, 'Test Sample Data'!J41&gt;0),'Test Sample Data'!J41,35),""))</f>
        <v/>
      </c>
      <c r="K42" s="60" t="str">
        <f>IF('Test Sample Data'!K41="","",IF(SUM('Test Sample Data'!K$3:K$98)&gt;10,IF(AND(ISNUMBER('Test Sample Data'!K41),'Test Sample Data'!K41&lt;35, 'Test Sample Data'!K41&gt;0),'Test Sample Data'!K41,35),""))</f>
        <v/>
      </c>
      <c r="L42" s="60" t="str">
        <f>IF('Test Sample Data'!L41="","",IF(SUM('Test Sample Data'!L$3:L$98)&gt;10,IF(AND(ISNUMBER('Test Sample Data'!L41),'Test Sample Data'!L41&lt;35, 'Test Sample Data'!L41&gt;0),'Test Sample Data'!L41,35),""))</f>
        <v/>
      </c>
      <c r="M42" s="60" t="str">
        <f>'Gene Table'!D41</f>
        <v>LEAP2</v>
      </c>
      <c r="N42" s="59" t="s">
        <v>39</v>
      </c>
      <c r="O42" s="60">
        <f>IF('Control Sample Data'!C41="","",IF(SUM('Control Sample Data'!C$3:C$98)&gt;10,IF(AND(ISNUMBER('Control Sample Data'!C41),'Control Sample Data'!C41&lt;35, 'Control Sample Data'!C41&gt;0),'Control Sample Data'!C41,35),""))</f>
        <v>28.32</v>
      </c>
      <c r="P42" s="60">
        <f>IF('Control Sample Data'!D41="","",IF(SUM('Control Sample Data'!D$3:D$98)&gt;10,IF(AND(ISNUMBER('Control Sample Data'!D41),'Control Sample Data'!D41&lt;35, 'Control Sample Data'!D41&gt;0),'Control Sample Data'!D41,35),""))</f>
        <v>29.95</v>
      </c>
      <c r="Q42" s="60">
        <f>IF('Control Sample Data'!E41="","",IF(SUM('Control Sample Data'!E$3:E$98)&gt;10,IF(AND(ISNUMBER('Control Sample Data'!E41),'Control Sample Data'!E41&lt;35, 'Control Sample Data'!E41&gt;0),'Control Sample Data'!E41,35),""))</f>
        <v>30.23</v>
      </c>
      <c r="R42" s="60" t="str">
        <f>IF('Control Sample Data'!F41="","",IF(SUM('Control Sample Data'!F$3:F$98)&gt;10,IF(AND(ISNUMBER('Control Sample Data'!F41),'Control Sample Data'!F41&lt;35, 'Control Sample Data'!F41&gt;0),'Control Sample Data'!F41,35),""))</f>
        <v/>
      </c>
      <c r="S42" s="60" t="str">
        <f>IF('Control Sample Data'!G41="","",IF(SUM('Control Sample Data'!G$3:G$98)&gt;10,IF(AND(ISNUMBER('Control Sample Data'!G41),'Control Sample Data'!G41&lt;35, 'Control Sample Data'!G41&gt;0),'Control Sample Data'!G41,35),""))</f>
        <v/>
      </c>
      <c r="T42" s="60" t="str">
        <f>IF('Control Sample Data'!H41="","",IF(SUM('Control Sample Data'!H$3:H$98)&gt;10,IF(AND(ISNUMBER('Control Sample Data'!H41),'Control Sample Data'!H41&lt;35, 'Control Sample Data'!H41&gt;0),'Control Sample Data'!H41,35),""))</f>
        <v/>
      </c>
      <c r="U42" s="60" t="str">
        <f>IF('Control Sample Data'!I41="","",IF(SUM('Control Sample Data'!I$3:I$98)&gt;10,IF(AND(ISNUMBER('Control Sample Data'!I41),'Control Sample Data'!I41&lt;35, 'Control Sample Data'!I41&gt;0),'Control Sample Data'!I41,35),""))</f>
        <v/>
      </c>
      <c r="V42" s="60" t="str">
        <f>IF('Control Sample Data'!J41="","",IF(SUM('Control Sample Data'!J$3:J$98)&gt;10,IF(AND(ISNUMBER('Control Sample Data'!J41),'Control Sample Data'!J41&lt;35, 'Control Sample Data'!J41&gt;0),'Control Sample Data'!J41,35),""))</f>
        <v/>
      </c>
      <c r="W42" s="60" t="str">
        <f>IF('Control Sample Data'!K41="","",IF(SUM('Control Sample Data'!K$3:K$98)&gt;10,IF(AND(ISNUMBER('Control Sample Data'!K41),'Control Sample Data'!K41&lt;35, 'Control Sample Data'!K41&gt;0),'Control Sample Data'!K41,35),""))</f>
        <v/>
      </c>
      <c r="X42" s="60" t="str">
        <f>IF('Control Sample Data'!L41="","",IF(SUM('Control Sample Data'!L$3:L$98)&gt;10,IF(AND(ISNUMBER('Control Sample Data'!L41),'Control Sample Data'!L41&lt;35, 'Control Sample Data'!L41&gt;0),'Control Sample Data'!L41,35),""))</f>
        <v/>
      </c>
      <c r="AS42" s="23" t="str">
        <f t="shared" si="20"/>
        <v>LEAP2</v>
      </c>
      <c r="AT42" s="59" t="s">
        <v>39</v>
      </c>
      <c r="AU42" s="60">
        <f t="shared" si="46"/>
        <v>11.670000000000002</v>
      </c>
      <c r="AV42" s="60">
        <f t="shared" si="47"/>
        <v>11.150000000000002</v>
      </c>
      <c r="AW42" s="60">
        <f t="shared" si="48"/>
        <v>11.509999999999998</v>
      </c>
      <c r="AX42" s="60" t="str">
        <f t="shared" si="49"/>
        <v/>
      </c>
      <c r="AY42" s="60" t="str">
        <f t="shared" si="50"/>
        <v/>
      </c>
      <c r="AZ42" s="60" t="str">
        <f t="shared" si="51"/>
        <v/>
      </c>
      <c r="BA42" s="60" t="str">
        <f t="shared" si="52"/>
        <v/>
      </c>
      <c r="BB42" s="60" t="str">
        <f t="shared" si="53"/>
        <v/>
      </c>
      <c r="BC42" s="60" t="str">
        <f t="shared" si="54"/>
        <v/>
      </c>
      <c r="BD42" s="60" t="str">
        <f t="shared" si="55"/>
        <v/>
      </c>
      <c r="BE42" s="60">
        <f t="shared" si="56"/>
        <v>11.055</v>
      </c>
      <c r="BF42" s="60">
        <f t="shared" si="57"/>
        <v>11.879999999999999</v>
      </c>
      <c r="BG42" s="60">
        <f t="shared" si="58"/>
        <v>11.545000000000002</v>
      </c>
      <c r="BH42" s="60" t="str">
        <f t="shared" si="59"/>
        <v/>
      </c>
      <c r="BI42" s="60" t="str">
        <f t="shared" si="60"/>
        <v/>
      </c>
      <c r="BJ42" s="60" t="str">
        <f t="shared" si="61"/>
        <v/>
      </c>
      <c r="BK42" s="60" t="str">
        <f t="shared" si="62"/>
        <v/>
      </c>
      <c r="BL42" s="60" t="str">
        <f t="shared" si="63"/>
        <v/>
      </c>
      <c r="BM42" s="60" t="str">
        <f t="shared" si="64"/>
        <v/>
      </c>
      <c r="BN42" s="60" t="str">
        <f t="shared" si="65"/>
        <v/>
      </c>
      <c r="BO42" s="62">
        <f t="shared" si="66"/>
        <v>11.443333333333333</v>
      </c>
      <c r="BP42" s="62">
        <f t="shared" si="67"/>
        <v>11.493333333333334</v>
      </c>
      <c r="BQ42" s="74" t="str">
        <f t="shared" si="24"/>
        <v>LEAP2</v>
      </c>
      <c r="BR42" s="59" t="s">
        <v>269</v>
      </c>
      <c r="BS42" s="98">
        <f t="shared" si="25"/>
        <v>3.068880308891182E-4</v>
      </c>
      <c r="BT42" s="98">
        <f t="shared" si="26"/>
        <v>4.4006370244669383E-4</v>
      </c>
      <c r="BU42" s="98">
        <f t="shared" si="27"/>
        <v>3.4288204974072247E-4</v>
      </c>
      <c r="BV42" s="98" t="str">
        <f t="shared" si="28"/>
        <v/>
      </c>
      <c r="BW42" s="98" t="str">
        <f t="shared" si="29"/>
        <v/>
      </c>
      <c r="BX42" s="98" t="str">
        <f t="shared" si="30"/>
        <v/>
      </c>
      <c r="BY42" s="98" t="str">
        <f t="shared" si="31"/>
        <v/>
      </c>
      <c r="BZ42" s="98" t="str">
        <f t="shared" si="32"/>
        <v/>
      </c>
      <c r="CA42" s="98" t="str">
        <f t="shared" si="33"/>
        <v/>
      </c>
      <c r="CB42" s="98" t="str">
        <f t="shared" si="34"/>
        <v/>
      </c>
      <c r="CC42" s="98">
        <f t="shared" si="35"/>
        <v>4.700168179207773E-4</v>
      </c>
      <c r="CD42" s="98">
        <f t="shared" si="36"/>
        <v>2.6531612854640099E-4</v>
      </c>
      <c r="CE42" s="98">
        <f t="shared" si="37"/>
        <v>3.3466377074699733E-4</v>
      </c>
      <c r="CF42" s="98" t="str">
        <f t="shared" si="38"/>
        <v/>
      </c>
      <c r="CG42" s="98" t="str">
        <f t="shared" si="39"/>
        <v/>
      </c>
      <c r="CH42" s="98" t="str">
        <f t="shared" si="40"/>
        <v/>
      </c>
      <c r="CI42" s="98" t="str">
        <f t="shared" si="41"/>
        <v/>
      </c>
      <c r="CJ42" s="98" t="str">
        <f t="shared" si="42"/>
        <v/>
      </c>
      <c r="CK42" s="98" t="str">
        <f t="shared" si="43"/>
        <v/>
      </c>
      <c r="CL42" s="98" t="str">
        <f t="shared" si="44"/>
        <v/>
      </c>
    </row>
    <row r="43" spans="1:90" x14ac:dyDescent="0.25">
      <c r="A43" s="22" t="str">
        <f>'Gene Table'!D42</f>
        <v>FGA</v>
      </c>
      <c r="B43" s="59" t="s">
        <v>40</v>
      </c>
      <c r="C43" s="60">
        <f>IF('Test Sample Data'!C42="","",IF(SUM('Test Sample Data'!C$3:C$98)&gt;10,IF(AND(ISNUMBER('Test Sample Data'!C42),'Test Sample Data'!C42&lt;35, 'Test Sample Data'!C42&gt;0),'Test Sample Data'!C42,35),""))</f>
        <v>24.6</v>
      </c>
      <c r="D43" s="60">
        <f>IF('Test Sample Data'!D42="","",IF(SUM('Test Sample Data'!D$3:D$98)&gt;10,IF(AND(ISNUMBER('Test Sample Data'!D42),'Test Sample Data'!D42&lt;35, 'Test Sample Data'!D42&gt;0),'Test Sample Data'!D42,35),""))</f>
        <v>24.22</v>
      </c>
      <c r="E43" s="60">
        <f>IF('Test Sample Data'!E42="","",IF(SUM('Test Sample Data'!E$3:E$98)&gt;10,IF(AND(ISNUMBER('Test Sample Data'!E42),'Test Sample Data'!E42&lt;35, 'Test Sample Data'!E42&gt;0),'Test Sample Data'!E42,35),""))</f>
        <v>24.27</v>
      </c>
      <c r="F43" s="60" t="str">
        <f>IF('Test Sample Data'!F42="","",IF(SUM('Test Sample Data'!F$3:F$98)&gt;10,IF(AND(ISNUMBER('Test Sample Data'!F42),'Test Sample Data'!F42&lt;35, 'Test Sample Data'!F42&gt;0),'Test Sample Data'!F42,35),""))</f>
        <v/>
      </c>
      <c r="G43" s="60" t="str">
        <f>IF('Test Sample Data'!G42="","",IF(SUM('Test Sample Data'!G$3:G$98)&gt;10,IF(AND(ISNUMBER('Test Sample Data'!G42),'Test Sample Data'!G42&lt;35, 'Test Sample Data'!G42&gt;0),'Test Sample Data'!G42,35),""))</f>
        <v/>
      </c>
      <c r="H43" s="60" t="str">
        <f>IF('Test Sample Data'!H42="","",IF(SUM('Test Sample Data'!H$3:H$98)&gt;10,IF(AND(ISNUMBER('Test Sample Data'!H42),'Test Sample Data'!H42&lt;35, 'Test Sample Data'!H42&gt;0),'Test Sample Data'!H42,35),""))</f>
        <v/>
      </c>
      <c r="I43" s="60" t="str">
        <f>IF('Test Sample Data'!I42="","",IF(SUM('Test Sample Data'!I$3:I$98)&gt;10,IF(AND(ISNUMBER('Test Sample Data'!I42),'Test Sample Data'!I42&lt;35, 'Test Sample Data'!I42&gt;0),'Test Sample Data'!I42,35),""))</f>
        <v/>
      </c>
      <c r="J43" s="60" t="str">
        <f>IF('Test Sample Data'!J42="","",IF(SUM('Test Sample Data'!J$3:J$98)&gt;10,IF(AND(ISNUMBER('Test Sample Data'!J42),'Test Sample Data'!J42&lt;35, 'Test Sample Data'!J42&gt;0),'Test Sample Data'!J42,35),""))</f>
        <v/>
      </c>
      <c r="K43" s="60" t="str">
        <f>IF('Test Sample Data'!K42="","",IF(SUM('Test Sample Data'!K$3:K$98)&gt;10,IF(AND(ISNUMBER('Test Sample Data'!K42),'Test Sample Data'!K42&lt;35, 'Test Sample Data'!K42&gt;0),'Test Sample Data'!K42,35),""))</f>
        <v/>
      </c>
      <c r="L43" s="60" t="str">
        <f>IF('Test Sample Data'!L42="","",IF(SUM('Test Sample Data'!L$3:L$98)&gt;10,IF(AND(ISNUMBER('Test Sample Data'!L42),'Test Sample Data'!L42&lt;35, 'Test Sample Data'!L42&gt;0),'Test Sample Data'!L42,35),""))</f>
        <v/>
      </c>
      <c r="M43" s="60" t="str">
        <f>'Gene Table'!D42</f>
        <v>FGA</v>
      </c>
      <c r="N43" s="59" t="s">
        <v>40</v>
      </c>
      <c r="O43" s="60">
        <f>IF('Control Sample Data'!C42="","",IF(SUM('Control Sample Data'!C$3:C$98)&gt;10,IF(AND(ISNUMBER('Control Sample Data'!C42),'Control Sample Data'!C42&lt;35, 'Control Sample Data'!C42&gt;0),'Control Sample Data'!C42,35),""))</f>
        <v>23.84</v>
      </c>
      <c r="P43" s="60">
        <f>IF('Control Sample Data'!D42="","",IF(SUM('Control Sample Data'!D$3:D$98)&gt;10,IF(AND(ISNUMBER('Control Sample Data'!D42),'Control Sample Data'!D42&lt;35, 'Control Sample Data'!D42&gt;0),'Control Sample Data'!D42,35),""))</f>
        <v>25.58</v>
      </c>
      <c r="Q43" s="60">
        <f>IF('Control Sample Data'!E42="","",IF(SUM('Control Sample Data'!E$3:E$98)&gt;10,IF(AND(ISNUMBER('Control Sample Data'!E42),'Control Sample Data'!E42&lt;35, 'Control Sample Data'!E42&gt;0),'Control Sample Data'!E42,35),""))</f>
        <v>26.27</v>
      </c>
      <c r="R43" s="60" t="str">
        <f>IF('Control Sample Data'!F42="","",IF(SUM('Control Sample Data'!F$3:F$98)&gt;10,IF(AND(ISNUMBER('Control Sample Data'!F42),'Control Sample Data'!F42&lt;35, 'Control Sample Data'!F42&gt;0),'Control Sample Data'!F42,35),""))</f>
        <v/>
      </c>
      <c r="S43" s="60" t="str">
        <f>IF('Control Sample Data'!G42="","",IF(SUM('Control Sample Data'!G$3:G$98)&gt;10,IF(AND(ISNUMBER('Control Sample Data'!G42),'Control Sample Data'!G42&lt;35, 'Control Sample Data'!G42&gt;0),'Control Sample Data'!G42,35),""))</f>
        <v/>
      </c>
      <c r="T43" s="60" t="str">
        <f>IF('Control Sample Data'!H42="","",IF(SUM('Control Sample Data'!H$3:H$98)&gt;10,IF(AND(ISNUMBER('Control Sample Data'!H42),'Control Sample Data'!H42&lt;35, 'Control Sample Data'!H42&gt;0),'Control Sample Data'!H42,35),""))</f>
        <v/>
      </c>
      <c r="U43" s="60" t="str">
        <f>IF('Control Sample Data'!I42="","",IF(SUM('Control Sample Data'!I$3:I$98)&gt;10,IF(AND(ISNUMBER('Control Sample Data'!I42),'Control Sample Data'!I42&lt;35, 'Control Sample Data'!I42&gt;0),'Control Sample Data'!I42,35),""))</f>
        <v/>
      </c>
      <c r="V43" s="60" t="str">
        <f>IF('Control Sample Data'!J42="","",IF(SUM('Control Sample Data'!J$3:J$98)&gt;10,IF(AND(ISNUMBER('Control Sample Data'!J42),'Control Sample Data'!J42&lt;35, 'Control Sample Data'!J42&gt;0),'Control Sample Data'!J42,35),""))</f>
        <v/>
      </c>
      <c r="W43" s="60" t="str">
        <f>IF('Control Sample Data'!K42="","",IF(SUM('Control Sample Data'!K$3:K$98)&gt;10,IF(AND(ISNUMBER('Control Sample Data'!K42),'Control Sample Data'!K42&lt;35, 'Control Sample Data'!K42&gt;0),'Control Sample Data'!K42,35),""))</f>
        <v/>
      </c>
      <c r="X43" s="60" t="str">
        <f>IF('Control Sample Data'!L42="","",IF(SUM('Control Sample Data'!L$3:L$98)&gt;10,IF(AND(ISNUMBER('Control Sample Data'!L42),'Control Sample Data'!L42&lt;35, 'Control Sample Data'!L42&gt;0),'Control Sample Data'!L42,35),""))</f>
        <v/>
      </c>
      <c r="AS43" s="23" t="str">
        <f t="shared" si="20"/>
        <v>FGA</v>
      </c>
      <c r="AT43" s="59" t="s">
        <v>40</v>
      </c>
      <c r="AU43" s="60">
        <f t="shared" si="46"/>
        <v>5.5900000000000034</v>
      </c>
      <c r="AV43" s="60">
        <f t="shared" si="47"/>
        <v>5.57</v>
      </c>
      <c r="AW43" s="60">
        <f t="shared" si="48"/>
        <v>5.879999999999999</v>
      </c>
      <c r="AX43" s="60" t="str">
        <f t="shared" si="49"/>
        <v/>
      </c>
      <c r="AY43" s="60" t="str">
        <f t="shared" si="50"/>
        <v/>
      </c>
      <c r="AZ43" s="60" t="str">
        <f t="shared" si="51"/>
        <v/>
      </c>
      <c r="BA43" s="60" t="str">
        <f t="shared" si="52"/>
        <v/>
      </c>
      <c r="BB43" s="60" t="str">
        <f t="shared" si="53"/>
        <v/>
      </c>
      <c r="BC43" s="60" t="str">
        <f t="shared" si="54"/>
        <v/>
      </c>
      <c r="BD43" s="60" t="str">
        <f t="shared" si="55"/>
        <v/>
      </c>
      <c r="BE43" s="60">
        <f t="shared" si="56"/>
        <v>6.5749999999999993</v>
      </c>
      <c r="BF43" s="60">
        <f t="shared" si="57"/>
        <v>7.509999999999998</v>
      </c>
      <c r="BG43" s="60">
        <f t="shared" si="58"/>
        <v>7.5850000000000009</v>
      </c>
      <c r="BH43" s="60" t="str">
        <f t="shared" si="59"/>
        <v/>
      </c>
      <c r="BI43" s="60" t="str">
        <f t="shared" si="60"/>
        <v/>
      </c>
      <c r="BJ43" s="60" t="str">
        <f t="shared" si="61"/>
        <v/>
      </c>
      <c r="BK43" s="60" t="str">
        <f t="shared" si="62"/>
        <v/>
      </c>
      <c r="BL43" s="60" t="str">
        <f t="shared" si="63"/>
        <v/>
      </c>
      <c r="BM43" s="60" t="str">
        <f t="shared" si="64"/>
        <v/>
      </c>
      <c r="BN43" s="60" t="str">
        <f t="shared" si="65"/>
        <v/>
      </c>
      <c r="BO43" s="62">
        <f t="shared" si="66"/>
        <v>5.6800000000000006</v>
      </c>
      <c r="BP43" s="62">
        <f t="shared" si="67"/>
        <v>7.2233333333333327</v>
      </c>
      <c r="BQ43" s="74" t="str">
        <f t="shared" si="24"/>
        <v>FGA</v>
      </c>
      <c r="BR43" s="59" t="s">
        <v>270</v>
      </c>
      <c r="BS43" s="98">
        <f t="shared" si="25"/>
        <v>2.0760715845257943E-2</v>
      </c>
      <c r="BT43" s="98">
        <f t="shared" si="26"/>
        <v>2.1050524638526406E-2</v>
      </c>
      <c r="BU43" s="98">
        <f t="shared" si="27"/>
        <v>1.6980232226969674E-2</v>
      </c>
      <c r="BV43" s="98" t="str">
        <f t="shared" si="28"/>
        <v/>
      </c>
      <c r="BW43" s="98" t="str">
        <f t="shared" si="29"/>
        <v/>
      </c>
      <c r="BX43" s="98" t="str">
        <f t="shared" si="30"/>
        <v/>
      </c>
      <c r="BY43" s="98" t="str">
        <f t="shared" si="31"/>
        <v/>
      </c>
      <c r="BZ43" s="98" t="str">
        <f t="shared" si="32"/>
        <v/>
      </c>
      <c r="CA43" s="98" t="str">
        <f t="shared" si="33"/>
        <v/>
      </c>
      <c r="CB43" s="98" t="str">
        <f t="shared" si="34"/>
        <v/>
      </c>
      <c r="CC43" s="98">
        <f t="shared" si="35"/>
        <v>1.0488847677970814E-2</v>
      </c>
      <c r="CD43" s="98">
        <f t="shared" si="36"/>
        <v>5.4861127958515613E-3</v>
      </c>
      <c r="CE43" s="98">
        <f t="shared" si="37"/>
        <v>5.2081979573874908E-3</v>
      </c>
      <c r="CF43" s="98" t="str">
        <f t="shared" si="38"/>
        <v/>
      </c>
      <c r="CG43" s="98" t="str">
        <f t="shared" si="39"/>
        <v/>
      </c>
      <c r="CH43" s="98" t="str">
        <f t="shared" si="40"/>
        <v/>
      </c>
      <c r="CI43" s="98" t="str">
        <f t="shared" si="41"/>
        <v/>
      </c>
      <c r="CJ43" s="98" t="str">
        <f t="shared" si="42"/>
        <v/>
      </c>
      <c r="CK43" s="98" t="str">
        <f t="shared" si="43"/>
        <v/>
      </c>
      <c r="CL43" s="98" t="str">
        <f t="shared" si="44"/>
        <v/>
      </c>
    </row>
    <row r="44" spans="1:90" x14ac:dyDescent="0.25">
      <c r="A44" s="22" t="str">
        <f>'Gene Table'!D43</f>
        <v>MAT1A</v>
      </c>
      <c r="B44" s="59" t="s">
        <v>41</v>
      </c>
      <c r="C44" s="60">
        <f>IF('Test Sample Data'!C43="","",IF(SUM('Test Sample Data'!C$3:C$98)&gt;10,IF(AND(ISNUMBER('Test Sample Data'!C43),'Test Sample Data'!C43&lt;35, 'Test Sample Data'!C43&gt;0),'Test Sample Data'!C43,35),""))</f>
        <v>25.93</v>
      </c>
      <c r="D44" s="60">
        <f>IF('Test Sample Data'!D43="","",IF(SUM('Test Sample Data'!D$3:D$98)&gt;10,IF(AND(ISNUMBER('Test Sample Data'!D43),'Test Sample Data'!D43&lt;35, 'Test Sample Data'!D43&gt;0),'Test Sample Data'!D43,35),""))</f>
        <v>25.12</v>
      </c>
      <c r="E44" s="60">
        <f>IF('Test Sample Data'!E43="","",IF(SUM('Test Sample Data'!E$3:E$98)&gt;10,IF(AND(ISNUMBER('Test Sample Data'!E43),'Test Sample Data'!E43&lt;35, 'Test Sample Data'!E43&gt;0),'Test Sample Data'!E43,35),""))</f>
        <v>25.34</v>
      </c>
      <c r="F44" s="60" t="str">
        <f>IF('Test Sample Data'!F43="","",IF(SUM('Test Sample Data'!F$3:F$98)&gt;10,IF(AND(ISNUMBER('Test Sample Data'!F43),'Test Sample Data'!F43&lt;35, 'Test Sample Data'!F43&gt;0),'Test Sample Data'!F43,35),""))</f>
        <v/>
      </c>
      <c r="G44" s="60" t="str">
        <f>IF('Test Sample Data'!G43="","",IF(SUM('Test Sample Data'!G$3:G$98)&gt;10,IF(AND(ISNUMBER('Test Sample Data'!G43),'Test Sample Data'!G43&lt;35, 'Test Sample Data'!G43&gt;0),'Test Sample Data'!G43,35),""))</f>
        <v/>
      </c>
      <c r="H44" s="60" t="str">
        <f>IF('Test Sample Data'!H43="","",IF(SUM('Test Sample Data'!H$3:H$98)&gt;10,IF(AND(ISNUMBER('Test Sample Data'!H43),'Test Sample Data'!H43&lt;35, 'Test Sample Data'!H43&gt;0),'Test Sample Data'!H43,35),""))</f>
        <v/>
      </c>
      <c r="I44" s="60" t="str">
        <f>IF('Test Sample Data'!I43="","",IF(SUM('Test Sample Data'!I$3:I$98)&gt;10,IF(AND(ISNUMBER('Test Sample Data'!I43),'Test Sample Data'!I43&lt;35, 'Test Sample Data'!I43&gt;0),'Test Sample Data'!I43,35),""))</f>
        <v/>
      </c>
      <c r="J44" s="60" t="str">
        <f>IF('Test Sample Data'!J43="","",IF(SUM('Test Sample Data'!J$3:J$98)&gt;10,IF(AND(ISNUMBER('Test Sample Data'!J43),'Test Sample Data'!J43&lt;35, 'Test Sample Data'!J43&gt;0),'Test Sample Data'!J43,35),""))</f>
        <v/>
      </c>
      <c r="K44" s="60" t="str">
        <f>IF('Test Sample Data'!K43="","",IF(SUM('Test Sample Data'!K$3:K$98)&gt;10,IF(AND(ISNUMBER('Test Sample Data'!K43),'Test Sample Data'!K43&lt;35, 'Test Sample Data'!K43&gt;0),'Test Sample Data'!K43,35),""))</f>
        <v/>
      </c>
      <c r="L44" s="60" t="str">
        <f>IF('Test Sample Data'!L43="","",IF(SUM('Test Sample Data'!L$3:L$98)&gt;10,IF(AND(ISNUMBER('Test Sample Data'!L43),'Test Sample Data'!L43&lt;35, 'Test Sample Data'!L43&gt;0),'Test Sample Data'!L43,35),""))</f>
        <v/>
      </c>
      <c r="M44" s="60" t="str">
        <f>'Gene Table'!D43</f>
        <v>MAT1A</v>
      </c>
      <c r="N44" s="59" t="s">
        <v>41</v>
      </c>
      <c r="O44" s="60">
        <f>IF('Control Sample Data'!C43="","",IF(SUM('Control Sample Data'!C$3:C$98)&gt;10,IF(AND(ISNUMBER('Control Sample Data'!C43),'Control Sample Data'!C43&lt;35, 'Control Sample Data'!C43&gt;0),'Control Sample Data'!C43,35),""))</f>
        <v>24.16</v>
      </c>
      <c r="P44" s="60">
        <f>IF('Control Sample Data'!D43="","",IF(SUM('Control Sample Data'!D$3:D$98)&gt;10,IF(AND(ISNUMBER('Control Sample Data'!D43),'Control Sample Data'!D43&lt;35, 'Control Sample Data'!D43&gt;0),'Control Sample Data'!D43,35),""))</f>
        <v>25.98</v>
      </c>
      <c r="Q44" s="60">
        <f>IF('Control Sample Data'!E43="","",IF(SUM('Control Sample Data'!E$3:E$98)&gt;10,IF(AND(ISNUMBER('Control Sample Data'!E43),'Control Sample Data'!E43&lt;35, 'Control Sample Data'!E43&gt;0),'Control Sample Data'!E43,35),""))</f>
        <v>26.38</v>
      </c>
      <c r="R44" s="60" t="str">
        <f>IF('Control Sample Data'!F43="","",IF(SUM('Control Sample Data'!F$3:F$98)&gt;10,IF(AND(ISNUMBER('Control Sample Data'!F43),'Control Sample Data'!F43&lt;35, 'Control Sample Data'!F43&gt;0),'Control Sample Data'!F43,35),""))</f>
        <v/>
      </c>
      <c r="S44" s="60" t="str">
        <f>IF('Control Sample Data'!G43="","",IF(SUM('Control Sample Data'!G$3:G$98)&gt;10,IF(AND(ISNUMBER('Control Sample Data'!G43),'Control Sample Data'!G43&lt;35, 'Control Sample Data'!G43&gt;0),'Control Sample Data'!G43,35),""))</f>
        <v/>
      </c>
      <c r="T44" s="60" t="str">
        <f>IF('Control Sample Data'!H43="","",IF(SUM('Control Sample Data'!H$3:H$98)&gt;10,IF(AND(ISNUMBER('Control Sample Data'!H43),'Control Sample Data'!H43&lt;35, 'Control Sample Data'!H43&gt;0),'Control Sample Data'!H43,35),""))</f>
        <v/>
      </c>
      <c r="U44" s="60" t="str">
        <f>IF('Control Sample Data'!I43="","",IF(SUM('Control Sample Data'!I$3:I$98)&gt;10,IF(AND(ISNUMBER('Control Sample Data'!I43),'Control Sample Data'!I43&lt;35, 'Control Sample Data'!I43&gt;0),'Control Sample Data'!I43,35),""))</f>
        <v/>
      </c>
      <c r="V44" s="60" t="str">
        <f>IF('Control Sample Data'!J43="","",IF(SUM('Control Sample Data'!J$3:J$98)&gt;10,IF(AND(ISNUMBER('Control Sample Data'!J43),'Control Sample Data'!J43&lt;35, 'Control Sample Data'!J43&gt;0),'Control Sample Data'!J43,35),""))</f>
        <v/>
      </c>
      <c r="W44" s="60" t="str">
        <f>IF('Control Sample Data'!K43="","",IF(SUM('Control Sample Data'!K$3:K$98)&gt;10,IF(AND(ISNUMBER('Control Sample Data'!K43),'Control Sample Data'!K43&lt;35, 'Control Sample Data'!K43&gt;0),'Control Sample Data'!K43,35),""))</f>
        <v/>
      </c>
      <c r="X44" s="60" t="str">
        <f>IF('Control Sample Data'!L43="","",IF(SUM('Control Sample Data'!L$3:L$98)&gt;10,IF(AND(ISNUMBER('Control Sample Data'!L43),'Control Sample Data'!L43&lt;35, 'Control Sample Data'!L43&gt;0),'Control Sample Data'!L43,35),""))</f>
        <v/>
      </c>
      <c r="AS44" s="23" t="str">
        <f t="shared" si="20"/>
        <v>MAT1A</v>
      </c>
      <c r="AT44" s="59" t="s">
        <v>41</v>
      </c>
      <c r="AU44" s="60">
        <f t="shared" si="46"/>
        <v>6.9200000000000017</v>
      </c>
      <c r="AV44" s="60">
        <f t="shared" si="47"/>
        <v>6.4700000000000024</v>
      </c>
      <c r="AW44" s="60">
        <f t="shared" si="48"/>
        <v>6.9499999999999993</v>
      </c>
      <c r="AX44" s="60" t="str">
        <f t="shared" si="49"/>
        <v/>
      </c>
      <c r="AY44" s="60" t="str">
        <f t="shared" si="50"/>
        <v/>
      </c>
      <c r="AZ44" s="60" t="str">
        <f t="shared" si="51"/>
        <v/>
      </c>
      <c r="BA44" s="60" t="str">
        <f t="shared" si="52"/>
        <v/>
      </c>
      <c r="BB44" s="60" t="str">
        <f t="shared" si="53"/>
        <v/>
      </c>
      <c r="BC44" s="60" t="str">
        <f t="shared" si="54"/>
        <v/>
      </c>
      <c r="BD44" s="60" t="str">
        <f t="shared" si="55"/>
        <v/>
      </c>
      <c r="BE44" s="60">
        <f t="shared" si="56"/>
        <v>6.8949999999999996</v>
      </c>
      <c r="BF44" s="60">
        <f t="shared" si="57"/>
        <v>7.91</v>
      </c>
      <c r="BG44" s="60">
        <f t="shared" si="58"/>
        <v>7.6950000000000003</v>
      </c>
      <c r="BH44" s="60" t="str">
        <f t="shared" si="59"/>
        <v/>
      </c>
      <c r="BI44" s="60" t="str">
        <f t="shared" si="60"/>
        <v/>
      </c>
      <c r="BJ44" s="60" t="str">
        <f t="shared" si="61"/>
        <v/>
      </c>
      <c r="BK44" s="60" t="str">
        <f t="shared" si="62"/>
        <v/>
      </c>
      <c r="BL44" s="60" t="str">
        <f t="shared" si="63"/>
        <v/>
      </c>
      <c r="BM44" s="60" t="str">
        <f t="shared" si="64"/>
        <v/>
      </c>
      <c r="BN44" s="60" t="str">
        <f t="shared" si="65"/>
        <v/>
      </c>
      <c r="BO44" s="62">
        <f t="shared" si="66"/>
        <v>6.7800000000000011</v>
      </c>
      <c r="BP44" s="62">
        <f t="shared" si="67"/>
        <v>7.5</v>
      </c>
      <c r="BQ44" s="74" t="str">
        <f t="shared" si="24"/>
        <v>MAT1A</v>
      </c>
      <c r="BR44" s="59" t="s">
        <v>271</v>
      </c>
      <c r="BS44" s="98">
        <f t="shared" si="25"/>
        <v>8.2579534418857747E-3</v>
      </c>
      <c r="BT44" s="98">
        <f t="shared" si="26"/>
        <v>1.1280696840019484E-2</v>
      </c>
      <c r="BU44" s="98">
        <f t="shared" si="27"/>
        <v>8.0880072175107676E-3</v>
      </c>
      <c r="BV44" s="98" t="str">
        <f t="shared" si="28"/>
        <v/>
      </c>
      <c r="BW44" s="98" t="str">
        <f t="shared" si="29"/>
        <v/>
      </c>
      <c r="BX44" s="98" t="str">
        <f t="shared" si="30"/>
        <v/>
      </c>
      <c r="BY44" s="98" t="str">
        <f t="shared" si="31"/>
        <v/>
      </c>
      <c r="BZ44" s="98" t="str">
        <f t="shared" si="32"/>
        <v/>
      </c>
      <c r="CA44" s="98" t="str">
        <f t="shared" si="33"/>
        <v/>
      </c>
      <c r="CB44" s="98" t="str">
        <f t="shared" si="34"/>
        <v/>
      </c>
      <c r="CC44" s="98">
        <f t="shared" si="35"/>
        <v>8.4022999254482738E-3</v>
      </c>
      <c r="CD44" s="98">
        <f t="shared" si="36"/>
        <v>4.1576960252084367E-3</v>
      </c>
      <c r="CE44" s="98">
        <f t="shared" si="37"/>
        <v>4.825854051277066E-3</v>
      </c>
      <c r="CF44" s="98" t="str">
        <f t="shared" si="38"/>
        <v/>
      </c>
      <c r="CG44" s="98" t="str">
        <f t="shared" si="39"/>
        <v/>
      </c>
      <c r="CH44" s="98" t="str">
        <f t="shared" si="40"/>
        <v/>
      </c>
      <c r="CI44" s="98" t="str">
        <f t="shared" si="41"/>
        <v/>
      </c>
      <c r="CJ44" s="98" t="str">
        <f t="shared" si="42"/>
        <v/>
      </c>
      <c r="CK44" s="98" t="str">
        <f t="shared" si="43"/>
        <v/>
      </c>
      <c r="CL44" s="98" t="str">
        <f t="shared" si="44"/>
        <v/>
      </c>
    </row>
    <row r="45" spans="1:90" x14ac:dyDescent="0.25">
      <c r="A45" s="22" t="str">
        <f>'Gene Table'!D44</f>
        <v>IL1B</v>
      </c>
      <c r="B45" s="59" t="s">
        <v>42</v>
      </c>
      <c r="C45" s="60">
        <f>IF('Test Sample Data'!C44="","",IF(SUM('Test Sample Data'!C$3:C$98)&gt;10,IF(AND(ISNUMBER('Test Sample Data'!C44),'Test Sample Data'!C44&lt;35, 'Test Sample Data'!C44&gt;0),'Test Sample Data'!C44,35),""))</f>
        <v>29.45</v>
      </c>
      <c r="D45" s="60">
        <f>IF('Test Sample Data'!D44="","",IF(SUM('Test Sample Data'!D$3:D$98)&gt;10,IF(AND(ISNUMBER('Test Sample Data'!D44),'Test Sample Data'!D44&lt;35, 'Test Sample Data'!D44&gt;0),'Test Sample Data'!D44,35),""))</f>
        <v>29.24</v>
      </c>
      <c r="E45" s="60">
        <f>IF('Test Sample Data'!E44="","",IF(SUM('Test Sample Data'!E$3:E$98)&gt;10,IF(AND(ISNUMBER('Test Sample Data'!E44),'Test Sample Data'!E44&lt;35, 'Test Sample Data'!E44&gt;0),'Test Sample Data'!E44,35),""))</f>
        <v>29.05</v>
      </c>
      <c r="F45" s="60" t="str">
        <f>IF('Test Sample Data'!F44="","",IF(SUM('Test Sample Data'!F$3:F$98)&gt;10,IF(AND(ISNUMBER('Test Sample Data'!F44),'Test Sample Data'!F44&lt;35, 'Test Sample Data'!F44&gt;0),'Test Sample Data'!F44,35),""))</f>
        <v/>
      </c>
      <c r="G45" s="60" t="str">
        <f>IF('Test Sample Data'!G44="","",IF(SUM('Test Sample Data'!G$3:G$98)&gt;10,IF(AND(ISNUMBER('Test Sample Data'!G44),'Test Sample Data'!G44&lt;35, 'Test Sample Data'!G44&gt;0),'Test Sample Data'!G44,35),""))</f>
        <v/>
      </c>
      <c r="H45" s="60" t="str">
        <f>IF('Test Sample Data'!H44="","",IF(SUM('Test Sample Data'!H$3:H$98)&gt;10,IF(AND(ISNUMBER('Test Sample Data'!H44),'Test Sample Data'!H44&lt;35, 'Test Sample Data'!H44&gt;0),'Test Sample Data'!H44,35),""))</f>
        <v/>
      </c>
      <c r="I45" s="60" t="str">
        <f>IF('Test Sample Data'!I44="","",IF(SUM('Test Sample Data'!I$3:I$98)&gt;10,IF(AND(ISNUMBER('Test Sample Data'!I44),'Test Sample Data'!I44&lt;35, 'Test Sample Data'!I44&gt;0),'Test Sample Data'!I44,35),""))</f>
        <v/>
      </c>
      <c r="J45" s="60" t="str">
        <f>IF('Test Sample Data'!J44="","",IF(SUM('Test Sample Data'!J$3:J$98)&gt;10,IF(AND(ISNUMBER('Test Sample Data'!J44),'Test Sample Data'!J44&lt;35, 'Test Sample Data'!J44&gt;0),'Test Sample Data'!J44,35),""))</f>
        <v/>
      </c>
      <c r="K45" s="60" t="str">
        <f>IF('Test Sample Data'!K44="","",IF(SUM('Test Sample Data'!K$3:K$98)&gt;10,IF(AND(ISNUMBER('Test Sample Data'!K44),'Test Sample Data'!K44&lt;35, 'Test Sample Data'!K44&gt;0),'Test Sample Data'!K44,35),""))</f>
        <v/>
      </c>
      <c r="L45" s="60" t="str">
        <f>IF('Test Sample Data'!L44="","",IF(SUM('Test Sample Data'!L$3:L$98)&gt;10,IF(AND(ISNUMBER('Test Sample Data'!L44),'Test Sample Data'!L44&lt;35, 'Test Sample Data'!L44&gt;0),'Test Sample Data'!L44,35),""))</f>
        <v/>
      </c>
      <c r="M45" s="60" t="str">
        <f>'Gene Table'!D44</f>
        <v>IL1B</v>
      </c>
      <c r="N45" s="59" t="s">
        <v>42</v>
      </c>
      <c r="O45" s="60">
        <f>IF('Control Sample Data'!C44="","",IF(SUM('Control Sample Data'!C$3:C$98)&gt;10,IF(AND(ISNUMBER('Control Sample Data'!C44),'Control Sample Data'!C44&lt;35, 'Control Sample Data'!C44&gt;0),'Control Sample Data'!C44,35),""))</f>
        <v>29.57</v>
      </c>
      <c r="P45" s="60">
        <f>IF('Control Sample Data'!D44="","",IF(SUM('Control Sample Data'!D$3:D$98)&gt;10,IF(AND(ISNUMBER('Control Sample Data'!D44),'Control Sample Data'!D44&lt;35, 'Control Sample Data'!D44&gt;0),'Control Sample Data'!D44,35),""))</f>
        <v>29.85</v>
      </c>
      <c r="Q45" s="60">
        <f>IF('Control Sample Data'!E44="","",IF(SUM('Control Sample Data'!E$3:E$98)&gt;10,IF(AND(ISNUMBER('Control Sample Data'!E44),'Control Sample Data'!E44&lt;35, 'Control Sample Data'!E44&gt;0),'Control Sample Data'!E44,35),""))</f>
        <v>31.18</v>
      </c>
      <c r="R45" s="60" t="str">
        <f>IF('Control Sample Data'!F44="","",IF(SUM('Control Sample Data'!F$3:F$98)&gt;10,IF(AND(ISNUMBER('Control Sample Data'!F44),'Control Sample Data'!F44&lt;35, 'Control Sample Data'!F44&gt;0),'Control Sample Data'!F44,35),""))</f>
        <v/>
      </c>
      <c r="S45" s="60" t="str">
        <f>IF('Control Sample Data'!G44="","",IF(SUM('Control Sample Data'!G$3:G$98)&gt;10,IF(AND(ISNUMBER('Control Sample Data'!G44),'Control Sample Data'!G44&lt;35, 'Control Sample Data'!G44&gt;0),'Control Sample Data'!G44,35),""))</f>
        <v/>
      </c>
      <c r="T45" s="60" t="str">
        <f>IF('Control Sample Data'!H44="","",IF(SUM('Control Sample Data'!H$3:H$98)&gt;10,IF(AND(ISNUMBER('Control Sample Data'!H44),'Control Sample Data'!H44&lt;35, 'Control Sample Data'!H44&gt;0),'Control Sample Data'!H44,35),""))</f>
        <v/>
      </c>
      <c r="U45" s="60" t="str">
        <f>IF('Control Sample Data'!I44="","",IF(SUM('Control Sample Data'!I$3:I$98)&gt;10,IF(AND(ISNUMBER('Control Sample Data'!I44),'Control Sample Data'!I44&lt;35, 'Control Sample Data'!I44&gt;0),'Control Sample Data'!I44,35),""))</f>
        <v/>
      </c>
      <c r="V45" s="60" t="str">
        <f>IF('Control Sample Data'!J44="","",IF(SUM('Control Sample Data'!J$3:J$98)&gt;10,IF(AND(ISNUMBER('Control Sample Data'!J44),'Control Sample Data'!J44&lt;35, 'Control Sample Data'!J44&gt;0),'Control Sample Data'!J44,35),""))</f>
        <v/>
      </c>
      <c r="W45" s="60" t="str">
        <f>IF('Control Sample Data'!K44="","",IF(SUM('Control Sample Data'!K$3:K$98)&gt;10,IF(AND(ISNUMBER('Control Sample Data'!K44),'Control Sample Data'!K44&lt;35, 'Control Sample Data'!K44&gt;0),'Control Sample Data'!K44,35),""))</f>
        <v/>
      </c>
      <c r="X45" s="60" t="str">
        <f>IF('Control Sample Data'!L44="","",IF(SUM('Control Sample Data'!L$3:L$98)&gt;10,IF(AND(ISNUMBER('Control Sample Data'!L44),'Control Sample Data'!L44&lt;35, 'Control Sample Data'!L44&gt;0),'Control Sample Data'!L44,35),""))</f>
        <v/>
      </c>
      <c r="AS45" s="23" t="str">
        <f t="shared" si="20"/>
        <v>IL1B</v>
      </c>
      <c r="AT45" s="59" t="s">
        <v>42</v>
      </c>
      <c r="AU45" s="60">
        <f t="shared" si="46"/>
        <v>10.440000000000001</v>
      </c>
      <c r="AV45" s="60">
        <f t="shared" si="47"/>
        <v>10.59</v>
      </c>
      <c r="AW45" s="60">
        <f t="shared" si="48"/>
        <v>10.66</v>
      </c>
      <c r="AX45" s="60" t="str">
        <f t="shared" si="49"/>
        <v/>
      </c>
      <c r="AY45" s="60" t="str">
        <f t="shared" si="50"/>
        <v/>
      </c>
      <c r="AZ45" s="60" t="str">
        <f t="shared" si="51"/>
        <v/>
      </c>
      <c r="BA45" s="60" t="str">
        <f t="shared" si="52"/>
        <v/>
      </c>
      <c r="BB45" s="60" t="str">
        <f t="shared" si="53"/>
        <v/>
      </c>
      <c r="BC45" s="60" t="str">
        <f t="shared" si="54"/>
        <v/>
      </c>
      <c r="BD45" s="60" t="str">
        <f t="shared" si="55"/>
        <v/>
      </c>
      <c r="BE45" s="60">
        <f t="shared" si="56"/>
        <v>12.305</v>
      </c>
      <c r="BF45" s="60">
        <f t="shared" si="57"/>
        <v>11.780000000000001</v>
      </c>
      <c r="BG45" s="60">
        <f t="shared" si="58"/>
        <v>12.495000000000001</v>
      </c>
      <c r="BH45" s="60" t="str">
        <f t="shared" si="59"/>
        <v/>
      </c>
      <c r="BI45" s="60" t="str">
        <f t="shared" si="60"/>
        <v/>
      </c>
      <c r="BJ45" s="60" t="str">
        <f t="shared" si="61"/>
        <v/>
      </c>
      <c r="BK45" s="60" t="str">
        <f t="shared" si="62"/>
        <v/>
      </c>
      <c r="BL45" s="60" t="str">
        <f t="shared" si="63"/>
        <v/>
      </c>
      <c r="BM45" s="60" t="str">
        <f t="shared" si="64"/>
        <v/>
      </c>
      <c r="BN45" s="60" t="str">
        <f t="shared" si="65"/>
        <v/>
      </c>
      <c r="BO45" s="62">
        <f t="shared" si="66"/>
        <v>10.563333333333334</v>
      </c>
      <c r="BP45" s="62">
        <f t="shared" si="67"/>
        <v>12.193333333333333</v>
      </c>
      <c r="BQ45" s="74" t="str">
        <f t="shared" si="24"/>
        <v>IL1B</v>
      </c>
      <c r="BR45" s="59" t="s">
        <v>272</v>
      </c>
      <c r="BS45" s="98">
        <f t="shared" si="25"/>
        <v>7.1985801625542038E-4</v>
      </c>
      <c r="BT45" s="98">
        <f t="shared" si="26"/>
        <v>6.4877237016431244E-4</v>
      </c>
      <c r="BU45" s="98">
        <f t="shared" si="27"/>
        <v>6.1804521189955087E-4</v>
      </c>
      <c r="BV45" s="98" t="str">
        <f t="shared" si="28"/>
        <v/>
      </c>
      <c r="BW45" s="98" t="str">
        <f t="shared" si="29"/>
        <v/>
      </c>
      <c r="BX45" s="98" t="str">
        <f t="shared" si="30"/>
        <v/>
      </c>
      <c r="BY45" s="98" t="str">
        <f t="shared" si="31"/>
        <v/>
      </c>
      <c r="BZ45" s="98" t="str">
        <f t="shared" si="32"/>
        <v/>
      </c>
      <c r="CA45" s="98" t="str">
        <f t="shared" si="33"/>
        <v/>
      </c>
      <c r="CB45" s="98" t="str">
        <f t="shared" si="34"/>
        <v/>
      </c>
      <c r="CC45" s="98">
        <f t="shared" si="35"/>
        <v>1.9761772864926983E-4</v>
      </c>
      <c r="CD45" s="98">
        <f t="shared" si="36"/>
        <v>2.8435878575890024E-4</v>
      </c>
      <c r="CE45" s="98">
        <f t="shared" si="37"/>
        <v>1.7323283156742958E-4</v>
      </c>
      <c r="CF45" s="98" t="str">
        <f t="shared" si="38"/>
        <v/>
      </c>
      <c r="CG45" s="98" t="str">
        <f t="shared" si="39"/>
        <v/>
      </c>
      <c r="CH45" s="98" t="str">
        <f t="shared" si="40"/>
        <v/>
      </c>
      <c r="CI45" s="98" t="str">
        <f t="shared" si="41"/>
        <v/>
      </c>
      <c r="CJ45" s="98" t="str">
        <f t="shared" si="42"/>
        <v/>
      </c>
      <c r="CK45" s="98" t="str">
        <f t="shared" si="43"/>
        <v/>
      </c>
      <c r="CL45" s="98" t="str">
        <f t="shared" si="44"/>
        <v/>
      </c>
    </row>
    <row r="46" spans="1:90" x14ac:dyDescent="0.25">
      <c r="A46" s="22" t="str">
        <f>'Gene Table'!D45</f>
        <v>NOS2</v>
      </c>
      <c r="B46" s="59" t="s">
        <v>43</v>
      </c>
      <c r="C46" s="60">
        <f>IF('Test Sample Data'!C45="","",IF(SUM('Test Sample Data'!C$3:C$98)&gt;10,IF(AND(ISNUMBER('Test Sample Data'!C45),'Test Sample Data'!C45&lt;35, 'Test Sample Data'!C45&gt;0),'Test Sample Data'!C45,35),""))</f>
        <v>27.99</v>
      </c>
      <c r="D46" s="60">
        <f>IF('Test Sample Data'!D45="","",IF(SUM('Test Sample Data'!D$3:D$98)&gt;10,IF(AND(ISNUMBER('Test Sample Data'!D45),'Test Sample Data'!D45&lt;35, 'Test Sample Data'!D45&gt;0),'Test Sample Data'!D45,35),""))</f>
        <v>27.19</v>
      </c>
      <c r="E46" s="60">
        <f>IF('Test Sample Data'!E45="","",IF(SUM('Test Sample Data'!E$3:E$98)&gt;10,IF(AND(ISNUMBER('Test Sample Data'!E45),'Test Sample Data'!E45&lt;35, 'Test Sample Data'!E45&gt;0),'Test Sample Data'!E45,35),""))</f>
        <v>27.52</v>
      </c>
      <c r="F46" s="60" t="str">
        <f>IF('Test Sample Data'!F45="","",IF(SUM('Test Sample Data'!F$3:F$98)&gt;10,IF(AND(ISNUMBER('Test Sample Data'!F45),'Test Sample Data'!F45&lt;35, 'Test Sample Data'!F45&gt;0),'Test Sample Data'!F45,35),""))</f>
        <v/>
      </c>
      <c r="G46" s="60" t="str">
        <f>IF('Test Sample Data'!G45="","",IF(SUM('Test Sample Data'!G$3:G$98)&gt;10,IF(AND(ISNUMBER('Test Sample Data'!G45),'Test Sample Data'!G45&lt;35, 'Test Sample Data'!G45&gt;0),'Test Sample Data'!G45,35),""))</f>
        <v/>
      </c>
      <c r="H46" s="60" t="str">
        <f>IF('Test Sample Data'!H45="","",IF(SUM('Test Sample Data'!H$3:H$98)&gt;10,IF(AND(ISNUMBER('Test Sample Data'!H45),'Test Sample Data'!H45&lt;35, 'Test Sample Data'!H45&gt;0),'Test Sample Data'!H45,35),""))</f>
        <v/>
      </c>
      <c r="I46" s="60" t="str">
        <f>IF('Test Sample Data'!I45="","",IF(SUM('Test Sample Data'!I$3:I$98)&gt;10,IF(AND(ISNUMBER('Test Sample Data'!I45),'Test Sample Data'!I45&lt;35, 'Test Sample Data'!I45&gt;0),'Test Sample Data'!I45,35),""))</f>
        <v/>
      </c>
      <c r="J46" s="60" t="str">
        <f>IF('Test Sample Data'!J45="","",IF(SUM('Test Sample Data'!J$3:J$98)&gt;10,IF(AND(ISNUMBER('Test Sample Data'!J45),'Test Sample Data'!J45&lt;35, 'Test Sample Data'!J45&gt;0),'Test Sample Data'!J45,35),""))</f>
        <v/>
      </c>
      <c r="K46" s="60" t="str">
        <f>IF('Test Sample Data'!K45="","",IF(SUM('Test Sample Data'!K$3:K$98)&gt;10,IF(AND(ISNUMBER('Test Sample Data'!K45),'Test Sample Data'!K45&lt;35, 'Test Sample Data'!K45&gt;0),'Test Sample Data'!K45,35),""))</f>
        <v/>
      </c>
      <c r="L46" s="60" t="str">
        <f>IF('Test Sample Data'!L45="","",IF(SUM('Test Sample Data'!L$3:L$98)&gt;10,IF(AND(ISNUMBER('Test Sample Data'!L45),'Test Sample Data'!L45&lt;35, 'Test Sample Data'!L45&gt;0),'Test Sample Data'!L45,35),""))</f>
        <v/>
      </c>
      <c r="M46" s="60" t="str">
        <f>'Gene Table'!D45</f>
        <v>NOS2</v>
      </c>
      <c r="N46" s="59" t="s">
        <v>43</v>
      </c>
      <c r="O46" s="60">
        <f>IF('Control Sample Data'!C45="","",IF(SUM('Control Sample Data'!C$3:C$98)&gt;10,IF(AND(ISNUMBER('Control Sample Data'!C45),'Control Sample Data'!C45&lt;35, 'Control Sample Data'!C45&gt;0),'Control Sample Data'!C45,35),""))</f>
        <v>26.41</v>
      </c>
      <c r="P46" s="60">
        <f>IF('Control Sample Data'!D45="","",IF(SUM('Control Sample Data'!D$3:D$98)&gt;10,IF(AND(ISNUMBER('Control Sample Data'!D45),'Control Sample Data'!D45&lt;35, 'Control Sample Data'!D45&gt;0),'Control Sample Data'!D45,35),""))</f>
        <v>27.34</v>
      </c>
      <c r="Q46" s="60">
        <f>IF('Control Sample Data'!E45="","",IF(SUM('Control Sample Data'!E$3:E$98)&gt;10,IF(AND(ISNUMBER('Control Sample Data'!E45),'Control Sample Data'!E45&lt;35, 'Control Sample Data'!E45&gt;0),'Control Sample Data'!E45,35),""))</f>
        <v>28.02</v>
      </c>
      <c r="R46" s="60" t="str">
        <f>IF('Control Sample Data'!F45="","",IF(SUM('Control Sample Data'!F$3:F$98)&gt;10,IF(AND(ISNUMBER('Control Sample Data'!F45),'Control Sample Data'!F45&lt;35, 'Control Sample Data'!F45&gt;0),'Control Sample Data'!F45,35),""))</f>
        <v/>
      </c>
      <c r="S46" s="60" t="str">
        <f>IF('Control Sample Data'!G45="","",IF(SUM('Control Sample Data'!G$3:G$98)&gt;10,IF(AND(ISNUMBER('Control Sample Data'!G45),'Control Sample Data'!G45&lt;35, 'Control Sample Data'!G45&gt;0),'Control Sample Data'!G45,35),""))</f>
        <v/>
      </c>
      <c r="T46" s="60" t="str">
        <f>IF('Control Sample Data'!H45="","",IF(SUM('Control Sample Data'!H$3:H$98)&gt;10,IF(AND(ISNUMBER('Control Sample Data'!H45),'Control Sample Data'!H45&lt;35, 'Control Sample Data'!H45&gt;0),'Control Sample Data'!H45,35),""))</f>
        <v/>
      </c>
      <c r="U46" s="60" t="str">
        <f>IF('Control Sample Data'!I45="","",IF(SUM('Control Sample Data'!I$3:I$98)&gt;10,IF(AND(ISNUMBER('Control Sample Data'!I45),'Control Sample Data'!I45&lt;35, 'Control Sample Data'!I45&gt;0),'Control Sample Data'!I45,35),""))</f>
        <v/>
      </c>
      <c r="V46" s="60" t="str">
        <f>IF('Control Sample Data'!J45="","",IF(SUM('Control Sample Data'!J$3:J$98)&gt;10,IF(AND(ISNUMBER('Control Sample Data'!J45),'Control Sample Data'!J45&lt;35, 'Control Sample Data'!J45&gt;0),'Control Sample Data'!J45,35),""))</f>
        <v/>
      </c>
      <c r="W46" s="60" t="str">
        <f>IF('Control Sample Data'!K45="","",IF(SUM('Control Sample Data'!K$3:K$98)&gt;10,IF(AND(ISNUMBER('Control Sample Data'!K45),'Control Sample Data'!K45&lt;35, 'Control Sample Data'!K45&gt;0),'Control Sample Data'!K45,35),""))</f>
        <v/>
      </c>
      <c r="X46" s="60" t="str">
        <f>IF('Control Sample Data'!L45="","",IF(SUM('Control Sample Data'!L$3:L$98)&gt;10,IF(AND(ISNUMBER('Control Sample Data'!L45),'Control Sample Data'!L45&lt;35, 'Control Sample Data'!L45&gt;0),'Control Sample Data'!L45,35),""))</f>
        <v/>
      </c>
      <c r="AS46" s="23" t="str">
        <f t="shared" si="20"/>
        <v>NOS2</v>
      </c>
      <c r="AT46" s="59" t="s">
        <v>43</v>
      </c>
      <c r="AU46" s="60">
        <f t="shared" si="46"/>
        <v>8.98</v>
      </c>
      <c r="AV46" s="60">
        <f t="shared" si="47"/>
        <v>8.5400000000000027</v>
      </c>
      <c r="AW46" s="60">
        <f t="shared" si="48"/>
        <v>9.129999999999999</v>
      </c>
      <c r="AX46" s="60" t="str">
        <f t="shared" si="49"/>
        <v/>
      </c>
      <c r="AY46" s="60" t="str">
        <f t="shared" si="50"/>
        <v/>
      </c>
      <c r="AZ46" s="60" t="str">
        <f t="shared" si="51"/>
        <v/>
      </c>
      <c r="BA46" s="60" t="str">
        <f t="shared" si="52"/>
        <v/>
      </c>
      <c r="BB46" s="60" t="str">
        <f t="shared" si="53"/>
        <v/>
      </c>
      <c r="BC46" s="60" t="str">
        <f t="shared" si="54"/>
        <v/>
      </c>
      <c r="BD46" s="60" t="str">
        <f t="shared" si="55"/>
        <v/>
      </c>
      <c r="BE46" s="60">
        <f t="shared" si="56"/>
        <v>9.1449999999999996</v>
      </c>
      <c r="BF46" s="60">
        <f t="shared" si="57"/>
        <v>9.27</v>
      </c>
      <c r="BG46" s="60">
        <f t="shared" si="58"/>
        <v>9.3350000000000009</v>
      </c>
      <c r="BH46" s="60" t="str">
        <f t="shared" si="59"/>
        <v/>
      </c>
      <c r="BI46" s="60" t="str">
        <f t="shared" si="60"/>
        <v/>
      </c>
      <c r="BJ46" s="60" t="str">
        <f t="shared" si="61"/>
        <v/>
      </c>
      <c r="BK46" s="60" t="str">
        <f t="shared" si="62"/>
        <v/>
      </c>
      <c r="BL46" s="60" t="str">
        <f t="shared" si="63"/>
        <v/>
      </c>
      <c r="BM46" s="60" t="str">
        <f t="shared" si="64"/>
        <v/>
      </c>
      <c r="BN46" s="60" t="str">
        <f t="shared" si="65"/>
        <v/>
      </c>
      <c r="BO46" s="62">
        <f t="shared" si="66"/>
        <v>8.8833333333333346</v>
      </c>
      <c r="BP46" s="62">
        <f t="shared" si="67"/>
        <v>9.25</v>
      </c>
      <c r="BQ46" s="74" t="str">
        <f t="shared" si="24"/>
        <v>NOS2</v>
      </c>
      <c r="BR46" s="59" t="s">
        <v>273</v>
      </c>
      <c r="BS46" s="98">
        <f t="shared" si="25"/>
        <v>1.9803896089649001E-3</v>
      </c>
      <c r="BT46" s="98">
        <f t="shared" si="26"/>
        <v>2.686605113554182E-3</v>
      </c>
      <c r="BU46" s="98">
        <f t="shared" si="27"/>
        <v>1.7848270512293E-3</v>
      </c>
      <c r="BV46" s="98" t="str">
        <f t="shared" si="28"/>
        <v/>
      </c>
      <c r="BW46" s="98" t="str">
        <f t="shared" si="29"/>
        <v/>
      </c>
      <c r="BX46" s="98" t="str">
        <f t="shared" si="30"/>
        <v/>
      </c>
      <c r="BY46" s="98" t="str">
        <f t="shared" si="31"/>
        <v/>
      </c>
      <c r="BZ46" s="98" t="str">
        <f t="shared" si="32"/>
        <v/>
      </c>
      <c r="CA46" s="98" t="str">
        <f t="shared" si="33"/>
        <v/>
      </c>
      <c r="CB46" s="98" t="str">
        <f t="shared" si="34"/>
        <v/>
      </c>
      <c r="CC46" s="98">
        <f t="shared" si="35"/>
        <v>1.7663659717990004E-3</v>
      </c>
      <c r="CD46" s="98">
        <f t="shared" si="36"/>
        <v>1.6197647379188329E-3</v>
      </c>
      <c r="CE46" s="98">
        <f t="shared" si="37"/>
        <v>1.5484065168169612E-3</v>
      </c>
      <c r="CF46" s="98" t="str">
        <f t="shared" si="38"/>
        <v/>
      </c>
      <c r="CG46" s="98" t="str">
        <f t="shared" si="39"/>
        <v/>
      </c>
      <c r="CH46" s="98" t="str">
        <f t="shared" si="40"/>
        <v/>
      </c>
      <c r="CI46" s="98" t="str">
        <f t="shared" si="41"/>
        <v/>
      </c>
      <c r="CJ46" s="98" t="str">
        <f t="shared" si="42"/>
        <v/>
      </c>
      <c r="CK46" s="98" t="str">
        <f t="shared" si="43"/>
        <v/>
      </c>
      <c r="CL46" s="98" t="str">
        <f t="shared" si="44"/>
        <v/>
      </c>
    </row>
    <row r="47" spans="1:90" x14ac:dyDescent="0.25">
      <c r="A47" s="22" t="str">
        <f>'Gene Table'!D46</f>
        <v>EEF1A1</v>
      </c>
      <c r="B47" s="59" t="s">
        <v>44</v>
      </c>
      <c r="C47" s="60">
        <f>IF('Test Sample Data'!C46="","",IF(SUM('Test Sample Data'!C$3:C$98)&gt;10,IF(AND(ISNUMBER('Test Sample Data'!C46),'Test Sample Data'!C46&lt;35, 'Test Sample Data'!C46&gt;0),'Test Sample Data'!C46,35),""))</f>
        <v>18.28</v>
      </c>
      <c r="D47" s="60">
        <f>IF('Test Sample Data'!D46="","",IF(SUM('Test Sample Data'!D$3:D$98)&gt;10,IF(AND(ISNUMBER('Test Sample Data'!D46),'Test Sample Data'!D46&lt;35, 'Test Sample Data'!D46&gt;0),'Test Sample Data'!D46,35),""))</f>
        <v>17.8</v>
      </c>
      <c r="E47" s="60">
        <f>IF('Test Sample Data'!E46="","",IF(SUM('Test Sample Data'!E$3:E$98)&gt;10,IF(AND(ISNUMBER('Test Sample Data'!E46),'Test Sample Data'!E46&lt;35, 'Test Sample Data'!E46&gt;0),'Test Sample Data'!E46,35),""))</f>
        <v>17.54</v>
      </c>
      <c r="F47" s="60" t="str">
        <f>IF('Test Sample Data'!F46="","",IF(SUM('Test Sample Data'!F$3:F$98)&gt;10,IF(AND(ISNUMBER('Test Sample Data'!F46),'Test Sample Data'!F46&lt;35, 'Test Sample Data'!F46&gt;0),'Test Sample Data'!F46,35),""))</f>
        <v/>
      </c>
      <c r="G47" s="60" t="str">
        <f>IF('Test Sample Data'!G46="","",IF(SUM('Test Sample Data'!G$3:G$98)&gt;10,IF(AND(ISNUMBER('Test Sample Data'!G46),'Test Sample Data'!G46&lt;35, 'Test Sample Data'!G46&gt;0),'Test Sample Data'!G46,35),""))</f>
        <v/>
      </c>
      <c r="H47" s="60" t="str">
        <f>IF('Test Sample Data'!H46="","",IF(SUM('Test Sample Data'!H$3:H$98)&gt;10,IF(AND(ISNUMBER('Test Sample Data'!H46),'Test Sample Data'!H46&lt;35, 'Test Sample Data'!H46&gt;0),'Test Sample Data'!H46,35),""))</f>
        <v/>
      </c>
      <c r="I47" s="60" t="str">
        <f>IF('Test Sample Data'!I46="","",IF(SUM('Test Sample Data'!I$3:I$98)&gt;10,IF(AND(ISNUMBER('Test Sample Data'!I46),'Test Sample Data'!I46&lt;35, 'Test Sample Data'!I46&gt;0),'Test Sample Data'!I46,35),""))</f>
        <v/>
      </c>
      <c r="J47" s="60" t="str">
        <f>IF('Test Sample Data'!J46="","",IF(SUM('Test Sample Data'!J$3:J$98)&gt;10,IF(AND(ISNUMBER('Test Sample Data'!J46),'Test Sample Data'!J46&lt;35, 'Test Sample Data'!J46&gt;0),'Test Sample Data'!J46,35),""))</f>
        <v/>
      </c>
      <c r="K47" s="60" t="str">
        <f>IF('Test Sample Data'!K46="","",IF(SUM('Test Sample Data'!K$3:K$98)&gt;10,IF(AND(ISNUMBER('Test Sample Data'!K46),'Test Sample Data'!K46&lt;35, 'Test Sample Data'!K46&gt;0),'Test Sample Data'!K46,35),""))</f>
        <v/>
      </c>
      <c r="L47" s="60" t="str">
        <f>IF('Test Sample Data'!L46="","",IF(SUM('Test Sample Data'!L$3:L$98)&gt;10,IF(AND(ISNUMBER('Test Sample Data'!L46),'Test Sample Data'!L46&lt;35, 'Test Sample Data'!L46&gt;0),'Test Sample Data'!L46,35),""))</f>
        <v/>
      </c>
      <c r="M47" s="60" t="str">
        <f>'Gene Table'!D46</f>
        <v>EEF1A1</v>
      </c>
      <c r="N47" s="59" t="s">
        <v>44</v>
      </c>
      <c r="O47" s="60">
        <f>IF('Control Sample Data'!C46="","",IF(SUM('Control Sample Data'!C$3:C$98)&gt;10,IF(AND(ISNUMBER('Control Sample Data'!C46),'Control Sample Data'!C46&lt;35, 'Control Sample Data'!C46&gt;0),'Control Sample Data'!C46,35),""))</f>
        <v>16.690000000000001</v>
      </c>
      <c r="P47" s="60">
        <f>IF('Control Sample Data'!D46="","",IF(SUM('Control Sample Data'!D$3:D$98)&gt;10,IF(AND(ISNUMBER('Control Sample Data'!D46),'Control Sample Data'!D46&lt;35, 'Control Sample Data'!D46&gt;0),'Control Sample Data'!D46,35),""))</f>
        <v>17.61</v>
      </c>
      <c r="Q47" s="60">
        <f>IF('Control Sample Data'!E46="","",IF(SUM('Control Sample Data'!E$3:E$98)&gt;10,IF(AND(ISNUMBER('Control Sample Data'!E46),'Control Sample Data'!E46&lt;35, 'Control Sample Data'!E46&gt;0),'Control Sample Data'!E46,35),""))</f>
        <v>18.38</v>
      </c>
      <c r="R47" s="60" t="str">
        <f>IF('Control Sample Data'!F46="","",IF(SUM('Control Sample Data'!F$3:F$98)&gt;10,IF(AND(ISNUMBER('Control Sample Data'!F46),'Control Sample Data'!F46&lt;35, 'Control Sample Data'!F46&gt;0),'Control Sample Data'!F46,35),""))</f>
        <v/>
      </c>
      <c r="S47" s="60" t="str">
        <f>IF('Control Sample Data'!G46="","",IF(SUM('Control Sample Data'!G$3:G$98)&gt;10,IF(AND(ISNUMBER('Control Sample Data'!G46),'Control Sample Data'!G46&lt;35, 'Control Sample Data'!G46&gt;0),'Control Sample Data'!G46,35),""))</f>
        <v/>
      </c>
      <c r="T47" s="60" t="str">
        <f>IF('Control Sample Data'!H46="","",IF(SUM('Control Sample Data'!H$3:H$98)&gt;10,IF(AND(ISNUMBER('Control Sample Data'!H46),'Control Sample Data'!H46&lt;35, 'Control Sample Data'!H46&gt;0),'Control Sample Data'!H46,35),""))</f>
        <v/>
      </c>
      <c r="U47" s="60" t="str">
        <f>IF('Control Sample Data'!I46="","",IF(SUM('Control Sample Data'!I$3:I$98)&gt;10,IF(AND(ISNUMBER('Control Sample Data'!I46),'Control Sample Data'!I46&lt;35, 'Control Sample Data'!I46&gt;0),'Control Sample Data'!I46,35),""))</f>
        <v/>
      </c>
      <c r="V47" s="60" t="str">
        <f>IF('Control Sample Data'!J46="","",IF(SUM('Control Sample Data'!J$3:J$98)&gt;10,IF(AND(ISNUMBER('Control Sample Data'!J46),'Control Sample Data'!J46&lt;35, 'Control Sample Data'!J46&gt;0),'Control Sample Data'!J46,35),""))</f>
        <v/>
      </c>
      <c r="W47" s="60" t="str">
        <f>IF('Control Sample Data'!K46="","",IF(SUM('Control Sample Data'!K$3:K$98)&gt;10,IF(AND(ISNUMBER('Control Sample Data'!K46),'Control Sample Data'!K46&lt;35, 'Control Sample Data'!K46&gt;0),'Control Sample Data'!K46,35),""))</f>
        <v/>
      </c>
      <c r="X47" s="60" t="str">
        <f>IF('Control Sample Data'!L46="","",IF(SUM('Control Sample Data'!L$3:L$98)&gt;10,IF(AND(ISNUMBER('Control Sample Data'!L46),'Control Sample Data'!L46&lt;35, 'Control Sample Data'!L46&gt;0),'Control Sample Data'!L46,35),""))</f>
        <v/>
      </c>
      <c r="AS47" s="23" t="str">
        <f t="shared" si="20"/>
        <v>EEF1A1</v>
      </c>
      <c r="AT47" s="59" t="s">
        <v>44</v>
      </c>
      <c r="AU47" s="60">
        <f t="shared" si="46"/>
        <v>-0.72999999999999687</v>
      </c>
      <c r="AV47" s="60">
        <f t="shared" si="47"/>
        <v>-0.84999999999999787</v>
      </c>
      <c r="AW47" s="60">
        <f t="shared" si="48"/>
        <v>-0.85000000000000142</v>
      </c>
      <c r="AX47" s="60" t="str">
        <f t="shared" si="49"/>
        <v/>
      </c>
      <c r="AY47" s="60" t="str">
        <f t="shared" si="50"/>
        <v/>
      </c>
      <c r="AZ47" s="60" t="str">
        <f t="shared" si="51"/>
        <v/>
      </c>
      <c r="BA47" s="60" t="str">
        <f t="shared" si="52"/>
        <v/>
      </c>
      <c r="BB47" s="60" t="str">
        <f t="shared" si="53"/>
        <v/>
      </c>
      <c r="BC47" s="60" t="str">
        <f t="shared" si="54"/>
        <v/>
      </c>
      <c r="BD47" s="60" t="str">
        <f t="shared" si="55"/>
        <v/>
      </c>
      <c r="BE47" s="60">
        <f t="shared" si="56"/>
        <v>-0.57499999999999929</v>
      </c>
      <c r="BF47" s="60">
        <f t="shared" si="57"/>
        <v>-0.46000000000000085</v>
      </c>
      <c r="BG47" s="60">
        <f t="shared" si="58"/>
        <v>-0.30499999999999972</v>
      </c>
      <c r="BH47" s="60" t="str">
        <f t="shared" si="59"/>
        <v/>
      </c>
      <c r="BI47" s="60" t="str">
        <f t="shared" si="60"/>
        <v/>
      </c>
      <c r="BJ47" s="60" t="str">
        <f t="shared" si="61"/>
        <v/>
      </c>
      <c r="BK47" s="60" t="str">
        <f t="shared" si="62"/>
        <v/>
      </c>
      <c r="BL47" s="60" t="str">
        <f t="shared" si="63"/>
        <v/>
      </c>
      <c r="BM47" s="60" t="str">
        <f t="shared" si="64"/>
        <v/>
      </c>
      <c r="BN47" s="60" t="str">
        <f t="shared" si="65"/>
        <v/>
      </c>
      <c r="BO47" s="62">
        <f t="shared" si="66"/>
        <v>-0.80999999999999872</v>
      </c>
      <c r="BP47" s="62">
        <f t="shared" si="67"/>
        <v>-0.4466666666666666</v>
      </c>
      <c r="BQ47" s="74" t="str">
        <f t="shared" si="24"/>
        <v>EEF1A1</v>
      </c>
      <c r="BR47" s="59" t="s">
        <v>274</v>
      </c>
      <c r="BS47" s="98">
        <f t="shared" si="25"/>
        <v>1.6586390916288798</v>
      </c>
      <c r="BT47" s="98">
        <f t="shared" si="26"/>
        <v>1.8025009252216577</v>
      </c>
      <c r="BU47" s="98">
        <f t="shared" si="27"/>
        <v>1.8025009252216622</v>
      </c>
      <c r="BV47" s="98" t="str">
        <f t="shared" si="28"/>
        <v/>
      </c>
      <c r="BW47" s="98" t="str">
        <f t="shared" si="29"/>
        <v/>
      </c>
      <c r="BX47" s="98" t="str">
        <f t="shared" si="30"/>
        <v/>
      </c>
      <c r="BY47" s="98" t="str">
        <f t="shared" si="31"/>
        <v/>
      </c>
      <c r="BZ47" s="98" t="str">
        <f t="shared" si="32"/>
        <v/>
      </c>
      <c r="CA47" s="98" t="str">
        <f t="shared" si="33"/>
        <v/>
      </c>
      <c r="CB47" s="98" t="str">
        <f t="shared" si="34"/>
        <v/>
      </c>
      <c r="CC47" s="98">
        <f t="shared" si="35"/>
        <v>1.4896774631227014</v>
      </c>
      <c r="CD47" s="98">
        <f t="shared" si="36"/>
        <v>1.3755418181397445</v>
      </c>
      <c r="CE47" s="98">
        <f t="shared" si="37"/>
        <v>1.2354186371269289</v>
      </c>
      <c r="CF47" s="98" t="str">
        <f t="shared" si="38"/>
        <v/>
      </c>
      <c r="CG47" s="98" t="str">
        <f t="shared" si="39"/>
        <v/>
      </c>
      <c r="CH47" s="98" t="str">
        <f t="shared" si="40"/>
        <v/>
      </c>
      <c r="CI47" s="98" t="str">
        <f t="shared" si="41"/>
        <v/>
      </c>
      <c r="CJ47" s="98" t="str">
        <f t="shared" si="42"/>
        <v/>
      </c>
      <c r="CK47" s="98" t="str">
        <f t="shared" si="43"/>
        <v/>
      </c>
      <c r="CL47" s="98" t="str">
        <f t="shared" si="44"/>
        <v/>
      </c>
    </row>
    <row r="48" spans="1:90" x14ac:dyDescent="0.25">
      <c r="A48" s="22" t="str">
        <f>'Gene Table'!D47</f>
        <v>RPL4</v>
      </c>
      <c r="B48" s="59" t="s">
        <v>45</v>
      </c>
      <c r="C48" s="60">
        <f>IF('Test Sample Data'!C47="","",IF(SUM('Test Sample Data'!C$3:C$98)&gt;10,IF(AND(ISNUMBER('Test Sample Data'!C47),'Test Sample Data'!C47&lt;35, 'Test Sample Data'!C47&gt;0),'Test Sample Data'!C47,35),""))</f>
        <v>19.739999999999998</v>
      </c>
      <c r="D48" s="60">
        <f>IF('Test Sample Data'!D47="","",IF(SUM('Test Sample Data'!D$3:D$98)&gt;10,IF(AND(ISNUMBER('Test Sample Data'!D47),'Test Sample Data'!D47&lt;35, 'Test Sample Data'!D47&gt;0),'Test Sample Data'!D47,35),""))</f>
        <v>19.5</v>
      </c>
      <c r="E48" s="60">
        <f>IF('Test Sample Data'!E47="","",IF(SUM('Test Sample Data'!E$3:E$98)&gt;10,IF(AND(ISNUMBER('Test Sample Data'!E47),'Test Sample Data'!E47&lt;35, 'Test Sample Data'!E47&gt;0),'Test Sample Data'!E47,35),""))</f>
        <v>19.239999999999998</v>
      </c>
      <c r="F48" s="60" t="str">
        <f>IF('Test Sample Data'!F47="","",IF(SUM('Test Sample Data'!F$3:F$98)&gt;10,IF(AND(ISNUMBER('Test Sample Data'!F47),'Test Sample Data'!F47&lt;35, 'Test Sample Data'!F47&gt;0),'Test Sample Data'!F47,35),""))</f>
        <v/>
      </c>
      <c r="G48" s="60" t="str">
        <f>IF('Test Sample Data'!G47="","",IF(SUM('Test Sample Data'!G$3:G$98)&gt;10,IF(AND(ISNUMBER('Test Sample Data'!G47),'Test Sample Data'!G47&lt;35, 'Test Sample Data'!G47&gt;0),'Test Sample Data'!G47,35),""))</f>
        <v/>
      </c>
      <c r="H48" s="60" t="str">
        <f>IF('Test Sample Data'!H47="","",IF(SUM('Test Sample Data'!H$3:H$98)&gt;10,IF(AND(ISNUMBER('Test Sample Data'!H47),'Test Sample Data'!H47&lt;35, 'Test Sample Data'!H47&gt;0),'Test Sample Data'!H47,35),""))</f>
        <v/>
      </c>
      <c r="I48" s="60" t="str">
        <f>IF('Test Sample Data'!I47="","",IF(SUM('Test Sample Data'!I$3:I$98)&gt;10,IF(AND(ISNUMBER('Test Sample Data'!I47),'Test Sample Data'!I47&lt;35, 'Test Sample Data'!I47&gt;0),'Test Sample Data'!I47,35),""))</f>
        <v/>
      </c>
      <c r="J48" s="60" t="str">
        <f>IF('Test Sample Data'!J47="","",IF(SUM('Test Sample Data'!J$3:J$98)&gt;10,IF(AND(ISNUMBER('Test Sample Data'!J47),'Test Sample Data'!J47&lt;35, 'Test Sample Data'!J47&gt;0),'Test Sample Data'!J47,35),""))</f>
        <v/>
      </c>
      <c r="K48" s="60" t="str">
        <f>IF('Test Sample Data'!K47="","",IF(SUM('Test Sample Data'!K$3:K$98)&gt;10,IF(AND(ISNUMBER('Test Sample Data'!K47),'Test Sample Data'!K47&lt;35, 'Test Sample Data'!K47&gt;0),'Test Sample Data'!K47,35),""))</f>
        <v/>
      </c>
      <c r="L48" s="60" t="str">
        <f>IF('Test Sample Data'!L47="","",IF(SUM('Test Sample Data'!L$3:L$98)&gt;10,IF(AND(ISNUMBER('Test Sample Data'!L47),'Test Sample Data'!L47&lt;35, 'Test Sample Data'!L47&gt;0),'Test Sample Data'!L47,35),""))</f>
        <v/>
      </c>
      <c r="M48" s="60" t="str">
        <f>'Gene Table'!D47</f>
        <v>RPL4</v>
      </c>
      <c r="N48" s="59" t="s">
        <v>45</v>
      </c>
      <c r="O48" s="60">
        <f>IF('Control Sample Data'!C47="","",IF(SUM('Control Sample Data'!C$3:C$98)&gt;10,IF(AND(ISNUMBER('Control Sample Data'!C47),'Control Sample Data'!C47&lt;35, 'Control Sample Data'!C47&gt;0),'Control Sample Data'!C47,35),""))</f>
        <v>17.84</v>
      </c>
      <c r="P48" s="60">
        <f>IF('Control Sample Data'!D47="","",IF(SUM('Control Sample Data'!D$3:D$98)&gt;10,IF(AND(ISNUMBER('Control Sample Data'!D47),'Control Sample Data'!D47&lt;35, 'Control Sample Data'!D47&gt;0),'Control Sample Data'!D47,35),""))</f>
        <v>18.53</v>
      </c>
      <c r="Q48" s="60">
        <f>IF('Control Sample Data'!E47="","",IF(SUM('Control Sample Data'!E$3:E$98)&gt;10,IF(AND(ISNUMBER('Control Sample Data'!E47),'Control Sample Data'!E47&lt;35, 'Control Sample Data'!E47&gt;0),'Control Sample Data'!E47,35),""))</f>
        <v>18.989999999999998</v>
      </c>
      <c r="R48" s="60" t="str">
        <f>IF('Control Sample Data'!F47="","",IF(SUM('Control Sample Data'!F$3:F$98)&gt;10,IF(AND(ISNUMBER('Control Sample Data'!F47),'Control Sample Data'!F47&lt;35, 'Control Sample Data'!F47&gt;0),'Control Sample Data'!F47,35),""))</f>
        <v/>
      </c>
      <c r="S48" s="60" t="str">
        <f>IF('Control Sample Data'!G47="","",IF(SUM('Control Sample Data'!G$3:G$98)&gt;10,IF(AND(ISNUMBER('Control Sample Data'!G47),'Control Sample Data'!G47&lt;35, 'Control Sample Data'!G47&gt;0),'Control Sample Data'!G47,35),""))</f>
        <v/>
      </c>
      <c r="T48" s="60" t="str">
        <f>IF('Control Sample Data'!H47="","",IF(SUM('Control Sample Data'!H$3:H$98)&gt;10,IF(AND(ISNUMBER('Control Sample Data'!H47),'Control Sample Data'!H47&lt;35, 'Control Sample Data'!H47&gt;0),'Control Sample Data'!H47,35),""))</f>
        <v/>
      </c>
      <c r="U48" s="60" t="str">
        <f>IF('Control Sample Data'!I47="","",IF(SUM('Control Sample Data'!I$3:I$98)&gt;10,IF(AND(ISNUMBER('Control Sample Data'!I47),'Control Sample Data'!I47&lt;35, 'Control Sample Data'!I47&gt;0),'Control Sample Data'!I47,35),""))</f>
        <v/>
      </c>
      <c r="V48" s="60" t="str">
        <f>IF('Control Sample Data'!J47="","",IF(SUM('Control Sample Data'!J$3:J$98)&gt;10,IF(AND(ISNUMBER('Control Sample Data'!J47),'Control Sample Data'!J47&lt;35, 'Control Sample Data'!J47&gt;0),'Control Sample Data'!J47,35),""))</f>
        <v/>
      </c>
      <c r="W48" s="60" t="str">
        <f>IF('Control Sample Data'!K47="","",IF(SUM('Control Sample Data'!K$3:K$98)&gt;10,IF(AND(ISNUMBER('Control Sample Data'!K47),'Control Sample Data'!K47&lt;35, 'Control Sample Data'!K47&gt;0),'Control Sample Data'!K47,35),""))</f>
        <v/>
      </c>
      <c r="X48" s="60" t="str">
        <f>IF('Control Sample Data'!L47="","",IF(SUM('Control Sample Data'!L$3:L$98)&gt;10,IF(AND(ISNUMBER('Control Sample Data'!L47),'Control Sample Data'!L47&lt;35, 'Control Sample Data'!L47&gt;0),'Control Sample Data'!L47,35),""))</f>
        <v/>
      </c>
      <c r="AS48" s="23" t="str">
        <f t="shared" si="20"/>
        <v>RPL4</v>
      </c>
      <c r="AT48" s="59" t="s">
        <v>45</v>
      </c>
      <c r="AU48" s="60">
        <f t="shared" si="46"/>
        <v>0.73000000000000043</v>
      </c>
      <c r="AV48" s="60">
        <f t="shared" si="47"/>
        <v>0.85000000000000142</v>
      </c>
      <c r="AW48" s="60">
        <f t="shared" si="48"/>
        <v>0.84999999999999787</v>
      </c>
      <c r="AX48" s="60" t="str">
        <f t="shared" si="49"/>
        <v/>
      </c>
      <c r="AY48" s="60" t="str">
        <f t="shared" si="50"/>
        <v/>
      </c>
      <c r="AZ48" s="60" t="str">
        <f t="shared" si="51"/>
        <v/>
      </c>
      <c r="BA48" s="60" t="str">
        <f t="shared" si="52"/>
        <v/>
      </c>
      <c r="BB48" s="60" t="str">
        <f t="shared" si="53"/>
        <v/>
      </c>
      <c r="BC48" s="60" t="str">
        <f t="shared" si="54"/>
        <v/>
      </c>
      <c r="BD48" s="60" t="str">
        <f t="shared" si="55"/>
        <v/>
      </c>
      <c r="BE48" s="60">
        <f t="shared" si="56"/>
        <v>0.57499999999999929</v>
      </c>
      <c r="BF48" s="60">
        <f t="shared" si="57"/>
        <v>0.46000000000000085</v>
      </c>
      <c r="BG48" s="60">
        <f t="shared" si="58"/>
        <v>0.30499999999999972</v>
      </c>
      <c r="BH48" s="60" t="str">
        <f t="shared" si="59"/>
        <v/>
      </c>
      <c r="BI48" s="60" t="str">
        <f t="shared" si="60"/>
        <v/>
      </c>
      <c r="BJ48" s="60" t="str">
        <f t="shared" si="61"/>
        <v/>
      </c>
      <c r="BK48" s="60" t="str">
        <f t="shared" si="62"/>
        <v/>
      </c>
      <c r="BL48" s="60" t="str">
        <f t="shared" si="63"/>
        <v/>
      </c>
      <c r="BM48" s="60" t="str">
        <f t="shared" si="64"/>
        <v/>
      </c>
      <c r="BN48" s="60" t="str">
        <f t="shared" si="65"/>
        <v/>
      </c>
      <c r="BO48" s="62">
        <f t="shared" si="66"/>
        <v>0.80999999999999994</v>
      </c>
      <c r="BP48" s="62">
        <f t="shared" si="67"/>
        <v>0.4466666666666666</v>
      </c>
      <c r="BQ48" s="74" t="str">
        <f t="shared" si="24"/>
        <v>RPL4</v>
      </c>
      <c r="BR48" s="59" t="s">
        <v>275</v>
      </c>
      <c r="BS48" s="98">
        <f t="shared" si="25"/>
        <v>0.60290391384538</v>
      </c>
      <c r="BT48" s="98">
        <f t="shared" si="26"/>
        <v>0.55478473603392198</v>
      </c>
      <c r="BU48" s="98">
        <f t="shared" si="27"/>
        <v>0.55478473603392331</v>
      </c>
      <c r="BV48" s="98" t="str">
        <f t="shared" si="28"/>
        <v/>
      </c>
      <c r="BW48" s="98" t="str">
        <f t="shared" si="29"/>
        <v/>
      </c>
      <c r="BX48" s="98" t="str">
        <f t="shared" si="30"/>
        <v/>
      </c>
      <c r="BY48" s="98" t="str">
        <f t="shared" si="31"/>
        <v/>
      </c>
      <c r="BZ48" s="98" t="str">
        <f t="shared" si="32"/>
        <v/>
      </c>
      <c r="CA48" s="98" t="str">
        <f t="shared" si="33"/>
        <v/>
      </c>
      <c r="CB48" s="98" t="str">
        <f t="shared" si="34"/>
        <v/>
      </c>
      <c r="CC48" s="98">
        <f t="shared" si="35"/>
        <v>0.67128625139013209</v>
      </c>
      <c r="CD48" s="98">
        <f t="shared" si="36"/>
        <v>0.72698625866015487</v>
      </c>
      <c r="CE48" s="98">
        <f t="shared" si="37"/>
        <v>0.80944221654740856</v>
      </c>
      <c r="CF48" s="98" t="str">
        <f t="shared" si="38"/>
        <v/>
      </c>
      <c r="CG48" s="98" t="str">
        <f t="shared" si="39"/>
        <v/>
      </c>
      <c r="CH48" s="98" t="str">
        <f t="shared" si="40"/>
        <v/>
      </c>
      <c r="CI48" s="98" t="str">
        <f t="shared" si="41"/>
        <v/>
      </c>
      <c r="CJ48" s="98" t="str">
        <f t="shared" si="42"/>
        <v/>
      </c>
      <c r="CK48" s="98" t="str">
        <f t="shared" si="43"/>
        <v/>
      </c>
      <c r="CL48" s="98" t="str">
        <f t="shared" si="44"/>
        <v/>
      </c>
    </row>
    <row r="49" spans="1:90" x14ac:dyDescent="0.25">
      <c r="A49" s="22" t="str">
        <f>'Gene Table'!D48</f>
        <v>GGDC</v>
      </c>
      <c r="B49" s="59" t="s">
        <v>46</v>
      </c>
      <c r="C49" s="60">
        <f>IF('Test Sample Data'!C48="","",IF(SUM('Test Sample Data'!C$3:C$98)&gt;10,IF(AND(ISNUMBER('Test Sample Data'!C48),'Test Sample Data'!C48&lt;35, 'Test Sample Data'!C48&gt;0),'Test Sample Data'!C48,35),""))</f>
        <v>35</v>
      </c>
      <c r="D49" s="60">
        <f>IF('Test Sample Data'!D48="","",IF(SUM('Test Sample Data'!D$3:D$98)&gt;10,IF(AND(ISNUMBER('Test Sample Data'!D48),'Test Sample Data'!D48&lt;35, 'Test Sample Data'!D48&gt;0),'Test Sample Data'!D48,35),""))</f>
        <v>35</v>
      </c>
      <c r="E49" s="60">
        <f>IF('Test Sample Data'!E48="","",IF(SUM('Test Sample Data'!E$3:E$98)&gt;10,IF(AND(ISNUMBER('Test Sample Data'!E48),'Test Sample Data'!E48&lt;35, 'Test Sample Data'!E48&gt;0),'Test Sample Data'!E48,35),""))</f>
        <v>35</v>
      </c>
      <c r="F49" s="60" t="str">
        <f>IF('Test Sample Data'!F48="","",IF(SUM('Test Sample Data'!F$3:F$98)&gt;10,IF(AND(ISNUMBER('Test Sample Data'!F48),'Test Sample Data'!F48&lt;35, 'Test Sample Data'!F48&gt;0),'Test Sample Data'!F48,35),""))</f>
        <v/>
      </c>
      <c r="G49" s="60" t="str">
        <f>IF('Test Sample Data'!G48="","",IF(SUM('Test Sample Data'!G$3:G$98)&gt;10,IF(AND(ISNUMBER('Test Sample Data'!G48),'Test Sample Data'!G48&lt;35, 'Test Sample Data'!G48&gt;0),'Test Sample Data'!G48,35),""))</f>
        <v/>
      </c>
      <c r="H49" s="60" t="str">
        <f>IF('Test Sample Data'!H48="","",IF(SUM('Test Sample Data'!H$3:H$98)&gt;10,IF(AND(ISNUMBER('Test Sample Data'!H48),'Test Sample Data'!H48&lt;35, 'Test Sample Data'!H48&gt;0),'Test Sample Data'!H48,35),""))</f>
        <v/>
      </c>
      <c r="I49" s="60" t="str">
        <f>IF('Test Sample Data'!I48="","",IF(SUM('Test Sample Data'!I$3:I$98)&gt;10,IF(AND(ISNUMBER('Test Sample Data'!I48),'Test Sample Data'!I48&lt;35, 'Test Sample Data'!I48&gt;0),'Test Sample Data'!I48,35),""))</f>
        <v/>
      </c>
      <c r="J49" s="60" t="str">
        <f>IF('Test Sample Data'!J48="","",IF(SUM('Test Sample Data'!J$3:J$98)&gt;10,IF(AND(ISNUMBER('Test Sample Data'!J48),'Test Sample Data'!J48&lt;35, 'Test Sample Data'!J48&gt;0),'Test Sample Data'!J48,35),""))</f>
        <v/>
      </c>
      <c r="K49" s="60" t="str">
        <f>IF('Test Sample Data'!K48="","",IF(SUM('Test Sample Data'!K$3:K$98)&gt;10,IF(AND(ISNUMBER('Test Sample Data'!K48),'Test Sample Data'!K48&lt;35, 'Test Sample Data'!K48&gt;0),'Test Sample Data'!K48,35),""))</f>
        <v/>
      </c>
      <c r="L49" s="60" t="str">
        <f>IF('Test Sample Data'!L48="","",IF(SUM('Test Sample Data'!L$3:L$98)&gt;10,IF(AND(ISNUMBER('Test Sample Data'!L48),'Test Sample Data'!L48&lt;35, 'Test Sample Data'!L48&gt;0),'Test Sample Data'!L48,35),""))</f>
        <v/>
      </c>
      <c r="M49" s="60" t="str">
        <f>'Gene Table'!D48</f>
        <v>GGDC</v>
      </c>
      <c r="N49" s="59" t="s">
        <v>46</v>
      </c>
      <c r="O49" s="60">
        <f>IF('Control Sample Data'!C48="","",IF(SUM('Control Sample Data'!C$3:C$98)&gt;10,IF(AND(ISNUMBER('Control Sample Data'!C48),'Control Sample Data'!C48&lt;35, 'Control Sample Data'!C48&gt;0),'Control Sample Data'!C48,35),""))</f>
        <v>35</v>
      </c>
      <c r="P49" s="60">
        <f>IF('Control Sample Data'!D48="","",IF(SUM('Control Sample Data'!D$3:D$98)&gt;10,IF(AND(ISNUMBER('Control Sample Data'!D48),'Control Sample Data'!D48&lt;35, 'Control Sample Data'!D48&gt;0),'Control Sample Data'!D48,35),""))</f>
        <v>35</v>
      </c>
      <c r="Q49" s="60">
        <f>IF('Control Sample Data'!E48="","",IF(SUM('Control Sample Data'!E$3:E$98)&gt;10,IF(AND(ISNUMBER('Control Sample Data'!E48),'Control Sample Data'!E48&lt;35, 'Control Sample Data'!E48&gt;0),'Control Sample Data'!E48,35),""))</f>
        <v>35</v>
      </c>
      <c r="R49" s="60" t="str">
        <f>IF('Control Sample Data'!F48="","",IF(SUM('Control Sample Data'!F$3:F$98)&gt;10,IF(AND(ISNUMBER('Control Sample Data'!F48),'Control Sample Data'!F48&lt;35, 'Control Sample Data'!F48&gt;0),'Control Sample Data'!F48,35),""))</f>
        <v/>
      </c>
      <c r="S49" s="60" t="str">
        <f>IF('Control Sample Data'!G48="","",IF(SUM('Control Sample Data'!G$3:G$98)&gt;10,IF(AND(ISNUMBER('Control Sample Data'!G48),'Control Sample Data'!G48&lt;35, 'Control Sample Data'!G48&gt;0),'Control Sample Data'!G48,35),""))</f>
        <v/>
      </c>
      <c r="T49" s="60" t="str">
        <f>IF('Control Sample Data'!H48="","",IF(SUM('Control Sample Data'!H$3:H$98)&gt;10,IF(AND(ISNUMBER('Control Sample Data'!H48),'Control Sample Data'!H48&lt;35, 'Control Sample Data'!H48&gt;0),'Control Sample Data'!H48,35),""))</f>
        <v/>
      </c>
      <c r="U49" s="60" t="str">
        <f>IF('Control Sample Data'!I48="","",IF(SUM('Control Sample Data'!I$3:I$98)&gt;10,IF(AND(ISNUMBER('Control Sample Data'!I48),'Control Sample Data'!I48&lt;35, 'Control Sample Data'!I48&gt;0),'Control Sample Data'!I48,35),""))</f>
        <v/>
      </c>
      <c r="V49" s="60" t="str">
        <f>IF('Control Sample Data'!J48="","",IF(SUM('Control Sample Data'!J$3:J$98)&gt;10,IF(AND(ISNUMBER('Control Sample Data'!J48),'Control Sample Data'!J48&lt;35, 'Control Sample Data'!J48&gt;0),'Control Sample Data'!J48,35),""))</f>
        <v/>
      </c>
      <c r="W49" s="60" t="str">
        <f>IF('Control Sample Data'!K48="","",IF(SUM('Control Sample Data'!K$3:K$98)&gt;10,IF(AND(ISNUMBER('Control Sample Data'!K48),'Control Sample Data'!K48&lt;35, 'Control Sample Data'!K48&gt;0),'Control Sample Data'!K48,35),""))</f>
        <v/>
      </c>
      <c r="X49" s="60" t="str">
        <f>IF('Control Sample Data'!L48="","",IF(SUM('Control Sample Data'!L$3:L$98)&gt;10,IF(AND(ISNUMBER('Control Sample Data'!L48),'Control Sample Data'!L48&lt;35, 'Control Sample Data'!L48&gt;0),'Control Sample Data'!L48,35),""))</f>
        <v/>
      </c>
      <c r="AS49" s="23" t="str">
        <f t="shared" si="20"/>
        <v>GGDC</v>
      </c>
      <c r="AT49" s="59" t="s">
        <v>46</v>
      </c>
      <c r="AU49" s="60">
        <f t="shared" si="46"/>
        <v>15.990000000000002</v>
      </c>
      <c r="AV49" s="60">
        <f t="shared" si="47"/>
        <v>16.350000000000001</v>
      </c>
      <c r="AW49" s="60">
        <f t="shared" si="48"/>
        <v>16.61</v>
      </c>
      <c r="AX49" s="60" t="str">
        <f t="shared" si="49"/>
        <v/>
      </c>
      <c r="AY49" s="60" t="str">
        <f t="shared" si="50"/>
        <v/>
      </c>
      <c r="AZ49" s="60" t="str">
        <f t="shared" si="51"/>
        <v/>
      </c>
      <c r="BA49" s="60" t="str">
        <f t="shared" si="52"/>
        <v/>
      </c>
      <c r="BB49" s="60" t="str">
        <f t="shared" si="53"/>
        <v/>
      </c>
      <c r="BC49" s="60" t="str">
        <f t="shared" si="54"/>
        <v/>
      </c>
      <c r="BD49" s="60" t="str">
        <f t="shared" si="55"/>
        <v/>
      </c>
      <c r="BE49" s="60">
        <f t="shared" si="56"/>
        <v>17.734999999999999</v>
      </c>
      <c r="BF49" s="60">
        <f t="shared" si="57"/>
        <v>16.93</v>
      </c>
      <c r="BG49" s="60">
        <f t="shared" si="58"/>
        <v>16.315000000000001</v>
      </c>
      <c r="BH49" s="60" t="str">
        <f t="shared" si="59"/>
        <v/>
      </c>
      <c r="BI49" s="60" t="str">
        <f t="shared" si="60"/>
        <v/>
      </c>
      <c r="BJ49" s="60" t="str">
        <f t="shared" si="61"/>
        <v/>
      </c>
      <c r="BK49" s="60" t="str">
        <f t="shared" si="62"/>
        <v/>
      </c>
      <c r="BL49" s="60" t="str">
        <f t="shared" si="63"/>
        <v/>
      </c>
      <c r="BM49" s="60" t="str">
        <f t="shared" si="64"/>
        <v/>
      </c>
      <c r="BN49" s="60" t="str">
        <f t="shared" si="65"/>
        <v/>
      </c>
      <c r="BO49" s="62">
        <f t="shared" si="66"/>
        <v>16.316666666666666</v>
      </c>
      <c r="BP49" s="62">
        <f t="shared" si="67"/>
        <v>16.993333333333336</v>
      </c>
      <c r="BQ49" s="74" t="str">
        <f t="shared" si="24"/>
        <v>GGDC</v>
      </c>
      <c r="BR49" s="59" t="s">
        <v>276</v>
      </c>
      <c r="BS49" s="98">
        <f t="shared" si="25"/>
        <v>1.536492233362913E-5</v>
      </c>
      <c r="BT49" s="98">
        <f t="shared" si="26"/>
        <v>1.1971803251598358E-5</v>
      </c>
      <c r="BU49" s="98">
        <f t="shared" si="27"/>
        <v>9.9975082691830784E-6</v>
      </c>
      <c r="BV49" s="98" t="str">
        <f t="shared" si="28"/>
        <v/>
      </c>
      <c r="BW49" s="98" t="str">
        <f t="shared" si="29"/>
        <v/>
      </c>
      <c r="BX49" s="98" t="str">
        <f t="shared" si="30"/>
        <v/>
      </c>
      <c r="BY49" s="98" t="str">
        <f t="shared" si="31"/>
        <v/>
      </c>
      <c r="BZ49" s="98" t="str">
        <f t="shared" si="32"/>
        <v/>
      </c>
      <c r="CA49" s="98" t="str">
        <f t="shared" si="33"/>
        <v/>
      </c>
      <c r="CB49" s="98" t="str">
        <f t="shared" si="34"/>
        <v/>
      </c>
      <c r="CC49" s="98">
        <f t="shared" si="35"/>
        <v>4.5838777524065072E-6</v>
      </c>
      <c r="CD49" s="98">
        <f t="shared" si="36"/>
        <v>8.008702725395725E-6</v>
      </c>
      <c r="CE49" s="98">
        <f t="shared" si="37"/>
        <v>1.2265792705431382E-5</v>
      </c>
      <c r="CF49" s="98" t="str">
        <f t="shared" si="38"/>
        <v/>
      </c>
      <c r="CG49" s="98" t="str">
        <f t="shared" si="39"/>
        <v/>
      </c>
      <c r="CH49" s="98" t="str">
        <f t="shared" si="40"/>
        <v/>
      </c>
      <c r="CI49" s="98" t="str">
        <f t="shared" si="41"/>
        <v/>
      </c>
      <c r="CJ49" s="98" t="str">
        <f t="shared" si="42"/>
        <v/>
      </c>
      <c r="CK49" s="98" t="str">
        <f t="shared" si="43"/>
        <v/>
      </c>
      <c r="CL49" s="98" t="str">
        <f t="shared" si="44"/>
        <v/>
      </c>
    </row>
    <row r="50" spans="1:90" x14ac:dyDescent="0.25">
      <c r="A50" s="22" t="str">
        <f>'Gene Table'!D49</f>
        <v>RTC</v>
      </c>
      <c r="B50" s="59" t="s">
        <v>47</v>
      </c>
      <c r="C50" s="60">
        <f>IF('Test Sample Data'!C49="","",IF(SUM('Test Sample Data'!C$3:C$98)&gt;10,IF(AND(ISNUMBER('Test Sample Data'!C49),'Test Sample Data'!C49&lt;35, 'Test Sample Data'!C49&gt;0),'Test Sample Data'!C49,35),""))</f>
        <v>19.510000000000002</v>
      </c>
      <c r="D50" s="60">
        <f>IF('Test Sample Data'!D49="","",IF(SUM('Test Sample Data'!D$3:D$98)&gt;10,IF(AND(ISNUMBER('Test Sample Data'!D49),'Test Sample Data'!D49&lt;35, 'Test Sample Data'!D49&gt;0),'Test Sample Data'!D49,35),""))</f>
        <v>19.54</v>
      </c>
      <c r="E50" s="60">
        <f>IF('Test Sample Data'!E49="","",IF(SUM('Test Sample Data'!E$3:E$98)&gt;10,IF(AND(ISNUMBER('Test Sample Data'!E49),'Test Sample Data'!E49&lt;35, 'Test Sample Data'!E49&gt;0),'Test Sample Data'!E49,35),""))</f>
        <v>19.62</v>
      </c>
      <c r="F50" s="60" t="str">
        <f>IF('Test Sample Data'!F49="","",IF(SUM('Test Sample Data'!F$3:F$98)&gt;10,IF(AND(ISNUMBER('Test Sample Data'!F49),'Test Sample Data'!F49&lt;35, 'Test Sample Data'!F49&gt;0),'Test Sample Data'!F49,35),""))</f>
        <v/>
      </c>
      <c r="G50" s="60" t="str">
        <f>IF('Test Sample Data'!G49="","",IF(SUM('Test Sample Data'!G$3:G$98)&gt;10,IF(AND(ISNUMBER('Test Sample Data'!G49),'Test Sample Data'!G49&lt;35, 'Test Sample Data'!G49&gt;0),'Test Sample Data'!G49,35),""))</f>
        <v/>
      </c>
      <c r="H50" s="60" t="str">
        <f>IF('Test Sample Data'!H49="","",IF(SUM('Test Sample Data'!H$3:H$98)&gt;10,IF(AND(ISNUMBER('Test Sample Data'!H49),'Test Sample Data'!H49&lt;35, 'Test Sample Data'!H49&gt;0),'Test Sample Data'!H49,35),""))</f>
        <v/>
      </c>
      <c r="I50" s="60" t="str">
        <f>IF('Test Sample Data'!I49="","",IF(SUM('Test Sample Data'!I$3:I$98)&gt;10,IF(AND(ISNUMBER('Test Sample Data'!I49),'Test Sample Data'!I49&lt;35, 'Test Sample Data'!I49&gt;0),'Test Sample Data'!I49,35),""))</f>
        <v/>
      </c>
      <c r="J50" s="60" t="str">
        <f>IF('Test Sample Data'!J49="","",IF(SUM('Test Sample Data'!J$3:J$98)&gt;10,IF(AND(ISNUMBER('Test Sample Data'!J49),'Test Sample Data'!J49&lt;35, 'Test Sample Data'!J49&gt;0),'Test Sample Data'!J49,35),""))</f>
        <v/>
      </c>
      <c r="K50" s="60" t="str">
        <f>IF('Test Sample Data'!K49="","",IF(SUM('Test Sample Data'!K$3:K$98)&gt;10,IF(AND(ISNUMBER('Test Sample Data'!K49),'Test Sample Data'!K49&lt;35, 'Test Sample Data'!K49&gt;0),'Test Sample Data'!K49,35),""))</f>
        <v/>
      </c>
      <c r="L50" s="60" t="str">
        <f>IF('Test Sample Data'!L49="","",IF(SUM('Test Sample Data'!L$3:L$98)&gt;10,IF(AND(ISNUMBER('Test Sample Data'!L49),'Test Sample Data'!L49&lt;35, 'Test Sample Data'!L49&gt;0),'Test Sample Data'!L49,35),""))</f>
        <v/>
      </c>
      <c r="M50" s="60" t="str">
        <f>'Gene Table'!D49</f>
        <v>RTC</v>
      </c>
      <c r="N50" s="59" t="s">
        <v>47</v>
      </c>
      <c r="O50" s="60">
        <f>IF('Control Sample Data'!C49="","",IF(SUM('Control Sample Data'!C$3:C$98)&gt;10,IF(AND(ISNUMBER('Control Sample Data'!C49),'Control Sample Data'!C49&lt;35, 'Control Sample Data'!C49&gt;0),'Control Sample Data'!C49,35),""))</f>
        <v>19.47</v>
      </c>
      <c r="P50" s="60">
        <f>IF('Control Sample Data'!D49="","",IF(SUM('Control Sample Data'!D$3:D$98)&gt;10,IF(AND(ISNUMBER('Control Sample Data'!D49),'Control Sample Data'!D49&lt;35, 'Control Sample Data'!D49&gt;0),'Control Sample Data'!D49,35),""))</f>
        <v>19.670000000000002</v>
      </c>
      <c r="Q50" s="60">
        <f>IF('Control Sample Data'!E49="","",IF(SUM('Control Sample Data'!E$3:E$98)&gt;10,IF(AND(ISNUMBER('Control Sample Data'!E49),'Control Sample Data'!E49&lt;35, 'Control Sample Data'!E49&gt;0),'Control Sample Data'!E49,35),""))</f>
        <v>19.559999999999999</v>
      </c>
      <c r="R50" s="60" t="str">
        <f>IF('Control Sample Data'!F49="","",IF(SUM('Control Sample Data'!F$3:F$98)&gt;10,IF(AND(ISNUMBER('Control Sample Data'!F49),'Control Sample Data'!F49&lt;35, 'Control Sample Data'!F49&gt;0),'Control Sample Data'!F49,35),""))</f>
        <v/>
      </c>
      <c r="S50" s="60" t="str">
        <f>IF('Control Sample Data'!G49="","",IF(SUM('Control Sample Data'!G$3:G$98)&gt;10,IF(AND(ISNUMBER('Control Sample Data'!G49),'Control Sample Data'!G49&lt;35, 'Control Sample Data'!G49&gt;0),'Control Sample Data'!G49,35),""))</f>
        <v/>
      </c>
      <c r="T50" s="60" t="str">
        <f>IF('Control Sample Data'!H49="","",IF(SUM('Control Sample Data'!H$3:H$98)&gt;10,IF(AND(ISNUMBER('Control Sample Data'!H49),'Control Sample Data'!H49&lt;35, 'Control Sample Data'!H49&gt;0),'Control Sample Data'!H49,35),""))</f>
        <v/>
      </c>
      <c r="U50" s="60" t="str">
        <f>IF('Control Sample Data'!I49="","",IF(SUM('Control Sample Data'!I$3:I$98)&gt;10,IF(AND(ISNUMBER('Control Sample Data'!I49),'Control Sample Data'!I49&lt;35, 'Control Sample Data'!I49&gt;0),'Control Sample Data'!I49,35),""))</f>
        <v/>
      </c>
      <c r="V50" s="60" t="str">
        <f>IF('Control Sample Data'!J49="","",IF(SUM('Control Sample Data'!J$3:J$98)&gt;10,IF(AND(ISNUMBER('Control Sample Data'!J49),'Control Sample Data'!J49&lt;35, 'Control Sample Data'!J49&gt;0),'Control Sample Data'!J49,35),""))</f>
        <v/>
      </c>
      <c r="W50" s="60" t="str">
        <f>IF('Control Sample Data'!K49="","",IF(SUM('Control Sample Data'!K$3:K$98)&gt;10,IF(AND(ISNUMBER('Control Sample Data'!K49),'Control Sample Data'!K49&lt;35, 'Control Sample Data'!K49&gt;0),'Control Sample Data'!K49,35),""))</f>
        <v/>
      </c>
      <c r="X50" s="60" t="str">
        <f>IF('Control Sample Data'!L49="","",IF(SUM('Control Sample Data'!L$3:L$98)&gt;10,IF(AND(ISNUMBER('Control Sample Data'!L49),'Control Sample Data'!L49&lt;35, 'Control Sample Data'!L49&gt;0),'Control Sample Data'!L49,35),""))</f>
        <v/>
      </c>
      <c r="AS50" s="23" t="str">
        <f t="shared" si="20"/>
        <v>RTC</v>
      </c>
      <c r="AT50" s="59" t="s">
        <v>47</v>
      </c>
      <c r="AU50" s="60">
        <f t="shared" si="46"/>
        <v>0.50000000000000355</v>
      </c>
      <c r="AV50" s="60">
        <f t="shared" si="47"/>
        <v>0.89000000000000057</v>
      </c>
      <c r="AW50" s="60">
        <f t="shared" si="48"/>
        <v>1.2300000000000004</v>
      </c>
      <c r="AX50" s="60" t="str">
        <f t="shared" si="49"/>
        <v/>
      </c>
      <c r="AY50" s="60" t="str">
        <f t="shared" si="50"/>
        <v/>
      </c>
      <c r="AZ50" s="60" t="str">
        <f t="shared" si="51"/>
        <v/>
      </c>
      <c r="BA50" s="60" t="str">
        <f t="shared" si="52"/>
        <v/>
      </c>
      <c r="BB50" s="60" t="str">
        <f t="shared" si="53"/>
        <v/>
      </c>
      <c r="BC50" s="60" t="str">
        <f t="shared" si="54"/>
        <v/>
      </c>
      <c r="BD50" s="60" t="str">
        <f t="shared" si="55"/>
        <v/>
      </c>
      <c r="BE50" s="60">
        <f t="shared" si="56"/>
        <v>2.2049999999999983</v>
      </c>
      <c r="BF50" s="60">
        <f t="shared" si="57"/>
        <v>1.6000000000000014</v>
      </c>
      <c r="BG50" s="60">
        <f t="shared" si="58"/>
        <v>0.875</v>
      </c>
      <c r="BH50" s="60" t="str">
        <f t="shared" si="59"/>
        <v/>
      </c>
      <c r="BI50" s="60" t="str">
        <f t="shared" si="60"/>
        <v/>
      </c>
      <c r="BJ50" s="60" t="str">
        <f t="shared" si="61"/>
        <v/>
      </c>
      <c r="BK50" s="60" t="str">
        <f t="shared" si="62"/>
        <v/>
      </c>
      <c r="BL50" s="60" t="str">
        <f t="shared" si="63"/>
        <v/>
      </c>
      <c r="BM50" s="60" t="str">
        <f t="shared" si="64"/>
        <v/>
      </c>
      <c r="BN50" s="60" t="str">
        <f t="shared" si="65"/>
        <v/>
      </c>
      <c r="BO50" s="62">
        <f t="shared" si="66"/>
        <v>0.87333333333333485</v>
      </c>
      <c r="BP50" s="62">
        <f t="shared" si="67"/>
        <v>1.5599999999999998</v>
      </c>
      <c r="BQ50" s="74" t="str">
        <f t="shared" si="24"/>
        <v>RTC</v>
      </c>
      <c r="BR50" s="59" t="s">
        <v>277</v>
      </c>
      <c r="BS50" s="98">
        <f t="shared" si="25"/>
        <v>0.7071067811865458</v>
      </c>
      <c r="BT50" s="98">
        <f t="shared" si="26"/>
        <v>0.53961411825221339</v>
      </c>
      <c r="BU50" s="98">
        <f t="shared" si="27"/>
        <v>0.4263174458839783</v>
      </c>
      <c r="BV50" s="98" t="str">
        <f t="shared" si="28"/>
        <v/>
      </c>
      <c r="BW50" s="98" t="str">
        <f t="shared" si="29"/>
        <v/>
      </c>
      <c r="BX50" s="98" t="str">
        <f t="shared" si="30"/>
        <v/>
      </c>
      <c r="BY50" s="98" t="str">
        <f t="shared" si="31"/>
        <v/>
      </c>
      <c r="BZ50" s="98" t="str">
        <f t="shared" si="32"/>
        <v/>
      </c>
      <c r="CA50" s="98" t="str">
        <f t="shared" si="33"/>
        <v/>
      </c>
      <c r="CB50" s="98" t="str">
        <f t="shared" si="34"/>
        <v/>
      </c>
      <c r="CC50" s="98">
        <f t="shared" si="35"/>
        <v>0.21688467178801726</v>
      </c>
      <c r="CD50" s="98">
        <f t="shared" si="36"/>
        <v>0.32987697769322327</v>
      </c>
      <c r="CE50" s="98">
        <f t="shared" si="37"/>
        <v>0.54525386633262884</v>
      </c>
      <c r="CF50" s="98" t="str">
        <f t="shared" si="38"/>
        <v/>
      </c>
      <c r="CG50" s="98" t="str">
        <f t="shared" si="39"/>
        <v/>
      </c>
      <c r="CH50" s="98" t="str">
        <f t="shared" si="40"/>
        <v/>
      </c>
      <c r="CI50" s="98" t="str">
        <f t="shared" si="41"/>
        <v/>
      </c>
      <c r="CJ50" s="98" t="str">
        <f t="shared" si="42"/>
        <v/>
      </c>
      <c r="CK50" s="98" t="str">
        <f t="shared" si="43"/>
        <v/>
      </c>
      <c r="CL50" s="98" t="str">
        <f t="shared" si="44"/>
        <v/>
      </c>
    </row>
    <row r="51" spans="1:90" x14ac:dyDescent="0.25">
      <c r="A51" s="22" t="str">
        <f>'Gene Table'!D50</f>
        <v>PPC</v>
      </c>
      <c r="B51" s="59" t="s">
        <v>48</v>
      </c>
      <c r="C51" s="60">
        <f>IF('Test Sample Data'!C50="","",IF(SUM('Test Sample Data'!C$3:C$98)&gt;10,IF(AND(ISNUMBER('Test Sample Data'!C50),'Test Sample Data'!C50&lt;35, 'Test Sample Data'!C50&gt;0),'Test Sample Data'!C50,35),""))</f>
        <v>18.63</v>
      </c>
      <c r="D51" s="60">
        <f>IF('Test Sample Data'!D50="","",IF(SUM('Test Sample Data'!D$3:D$98)&gt;10,IF(AND(ISNUMBER('Test Sample Data'!D50),'Test Sample Data'!D50&lt;35, 'Test Sample Data'!D50&gt;0),'Test Sample Data'!D50,35),""))</f>
        <v>18.64</v>
      </c>
      <c r="E51" s="60">
        <f>IF('Test Sample Data'!E50="","",IF(SUM('Test Sample Data'!E$3:E$98)&gt;10,IF(AND(ISNUMBER('Test Sample Data'!E50),'Test Sample Data'!E50&lt;35, 'Test Sample Data'!E50&gt;0),'Test Sample Data'!E50,35),""))</f>
        <v>18.670000000000002</v>
      </c>
      <c r="F51" s="60" t="str">
        <f>IF('Test Sample Data'!F50="","",IF(SUM('Test Sample Data'!F$3:F$98)&gt;10,IF(AND(ISNUMBER('Test Sample Data'!F50),'Test Sample Data'!F50&lt;35, 'Test Sample Data'!F50&gt;0),'Test Sample Data'!F50,35),""))</f>
        <v/>
      </c>
      <c r="G51" s="60" t="str">
        <f>IF('Test Sample Data'!G50="","",IF(SUM('Test Sample Data'!G$3:G$98)&gt;10,IF(AND(ISNUMBER('Test Sample Data'!G50),'Test Sample Data'!G50&lt;35, 'Test Sample Data'!G50&gt;0),'Test Sample Data'!G50,35),""))</f>
        <v/>
      </c>
      <c r="H51" s="60" t="str">
        <f>IF('Test Sample Data'!H50="","",IF(SUM('Test Sample Data'!H$3:H$98)&gt;10,IF(AND(ISNUMBER('Test Sample Data'!H50),'Test Sample Data'!H50&lt;35, 'Test Sample Data'!H50&gt;0),'Test Sample Data'!H50,35),""))</f>
        <v/>
      </c>
      <c r="I51" s="60" t="str">
        <f>IF('Test Sample Data'!I50="","",IF(SUM('Test Sample Data'!I$3:I$98)&gt;10,IF(AND(ISNUMBER('Test Sample Data'!I50),'Test Sample Data'!I50&lt;35, 'Test Sample Data'!I50&gt;0),'Test Sample Data'!I50,35),""))</f>
        <v/>
      </c>
      <c r="J51" s="60" t="str">
        <f>IF('Test Sample Data'!J50="","",IF(SUM('Test Sample Data'!J$3:J$98)&gt;10,IF(AND(ISNUMBER('Test Sample Data'!J50),'Test Sample Data'!J50&lt;35, 'Test Sample Data'!J50&gt;0),'Test Sample Data'!J50,35),""))</f>
        <v/>
      </c>
      <c r="K51" s="60" t="str">
        <f>IF('Test Sample Data'!K50="","",IF(SUM('Test Sample Data'!K$3:K$98)&gt;10,IF(AND(ISNUMBER('Test Sample Data'!K50),'Test Sample Data'!K50&lt;35, 'Test Sample Data'!K50&gt;0),'Test Sample Data'!K50,35),""))</f>
        <v/>
      </c>
      <c r="L51" s="60" t="str">
        <f>IF('Test Sample Data'!L50="","",IF(SUM('Test Sample Data'!L$3:L$98)&gt;10,IF(AND(ISNUMBER('Test Sample Data'!L50),'Test Sample Data'!L50&lt;35, 'Test Sample Data'!L50&gt;0),'Test Sample Data'!L50,35),""))</f>
        <v/>
      </c>
      <c r="M51" s="60" t="str">
        <f>'Gene Table'!D50</f>
        <v>PPC</v>
      </c>
      <c r="N51" s="59" t="s">
        <v>48</v>
      </c>
      <c r="O51" s="60">
        <f>IF('Control Sample Data'!C50="","",IF(SUM('Control Sample Data'!C$3:C$98)&gt;10,IF(AND(ISNUMBER('Control Sample Data'!C50),'Control Sample Data'!C50&lt;35, 'Control Sample Data'!C50&gt;0),'Control Sample Data'!C50,35),""))</f>
        <v>18.059999999999999</v>
      </c>
      <c r="P51" s="60">
        <f>IF('Control Sample Data'!D50="","",IF(SUM('Control Sample Data'!D$3:D$98)&gt;10,IF(AND(ISNUMBER('Control Sample Data'!D50),'Control Sample Data'!D50&lt;35, 'Control Sample Data'!D50&gt;0),'Control Sample Data'!D50,35),""))</f>
        <v>18.39</v>
      </c>
      <c r="Q51" s="60">
        <f>IF('Control Sample Data'!E50="","",IF(SUM('Control Sample Data'!E$3:E$98)&gt;10,IF(AND(ISNUMBER('Control Sample Data'!E50),'Control Sample Data'!E50&lt;35, 'Control Sample Data'!E50&gt;0),'Control Sample Data'!E50,35),""))</f>
        <v>18.25</v>
      </c>
      <c r="R51" s="60" t="str">
        <f>IF('Control Sample Data'!F50="","",IF(SUM('Control Sample Data'!F$3:F$98)&gt;10,IF(AND(ISNUMBER('Control Sample Data'!F50),'Control Sample Data'!F50&lt;35, 'Control Sample Data'!F50&gt;0),'Control Sample Data'!F50,35),""))</f>
        <v/>
      </c>
      <c r="S51" s="60" t="str">
        <f>IF('Control Sample Data'!G50="","",IF(SUM('Control Sample Data'!G$3:G$98)&gt;10,IF(AND(ISNUMBER('Control Sample Data'!G50),'Control Sample Data'!G50&lt;35, 'Control Sample Data'!G50&gt;0),'Control Sample Data'!G50,35),""))</f>
        <v/>
      </c>
      <c r="T51" s="60" t="str">
        <f>IF('Control Sample Data'!H50="","",IF(SUM('Control Sample Data'!H$3:H$98)&gt;10,IF(AND(ISNUMBER('Control Sample Data'!H50),'Control Sample Data'!H50&lt;35, 'Control Sample Data'!H50&gt;0),'Control Sample Data'!H50,35),""))</f>
        <v/>
      </c>
      <c r="U51" s="60" t="str">
        <f>IF('Control Sample Data'!I50="","",IF(SUM('Control Sample Data'!I$3:I$98)&gt;10,IF(AND(ISNUMBER('Control Sample Data'!I50),'Control Sample Data'!I50&lt;35, 'Control Sample Data'!I50&gt;0),'Control Sample Data'!I50,35),""))</f>
        <v/>
      </c>
      <c r="V51" s="60" t="str">
        <f>IF('Control Sample Data'!J50="","",IF(SUM('Control Sample Data'!J$3:J$98)&gt;10,IF(AND(ISNUMBER('Control Sample Data'!J50),'Control Sample Data'!J50&lt;35, 'Control Sample Data'!J50&gt;0),'Control Sample Data'!J50,35),""))</f>
        <v/>
      </c>
      <c r="W51" s="60" t="str">
        <f>IF('Control Sample Data'!K50="","",IF(SUM('Control Sample Data'!K$3:K$98)&gt;10,IF(AND(ISNUMBER('Control Sample Data'!K50),'Control Sample Data'!K50&lt;35, 'Control Sample Data'!K50&gt;0),'Control Sample Data'!K50,35),""))</f>
        <v/>
      </c>
      <c r="X51" s="60" t="str">
        <f>IF('Control Sample Data'!L50="","",IF(SUM('Control Sample Data'!L$3:L$98)&gt;10,IF(AND(ISNUMBER('Control Sample Data'!L50),'Control Sample Data'!L50&lt;35, 'Control Sample Data'!L50&gt;0),'Control Sample Data'!L50,35),""))</f>
        <v/>
      </c>
      <c r="AS51" s="23" t="str">
        <f t="shared" si="20"/>
        <v>PPC</v>
      </c>
      <c r="AT51" s="59" t="s">
        <v>48</v>
      </c>
      <c r="AU51" s="60">
        <f t="shared" si="46"/>
        <v>-0.37999999999999901</v>
      </c>
      <c r="AV51" s="60">
        <f t="shared" si="47"/>
        <v>-9.9999999999980105E-3</v>
      </c>
      <c r="AW51" s="60">
        <f t="shared" si="48"/>
        <v>0.28000000000000114</v>
      </c>
      <c r="AX51" s="60" t="str">
        <f t="shared" si="49"/>
        <v/>
      </c>
      <c r="AY51" s="60" t="str">
        <f t="shared" si="50"/>
        <v/>
      </c>
      <c r="AZ51" s="60" t="str">
        <f t="shared" si="51"/>
        <v/>
      </c>
      <c r="BA51" s="60" t="str">
        <f t="shared" si="52"/>
        <v/>
      </c>
      <c r="BB51" s="60" t="str">
        <f t="shared" si="53"/>
        <v/>
      </c>
      <c r="BC51" s="60" t="str">
        <f t="shared" si="54"/>
        <v/>
      </c>
      <c r="BD51" s="60" t="str">
        <f t="shared" si="55"/>
        <v/>
      </c>
      <c r="BE51" s="60">
        <f t="shared" si="56"/>
        <v>0.79499999999999815</v>
      </c>
      <c r="BF51" s="60">
        <f t="shared" si="57"/>
        <v>0.32000000000000028</v>
      </c>
      <c r="BG51" s="60">
        <f t="shared" si="58"/>
        <v>-0.43499999999999872</v>
      </c>
      <c r="BH51" s="60" t="str">
        <f t="shared" si="59"/>
        <v/>
      </c>
      <c r="BI51" s="60" t="str">
        <f t="shared" si="60"/>
        <v/>
      </c>
      <c r="BJ51" s="60" t="str">
        <f t="shared" si="61"/>
        <v/>
      </c>
      <c r="BK51" s="60" t="str">
        <f t="shared" si="62"/>
        <v/>
      </c>
      <c r="BL51" s="60" t="str">
        <f t="shared" si="63"/>
        <v/>
      </c>
      <c r="BM51" s="60" t="str">
        <f t="shared" si="64"/>
        <v/>
      </c>
      <c r="BN51" s="60" t="str">
        <f t="shared" si="65"/>
        <v/>
      </c>
      <c r="BO51" s="62">
        <f t="shared" si="66"/>
        <v>-3.6666666666665293E-2</v>
      </c>
      <c r="BP51" s="62">
        <f t="shared" si="67"/>
        <v>0.22666666666666657</v>
      </c>
      <c r="BQ51" s="74" t="str">
        <f t="shared" si="24"/>
        <v>PPC</v>
      </c>
      <c r="BR51" s="59" t="s">
        <v>278</v>
      </c>
      <c r="BS51" s="98">
        <f t="shared" si="25"/>
        <v>1.3013418554419327</v>
      </c>
      <c r="BT51" s="98">
        <f t="shared" si="26"/>
        <v>1.0069555500567173</v>
      </c>
      <c r="BU51" s="98">
        <f t="shared" si="27"/>
        <v>0.82359101726757244</v>
      </c>
      <c r="BV51" s="98" t="str">
        <f t="shared" si="28"/>
        <v/>
      </c>
      <c r="BW51" s="98" t="str">
        <f t="shared" si="29"/>
        <v/>
      </c>
      <c r="BX51" s="98" t="str">
        <f t="shared" si="30"/>
        <v/>
      </c>
      <c r="BY51" s="98" t="str">
        <f t="shared" si="31"/>
        <v/>
      </c>
      <c r="BZ51" s="98" t="str">
        <f t="shared" si="32"/>
        <v/>
      </c>
      <c r="CA51" s="98" t="str">
        <f t="shared" si="33"/>
        <v/>
      </c>
      <c r="CB51" s="98" t="str">
        <f t="shared" si="34"/>
        <v/>
      </c>
      <c r="CC51" s="98">
        <f t="shared" si="35"/>
        <v>0.57634317339943286</v>
      </c>
      <c r="CD51" s="98">
        <f t="shared" si="36"/>
        <v>0.801069877589622</v>
      </c>
      <c r="CE51" s="98">
        <f t="shared" si="37"/>
        <v>1.3519108330281246</v>
      </c>
      <c r="CF51" s="98" t="str">
        <f t="shared" si="38"/>
        <v/>
      </c>
      <c r="CG51" s="98" t="str">
        <f t="shared" si="39"/>
        <v/>
      </c>
      <c r="CH51" s="98" t="str">
        <f t="shared" si="40"/>
        <v/>
      </c>
      <c r="CI51" s="98" t="str">
        <f t="shared" si="41"/>
        <v/>
      </c>
      <c r="CJ51" s="98" t="str">
        <f t="shared" si="42"/>
        <v/>
      </c>
      <c r="CK51" s="98" t="str">
        <f t="shared" si="43"/>
        <v/>
      </c>
      <c r="CL51" s="98" t="str">
        <f t="shared" si="44"/>
        <v/>
      </c>
    </row>
    <row r="52" spans="1:90" x14ac:dyDescent="0.25">
      <c r="A52" s="22">
        <f>'Gene Table'!D51</f>
        <v>0</v>
      </c>
      <c r="B52" s="59" t="s">
        <v>49</v>
      </c>
      <c r="C52" s="60" t="str">
        <f>IF('Test Sample Data'!C51="","",IF(SUM('Test Sample Data'!C$3:C$98)&gt;10,IF(AND(ISNUMBER('Test Sample Data'!C51),'Test Sample Data'!C51&lt;35, 'Test Sample Data'!C51&gt;0),'Test Sample Data'!C51,35),""))</f>
        <v/>
      </c>
      <c r="D52" s="60" t="str">
        <f>IF('Test Sample Data'!D51="","",IF(SUM('Test Sample Data'!D$3:D$98)&gt;10,IF(AND(ISNUMBER('Test Sample Data'!D51),'Test Sample Data'!D51&lt;35, 'Test Sample Data'!D51&gt;0),'Test Sample Data'!D51,35),""))</f>
        <v/>
      </c>
      <c r="E52" s="60" t="str">
        <f>IF('Test Sample Data'!E51="","",IF(SUM('Test Sample Data'!E$3:E$98)&gt;10,IF(AND(ISNUMBER('Test Sample Data'!E51),'Test Sample Data'!E51&lt;35, 'Test Sample Data'!E51&gt;0),'Test Sample Data'!E51,35),""))</f>
        <v/>
      </c>
      <c r="F52" s="60" t="str">
        <f>IF('Test Sample Data'!F51="","",IF(SUM('Test Sample Data'!F$3:F$98)&gt;10,IF(AND(ISNUMBER('Test Sample Data'!F51),'Test Sample Data'!F51&lt;35, 'Test Sample Data'!F51&gt;0),'Test Sample Data'!F51,35),""))</f>
        <v/>
      </c>
      <c r="G52" s="60" t="str">
        <f>IF('Test Sample Data'!G51="","",IF(SUM('Test Sample Data'!G$3:G$98)&gt;10,IF(AND(ISNUMBER('Test Sample Data'!G51),'Test Sample Data'!G51&lt;35, 'Test Sample Data'!G51&gt;0),'Test Sample Data'!G51,35),""))</f>
        <v/>
      </c>
      <c r="H52" s="60" t="str">
        <f>IF('Test Sample Data'!H51="","",IF(SUM('Test Sample Data'!H$3:H$98)&gt;10,IF(AND(ISNUMBER('Test Sample Data'!H51),'Test Sample Data'!H51&lt;35, 'Test Sample Data'!H51&gt;0),'Test Sample Data'!H51,35),""))</f>
        <v/>
      </c>
      <c r="I52" s="60" t="str">
        <f>IF('Test Sample Data'!I51="","",IF(SUM('Test Sample Data'!I$3:I$98)&gt;10,IF(AND(ISNUMBER('Test Sample Data'!I51),'Test Sample Data'!I51&lt;35, 'Test Sample Data'!I51&gt;0),'Test Sample Data'!I51,35),""))</f>
        <v/>
      </c>
      <c r="J52" s="60" t="str">
        <f>IF('Test Sample Data'!J51="","",IF(SUM('Test Sample Data'!J$3:J$98)&gt;10,IF(AND(ISNUMBER('Test Sample Data'!J51),'Test Sample Data'!J51&lt;35, 'Test Sample Data'!J51&gt;0),'Test Sample Data'!J51,35),""))</f>
        <v/>
      </c>
      <c r="K52" s="60" t="str">
        <f>IF('Test Sample Data'!K51="","",IF(SUM('Test Sample Data'!K$3:K$98)&gt;10,IF(AND(ISNUMBER('Test Sample Data'!K51),'Test Sample Data'!K51&lt;35, 'Test Sample Data'!K51&gt;0),'Test Sample Data'!K51,35),""))</f>
        <v/>
      </c>
      <c r="L52" s="60" t="str">
        <f>IF('Test Sample Data'!L51="","",IF(SUM('Test Sample Data'!L$3:L$98)&gt;10,IF(AND(ISNUMBER('Test Sample Data'!L51),'Test Sample Data'!L51&lt;35, 'Test Sample Data'!L51&gt;0),'Test Sample Data'!L51,35),""))</f>
        <v/>
      </c>
      <c r="M52" s="60">
        <f>'Gene Table'!D51</f>
        <v>0</v>
      </c>
      <c r="N52" s="59" t="s">
        <v>49</v>
      </c>
      <c r="O52" s="60" t="str">
        <f>IF('Control Sample Data'!C51="","",IF(SUM('Control Sample Data'!C$3:C$98)&gt;10,IF(AND(ISNUMBER('Control Sample Data'!C51),'Control Sample Data'!C51&lt;35, 'Control Sample Data'!C51&gt;0),'Control Sample Data'!C51,35),""))</f>
        <v/>
      </c>
      <c r="P52" s="60" t="str">
        <f>IF('Control Sample Data'!D51="","",IF(SUM('Control Sample Data'!D$3:D$98)&gt;10,IF(AND(ISNUMBER('Control Sample Data'!D51),'Control Sample Data'!D51&lt;35, 'Control Sample Data'!D51&gt;0),'Control Sample Data'!D51,35),""))</f>
        <v/>
      </c>
      <c r="Q52" s="60" t="str">
        <f>IF('Control Sample Data'!E51="","",IF(SUM('Control Sample Data'!E$3:E$98)&gt;10,IF(AND(ISNUMBER('Control Sample Data'!E51),'Control Sample Data'!E51&lt;35, 'Control Sample Data'!E51&gt;0),'Control Sample Data'!E51,35),""))</f>
        <v/>
      </c>
      <c r="R52" s="60" t="str">
        <f>IF('Control Sample Data'!F51="","",IF(SUM('Control Sample Data'!F$3:F$98)&gt;10,IF(AND(ISNUMBER('Control Sample Data'!F51),'Control Sample Data'!F51&lt;35, 'Control Sample Data'!F51&gt;0),'Control Sample Data'!F51,35),""))</f>
        <v/>
      </c>
      <c r="S52" s="60" t="str">
        <f>IF('Control Sample Data'!G51="","",IF(SUM('Control Sample Data'!G$3:G$98)&gt;10,IF(AND(ISNUMBER('Control Sample Data'!G51),'Control Sample Data'!G51&lt;35, 'Control Sample Data'!G51&gt;0),'Control Sample Data'!G51,35),""))</f>
        <v/>
      </c>
      <c r="T52" s="60" t="str">
        <f>IF('Control Sample Data'!H51="","",IF(SUM('Control Sample Data'!H$3:H$98)&gt;10,IF(AND(ISNUMBER('Control Sample Data'!H51),'Control Sample Data'!H51&lt;35, 'Control Sample Data'!H51&gt;0),'Control Sample Data'!H51,35),""))</f>
        <v/>
      </c>
      <c r="U52" s="60" t="str">
        <f>IF('Control Sample Data'!I51="","",IF(SUM('Control Sample Data'!I$3:I$98)&gt;10,IF(AND(ISNUMBER('Control Sample Data'!I51),'Control Sample Data'!I51&lt;35, 'Control Sample Data'!I51&gt;0),'Control Sample Data'!I51,35),""))</f>
        <v/>
      </c>
      <c r="V52" s="60" t="str">
        <f>IF('Control Sample Data'!J51="","",IF(SUM('Control Sample Data'!J$3:J$98)&gt;10,IF(AND(ISNUMBER('Control Sample Data'!J51),'Control Sample Data'!J51&lt;35, 'Control Sample Data'!J51&gt;0),'Control Sample Data'!J51,35),""))</f>
        <v/>
      </c>
      <c r="W52" s="60" t="str">
        <f>IF('Control Sample Data'!K51="","",IF(SUM('Control Sample Data'!K$3:K$98)&gt;10,IF(AND(ISNUMBER('Control Sample Data'!K51),'Control Sample Data'!K51&lt;35, 'Control Sample Data'!K51&gt;0),'Control Sample Data'!K51,35),""))</f>
        <v/>
      </c>
      <c r="X52" s="60" t="str">
        <f>IF('Control Sample Data'!L51="","",IF(SUM('Control Sample Data'!L$3:L$98)&gt;10,IF(AND(ISNUMBER('Control Sample Data'!L51),'Control Sample Data'!L51&lt;35, 'Control Sample Data'!L51&gt;0),'Control Sample Data'!L51,35),""))</f>
        <v/>
      </c>
      <c r="AS52" s="23">
        <f t="shared" si="20"/>
        <v>0</v>
      </c>
      <c r="AT52" s="59" t="s">
        <v>49</v>
      </c>
      <c r="AU52" s="60" t="str">
        <f t="shared" si="46"/>
        <v/>
      </c>
      <c r="AV52" s="60" t="str">
        <f t="shared" si="47"/>
        <v/>
      </c>
      <c r="AW52" s="60" t="str">
        <f t="shared" si="48"/>
        <v/>
      </c>
      <c r="AX52" s="60" t="str">
        <f t="shared" si="49"/>
        <v/>
      </c>
      <c r="AY52" s="60" t="str">
        <f t="shared" si="50"/>
        <v/>
      </c>
      <c r="AZ52" s="60" t="str">
        <f t="shared" si="51"/>
        <v/>
      </c>
      <c r="BA52" s="60" t="str">
        <f t="shared" si="52"/>
        <v/>
      </c>
      <c r="BB52" s="60" t="str">
        <f t="shared" si="53"/>
        <v/>
      </c>
      <c r="BC52" s="60" t="str">
        <f t="shared" si="54"/>
        <v/>
      </c>
      <c r="BD52" s="60" t="str">
        <f t="shared" si="55"/>
        <v/>
      </c>
      <c r="BE52" s="60" t="str">
        <f t="shared" si="56"/>
        <v/>
      </c>
      <c r="BF52" s="60" t="str">
        <f t="shared" si="57"/>
        <v/>
      </c>
      <c r="BG52" s="60" t="str">
        <f t="shared" si="58"/>
        <v/>
      </c>
      <c r="BH52" s="60" t="str">
        <f t="shared" si="59"/>
        <v/>
      </c>
      <c r="BI52" s="60" t="str">
        <f t="shared" si="60"/>
        <v/>
      </c>
      <c r="BJ52" s="60" t="str">
        <f t="shared" si="61"/>
        <v/>
      </c>
      <c r="BK52" s="60" t="str">
        <f t="shared" si="62"/>
        <v/>
      </c>
      <c r="BL52" s="60" t="str">
        <f t="shared" si="63"/>
        <v/>
      </c>
      <c r="BM52" s="60" t="str">
        <f t="shared" si="64"/>
        <v/>
      </c>
      <c r="BN52" s="60" t="str">
        <f t="shared" si="65"/>
        <v/>
      </c>
      <c r="BO52" s="62" t="str">
        <f t="shared" si="66"/>
        <v>N/A</v>
      </c>
      <c r="BP52" s="62" t="str">
        <f t="shared" si="67"/>
        <v>N/A</v>
      </c>
      <c r="BQ52" s="74">
        <f t="shared" si="24"/>
        <v>0</v>
      </c>
      <c r="BR52" s="59" t="s">
        <v>279</v>
      </c>
      <c r="BS52" s="98" t="str">
        <f t="shared" si="25"/>
        <v/>
      </c>
      <c r="BT52" s="98" t="str">
        <f t="shared" si="26"/>
        <v/>
      </c>
      <c r="BU52" s="98" t="str">
        <f t="shared" si="27"/>
        <v/>
      </c>
      <c r="BV52" s="98" t="str">
        <f t="shared" si="28"/>
        <v/>
      </c>
      <c r="BW52" s="98" t="str">
        <f t="shared" si="29"/>
        <v/>
      </c>
      <c r="BX52" s="98" t="str">
        <f t="shared" si="30"/>
        <v/>
      </c>
      <c r="BY52" s="98" t="str">
        <f t="shared" si="31"/>
        <v/>
      </c>
      <c r="BZ52" s="98" t="str">
        <f t="shared" si="32"/>
        <v/>
      </c>
      <c r="CA52" s="98" t="str">
        <f t="shared" si="33"/>
        <v/>
      </c>
      <c r="CB52" s="98" t="str">
        <f t="shared" si="34"/>
        <v/>
      </c>
      <c r="CC52" s="98" t="str">
        <f t="shared" si="35"/>
        <v/>
      </c>
      <c r="CD52" s="98" t="str">
        <f t="shared" si="36"/>
        <v/>
      </c>
      <c r="CE52" s="98" t="str">
        <f t="shared" si="37"/>
        <v/>
      </c>
      <c r="CF52" s="98" t="str">
        <f t="shared" si="38"/>
        <v/>
      </c>
      <c r="CG52" s="98" t="str">
        <f t="shared" si="39"/>
        <v/>
      </c>
      <c r="CH52" s="98" t="str">
        <f t="shared" si="40"/>
        <v/>
      </c>
      <c r="CI52" s="98" t="str">
        <f t="shared" si="41"/>
        <v/>
      </c>
      <c r="CJ52" s="98" t="str">
        <f t="shared" si="42"/>
        <v/>
      </c>
      <c r="CK52" s="98" t="str">
        <f t="shared" si="43"/>
        <v/>
      </c>
      <c r="CL52" s="98" t="str">
        <f t="shared" si="44"/>
        <v/>
      </c>
    </row>
    <row r="53" spans="1:90" x14ac:dyDescent="0.25">
      <c r="A53" s="22">
        <f>'Gene Table'!D52</f>
        <v>0</v>
      </c>
      <c r="B53" s="59" t="s">
        <v>50</v>
      </c>
      <c r="C53" s="60" t="str">
        <f>IF('Test Sample Data'!C52="","",IF(SUM('Test Sample Data'!C$3:C$98)&gt;10,IF(AND(ISNUMBER('Test Sample Data'!C52),'Test Sample Data'!C52&lt;35, 'Test Sample Data'!C52&gt;0),'Test Sample Data'!C52,35),""))</f>
        <v/>
      </c>
      <c r="D53" s="60" t="str">
        <f>IF('Test Sample Data'!D52="","",IF(SUM('Test Sample Data'!D$3:D$98)&gt;10,IF(AND(ISNUMBER('Test Sample Data'!D52),'Test Sample Data'!D52&lt;35, 'Test Sample Data'!D52&gt;0),'Test Sample Data'!D52,35),""))</f>
        <v/>
      </c>
      <c r="E53" s="60" t="str">
        <f>IF('Test Sample Data'!E52="","",IF(SUM('Test Sample Data'!E$3:E$98)&gt;10,IF(AND(ISNUMBER('Test Sample Data'!E52),'Test Sample Data'!E52&lt;35, 'Test Sample Data'!E52&gt;0),'Test Sample Data'!E52,35),""))</f>
        <v/>
      </c>
      <c r="F53" s="60" t="str">
        <f>IF('Test Sample Data'!F52="","",IF(SUM('Test Sample Data'!F$3:F$98)&gt;10,IF(AND(ISNUMBER('Test Sample Data'!F52),'Test Sample Data'!F52&lt;35, 'Test Sample Data'!F52&gt;0),'Test Sample Data'!F52,35),""))</f>
        <v/>
      </c>
      <c r="G53" s="60" t="str">
        <f>IF('Test Sample Data'!G52="","",IF(SUM('Test Sample Data'!G$3:G$98)&gt;10,IF(AND(ISNUMBER('Test Sample Data'!G52),'Test Sample Data'!G52&lt;35, 'Test Sample Data'!G52&gt;0),'Test Sample Data'!G52,35),""))</f>
        <v/>
      </c>
      <c r="H53" s="60" t="str">
        <f>IF('Test Sample Data'!H52="","",IF(SUM('Test Sample Data'!H$3:H$98)&gt;10,IF(AND(ISNUMBER('Test Sample Data'!H52),'Test Sample Data'!H52&lt;35, 'Test Sample Data'!H52&gt;0),'Test Sample Data'!H52,35),""))</f>
        <v/>
      </c>
      <c r="I53" s="60" t="str">
        <f>IF('Test Sample Data'!I52="","",IF(SUM('Test Sample Data'!I$3:I$98)&gt;10,IF(AND(ISNUMBER('Test Sample Data'!I52),'Test Sample Data'!I52&lt;35, 'Test Sample Data'!I52&gt;0),'Test Sample Data'!I52,35),""))</f>
        <v/>
      </c>
      <c r="J53" s="60" t="str">
        <f>IF('Test Sample Data'!J52="","",IF(SUM('Test Sample Data'!J$3:J$98)&gt;10,IF(AND(ISNUMBER('Test Sample Data'!J52),'Test Sample Data'!J52&lt;35, 'Test Sample Data'!J52&gt;0),'Test Sample Data'!J52,35),""))</f>
        <v/>
      </c>
      <c r="K53" s="60" t="str">
        <f>IF('Test Sample Data'!K52="","",IF(SUM('Test Sample Data'!K$3:K$98)&gt;10,IF(AND(ISNUMBER('Test Sample Data'!K52),'Test Sample Data'!K52&lt;35, 'Test Sample Data'!K52&gt;0),'Test Sample Data'!K52,35),""))</f>
        <v/>
      </c>
      <c r="L53" s="60" t="str">
        <f>IF('Test Sample Data'!L52="","",IF(SUM('Test Sample Data'!L$3:L$98)&gt;10,IF(AND(ISNUMBER('Test Sample Data'!L52),'Test Sample Data'!L52&lt;35, 'Test Sample Data'!L52&gt;0),'Test Sample Data'!L52,35),""))</f>
        <v/>
      </c>
      <c r="M53" s="60">
        <f>'Gene Table'!D52</f>
        <v>0</v>
      </c>
      <c r="N53" s="59" t="s">
        <v>50</v>
      </c>
      <c r="O53" s="60" t="str">
        <f>IF('Control Sample Data'!C52="","",IF(SUM('Control Sample Data'!C$3:C$98)&gt;10,IF(AND(ISNUMBER('Control Sample Data'!C52),'Control Sample Data'!C52&lt;35, 'Control Sample Data'!C52&gt;0),'Control Sample Data'!C52,35),""))</f>
        <v/>
      </c>
      <c r="P53" s="60" t="str">
        <f>IF('Control Sample Data'!D52="","",IF(SUM('Control Sample Data'!D$3:D$98)&gt;10,IF(AND(ISNUMBER('Control Sample Data'!D52),'Control Sample Data'!D52&lt;35, 'Control Sample Data'!D52&gt;0),'Control Sample Data'!D52,35),""))</f>
        <v/>
      </c>
      <c r="Q53" s="60" t="str">
        <f>IF('Control Sample Data'!E52="","",IF(SUM('Control Sample Data'!E$3:E$98)&gt;10,IF(AND(ISNUMBER('Control Sample Data'!E52),'Control Sample Data'!E52&lt;35, 'Control Sample Data'!E52&gt;0),'Control Sample Data'!E52,35),""))</f>
        <v/>
      </c>
      <c r="R53" s="60" t="str">
        <f>IF('Control Sample Data'!F52="","",IF(SUM('Control Sample Data'!F$3:F$98)&gt;10,IF(AND(ISNUMBER('Control Sample Data'!F52),'Control Sample Data'!F52&lt;35, 'Control Sample Data'!F52&gt;0),'Control Sample Data'!F52,35),""))</f>
        <v/>
      </c>
      <c r="S53" s="60" t="str">
        <f>IF('Control Sample Data'!G52="","",IF(SUM('Control Sample Data'!G$3:G$98)&gt;10,IF(AND(ISNUMBER('Control Sample Data'!G52),'Control Sample Data'!G52&lt;35, 'Control Sample Data'!G52&gt;0),'Control Sample Data'!G52,35),""))</f>
        <v/>
      </c>
      <c r="T53" s="60" t="str">
        <f>IF('Control Sample Data'!H52="","",IF(SUM('Control Sample Data'!H$3:H$98)&gt;10,IF(AND(ISNUMBER('Control Sample Data'!H52),'Control Sample Data'!H52&lt;35, 'Control Sample Data'!H52&gt;0),'Control Sample Data'!H52,35),""))</f>
        <v/>
      </c>
      <c r="U53" s="60" t="str">
        <f>IF('Control Sample Data'!I52="","",IF(SUM('Control Sample Data'!I$3:I$98)&gt;10,IF(AND(ISNUMBER('Control Sample Data'!I52),'Control Sample Data'!I52&lt;35, 'Control Sample Data'!I52&gt;0),'Control Sample Data'!I52,35),""))</f>
        <v/>
      </c>
      <c r="V53" s="60" t="str">
        <f>IF('Control Sample Data'!J52="","",IF(SUM('Control Sample Data'!J$3:J$98)&gt;10,IF(AND(ISNUMBER('Control Sample Data'!J52),'Control Sample Data'!J52&lt;35, 'Control Sample Data'!J52&gt;0),'Control Sample Data'!J52,35),""))</f>
        <v/>
      </c>
      <c r="W53" s="60" t="str">
        <f>IF('Control Sample Data'!K52="","",IF(SUM('Control Sample Data'!K$3:K$98)&gt;10,IF(AND(ISNUMBER('Control Sample Data'!K52),'Control Sample Data'!K52&lt;35, 'Control Sample Data'!K52&gt;0),'Control Sample Data'!K52,35),""))</f>
        <v/>
      </c>
      <c r="X53" s="60" t="str">
        <f>IF('Control Sample Data'!L52="","",IF(SUM('Control Sample Data'!L$3:L$98)&gt;10,IF(AND(ISNUMBER('Control Sample Data'!L52),'Control Sample Data'!L52&lt;35, 'Control Sample Data'!L52&gt;0),'Control Sample Data'!L52,35),""))</f>
        <v/>
      </c>
      <c r="AS53" s="23">
        <f t="shared" si="20"/>
        <v>0</v>
      </c>
      <c r="AT53" s="59" t="s">
        <v>50</v>
      </c>
      <c r="AU53" s="60" t="str">
        <f t="shared" si="46"/>
        <v/>
      </c>
      <c r="AV53" s="60" t="str">
        <f t="shared" si="47"/>
        <v/>
      </c>
      <c r="AW53" s="60" t="str">
        <f t="shared" si="48"/>
        <v/>
      </c>
      <c r="AX53" s="60" t="str">
        <f t="shared" si="49"/>
        <v/>
      </c>
      <c r="AY53" s="60" t="str">
        <f t="shared" si="50"/>
        <v/>
      </c>
      <c r="AZ53" s="60" t="str">
        <f t="shared" si="51"/>
        <v/>
      </c>
      <c r="BA53" s="60" t="str">
        <f t="shared" si="52"/>
        <v/>
      </c>
      <c r="BB53" s="60" t="str">
        <f t="shared" si="53"/>
        <v/>
      </c>
      <c r="BC53" s="60" t="str">
        <f t="shared" si="54"/>
        <v/>
      </c>
      <c r="BD53" s="60" t="str">
        <f t="shared" si="55"/>
        <v/>
      </c>
      <c r="BE53" s="60" t="str">
        <f t="shared" si="56"/>
        <v/>
      </c>
      <c r="BF53" s="60" t="str">
        <f t="shared" si="57"/>
        <v/>
      </c>
      <c r="BG53" s="60" t="str">
        <f t="shared" si="58"/>
        <v/>
      </c>
      <c r="BH53" s="60" t="str">
        <f t="shared" si="59"/>
        <v/>
      </c>
      <c r="BI53" s="60" t="str">
        <f t="shared" si="60"/>
        <v/>
      </c>
      <c r="BJ53" s="60" t="str">
        <f t="shared" si="61"/>
        <v/>
      </c>
      <c r="BK53" s="60" t="str">
        <f t="shared" si="62"/>
        <v/>
      </c>
      <c r="BL53" s="60" t="str">
        <f t="shared" si="63"/>
        <v/>
      </c>
      <c r="BM53" s="60" t="str">
        <f t="shared" si="64"/>
        <v/>
      </c>
      <c r="BN53" s="60" t="str">
        <f t="shared" si="65"/>
        <v/>
      </c>
      <c r="BO53" s="62" t="str">
        <f t="shared" si="66"/>
        <v>N/A</v>
      </c>
      <c r="BP53" s="62" t="str">
        <f t="shared" si="67"/>
        <v>N/A</v>
      </c>
      <c r="BQ53" s="74">
        <f t="shared" si="24"/>
        <v>0</v>
      </c>
      <c r="BR53" s="59" t="s">
        <v>280</v>
      </c>
      <c r="BS53" s="98" t="str">
        <f t="shared" si="25"/>
        <v/>
      </c>
      <c r="BT53" s="98" t="str">
        <f t="shared" si="26"/>
        <v/>
      </c>
      <c r="BU53" s="98" t="str">
        <f t="shared" si="27"/>
        <v/>
      </c>
      <c r="BV53" s="98" t="str">
        <f t="shared" si="28"/>
        <v/>
      </c>
      <c r="BW53" s="98" t="str">
        <f t="shared" si="29"/>
        <v/>
      </c>
      <c r="BX53" s="98" t="str">
        <f t="shared" si="30"/>
        <v/>
      </c>
      <c r="BY53" s="98" t="str">
        <f t="shared" si="31"/>
        <v/>
      </c>
      <c r="BZ53" s="98" t="str">
        <f t="shared" si="32"/>
        <v/>
      </c>
      <c r="CA53" s="98" t="str">
        <f t="shared" si="33"/>
        <v/>
      </c>
      <c r="CB53" s="98" t="str">
        <f t="shared" si="34"/>
        <v/>
      </c>
      <c r="CC53" s="98" t="str">
        <f t="shared" si="35"/>
        <v/>
      </c>
      <c r="CD53" s="98" t="str">
        <f t="shared" si="36"/>
        <v/>
      </c>
      <c r="CE53" s="98" t="str">
        <f t="shared" si="37"/>
        <v/>
      </c>
      <c r="CF53" s="98" t="str">
        <f t="shared" si="38"/>
        <v/>
      </c>
      <c r="CG53" s="98" t="str">
        <f t="shared" si="39"/>
        <v/>
      </c>
      <c r="CH53" s="98" t="str">
        <f t="shared" si="40"/>
        <v/>
      </c>
      <c r="CI53" s="98" t="str">
        <f t="shared" si="41"/>
        <v/>
      </c>
      <c r="CJ53" s="98" t="str">
        <f t="shared" si="42"/>
        <v/>
      </c>
      <c r="CK53" s="98" t="str">
        <f t="shared" si="43"/>
        <v/>
      </c>
      <c r="CL53" s="98" t="str">
        <f t="shared" si="44"/>
        <v/>
      </c>
    </row>
    <row r="54" spans="1:90" x14ac:dyDescent="0.25">
      <c r="A54" s="22">
        <f>'Gene Table'!D53</f>
        <v>0</v>
      </c>
      <c r="B54" s="59" t="s">
        <v>51</v>
      </c>
      <c r="C54" s="60" t="str">
        <f>IF('Test Sample Data'!C53="","",IF(SUM('Test Sample Data'!C$3:C$98)&gt;10,IF(AND(ISNUMBER('Test Sample Data'!C53),'Test Sample Data'!C53&lt;35, 'Test Sample Data'!C53&gt;0),'Test Sample Data'!C53,35),""))</f>
        <v/>
      </c>
      <c r="D54" s="60" t="str">
        <f>IF('Test Sample Data'!D53="","",IF(SUM('Test Sample Data'!D$3:D$98)&gt;10,IF(AND(ISNUMBER('Test Sample Data'!D53),'Test Sample Data'!D53&lt;35, 'Test Sample Data'!D53&gt;0),'Test Sample Data'!D53,35),""))</f>
        <v/>
      </c>
      <c r="E54" s="60" t="str">
        <f>IF('Test Sample Data'!E53="","",IF(SUM('Test Sample Data'!E$3:E$98)&gt;10,IF(AND(ISNUMBER('Test Sample Data'!E53),'Test Sample Data'!E53&lt;35, 'Test Sample Data'!E53&gt;0),'Test Sample Data'!E53,35),""))</f>
        <v/>
      </c>
      <c r="F54" s="60" t="str">
        <f>IF('Test Sample Data'!F53="","",IF(SUM('Test Sample Data'!F$3:F$98)&gt;10,IF(AND(ISNUMBER('Test Sample Data'!F53),'Test Sample Data'!F53&lt;35, 'Test Sample Data'!F53&gt;0),'Test Sample Data'!F53,35),""))</f>
        <v/>
      </c>
      <c r="G54" s="60" t="str">
        <f>IF('Test Sample Data'!G53="","",IF(SUM('Test Sample Data'!G$3:G$98)&gt;10,IF(AND(ISNUMBER('Test Sample Data'!G53),'Test Sample Data'!G53&lt;35, 'Test Sample Data'!G53&gt;0),'Test Sample Data'!G53,35),""))</f>
        <v/>
      </c>
      <c r="H54" s="60" t="str">
        <f>IF('Test Sample Data'!H53="","",IF(SUM('Test Sample Data'!H$3:H$98)&gt;10,IF(AND(ISNUMBER('Test Sample Data'!H53),'Test Sample Data'!H53&lt;35, 'Test Sample Data'!H53&gt;0),'Test Sample Data'!H53,35),""))</f>
        <v/>
      </c>
      <c r="I54" s="60" t="str">
        <f>IF('Test Sample Data'!I53="","",IF(SUM('Test Sample Data'!I$3:I$98)&gt;10,IF(AND(ISNUMBER('Test Sample Data'!I53),'Test Sample Data'!I53&lt;35, 'Test Sample Data'!I53&gt;0),'Test Sample Data'!I53,35),""))</f>
        <v/>
      </c>
      <c r="J54" s="60" t="str">
        <f>IF('Test Sample Data'!J53="","",IF(SUM('Test Sample Data'!J$3:J$98)&gt;10,IF(AND(ISNUMBER('Test Sample Data'!J53),'Test Sample Data'!J53&lt;35, 'Test Sample Data'!J53&gt;0),'Test Sample Data'!J53,35),""))</f>
        <v/>
      </c>
      <c r="K54" s="60" t="str">
        <f>IF('Test Sample Data'!K53="","",IF(SUM('Test Sample Data'!K$3:K$98)&gt;10,IF(AND(ISNUMBER('Test Sample Data'!K53),'Test Sample Data'!K53&lt;35, 'Test Sample Data'!K53&gt;0),'Test Sample Data'!K53,35),""))</f>
        <v/>
      </c>
      <c r="L54" s="60" t="str">
        <f>IF('Test Sample Data'!L53="","",IF(SUM('Test Sample Data'!L$3:L$98)&gt;10,IF(AND(ISNUMBER('Test Sample Data'!L53),'Test Sample Data'!L53&lt;35, 'Test Sample Data'!L53&gt;0),'Test Sample Data'!L53,35),""))</f>
        <v/>
      </c>
      <c r="M54" s="60">
        <f>'Gene Table'!D53</f>
        <v>0</v>
      </c>
      <c r="N54" s="59" t="s">
        <v>51</v>
      </c>
      <c r="O54" s="60" t="str">
        <f>IF('Control Sample Data'!C53="","",IF(SUM('Control Sample Data'!C$3:C$98)&gt;10,IF(AND(ISNUMBER('Control Sample Data'!C53),'Control Sample Data'!C53&lt;35, 'Control Sample Data'!C53&gt;0),'Control Sample Data'!C53,35),""))</f>
        <v/>
      </c>
      <c r="P54" s="60" t="str">
        <f>IF('Control Sample Data'!D53="","",IF(SUM('Control Sample Data'!D$3:D$98)&gt;10,IF(AND(ISNUMBER('Control Sample Data'!D53),'Control Sample Data'!D53&lt;35, 'Control Sample Data'!D53&gt;0),'Control Sample Data'!D53,35),""))</f>
        <v/>
      </c>
      <c r="Q54" s="60" t="str">
        <f>IF('Control Sample Data'!E53="","",IF(SUM('Control Sample Data'!E$3:E$98)&gt;10,IF(AND(ISNUMBER('Control Sample Data'!E53),'Control Sample Data'!E53&lt;35, 'Control Sample Data'!E53&gt;0),'Control Sample Data'!E53,35),""))</f>
        <v/>
      </c>
      <c r="R54" s="60" t="str">
        <f>IF('Control Sample Data'!F53="","",IF(SUM('Control Sample Data'!F$3:F$98)&gt;10,IF(AND(ISNUMBER('Control Sample Data'!F53),'Control Sample Data'!F53&lt;35, 'Control Sample Data'!F53&gt;0),'Control Sample Data'!F53,35),""))</f>
        <v/>
      </c>
      <c r="S54" s="60" t="str">
        <f>IF('Control Sample Data'!G53="","",IF(SUM('Control Sample Data'!G$3:G$98)&gt;10,IF(AND(ISNUMBER('Control Sample Data'!G53),'Control Sample Data'!G53&lt;35, 'Control Sample Data'!G53&gt;0),'Control Sample Data'!G53,35),""))</f>
        <v/>
      </c>
      <c r="T54" s="60" t="str">
        <f>IF('Control Sample Data'!H53="","",IF(SUM('Control Sample Data'!H$3:H$98)&gt;10,IF(AND(ISNUMBER('Control Sample Data'!H53),'Control Sample Data'!H53&lt;35, 'Control Sample Data'!H53&gt;0),'Control Sample Data'!H53,35),""))</f>
        <v/>
      </c>
      <c r="U54" s="60" t="str">
        <f>IF('Control Sample Data'!I53="","",IF(SUM('Control Sample Data'!I$3:I$98)&gt;10,IF(AND(ISNUMBER('Control Sample Data'!I53),'Control Sample Data'!I53&lt;35, 'Control Sample Data'!I53&gt;0),'Control Sample Data'!I53,35),""))</f>
        <v/>
      </c>
      <c r="V54" s="60" t="str">
        <f>IF('Control Sample Data'!J53="","",IF(SUM('Control Sample Data'!J$3:J$98)&gt;10,IF(AND(ISNUMBER('Control Sample Data'!J53),'Control Sample Data'!J53&lt;35, 'Control Sample Data'!J53&gt;0),'Control Sample Data'!J53,35),""))</f>
        <v/>
      </c>
      <c r="W54" s="60" t="str">
        <f>IF('Control Sample Data'!K53="","",IF(SUM('Control Sample Data'!K$3:K$98)&gt;10,IF(AND(ISNUMBER('Control Sample Data'!K53),'Control Sample Data'!K53&lt;35, 'Control Sample Data'!K53&gt;0),'Control Sample Data'!K53,35),""))</f>
        <v/>
      </c>
      <c r="X54" s="60" t="str">
        <f>IF('Control Sample Data'!L53="","",IF(SUM('Control Sample Data'!L$3:L$98)&gt;10,IF(AND(ISNUMBER('Control Sample Data'!L53),'Control Sample Data'!L53&lt;35, 'Control Sample Data'!L53&gt;0),'Control Sample Data'!L53,35),""))</f>
        <v/>
      </c>
      <c r="AS54" s="23">
        <f t="shared" si="20"/>
        <v>0</v>
      </c>
      <c r="AT54" s="59" t="s">
        <v>51</v>
      </c>
      <c r="AU54" s="60" t="str">
        <f t="shared" si="46"/>
        <v/>
      </c>
      <c r="AV54" s="60" t="str">
        <f t="shared" si="47"/>
        <v/>
      </c>
      <c r="AW54" s="60" t="str">
        <f t="shared" si="48"/>
        <v/>
      </c>
      <c r="AX54" s="60" t="str">
        <f t="shared" si="49"/>
        <v/>
      </c>
      <c r="AY54" s="60" t="str">
        <f t="shared" si="50"/>
        <v/>
      </c>
      <c r="AZ54" s="60" t="str">
        <f t="shared" si="51"/>
        <v/>
      </c>
      <c r="BA54" s="60" t="str">
        <f t="shared" si="52"/>
        <v/>
      </c>
      <c r="BB54" s="60" t="str">
        <f t="shared" si="53"/>
        <v/>
      </c>
      <c r="BC54" s="60" t="str">
        <f t="shared" si="54"/>
        <v/>
      </c>
      <c r="BD54" s="60" t="str">
        <f t="shared" si="55"/>
        <v/>
      </c>
      <c r="BE54" s="60" t="str">
        <f t="shared" si="56"/>
        <v/>
      </c>
      <c r="BF54" s="60" t="str">
        <f t="shared" si="57"/>
        <v/>
      </c>
      <c r="BG54" s="60" t="str">
        <f t="shared" si="58"/>
        <v/>
      </c>
      <c r="BH54" s="60" t="str">
        <f t="shared" si="59"/>
        <v/>
      </c>
      <c r="BI54" s="60" t="str">
        <f t="shared" si="60"/>
        <v/>
      </c>
      <c r="BJ54" s="60" t="str">
        <f t="shared" si="61"/>
        <v/>
      </c>
      <c r="BK54" s="60" t="str">
        <f t="shared" si="62"/>
        <v/>
      </c>
      <c r="BL54" s="60" t="str">
        <f t="shared" si="63"/>
        <v/>
      </c>
      <c r="BM54" s="60" t="str">
        <f t="shared" si="64"/>
        <v/>
      </c>
      <c r="BN54" s="60" t="str">
        <f t="shared" si="65"/>
        <v/>
      </c>
      <c r="BO54" s="62" t="str">
        <f>IF(ISERROR(AVERAGE(AU54:BD54)),"N/A",AVERAGE(AU54:BD54))</f>
        <v>N/A</v>
      </c>
      <c r="BP54" s="62" t="str">
        <f>IF(ISERROR(AVERAGE(BE54:BN54)),"N/A",AVERAGE(BE54:BN54))</f>
        <v>N/A</v>
      </c>
      <c r="BQ54" s="74">
        <f t="shared" si="24"/>
        <v>0</v>
      </c>
      <c r="BR54" s="59" t="s">
        <v>281</v>
      </c>
      <c r="BS54" s="98" t="str">
        <f t="shared" si="25"/>
        <v/>
      </c>
      <c r="BT54" s="98" t="str">
        <f t="shared" si="26"/>
        <v/>
      </c>
      <c r="BU54" s="98" t="str">
        <f t="shared" si="27"/>
        <v/>
      </c>
      <c r="BV54" s="98" t="str">
        <f t="shared" si="28"/>
        <v/>
      </c>
      <c r="BW54" s="98" t="str">
        <f t="shared" si="29"/>
        <v/>
      </c>
      <c r="BX54" s="98" t="str">
        <f t="shared" si="30"/>
        <v/>
      </c>
      <c r="BY54" s="98" t="str">
        <f t="shared" si="31"/>
        <v/>
      </c>
      <c r="BZ54" s="98" t="str">
        <f t="shared" si="32"/>
        <v/>
      </c>
      <c r="CA54" s="98" t="str">
        <f t="shared" si="33"/>
        <v/>
      </c>
      <c r="CB54" s="98" t="str">
        <f t="shared" si="34"/>
        <v/>
      </c>
      <c r="CC54" s="98" t="str">
        <f t="shared" si="35"/>
        <v/>
      </c>
      <c r="CD54" s="98" t="str">
        <f t="shared" si="36"/>
        <v/>
      </c>
      <c r="CE54" s="98" t="str">
        <f t="shared" si="37"/>
        <v/>
      </c>
      <c r="CF54" s="98" t="str">
        <f t="shared" si="38"/>
        <v/>
      </c>
      <c r="CG54" s="98" t="str">
        <f t="shared" si="39"/>
        <v/>
      </c>
      <c r="CH54" s="98" t="str">
        <f t="shared" si="40"/>
        <v/>
      </c>
      <c r="CI54" s="98" t="str">
        <f t="shared" si="41"/>
        <v/>
      </c>
      <c r="CJ54" s="98" t="str">
        <f t="shared" si="42"/>
        <v/>
      </c>
      <c r="CK54" s="98" t="str">
        <f t="shared" si="43"/>
        <v/>
      </c>
      <c r="CL54" s="98" t="str">
        <f t="shared" si="44"/>
        <v/>
      </c>
    </row>
    <row r="55" spans="1:90" x14ac:dyDescent="0.25">
      <c r="A55" s="22">
        <f>'Gene Table'!D54</f>
        <v>0</v>
      </c>
      <c r="B55" s="59" t="s">
        <v>52</v>
      </c>
      <c r="C55" s="60" t="str">
        <f>IF('Test Sample Data'!C54="","",IF(SUM('Test Sample Data'!C$3:C$98)&gt;10,IF(AND(ISNUMBER('Test Sample Data'!C54),'Test Sample Data'!C54&lt;35, 'Test Sample Data'!C54&gt;0),'Test Sample Data'!C54,35),""))</f>
        <v/>
      </c>
      <c r="D55" s="60" t="str">
        <f>IF('Test Sample Data'!D54="","",IF(SUM('Test Sample Data'!D$3:D$98)&gt;10,IF(AND(ISNUMBER('Test Sample Data'!D54),'Test Sample Data'!D54&lt;35, 'Test Sample Data'!D54&gt;0),'Test Sample Data'!D54,35),""))</f>
        <v/>
      </c>
      <c r="E55" s="60" t="str">
        <f>IF('Test Sample Data'!E54="","",IF(SUM('Test Sample Data'!E$3:E$98)&gt;10,IF(AND(ISNUMBER('Test Sample Data'!E54),'Test Sample Data'!E54&lt;35, 'Test Sample Data'!E54&gt;0),'Test Sample Data'!E54,35),""))</f>
        <v/>
      </c>
      <c r="F55" s="60" t="str">
        <f>IF('Test Sample Data'!F54="","",IF(SUM('Test Sample Data'!F$3:F$98)&gt;10,IF(AND(ISNUMBER('Test Sample Data'!F54),'Test Sample Data'!F54&lt;35, 'Test Sample Data'!F54&gt;0),'Test Sample Data'!F54,35),""))</f>
        <v/>
      </c>
      <c r="G55" s="60" t="str">
        <f>IF('Test Sample Data'!G54="","",IF(SUM('Test Sample Data'!G$3:G$98)&gt;10,IF(AND(ISNUMBER('Test Sample Data'!G54),'Test Sample Data'!G54&lt;35, 'Test Sample Data'!G54&gt;0),'Test Sample Data'!G54,35),""))</f>
        <v/>
      </c>
      <c r="H55" s="60" t="str">
        <f>IF('Test Sample Data'!H54="","",IF(SUM('Test Sample Data'!H$3:H$98)&gt;10,IF(AND(ISNUMBER('Test Sample Data'!H54),'Test Sample Data'!H54&lt;35, 'Test Sample Data'!H54&gt;0),'Test Sample Data'!H54,35),""))</f>
        <v/>
      </c>
      <c r="I55" s="60" t="str">
        <f>IF('Test Sample Data'!I54="","",IF(SUM('Test Sample Data'!I$3:I$98)&gt;10,IF(AND(ISNUMBER('Test Sample Data'!I54),'Test Sample Data'!I54&lt;35, 'Test Sample Data'!I54&gt;0),'Test Sample Data'!I54,35),""))</f>
        <v/>
      </c>
      <c r="J55" s="60" t="str">
        <f>IF('Test Sample Data'!J54="","",IF(SUM('Test Sample Data'!J$3:J$98)&gt;10,IF(AND(ISNUMBER('Test Sample Data'!J54),'Test Sample Data'!J54&lt;35, 'Test Sample Data'!J54&gt;0),'Test Sample Data'!J54,35),""))</f>
        <v/>
      </c>
      <c r="K55" s="60" t="str">
        <f>IF('Test Sample Data'!K54="","",IF(SUM('Test Sample Data'!K$3:K$98)&gt;10,IF(AND(ISNUMBER('Test Sample Data'!K54),'Test Sample Data'!K54&lt;35, 'Test Sample Data'!K54&gt;0),'Test Sample Data'!K54,35),""))</f>
        <v/>
      </c>
      <c r="L55" s="60" t="str">
        <f>IF('Test Sample Data'!L54="","",IF(SUM('Test Sample Data'!L$3:L$98)&gt;10,IF(AND(ISNUMBER('Test Sample Data'!L54),'Test Sample Data'!L54&lt;35, 'Test Sample Data'!L54&gt;0),'Test Sample Data'!L54,35),""))</f>
        <v/>
      </c>
      <c r="M55" s="60">
        <f>'Gene Table'!D54</f>
        <v>0</v>
      </c>
      <c r="N55" s="59" t="s">
        <v>52</v>
      </c>
      <c r="O55" s="60" t="str">
        <f>IF('Control Sample Data'!C54="","",IF(SUM('Control Sample Data'!C$3:C$98)&gt;10,IF(AND(ISNUMBER('Control Sample Data'!C54),'Control Sample Data'!C54&lt;35, 'Control Sample Data'!C54&gt;0),'Control Sample Data'!C54,35),""))</f>
        <v/>
      </c>
      <c r="P55" s="60" t="str">
        <f>IF('Control Sample Data'!D54="","",IF(SUM('Control Sample Data'!D$3:D$98)&gt;10,IF(AND(ISNUMBER('Control Sample Data'!D54),'Control Sample Data'!D54&lt;35, 'Control Sample Data'!D54&gt;0),'Control Sample Data'!D54,35),""))</f>
        <v/>
      </c>
      <c r="Q55" s="60" t="str">
        <f>IF('Control Sample Data'!E54="","",IF(SUM('Control Sample Data'!E$3:E$98)&gt;10,IF(AND(ISNUMBER('Control Sample Data'!E54),'Control Sample Data'!E54&lt;35, 'Control Sample Data'!E54&gt;0),'Control Sample Data'!E54,35),""))</f>
        <v/>
      </c>
      <c r="R55" s="60" t="str">
        <f>IF('Control Sample Data'!F54="","",IF(SUM('Control Sample Data'!F$3:F$98)&gt;10,IF(AND(ISNUMBER('Control Sample Data'!F54),'Control Sample Data'!F54&lt;35, 'Control Sample Data'!F54&gt;0),'Control Sample Data'!F54,35),""))</f>
        <v/>
      </c>
      <c r="S55" s="60" t="str">
        <f>IF('Control Sample Data'!G54="","",IF(SUM('Control Sample Data'!G$3:G$98)&gt;10,IF(AND(ISNUMBER('Control Sample Data'!G54),'Control Sample Data'!G54&lt;35, 'Control Sample Data'!G54&gt;0),'Control Sample Data'!G54,35),""))</f>
        <v/>
      </c>
      <c r="T55" s="60" t="str">
        <f>IF('Control Sample Data'!H54="","",IF(SUM('Control Sample Data'!H$3:H$98)&gt;10,IF(AND(ISNUMBER('Control Sample Data'!H54),'Control Sample Data'!H54&lt;35, 'Control Sample Data'!H54&gt;0),'Control Sample Data'!H54,35),""))</f>
        <v/>
      </c>
      <c r="U55" s="60" t="str">
        <f>IF('Control Sample Data'!I54="","",IF(SUM('Control Sample Data'!I$3:I$98)&gt;10,IF(AND(ISNUMBER('Control Sample Data'!I54),'Control Sample Data'!I54&lt;35, 'Control Sample Data'!I54&gt;0),'Control Sample Data'!I54,35),""))</f>
        <v/>
      </c>
      <c r="V55" s="60" t="str">
        <f>IF('Control Sample Data'!J54="","",IF(SUM('Control Sample Data'!J$3:J$98)&gt;10,IF(AND(ISNUMBER('Control Sample Data'!J54),'Control Sample Data'!J54&lt;35, 'Control Sample Data'!J54&gt;0),'Control Sample Data'!J54,35),""))</f>
        <v/>
      </c>
      <c r="W55" s="60" t="str">
        <f>IF('Control Sample Data'!K54="","",IF(SUM('Control Sample Data'!K$3:K$98)&gt;10,IF(AND(ISNUMBER('Control Sample Data'!K54),'Control Sample Data'!K54&lt;35, 'Control Sample Data'!K54&gt;0),'Control Sample Data'!K54,35),""))</f>
        <v/>
      </c>
      <c r="X55" s="60" t="str">
        <f>IF('Control Sample Data'!L54="","",IF(SUM('Control Sample Data'!L$3:L$98)&gt;10,IF(AND(ISNUMBER('Control Sample Data'!L54),'Control Sample Data'!L54&lt;35, 'Control Sample Data'!L54&gt;0),'Control Sample Data'!L54,35),""))</f>
        <v/>
      </c>
      <c r="AS55" s="23">
        <f t="shared" si="20"/>
        <v>0</v>
      </c>
      <c r="AT55" s="59" t="s">
        <v>52</v>
      </c>
      <c r="AU55" s="60" t="str">
        <f t="shared" si="46"/>
        <v/>
      </c>
      <c r="AV55" s="60" t="str">
        <f t="shared" si="47"/>
        <v/>
      </c>
      <c r="AW55" s="60" t="str">
        <f t="shared" si="48"/>
        <v/>
      </c>
      <c r="AX55" s="60" t="str">
        <f t="shared" si="49"/>
        <v/>
      </c>
      <c r="AY55" s="60" t="str">
        <f t="shared" si="50"/>
        <v/>
      </c>
      <c r="AZ55" s="60" t="str">
        <f t="shared" si="51"/>
        <v/>
      </c>
      <c r="BA55" s="60" t="str">
        <f t="shared" si="52"/>
        <v/>
      </c>
      <c r="BB55" s="60" t="str">
        <f t="shared" si="53"/>
        <v/>
      </c>
      <c r="BC55" s="60" t="str">
        <f t="shared" si="54"/>
        <v/>
      </c>
      <c r="BD55" s="60" t="str">
        <f t="shared" si="55"/>
        <v/>
      </c>
      <c r="BE55" s="60" t="str">
        <f t="shared" si="56"/>
        <v/>
      </c>
      <c r="BF55" s="60" t="str">
        <f t="shared" si="57"/>
        <v/>
      </c>
      <c r="BG55" s="60" t="str">
        <f t="shared" si="58"/>
        <v/>
      </c>
      <c r="BH55" s="60" t="str">
        <f t="shared" si="59"/>
        <v/>
      </c>
      <c r="BI55" s="60" t="str">
        <f t="shared" si="60"/>
        <v/>
      </c>
      <c r="BJ55" s="60" t="str">
        <f t="shared" si="61"/>
        <v/>
      </c>
      <c r="BK55" s="60" t="str">
        <f t="shared" si="62"/>
        <v/>
      </c>
      <c r="BL55" s="60" t="str">
        <f t="shared" si="63"/>
        <v/>
      </c>
      <c r="BM55" s="60" t="str">
        <f t="shared" si="64"/>
        <v/>
      </c>
      <c r="BN55" s="60" t="str">
        <f t="shared" si="65"/>
        <v/>
      </c>
      <c r="BO55" s="62" t="str">
        <f t="shared" ref="BO55:BO86" si="68">IF(ISERROR(AVERAGE(AU55:BD55)),"N/A",AVERAGE(AU55:BD55))</f>
        <v>N/A</v>
      </c>
      <c r="BP55" s="62" t="str">
        <f t="shared" ref="BP55:BP86" si="69">IF(ISERROR(AVERAGE(BE55:BN55)),"N/A",AVERAGE(BE55:BN55))</f>
        <v>N/A</v>
      </c>
      <c r="BQ55" s="74">
        <f t="shared" si="24"/>
        <v>0</v>
      </c>
      <c r="BR55" s="59" t="s">
        <v>282</v>
      </c>
      <c r="BS55" s="98" t="str">
        <f t="shared" si="25"/>
        <v/>
      </c>
      <c r="BT55" s="98" t="str">
        <f t="shared" si="26"/>
        <v/>
      </c>
      <c r="BU55" s="98" t="str">
        <f t="shared" si="27"/>
        <v/>
      </c>
      <c r="BV55" s="98" t="str">
        <f t="shared" si="28"/>
        <v/>
      </c>
      <c r="BW55" s="98" t="str">
        <f t="shared" si="29"/>
        <v/>
      </c>
      <c r="BX55" s="98" t="str">
        <f t="shared" si="30"/>
        <v/>
      </c>
      <c r="BY55" s="98" t="str">
        <f t="shared" si="31"/>
        <v/>
      </c>
      <c r="BZ55" s="98" t="str">
        <f t="shared" si="32"/>
        <v/>
      </c>
      <c r="CA55" s="98" t="str">
        <f t="shared" si="33"/>
        <v/>
      </c>
      <c r="CB55" s="98" t="str">
        <f t="shared" si="34"/>
        <v/>
      </c>
      <c r="CC55" s="98" t="str">
        <f t="shared" si="35"/>
        <v/>
      </c>
      <c r="CD55" s="98" t="str">
        <f t="shared" si="36"/>
        <v/>
      </c>
      <c r="CE55" s="98" t="str">
        <f t="shared" si="37"/>
        <v/>
      </c>
      <c r="CF55" s="98" t="str">
        <f t="shared" si="38"/>
        <v/>
      </c>
      <c r="CG55" s="98" t="str">
        <f t="shared" si="39"/>
        <v/>
      </c>
      <c r="CH55" s="98" t="str">
        <f t="shared" si="40"/>
        <v/>
      </c>
      <c r="CI55" s="98" t="str">
        <f t="shared" si="41"/>
        <v/>
      </c>
      <c r="CJ55" s="98" t="str">
        <f t="shared" si="42"/>
        <v/>
      </c>
      <c r="CK55" s="98" t="str">
        <f t="shared" si="43"/>
        <v/>
      </c>
      <c r="CL55" s="98" t="str">
        <f t="shared" si="44"/>
        <v/>
      </c>
    </row>
    <row r="56" spans="1:90" x14ac:dyDescent="0.25">
      <c r="A56" s="22">
        <f>'Gene Table'!D55</f>
        <v>0</v>
      </c>
      <c r="B56" s="59" t="s">
        <v>53</v>
      </c>
      <c r="C56" s="60" t="str">
        <f>IF('Test Sample Data'!C55="","",IF(SUM('Test Sample Data'!C$3:C$98)&gt;10,IF(AND(ISNUMBER('Test Sample Data'!C55),'Test Sample Data'!C55&lt;35, 'Test Sample Data'!C55&gt;0),'Test Sample Data'!C55,35),""))</f>
        <v/>
      </c>
      <c r="D56" s="60" t="str">
        <f>IF('Test Sample Data'!D55="","",IF(SUM('Test Sample Data'!D$3:D$98)&gt;10,IF(AND(ISNUMBER('Test Sample Data'!D55),'Test Sample Data'!D55&lt;35, 'Test Sample Data'!D55&gt;0),'Test Sample Data'!D55,35),""))</f>
        <v/>
      </c>
      <c r="E56" s="60" t="str">
        <f>IF('Test Sample Data'!E55="","",IF(SUM('Test Sample Data'!E$3:E$98)&gt;10,IF(AND(ISNUMBER('Test Sample Data'!E55),'Test Sample Data'!E55&lt;35, 'Test Sample Data'!E55&gt;0),'Test Sample Data'!E55,35),""))</f>
        <v/>
      </c>
      <c r="F56" s="60" t="str">
        <f>IF('Test Sample Data'!F55="","",IF(SUM('Test Sample Data'!F$3:F$98)&gt;10,IF(AND(ISNUMBER('Test Sample Data'!F55),'Test Sample Data'!F55&lt;35, 'Test Sample Data'!F55&gt;0),'Test Sample Data'!F55,35),""))</f>
        <v/>
      </c>
      <c r="G56" s="60" t="str">
        <f>IF('Test Sample Data'!G55="","",IF(SUM('Test Sample Data'!G$3:G$98)&gt;10,IF(AND(ISNUMBER('Test Sample Data'!G55),'Test Sample Data'!G55&lt;35, 'Test Sample Data'!G55&gt;0),'Test Sample Data'!G55,35),""))</f>
        <v/>
      </c>
      <c r="H56" s="60" t="str">
        <f>IF('Test Sample Data'!H55="","",IF(SUM('Test Sample Data'!H$3:H$98)&gt;10,IF(AND(ISNUMBER('Test Sample Data'!H55),'Test Sample Data'!H55&lt;35, 'Test Sample Data'!H55&gt;0),'Test Sample Data'!H55,35),""))</f>
        <v/>
      </c>
      <c r="I56" s="60" t="str">
        <f>IF('Test Sample Data'!I55="","",IF(SUM('Test Sample Data'!I$3:I$98)&gt;10,IF(AND(ISNUMBER('Test Sample Data'!I55),'Test Sample Data'!I55&lt;35, 'Test Sample Data'!I55&gt;0),'Test Sample Data'!I55,35),""))</f>
        <v/>
      </c>
      <c r="J56" s="60" t="str">
        <f>IF('Test Sample Data'!J55="","",IF(SUM('Test Sample Data'!J$3:J$98)&gt;10,IF(AND(ISNUMBER('Test Sample Data'!J55),'Test Sample Data'!J55&lt;35, 'Test Sample Data'!J55&gt;0),'Test Sample Data'!J55,35),""))</f>
        <v/>
      </c>
      <c r="K56" s="60" t="str">
        <f>IF('Test Sample Data'!K55="","",IF(SUM('Test Sample Data'!K$3:K$98)&gt;10,IF(AND(ISNUMBER('Test Sample Data'!K55),'Test Sample Data'!K55&lt;35, 'Test Sample Data'!K55&gt;0),'Test Sample Data'!K55,35),""))</f>
        <v/>
      </c>
      <c r="L56" s="60" t="str">
        <f>IF('Test Sample Data'!L55="","",IF(SUM('Test Sample Data'!L$3:L$98)&gt;10,IF(AND(ISNUMBER('Test Sample Data'!L55),'Test Sample Data'!L55&lt;35, 'Test Sample Data'!L55&gt;0),'Test Sample Data'!L55,35),""))</f>
        <v/>
      </c>
      <c r="M56" s="60">
        <f>'Gene Table'!D55</f>
        <v>0</v>
      </c>
      <c r="N56" s="59" t="s">
        <v>53</v>
      </c>
      <c r="O56" s="60" t="str">
        <f>IF('Control Sample Data'!C55="","",IF(SUM('Control Sample Data'!C$3:C$98)&gt;10,IF(AND(ISNUMBER('Control Sample Data'!C55),'Control Sample Data'!C55&lt;35, 'Control Sample Data'!C55&gt;0),'Control Sample Data'!C55,35),""))</f>
        <v/>
      </c>
      <c r="P56" s="60" t="str">
        <f>IF('Control Sample Data'!D55="","",IF(SUM('Control Sample Data'!D$3:D$98)&gt;10,IF(AND(ISNUMBER('Control Sample Data'!D55),'Control Sample Data'!D55&lt;35, 'Control Sample Data'!D55&gt;0),'Control Sample Data'!D55,35),""))</f>
        <v/>
      </c>
      <c r="Q56" s="60" t="str">
        <f>IF('Control Sample Data'!E55="","",IF(SUM('Control Sample Data'!E$3:E$98)&gt;10,IF(AND(ISNUMBER('Control Sample Data'!E55),'Control Sample Data'!E55&lt;35, 'Control Sample Data'!E55&gt;0),'Control Sample Data'!E55,35),""))</f>
        <v/>
      </c>
      <c r="R56" s="60" t="str">
        <f>IF('Control Sample Data'!F55="","",IF(SUM('Control Sample Data'!F$3:F$98)&gt;10,IF(AND(ISNUMBER('Control Sample Data'!F55),'Control Sample Data'!F55&lt;35, 'Control Sample Data'!F55&gt;0),'Control Sample Data'!F55,35),""))</f>
        <v/>
      </c>
      <c r="S56" s="60" t="str">
        <f>IF('Control Sample Data'!G55="","",IF(SUM('Control Sample Data'!G$3:G$98)&gt;10,IF(AND(ISNUMBER('Control Sample Data'!G55),'Control Sample Data'!G55&lt;35, 'Control Sample Data'!G55&gt;0),'Control Sample Data'!G55,35),""))</f>
        <v/>
      </c>
      <c r="T56" s="60" t="str">
        <f>IF('Control Sample Data'!H55="","",IF(SUM('Control Sample Data'!H$3:H$98)&gt;10,IF(AND(ISNUMBER('Control Sample Data'!H55),'Control Sample Data'!H55&lt;35, 'Control Sample Data'!H55&gt;0),'Control Sample Data'!H55,35),""))</f>
        <v/>
      </c>
      <c r="U56" s="60" t="str">
        <f>IF('Control Sample Data'!I55="","",IF(SUM('Control Sample Data'!I$3:I$98)&gt;10,IF(AND(ISNUMBER('Control Sample Data'!I55),'Control Sample Data'!I55&lt;35, 'Control Sample Data'!I55&gt;0),'Control Sample Data'!I55,35),""))</f>
        <v/>
      </c>
      <c r="V56" s="60" t="str">
        <f>IF('Control Sample Data'!J55="","",IF(SUM('Control Sample Data'!J$3:J$98)&gt;10,IF(AND(ISNUMBER('Control Sample Data'!J55),'Control Sample Data'!J55&lt;35, 'Control Sample Data'!J55&gt;0),'Control Sample Data'!J55,35),""))</f>
        <v/>
      </c>
      <c r="W56" s="60" t="str">
        <f>IF('Control Sample Data'!K55="","",IF(SUM('Control Sample Data'!K$3:K$98)&gt;10,IF(AND(ISNUMBER('Control Sample Data'!K55),'Control Sample Data'!K55&lt;35, 'Control Sample Data'!K55&gt;0),'Control Sample Data'!K55,35),""))</f>
        <v/>
      </c>
      <c r="X56" s="60" t="str">
        <f>IF('Control Sample Data'!L55="","",IF(SUM('Control Sample Data'!L$3:L$98)&gt;10,IF(AND(ISNUMBER('Control Sample Data'!L55),'Control Sample Data'!L55&lt;35, 'Control Sample Data'!L55&gt;0),'Control Sample Data'!L55,35),""))</f>
        <v/>
      </c>
      <c r="AS56" s="23">
        <f t="shared" si="20"/>
        <v>0</v>
      </c>
      <c r="AT56" s="59" t="s">
        <v>53</v>
      </c>
      <c r="AU56" s="60" t="str">
        <f t="shared" si="46"/>
        <v/>
      </c>
      <c r="AV56" s="60" t="str">
        <f t="shared" si="47"/>
        <v/>
      </c>
      <c r="AW56" s="60" t="str">
        <f t="shared" si="48"/>
        <v/>
      </c>
      <c r="AX56" s="60" t="str">
        <f t="shared" si="49"/>
        <v/>
      </c>
      <c r="AY56" s="60" t="str">
        <f t="shared" si="50"/>
        <v/>
      </c>
      <c r="AZ56" s="60" t="str">
        <f t="shared" si="51"/>
        <v/>
      </c>
      <c r="BA56" s="60" t="str">
        <f t="shared" si="52"/>
        <v/>
      </c>
      <c r="BB56" s="60" t="str">
        <f t="shared" si="53"/>
        <v/>
      </c>
      <c r="BC56" s="60" t="str">
        <f t="shared" si="54"/>
        <v/>
      </c>
      <c r="BD56" s="60" t="str">
        <f t="shared" si="55"/>
        <v/>
      </c>
      <c r="BE56" s="60" t="str">
        <f t="shared" si="56"/>
        <v/>
      </c>
      <c r="BF56" s="60" t="str">
        <f t="shared" si="57"/>
        <v/>
      </c>
      <c r="BG56" s="60" t="str">
        <f t="shared" si="58"/>
        <v/>
      </c>
      <c r="BH56" s="60" t="str">
        <f t="shared" si="59"/>
        <v/>
      </c>
      <c r="BI56" s="60" t="str">
        <f t="shared" si="60"/>
        <v/>
      </c>
      <c r="BJ56" s="60" t="str">
        <f t="shared" si="61"/>
        <v/>
      </c>
      <c r="BK56" s="60" t="str">
        <f t="shared" si="62"/>
        <v/>
      </c>
      <c r="BL56" s="60" t="str">
        <f t="shared" si="63"/>
        <v/>
      </c>
      <c r="BM56" s="60" t="str">
        <f t="shared" si="64"/>
        <v/>
      </c>
      <c r="BN56" s="60" t="str">
        <f t="shared" si="65"/>
        <v/>
      </c>
      <c r="BO56" s="62" t="str">
        <f t="shared" si="68"/>
        <v>N/A</v>
      </c>
      <c r="BP56" s="62" t="str">
        <f t="shared" si="69"/>
        <v>N/A</v>
      </c>
      <c r="BQ56" s="74">
        <f t="shared" si="24"/>
        <v>0</v>
      </c>
      <c r="BR56" s="59" t="s">
        <v>283</v>
      </c>
      <c r="BS56" s="98" t="str">
        <f t="shared" si="25"/>
        <v/>
      </c>
      <c r="BT56" s="98" t="str">
        <f t="shared" si="26"/>
        <v/>
      </c>
      <c r="BU56" s="98" t="str">
        <f t="shared" si="27"/>
        <v/>
      </c>
      <c r="BV56" s="98" t="str">
        <f t="shared" si="28"/>
        <v/>
      </c>
      <c r="BW56" s="98" t="str">
        <f t="shared" si="29"/>
        <v/>
      </c>
      <c r="BX56" s="98" t="str">
        <f t="shared" si="30"/>
        <v/>
      </c>
      <c r="BY56" s="98" t="str">
        <f t="shared" si="31"/>
        <v/>
      </c>
      <c r="BZ56" s="98" t="str">
        <f t="shared" si="32"/>
        <v/>
      </c>
      <c r="CA56" s="98" t="str">
        <f t="shared" si="33"/>
        <v/>
      </c>
      <c r="CB56" s="98" t="str">
        <f t="shared" si="34"/>
        <v/>
      </c>
      <c r="CC56" s="98" t="str">
        <f t="shared" si="35"/>
        <v/>
      </c>
      <c r="CD56" s="98" t="str">
        <f t="shared" si="36"/>
        <v/>
      </c>
      <c r="CE56" s="98" t="str">
        <f t="shared" si="37"/>
        <v/>
      </c>
      <c r="CF56" s="98" t="str">
        <f t="shared" si="38"/>
        <v/>
      </c>
      <c r="CG56" s="98" t="str">
        <f t="shared" si="39"/>
        <v/>
      </c>
      <c r="CH56" s="98" t="str">
        <f t="shared" si="40"/>
        <v/>
      </c>
      <c r="CI56" s="98" t="str">
        <f t="shared" si="41"/>
        <v/>
      </c>
      <c r="CJ56" s="98" t="str">
        <f t="shared" si="42"/>
        <v/>
      </c>
      <c r="CK56" s="98" t="str">
        <f t="shared" si="43"/>
        <v/>
      </c>
      <c r="CL56" s="98" t="str">
        <f t="shared" si="44"/>
        <v/>
      </c>
    </row>
    <row r="57" spans="1:90" x14ac:dyDescent="0.25">
      <c r="A57" s="22">
        <f>'Gene Table'!D56</f>
        <v>0</v>
      </c>
      <c r="B57" s="59" t="s">
        <v>54</v>
      </c>
      <c r="C57" s="60" t="str">
        <f>IF('Test Sample Data'!C56="","",IF(SUM('Test Sample Data'!C$3:C$98)&gt;10,IF(AND(ISNUMBER('Test Sample Data'!C56),'Test Sample Data'!C56&lt;35, 'Test Sample Data'!C56&gt;0),'Test Sample Data'!C56,35),""))</f>
        <v/>
      </c>
      <c r="D57" s="60" t="str">
        <f>IF('Test Sample Data'!D56="","",IF(SUM('Test Sample Data'!D$3:D$98)&gt;10,IF(AND(ISNUMBER('Test Sample Data'!D56),'Test Sample Data'!D56&lt;35, 'Test Sample Data'!D56&gt;0),'Test Sample Data'!D56,35),""))</f>
        <v/>
      </c>
      <c r="E57" s="60" t="str">
        <f>IF('Test Sample Data'!E56="","",IF(SUM('Test Sample Data'!E$3:E$98)&gt;10,IF(AND(ISNUMBER('Test Sample Data'!E56),'Test Sample Data'!E56&lt;35, 'Test Sample Data'!E56&gt;0),'Test Sample Data'!E56,35),""))</f>
        <v/>
      </c>
      <c r="F57" s="60" t="str">
        <f>IF('Test Sample Data'!F56="","",IF(SUM('Test Sample Data'!F$3:F$98)&gt;10,IF(AND(ISNUMBER('Test Sample Data'!F56),'Test Sample Data'!F56&lt;35, 'Test Sample Data'!F56&gt;0),'Test Sample Data'!F56,35),""))</f>
        <v/>
      </c>
      <c r="G57" s="60" t="str">
        <f>IF('Test Sample Data'!G56="","",IF(SUM('Test Sample Data'!G$3:G$98)&gt;10,IF(AND(ISNUMBER('Test Sample Data'!G56),'Test Sample Data'!G56&lt;35, 'Test Sample Data'!G56&gt;0),'Test Sample Data'!G56,35),""))</f>
        <v/>
      </c>
      <c r="H57" s="60" t="str">
        <f>IF('Test Sample Data'!H56="","",IF(SUM('Test Sample Data'!H$3:H$98)&gt;10,IF(AND(ISNUMBER('Test Sample Data'!H56),'Test Sample Data'!H56&lt;35, 'Test Sample Data'!H56&gt;0),'Test Sample Data'!H56,35),""))</f>
        <v/>
      </c>
      <c r="I57" s="60" t="str">
        <f>IF('Test Sample Data'!I56="","",IF(SUM('Test Sample Data'!I$3:I$98)&gt;10,IF(AND(ISNUMBER('Test Sample Data'!I56),'Test Sample Data'!I56&lt;35, 'Test Sample Data'!I56&gt;0),'Test Sample Data'!I56,35),""))</f>
        <v/>
      </c>
      <c r="J57" s="60" t="str">
        <f>IF('Test Sample Data'!J56="","",IF(SUM('Test Sample Data'!J$3:J$98)&gt;10,IF(AND(ISNUMBER('Test Sample Data'!J56),'Test Sample Data'!J56&lt;35, 'Test Sample Data'!J56&gt;0),'Test Sample Data'!J56,35),""))</f>
        <v/>
      </c>
      <c r="K57" s="60" t="str">
        <f>IF('Test Sample Data'!K56="","",IF(SUM('Test Sample Data'!K$3:K$98)&gt;10,IF(AND(ISNUMBER('Test Sample Data'!K56),'Test Sample Data'!K56&lt;35, 'Test Sample Data'!K56&gt;0),'Test Sample Data'!K56,35),""))</f>
        <v/>
      </c>
      <c r="L57" s="60" t="str">
        <f>IF('Test Sample Data'!L56="","",IF(SUM('Test Sample Data'!L$3:L$98)&gt;10,IF(AND(ISNUMBER('Test Sample Data'!L56),'Test Sample Data'!L56&lt;35, 'Test Sample Data'!L56&gt;0),'Test Sample Data'!L56,35),""))</f>
        <v/>
      </c>
      <c r="M57" s="60">
        <f>'Gene Table'!D56</f>
        <v>0</v>
      </c>
      <c r="N57" s="59" t="s">
        <v>54</v>
      </c>
      <c r="O57" s="60" t="str">
        <f>IF('Control Sample Data'!C56="","",IF(SUM('Control Sample Data'!C$3:C$98)&gt;10,IF(AND(ISNUMBER('Control Sample Data'!C56),'Control Sample Data'!C56&lt;35, 'Control Sample Data'!C56&gt;0),'Control Sample Data'!C56,35),""))</f>
        <v/>
      </c>
      <c r="P57" s="60" t="str">
        <f>IF('Control Sample Data'!D56="","",IF(SUM('Control Sample Data'!D$3:D$98)&gt;10,IF(AND(ISNUMBER('Control Sample Data'!D56),'Control Sample Data'!D56&lt;35, 'Control Sample Data'!D56&gt;0),'Control Sample Data'!D56,35),""))</f>
        <v/>
      </c>
      <c r="Q57" s="60" t="str">
        <f>IF('Control Sample Data'!E56="","",IF(SUM('Control Sample Data'!E$3:E$98)&gt;10,IF(AND(ISNUMBER('Control Sample Data'!E56),'Control Sample Data'!E56&lt;35, 'Control Sample Data'!E56&gt;0),'Control Sample Data'!E56,35),""))</f>
        <v/>
      </c>
      <c r="R57" s="60" t="str">
        <f>IF('Control Sample Data'!F56="","",IF(SUM('Control Sample Data'!F$3:F$98)&gt;10,IF(AND(ISNUMBER('Control Sample Data'!F56),'Control Sample Data'!F56&lt;35, 'Control Sample Data'!F56&gt;0),'Control Sample Data'!F56,35),""))</f>
        <v/>
      </c>
      <c r="S57" s="60" t="str">
        <f>IF('Control Sample Data'!G56="","",IF(SUM('Control Sample Data'!G$3:G$98)&gt;10,IF(AND(ISNUMBER('Control Sample Data'!G56),'Control Sample Data'!G56&lt;35, 'Control Sample Data'!G56&gt;0),'Control Sample Data'!G56,35),""))</f>
        <v/>
      </c>
      <c r="T57" s="60" t="str">
        <f>IF('Control Sample Data'!H56="","",IF(SUM('Control Sample Data'!H$3:H$98)&gt;10,IF(AND(ISNUMBER('Control Sample Data'!H56),'Control Sample Data'!H56&lt;35, 'Control Sample Data'!H56&gt;0),'Control Sample Data'!H56,35),""))</f>
        <v/>
      </c>
      <c r="U57" s="60" t="str">
        <f>IF('Control Sample Data'!I56="","",IF(SUM('Control Sample Data'!I$3:I$98)&gt;10,IF(AND(ISNUMBER('Control Sample Data'!I56),'Control Sample Data'!I56&lt;35, 'Control Sample Data'!I56&gt;0),'Control Sample Data'!I56,35),""))</f>
        <v/>
      </c>
      <c r="V57" s="60" t="str">
        <f>IF('Control Sample Data'!J56="","",IF(SUM('Control Sample Data'!J$3:J$98)&gt;10,IF(AND(ISNUMBER('Control Sample Data'!J56),'Control Sample Data'!J56&lt;35, 'Control Sample Data'!J56&gt;0),'Control Sample Data'!J56,35),""))</f>
        <v/>
      </c>
      <c r="W57" s="60" t="str">
        <f>IF('Control Sample Data'!K56="","",IF(SUM('Control Sample Data'!K$3:K$98)&gt;10,IF(AND(ISNUMBER('Control Sample Data'!K56),'Control Sample Data'!K56&lt;35, 'Control Sample Data'!K56&gt;0),'Control Sample Data'!K56,35),""))</f>
        <v/>
      </c>
      <c r="X57" s="60" t="str">
        <f>IF('Control Sample Data'!L56="","",IF(SUM('Control Sample Data'!L$3:L$98)&gt;10,IF(AND(ISNUMBER('Control Sample Data'!L56),'Control Sample Data'!L56&lt;35, 'Control Sample Data'!L56&gt;0),'Control Sample Data'!L56,35),""))</f>
        <v/>
      </c>
      <c r="AS57" s="23">
        <f t="shared" si="20"/>
        <v>0</v>
      </c>
      <c r="AT57" s="59" t="s">
        <v>54</v>
      </c>
      <c r="AU57" s="60" t="str">
        <f t="shared" si="46"/>
        <v/>
      </c>
      <c r="AV57" s="60" t="str">
        <f t="shared" si="47"/>
        <v/>
      </c>
      <c r="AW57" s="60" t="str">
        <f t="shared" si="48"/>
        <v/>
      </c>
      <c r="AX57" s="60" t="str">
        <f t="shared" si="49"/>
        <v/>
      </c>
      <c r="AY57" s="60" t="str">
        <f t="shared" si="50"/>
        <v/>
      </c>
      <c r="AZ57" s="60" t="str">
        <f t="shared" si="51"/>
        <v/>
      </c>
      <c r="BA57" s="60" t="str">
        <f t="shared" si="52"/>
        <v/>
      </c>
      <c r="BB57" s="60" t="str">
        <f t="shared" si="53"/>
        <v/>
      </c>
      <c r="BC57" s="60" t="str">
        <f t="shared" si="54"/>
        <v/>
      </c>
      <c r="BD57" s="60" t="str">
        <f t="shared" si="55"/>
        <v/>
      </c>
      <c r="BE57" s="60" t="str">
        <f t="shared" si="56"/>
        <v/>
      </c>
      <c r="BF57" s="60" t="str">
        <f t="shared" si="57"/>
        <v/>
      </c>
      <c r="BG57" s="60" t="str">
        <f t="shared" si="58"/>
        <v/>
      </c>
      <c r="BH57" s="60" t="str">
        <f t="shared" si="59"/>
        <v/>
      </c>
      <c r="BI57" s="60" t="str">
        <f t="shared" si="60"/>
        <v/>
      </c>
      <c r="BJ57" s="60" t="str">
        <f t="shared" si="61"/>
        <v/>
      </c>
      <c r="BK57" s="60" t="str">
        <f t="shared" si="62"/>
        <v/>
      </c>
      <c r="BL57" s="60" t="str">
        <f t="shared" si="63"/>
        <v/>
      </c>
      <c r="BM57" s="60" t="str">
        <f t="shared" si="64"/>
        <v/>
      </c>
      <c r="BN57" s="60" t="str">
        <f t="shared" si="65"/>
        <v/>
      </c>
      <c r="BO57" s="62" t="str">
        <f t="shared" si="68"/>
        <v>N/A</v>
      </c>
      <c r="BP57" s="62" t="str">
        <f t="shared" si="69"/>
        <v>N/A</v>
      </c>
      <c r="BQ57" s="74">
        <f t="shared" si="24"/>
        <v>0</v>
      </c>
      <c r="BR57" s="59" t="s">
        <v>284</v>
      </c>
      <c r="BS57" s="98" t="str">
        <f t="shared" si="25"/>
        <v/>
      </c>
      <c r="BT57" s="98" t="str">
        <f t="shared" si="26"/>
        <v/>
      </c>
      <c r="BU57" s="98" t="str">
        <f t="shared" si="27"/>
        <v/>
      </c>
      <c r="BV57" s="98" t="str">
        <f t="shared" si="28"/>
        <v/>
      </c>
      <c r="BW57" s="98" t="str">
        <f t="shared" si="29"/>
        <v/>
      </c>
      <c r="BX57" s="98" t="str">
        <f t="shared" si="30"/>
        <v/>
      </c>
      <c r="BY57" s="98" t="str">
        <f t="shared" si="31"/>
        <v/>
      </c>
      <c r="BZ57" s="98" t="str">
        <f t="shared" si="32"/>
        <v/>
      </c>
      <c r="CA57" s="98" t="str">
        <f t="shared" si="33"/>
        <v/>
      </c>
      <c r="CB57" s="98" t="str">
        <f t="shared" si="34"/>
        <v/>
      </c>
      <c r="CC57" s="98" t="str">
        <f t="shared" si="35"/>
        <v/>
      </c>
      <c r="CD57" s="98" t="str">
        <f t="shared" si="36"/>
        <v/>
      </c>
      <c r="CE57" s="98" t="str">
        <f t="shared" si="37"/>
        <v/>
      </c>
      <c r="CF57" s="98" t="str">
        <f t="shared" si="38"/>
        <v/>
      </c>
      <c r="CG57" s="98" t="str">
        <f t="shared" si="39"/>
        <v/>
      </c>
      <c r="CH57" s="98" t="str">
        <f t="shared" si="40"/>
        <v/>
      </c>
      <c r="CI57" s="98" t="str">
        <f t="shared" si="41"/>
        <v/>
      </c>
      <c r="CJ57" s="98" t="str">
        <f t="shared" si="42"/>
        <v/>
      </c>
      <c r="CK57" s="98" t="str">
        <f t="shared" si="43"/>
        <v/>
      </c>
      <c r="CL57" s="98" t="str">
        <f t="shared" si="44"/>
        <v/>
      </c>
    </row>
    <row r="58" spans="1:90" x14ac:dyDescent="0.25">
      <c r="A58" s="22">
        <f>'Gene Table'!D57</f>
        <v>0</v>
      </c>
      <c r="B58" s="59" t="s">
        <v>55</v>
      </c>
      <c r="C58" s="60" t="str">
        <f>IF('Test Sample Data'!C57="","",IF(SUM('Test Sample Data'!C$3:C$98)&gt;10,IF(AND(ISNUMBER('Test Sample Data'!C57),'Test Sample Data'!C57&lt;35, 'Test Sample Data'!C57&gt;0),'Test Sample Data'!C57,35),""))</f>
        <v/>
      </c>
      <c r="D58" s="60" t="str">
        <f>IF('Test Sample Data'!D57="","",IF(SUM('Test Sample Data'!D$3:D$98)&gt;10,IF(AND(ISNUMBER('Test Sample Data'!D57),'Test Sample Data'!D57&lt;35, 'Test Sample Data'!D57&gt;0),'Test Sample Data'!D57,35),""))</f>
        <v/>
      </c>
      <c r="E58" s="60" t="str">
        <f>IF('Test Sample Data'!E57="","",IF(SUM('Test Sample Data'!E$3:E$98)&gt;10,IF(AND(ISNUMBER('Test Sample Data'!E57),'Test Sample Data'!E57&lt;35, 'Test Sample Data'!E57&gt;0),'Test Sample Data'!E57,35),""))</f>
        <v/>
      </c>
      <c r="F58" s="60" t="str">
        <f>IF('Test Sample Data'!F57="","",IF(SUM('Test Sample Data'!F$3:F$98)&gt;10,IF(AND(ISNUMBER('Test Sample Data'!F57),'Test Sample Data'!F57&lt;35, 'Test Sample Data'!F57&gt;0),'Test Sample Data'!F57,35),""))</f>
        <v/>
      </c>
      <c r="G58" s="60" t="str">
        <f>IF('Test Sample Data'!G57="","",IF(SUM('Test Sample Data'!G$3:G$98)&gt;10,IF(AND(ISNUMBER('Test Sample Data'!G57),'Test Sample Data'!G57&lt;35, 'Test Sample Data'!G57&gt;0),'Test Sample Data'!G57,35),""))</f>
        <v/>
      </c>
      <c r="H58" s="60" t="str">
        <f>IF('Test Sample Data'!H57="","",IF(SUM('Test Sample Data'!H$3:H$98)&gt;10,IF(AND(ISNUMBER('Test Sample Data'!H57),'Test Sample Data'!H57&lt;35, 'Test Sample Data'!H57&gt;0),'Test Sample Data'!H57,35),""))</f>
        <v/>
      </c>
      <c r="I58" s="60" t="str">
        <f>IF('Test Sample Data'!I57="","",IF(SUM('Test Sample Data'!I$3:I$98)&gt;10,IF(AND(ISNUMBER('Test Sample Data'!I57),'Test Sample Data'!I57&lt;35, 'Test Sample Data'!I57&gt;0),'Test Sample Data'!I57,35),""))</f>
        <v/>
      </c>
      <c r="J58" s="60" t="str">
        <f>IF('Test Sample Data'!J57="","",IF(SUM('Test Sample Data'!J$3:J$98)&gt;10,IF(AND(ISNUMBER('Test Sample Data'!J57),'Test Sample Data'!J57&lt;35, 'Test Sample Data'!J57&gt;0),'Test Sample Data'!J57,35),""))</f>
        <v/>
      </c>
      <c r="K58" s="60" t="str">
        <f>IF('Test Sample Data'!K57="","",IF(SUM('Test Sample Data'!K$3:K$98)&gt;10,IF(AND(ISNUMBER('Test Sample Data'!K57),'Test Sample Data'!K57&lt;35, 'Test Sample Data'!K57&gt;0),'Test Sample Data'!K57,35),""))</f>
        <v/>
      </c>
      <c r="L58" s="60" t="str">
        <f>IF('Test Sample Data'!L57="","",IF(SUM('Test Sample Data'!L$3:L$98)&gt;10,IF(AND(ISNUMBER('Test Sample Data'!L57),'Test Sample Data'!L57&lt;35, 'Test Sample Data'!L57&gt;0),'Test Sample Data'!L57,35),""))</f>
        <v/>
      </c>
      <c r="M58" s="60">
        <f>'Gene Table'!D57</f>
        <v>0</v>
      </c>
      <c r="N58" s="59" t="s">
        <v>55</v>
      </c>
      <c r="O58" s="60" t="str">
        <f>IF('Control Sample Data'!C57="","",IF(SUM('Control Sample Data'!C$3:C$98)&gt;10,IF(AND(ISNUMBER('Control Sample Data'!C57),'Control Sample Data'!C57&lt;35, 'Control Sample Data'!C57&gt;0),'Control Sample Data'!C57,35),""))</f>
        <v/>
      </c>
      <c r="P58" s="60" t="str">
        <f>IF('Control Sample Data'!D57="","",IF(SUM('Control Sample Data'!D$3:D$98)&gt;10,IF(AND(ISNUMBER('Control Sample Data'!D57),'Control Sample Data'!D57&lt;35, 'Control Sample Data'!D57&gt;0),'Control Sample Data'!D57,35),""))</f>
        <v/>
      </c>
      <c r="Q58" s="60" t="str">
        <f>IF('Control Sample Data'!E57="","",IF(SUM('Control Sample Data'!E$3:E$98)&gt;10,IF(AND(ISNUMBER('Control Sample Data'!E57),'Control Sample Data'!E57&lt;35, 'Control Sample Data'!E57&gt;0),'Control Sample Data'!E57,35),""))</f>
        <v/>
      </c>
      <c r="R58" s="60" t="str">
        <f>IF('Control Sample Data'!F57="","",IF(SUM('Control Sample Data'!F$3:F$98)&gt;10,IF(AND(ISNUMBER('Control Sample Data'!F57),'Control Sample Data'!F57&lt;35, 'Control Sample Data'!F57&gt;0),'Control Sample Data'!F57,35),""))</f>
        <v/>
      </c>
      <c r="S58" s="60" t="str">
        <f>IF('Control Sample Data'!G57="","",IF(SUM('Control Sample Data'!G$3:G$98)&gt;10,IF(AND(ISNUMBER('Control Sample Data'!G57),'Control Sample Data'!G57&lt;35, 'Control Sample Data'!G57&gt;0),'Control Sample Data'!G57,35),""))</f>
        <v/>
      </c>
      <c r="T58" s="60" t="str">
        <f>IF('Control Sample Data'!H57="","",IF(SUM('Control Sample Data'!H$3:H$98)&gt;10,IF(AND(ISNUMBER('Control Sample Data'!H57),'Control Sample Data'!H57&lt;35, 'Control Sample Data'!H57&gt;0),'Control Sample Data'!H57,35),""))</f>
        <v/>
      </c>
      <c r="U58" s="60" t="str">
        <f>IF('Control Sample Data'!I57="","",IF(SUM('Control Sample Data'!I$3:I$98)&gt;10,IF(AND(ISNUMBER('Control Sample Data'!I57),'Control Sample Data'!I57&lt;35, 'Control Sample Data'!I57&gt;0),'Control Sample Data'!I57,35),""))</f>
        <v/>
      </c>
      <c r="V58" s="60" t="str">
        <f>IF('Control Sample Data'!J57="","",IF(SUM('Control Sample Data'!J$3:J$98)&gt;10,IF(AND(ISNUMBER('Control Sample Data'!J57),'Control Sample Data'!J57&lt;35, 'Control Sample Data'!J57&gt;0),'Control Sample Data'!J57,35),""))</f>
        <v/>
      </c>
      <c r="W58" s="60" t="str">
        <f>IF('Control Sample Data'!K57="","",IF(SUM('Control Sample Data'!K$3:K$98)&gt;10,IF(AND(ISNUMBER('Control Sample Data'!K57),'Control Sample Data'!K57&lt;35, 'Control Sample Data'!K57&gt;0),'Control Sample Data'!K57,35),""))</f>
        <v/>
      </c>
      <c r="X58" s="60" t="str">
        <f>IF('Control Sample Data'!L57="","",IF(SUM('Control Sample Data'!L$3:L$98)&gt;10,IF(AND(ISNUMBER('Control Sample Data'!L57),'Control Sample Data'!L57&lt;35, 'Control Sample Data'!L57&gt;0),'Control Sample Data'!L57,35),""))</f>
        <v/>
      </c>
      <c r="AS58" s="23">
        <f t="shared" si="20"/>
        <v>0</v>
      </c>
      <c r="AT58" s="59" t="s">
        <v>55</v>
      </c>
      <c r="AU58" s="60" t="str">
        <f t="shared" si="46"/>
        <v/>
      </c>
      <c r="AV58" s="60" t="str">
        <f t="shared" si="47"/>
        <v/>
      </c>
      <c r="AW58" s="60" t="str">
        <f t="shared" si="48"/>
        <v/>
      </c>
      <c r="AX58" s="60" t="str">
        <f t="shared" si="49"/>
        <v/>
      </c>
      <c r="AY58" s="60" t="str">
        <f t="shared" si="50"/>
        <v/>
      </c>
      <c r="AZ58" s="60" t="str">
        <f t="shared" si="51"/>
        <v/>
      </c>
      <c r="BA58" s="60" t="str">
        <f t="shared" si="52"/>
        <v/>
      </c>
      <c r="BB58" s="60" t="str">
        <f t="shared" si="53"/>
        <v/>
      </c>
      <c r="BC58" s="60" t="str">
        <f t="shared" si="54"/>
        <v/>
      </c>
      <c r="BD58" s="60" t="str">
        <f t="shared" si="55"/>
        <v/>
      </c>
      <c r="BE58" s="60" t="str">
        <f t="shared" si="56"/>
        <v/>
      </c>
      <c r="BF58" s="60" t="str">
        <f t="shared" si="57"/>
        <v/>
      </c>
      <c r="BG58" s="60" t="str">
        <f t="shared" si="58"/>
        <v/>
      </c>
      <c r="BH58" s="60" t="str">
        <f t="shared" si="59"/>
        <v/>
      </c>
      <c r="BI58" s="60" t="str">
        <f t="shared" si="60"/>
        <v/>
      </c>
      <c r="BJ58" s="60" t="str">
        <f t="shared" si="61"/>
        <v/>
      </c>
      <c r="BK58" s="60" t="str">
        <f t="shared" si="62"/>
        <v/>
      </c>
      <c r="BL58" s="60" t="str">
        <f t="shared" si="63"/>
        <v/>
      </c>
      <c r="BM58" s="60" t="str">
        <f t="shared" si="64"/>
        <v/>
      </c>
      <c r="BN58" s="60" t="str">
        <f t="shared" si="65"/>
        <v/>
      </c>
      <c r="BO58" s="62" t="str">
        <f t="shared" si="68"/>
        <v>N/A</v>
      </c>
      <c r="BP58" s="62" t="str">
        <f t="shared" si="69"/>
        <v>N/A</v>
      </c>
      <c r="BQ58" s="74">
        <f t="shared" si="24"/>
        <v>0</v>
      </c>
      <c r="BR58" s="59" t="s">
        <v>285</v>
      </c>
      <c r="BS58" s="98" t="str">
        <f t="shared" si="25"/>
        <v/>
      </c>
      <c r="BT58" s="98" t="str">
        <f t="shared" si="26"/>
        <v/>
      </c>
      <c r="BU58" s="98" t="str">
        <f t="shared" si="27"/>
        <v/>
      </c>
      <c r="BV58" s="98" t="str">
        <f t="shared" si="28"/>
        <v/>
      </c>
      <c r="BW58" s="98" t="str">
        <f t="shared" si="29"/>
        <v/>
      </c>
      <c r="BX58" s="98" t="str">
        <f t="shared" si="30"/>
        <v/>
      </c>
      <c r="BY58" s="98" t="str">
        <f t="shared" si="31"/>
        <v/>
      </c>
      <c r="BZ58" s="98" t="str">
        <f t="shared" si="32"/>
        <v/>
      </c>
      <c r="CA58" s="98" t="str">
        <f t="shared" si="33"/>
        <v/>
      </c>
      <c r="CB58" s="98" t="str">
        <f t="shared" si="34"/>
        <v/>
      </c>
      <c r="CC58" s="98" t="str">
        <f t="shared" si="35"/>
        <v/>
      </c>
      <c r="CD58" s="98" t="str">
        <f t="shared" si="36"/>
        <v/>
      </c>
      <c r="CE58" s="98" t="str">
        <f t="shared" si="37"/>
        <v/>
      </c>
      <c r="CF58" s="98" t="str">
        <f t="shared" si="38"/>
        <v/>
      </c>
      <c r="CG58" s="98" t="str">
        <f t="shared" si="39"/>
        <v/>
      </c>
      <c r="CH58" s="98" t="str">
        <f t="shared" si="40"/>
        <v/>
      </c>
      <c r="CI58" s="98" t="str">
        <f t="shared" si="41"/>
        <v/>
      </c>
      <c r="CJ58" s="98" t="str">
        <f t="shared" si="42"/>
        <v/>
      </c>
      <c r="CK58" s="98" t="str">
        <f t="shared" si="43"/>
        <v/>
      </c>
      <c r="CL58" s="98" t="str">
        <f t="shared" si="44"/>
        <v/>
      </c>
    </row>
    <row r="59" spans="1:90" x14ac:dyDescent="0.25">
      <c r="A59" s="22">
        <f>'Gene Table'!D58</f>
        <v>0</v>
      </c>
      <c r="B59" s="59" t="s">
        <v>56</v>
      </c>
      <c r="C59" s="60" t="str">
        <f>IF('Test Sample Data'!C58="","",IF(SUM('Test Sample Data'!C$3:C$98)&gt;10,IF(AND(ISNUMBER('Test Sample Data'!C58),'Test Sample Data'!C58&lt;35, 'Test Sample Data'!C58&gt;0),'Test Sample Data'!C58,35),""))</f>
        <v/>
      </c>
      <c r="D59" s="60" t="str">
        <f>IF('Test Sample Data'!D58="","",IF(SUM('Test Sample Data'!D$3:D$98)&gt;10,IF(AND(ISNUMBER('Test Sample Data'!D58),'Test Sample Data'!D58&lt;35, 'Test Sample Data'!D58&gt;0),'Test Sample Data'!D58,35),""))</f>
        <v/>
      </c>
      <c r="E59" s="60" t="str">
        <f>IF('Test Sample Data'!E58="","",IF(SUM('Test Sample Data'!E$3:E$98)&gt;10,IF(AND(ISNUMBER('Test Sample Data'!E58),'Test Sample Data'!E58&lt;35, 'Test Sample Data'!E58&gt;0),'Test Sample Data'!E58,35),""))</f>
        <v/>
      </c>
      <c r="F59" s="60" t="str">
        <f>IF('Test Sample Data'!F58="","",IF(SUM('Test Sample Data'!F$3:F$98)&gt;10,IF(AND(ISNUMBER('Test Sample Data'!F58),'Test Sample Data'!F58&lt;35, 'Test Sample Data'!F58&gt;0),'Test Sample Data'!F58,35),""))</f>
        <v/>
      </c>
      <c r="G59" s="60" t="str">
        <f>IF('Test Sample Data'!G58="","",IF(SUM('Test Sample Data'!G$3:G$98)&gt;10,IF(AND(ISNUMBER('Test Sample Data'!G58),'Test Sample Data'!G58&lt;35, 'Test Sample Data'!G58&gt;0),'Test Sample Data'!G58,35),""))</f>
        <v/>
      </c>
      <c r="H59" s="60" t="str">
        <f>IF('Test Sample Data'!H58="","",IF(SUM('Test Sample Data'!H$3:H$98)&gt;10,IF(AND(ISNUMBER('Test Sample Data'!H58),'Test Sample Data'!H58&lt;35, 'Test Sample Data'!H58&gt;0),'Test Sample Data'!H58,35),""))</f>
        <v/>
      </c>
      <c r="I59" s="60" t="str">
        <f>IF('Test Sample Data'!I58="","",IF(SUM('Test Sample Data'!I$3:I$98)&gt;10,IF(AND(ISNUMBER('Test Sample Data'!I58),'Test Sample Data'!I58&lt;35, 'Test Sample Data'!I58&gt;0),'Test Sample Data'!I58,35),""))</f>
        <v/>
      </c>
      <c r="J59" s="60" t="str">
        <f>IF('Test Sample Data'!J58="","",IF(SUM('Test Sample Data'!J$3:J$98)&gt;10,IF(AND(ISNUMBER('Test Sample Data'!J58),'Test Sample Data'!J58&lt;35, 'Test Sample Data'!J58&gt;0),'Test Sample Data'!J58,35),""))</f>
        <v/>
      </c>
      <c r="K59" s="60" t="str">
        <f>IF('Test Sample Data'!K58="","",IF(SUM('Test Sample Data'!K$3:K$98)&gt;10,IF(AND(ISNUMBER('Test Sample Data'!K58),'Test Sample Data'!K58&lt;35, 'Test Sample Data'!K58&gt;0),'Test Sample Data'!K58,35),""))</f>
        <v/>
      </c>
      <c r="L59" s="60" t="str">
        <f>IF('Test Sample Data'!L58="","",IF(SUM('Test Sample Data'!L$3:L$98)&gt;10,IF(AND(ISNUMBER('Test Sample Data'!L58),'Test Sample Data'!L58&lt;35, 'Test Sample Data'!L58&gt;0),'Test Sample Data'!L58,35),""))</f>
        <v/>
      </c>
      <c r="M59" s="60">
        <f>'Gene Table'!D58</f>
        <v>0</v>
      </c>
      <c r="N59" s="59" t="s">
        <v>56</v>
      </c>
      <c r="O59" s="60" t="str">
        <f>IF('Control Sample Data'!C58="","",IF(SUM('Control Sample Data'!C$3:C$98)&gt;10,IF(AND(ISNUMBER('Control Sample Data'!C58),'Control Sample Data'!C58&lt;35, 'Control Sample Data'!C58&gt;0),'Control Sample Data'!C58,35),""))</f>
        <v/>
      </c>
      <c r="P59" s="60" t="str">
        <f>IF('Control Sample Data'!D58="","",IF(SUM('Control Sample Data'!D$3:D$98)&gt;10,IF(AND(ISNUMBER('Control Sample Data'!D58),'Control Sample Data'!D58&lt;35, 'Control Sample Data'!D58&gt;0),'Control Sample Data'!D58,35),""))</f>
        <v/>
      </c>
      <c r="Q59" s="60" t="str">
        <f>IF('Control Sample Data'!E58="","",IF(SUM('Control Sample Data'!E$3:E$98)&gt;10,IF(AND(ISNUMBER('Control Sample Data'!E58),'Control Sample Data'!E58&lt;35, 'Control Sample Data'!E58&gt;0),'Control Sample Data'!E58,35),""))</f>
        <v/>
      </c>
      <c r="R59" s="60" t="str">
        <f>IF('Control Sample Data'!F58="","",IF(SUM('Control Sample Data'!F$3:F$98)&gt;10,IF(AND(ISNUMBER('Control Sample Data'!F58),'Control Sample Data'!F58&lt;35, 'Control Sample Data'!F58&gt;0),'Control Sample Data'!F58,35),""))</f>
        <v/>
      </c>
      <c r="S59" s="60" t="str">
        <f>IF('Control Sample Data'!G58="","",IF(SUM('Control Sample Data'!G$3:G$98)&gt;10,IF(AND(ISNUMBER('Control Sample Data'!G58),'Control Sample Data'!G58&lt;35, 'Control Sample Data'!G58&gt;0),'Control Sample Data'!G58,35),""))</f>
        <v/>
      </c>
      <c r="T59" s="60" t="str">
        <f>IF('Control Sample Data'!H58="","",IF(SUM('Control Sample Data'!H$3:H$98)&gt;10,IF(AND(ISNUMBER('Control Sample Data'!H58),'Control Sample Data'!H58&lt;35, 'Control Sample Data'!H58&gt;0),'Control Sample Data'!H58,35),""))</f>
        <v/>
      </c>
      <c r="U59" s="60" t="str">
        <f>IF('Control Sample Data'!I58="","",IF(SUM('Control Sample Data'!I$3:I$98)&gt;10,IF(AND(ISNUMBER('Control Sample Data'!I58),'Control Sample Data'!I58&lt;35, 'Control Sample Data'!I58&gt;0),'Control Sample Data'!I58,35),""))</f>
        <v/>
      </c>
      <c r="V59" s="60" t="str">
        <f>IF('Control Sample Data'!J58="","",IF(SUM('Control Sample Data'!J$3:J$98)&gt;10,IF(AND(ISNUMBER('Control Sample Data'!J58),'Control Sample Data'!J58&lt;35, 'Control Sample Data'!J58&gt;0),'Control Sample Data'!J58,35),""))</f>
        <v/>
      </c>
      <c r="W59" s="60" t="str">
        <f>IF('Control Sample Data'!K58="","",IF(SUM('Control Sample Data'!K$3:K$98)&gt;10,IF(AND(ISNUMBER('Control Sample Data'!K58),'Control Sample Data'!K58&lt;35, 'Control Sample Data'!K58&gt;0),'Control Sample Data'!K58,35),""))</f>
        <v/>
      </c>
      <c r="X59" s="60" t="str">
        <f>IF('Control Sample Data'!L58="","",IF(SUM('Control Sample Data'!L$3:L$98)&gt;10,IF(AND(ISNUMBER('Control Sample Data'!L58),'Control Sample Data'!L58&lt;35, 'Control Sample Data'!L58&gt;0),'Control Sample Data'!L58,35),""))</f>
        <v/>
      </c>
      <c r="AS59" s="23">
        <f t="shared" si="20"/>
        <v>0</v>
      </c>
      <c r="AT59" s="59" t="s">
        <v>56</v>
      </c>
      <c r="AU59" s="60" t="str">
        <f t="shared" si="46"/>
        <v/>
      </c>
      <c r="AV59" s="60" t="str">
        <f t="shared" si="47"/>
        <v/>
      </c>
      <c r="AW59" s="60" t="str">
        <f t="shared" si="48"/>
        <v/>
      </c>
      <c r="AX59" s="60" t="str">
        <f t="shared" si="49"/>
        <v/>
      </c>
      <c r="AY59" s="60" t="str">
        <f t="shared" si="50"/>
        <v/>
      </c>
      <c r="AZ59" s="60" t="str">
        <f t="shared" si="51"/>
        <v/>
      </c>
      <c r="BA59" s="60" t="str">
        <f t="shared" si="52"/>
        <v/>
      </c>
      <c r="BB59" s="60" t="str">
        <f t="shared" si="53"/>
        <v/>
      </c>
      <c r="BC59" s="60" t="str">
        <f t="shared" si="54"/>
        <v/>
      </c>
      <c r="BD59" s="60" t="str">
        <f t="shared" si="55"/>
        <v/>
      </c>
      <c r="BE59" s="60" t="str">
        <f t="shared" si="56"/>
        <v/>
      </c>
      <c r="BF59" s="60" t="str">
        <f t="shared" si="57"/>
        <v/>
      </c>
      <c r="BG59" s="60" t="str">
        <f t="shared" si="58"/>
        <v/>
      </c>
      <c r="BH59" s="60" t="str">
        <f t="shared" si="59"/>
        <v/>
      </c>
      <c r="BI59" s="60" t="str">
        <f t="shared" si="60"/>
        <v/>
      </c>
      <c r="BJ59" s="60" t="str">
        <f t="shared" si="61"/>
        <v/>
      </c>
      <c r="BK59" s="60" t="str">
        <f t="shared" si="62"/>
        <v/>
      </c>
      <c r="BL59" s="60" t="str">
        <f t="shared" si="63"/>
        <v/>
      </c>
      <c r="BM59" s="60" t="str">
        <f t="shared" si="64"/>
        <v/>
      </c>
      <c r="BN59" s="60" t="str">
        <f t="shared" si="65"/>
        <v/>
      </c>
      <c r="BO59" s="62" t="str">
        <f t="shared" si="68"/>
        <v>N/A</v>
      </c>
      <c r="BP59" s="62" t="str">
        <f t="shared" si="69"/>
        <v>N/A</v>
      </c>
      <c r="BQ59" s="74">
        <f t="shared" si="24"/>
        <v>0</v>
      </c>
      <c r="BR59" s="59" t="s">
        <v>286</v>
      </c>
      <c r="BS59" s="98" t="str">
        <f t="shared" si="25"/>
        <v/>
      </c>
      <c r="BT59" s="98" t="str">
        <f t="shared" si="26"/>
        <v/>
      </c>
      <c r="BU59" s="98" t="str">
        <f t="shared" si="27"/>
        <v/>
      </c>
      <c r="BV59" s="98" t="str">
        <f t="shared" si="28"/>
        <v/>
      </c>
      <c r="BW59" s="98" t="str">
        <f t="shared" si="29"/>
        <v/>
      </c>
      <c r="BX59" s="98" t="str">
        <f t="shared" si="30"/>
        <v/>
      </c>
      <c r="BY59" s="98" t="str">
        <f t="shared" si="31"/>
        <v/>
      </c>
      <c r="BZ59" s="98" t="str">
        <f t="shared" si="32"/>
        <v/>
      </c>
      <c r="CA59" s="98" t="str">
        <f t="shared" si="33"/>
        <v/>
      </c>
      <c r="CB59" s="98" t="str">
        <f t="shared" si="34"/>
        <v/>
      </c>
      <c r="CC59" s="98" t="str">
        <f t="shared" si="35"/>
        <v/>
      </c>
      <c r="CD59" s="98" t="str">
        <f t="shared" si="36"/>
        <v/>
      </c>
      <c r="CE59" s="98" t="str">
        <f t="shared" si="37"/>
        <v/>
      </c>
      <c r="CF59" s="98" t="str">
        <f t="shared" si="38"/>
        <v/>
      </c>
      <c r="CG59" s="98" t="str">
        <f t="shared" si="39"/>
        <v/>
      </c>
      <c r="CH59" s="98" t="str">
        <f t="shared" si="40"/>
        <v/>
      </c>
      <c r="CI59" s="98" t="str">
        <f t="shared" si="41"/>
        <v/>
      </c>
      <c r="CJ59" s="98" t="str">
        <f t="shared" si="42"/>
        <v/>
      </c>
      <c r="CK59" s="98" t="str">
        <f t="shared" si="43"/>
        <v/>
      </c>
      <c r="CL59" s="98" t="str">
        <f t="shared" si="44"/>
        <v/>
      </c>
    </row>
    <row r="60" spans="1:90" x14ac:dyDescent="0.25">
      <c r="A60" s="22">
        <f>'Gene Table'!D59</f>
        <v>0</v>
      </c>
      <c r="B60" s="59" t="s">
        <v>57</v>
      </c>
      <c r="C60" s="60" t="str">
        <f>IF('Test Sample Data'!C59="","",IF(SUM('Test Sample Data'!C$3:C$98)&gt;10,IF(AND(ISNUMBER('Test Sample Data'!C59),'Test Sample Data'!C59&lt;35, 'Test Sample Data'!C59&gt;0),'Test Sample Data'!C59,35),""))</f>
        <v/>
      </c>
      <c r="D60" s="60" t="str">
        <f>IF('Test Sample Data'!D59="","",IF(SUM('Test Sample Data'!D$3:D$98)&gt;10,IF(AND(ISNUMBER('Test Sample Data'!D59),'Test Sample Data'!D59&lt;35, 'Test Sample Data'!D59&gt;0),'Test Sample Data'!D59,35),""))</f>
        <v/>
      </c>
      <c r="E60" s="60" t="str">
        <f>IF('Test Sample Data'!E59="","",IF(SUM('Test Sample Data'!E$3:E$98)&gt;10,IF(AND(ISNUMBER('Test Sample Data'!E59),'Test Sample Data'!E59&lt;35, 'Test Sample Data'!E59&gt;0),'Test Sample Data'!E59,35),""))</f>
        <v/>
      </c>
      <c r="F60" s="60" t="str">
        <f>IF('Test Sample Data'!F59="","",IF(SUM('Test Sample Data'!F$3:F$98)&gt;10,IF(AND(ISNUMBER('Test Sample Data'!F59),'Test Sample Data'!F59&lt;35, 'Test Sample Data'!F59&gt;0),'Test Sample Data'!F59,35),""))</f>
        <v/>
      </c>
      <c r="G60" s="60" t="str">
        <f>IF('Test Sample Data'!G59="","",IF(SUM('Test Sample Data'!G$3:G$98)&gt;10,IF(AND(ISNUMBER('Test Sample Data'!G59),'Test Sample Data'!G59&lt;35, 'Test Sample Data'!G59&gt;0),'Test Sample Data'!G59,35),""))</f>
        <v/>
      </c>
      <c r="H60" s="60" t="str">
        <f>IF('Test Sample Data'!H59="","",IF(SUM('Test Sample Data'!H$3:H$98)&gt;10,IF(AND(ISNUMBER('Test Sample Data'!H59),'Test Sample Data'!H59&lt;35, 'Test Sample Data'!H59&gt;0),'Test Sample Data'!H59,35),""))</f>
        <v/>
      </c>
      <c r="I60" s="60" t="str">
        <f>IF('Test Sample Data'!I59="","",IF(SUM('Test Sample Data'!I$3:I$98)&gt;10,IF(AND(ISNUMBER('Test Sample Data'!I59),'Test Sample Data'!I59&lt;35, 'Test Sample Data'!I59&gt;0),'Test Sample Data'!I59,35),""))</f>
        <v/>
      </c>
      <c r="J60" s="60" t="str">
        <f>IF('Test Sample Data'!J59="","",IF(SUM('Test Sample Data'!J$3:J$98)&gt;10,IF(AND(ISNUMBER('Test Sample Data'!J59),'Test Sample Data'!J59&lt;35, 'Test Sample Data'!J59&gt;0),'Test Sample Data'!J59,35),""))</f>
        <v/>
      </c>
      <c r="K60" s="60" t="str">
        <f>IF('Test Sample Data'!K59="","",IF(SUM('Test Sample Data'!K$3:K$98)&gt;10,IF(AND(ISNUMBER('Test Sample Data'!K59),'Test Sample Data'!K59&lt;35, 'Test Sample Data'!K59&gt;0),'Test Sample Data'!K59,35),""))</f>
        <v/>
      </c>
      <c r="L60" s="60" t="str">
        <f>IF('Test Sample Data'!L59="","",IF(SUM('Test Sample Data'!L$3:L$98)&gt;10,IF(AND(ISNUMBER('Test Sample Data'!L59),'Test Sample Data'!L59&lt;35, 'Test Sample Data'!L59&gt;0),'Test Sample Data'!L59,35),""))</f>
        <v/>
      </c>
      <c r="M60" s="60">
        <f>'Gene Table'!D59</f>
        <v>0</v>
      </c>
      <c r="N60" s="59" t="s">
        <v>57</v>
      </c>
      <c r="O60" s="60" t="str">
        <f>IF('Control Sample Data'!C59="","",IF(SUM('Control Sample Data'!C$3:C$98)&gt;10,IF(AND(ISNUMBER('Control Sample Data'!C59),'Control Sample Data'!C59&lt;35, 'Control Sample Data'!C59&gt;0),'Control Sample Data'!C59,35),""))</f>
        <v/>
      </c>
      <c r="P60" s="60" t="str">
        <f>IF('Control Sample Data'!D59="","",IF(SUM('Control Sample Data'!D$3:D$98)&gt;10,IF(AND(ISNUMBER('Control Sample Data'!D59),'Control Sample Data'!D59&lt;35, 'Control Sample Data'!D59&gt;0),'Control Sample Data'!D59,35),""))</f>
        <v/>
      </c>
      <c r="Q60" s="60" t="str">
        <f>IF('Control Sample Data'!E59="","",IF(SUM('Control Sample Data'!E$3:E$98)&gt;10,IF(AND(ISNUMBER('Control Sample Data'!E59),'Control Sample Data'!E59&lt;35, 'Control Sample Data'!E59&gt;0),'Control Sample Data'!E59,35),""))</f>
        <v/>
      </c>
      <c r="R60" s="60" t="str">
        <f>IF('Control Sample Data'!F59="","",IF(SUM('Control Sample Data'!F$3:F$98)&gt;10,IF(AND(ISNUMBER('Control Sample Data'!F59),'Control Sample Data'!F59&lt;35, 'Control Sample Data'!F59&gt;0),'Control Sample Data'!F59,35),""))</f>
        <v/>
      </c>
      <c r="S60" s="60" t="str">
        <f>IF('Control Sample Data'!G59="","",IF(SUM('Control Sample Data'!G$3:G$98)&gt;10,IF(AND(ISNUMBER('Control Sample Data'!G59),'Control Sample Data'!G59&lt;35, 'Control Sample Data'!G59&gt;0),'Control Sample Data'!G59,35),""))</f>
        <v/>
      </c>
      <c r="T60" s="60" t="str">
        <f>IF('Control Sample Data'!H59="","",IF(SUM('Control Sample Data'!H$3:H$98)&gt;10,IF(AND(ISNUMBER('Control Sample Data'!H59),'Control Sample Data'!H59&lt;35, 'Control Sample Data'!H59&gt;0),'Control Sample Data'!H59,35),""))</f>
        <v/>
      </c>
      <c r="U60" s="60" t="str">
        <f>IF('Control Sample Data'!I59="","",IF(SUM('Control Sample Data'!I$3:I$98)&gt;10,IF(AND(ISNUMBER('Control Sample Data'!I59),'Control Sample Data'!I59&lt;35, 'Control Sample Data'!I59&gt;0),'Control Sample Data'!I59,35),""))</f>
        <v/>
      </c>
      <c r="V60" s="60" t="str">
        <f>IF('Control Sample Data'!J59="","",IF(SUM('Control Sample Data'!J$3:J$98)&gt;10,IF(AND(ISNUMBER('Control Sample Data'!J59),'Control Sample Data'!J59&lt;35, 'Control Sample Data'!J59&gt;0),'Control Sample Data'!J59,35),""))</f>
        <v/>
      </c>
      <c r="W60" s="60" t="str">
        <f>IF('Control Sample Data'!K59="","",IF(SUM('Control Sample Data'!K$3:K$98)&gt;10,IF(AND(ISNUMBER('Control Sample Data'!K59),'Control Sample Data'!K59&lt;35, 'Control Sample Data'!K59&gt;0),'Control Sample Data'!K59,35),""))</f>
        <v/>
      </c>
      <c r="X60" s="60" t="str">
        <f>IF('Control Sample Data'!L59="","",IF(SUM('Control Sample Data'!L$3:L$98)&gt;10,IF(AND(ISNUMBER('Control Sample Data'!L59),'Control Sample Data'!L59&lt;35, 'Control Sample Data'!L59&gt;0),'Control Sample Data'!L59,35),""))</f>
        <v/>
      </c>
      <c r="AS60" s="23">
        <f t="shared" si="20"/>
        <v>0</v>
      </c>
      <c r="AT60" s="59" t="s">
        <v>57</v>
      </c>
      <c r="AU60" s="60" t="str">
        <f t="shared" si="46"/>
        <v/>
      </c>
      <c r="AV60" s="60" t="str">
        <f t="shared" si="47"/>
        <v/>
      </c>
      <c r="AW60" s="60" t="str">
        <f t="shared" si="48"/>
        <v/>
      </c>
      <c r="AX60" s="60" t="str">
        <f t="shared" si="49"/>
        <v/>
      </c>
      <c r="AY60" s="60" t="str">
        <f t="shared" si="50"/>
        <v/>
      </c>
      <c r="AZ60" s="60" t="str">
        <f t="shared" si="51"/>
        <v/>
      </c>
      <c r="BA60" s="60" t="str">
        <f t="shared" si="52"/>
        <v/>
      </c>
      <c r="BB60" s="60" t="str">
        <f t="shared" si="53"/>
        <v/>
      </c>
      <c r="BC60" s="60" t="str">
        <f t="shared" si="54"/>
        <v/>
      </c>
      <c r="BD60" s="60" t="str">
        <f t="shared" si="55"/>
        <v/>
      </c>
      <c r="BE60" s="60" t="str">
        <f t="shared" si="56"/>
        <v/>
      </c>
      <c r="BF60" s="60" t="str">
        <f t="shared" si="57"/>
        <v/>
      </c>
      <c r="BG60" s="60" t="str">
        <f t="shared" si="58"/>
        <v/>
      </c>
      <c r="BH60" s="60" t="str">
        <f t="shared" si="59"/>
        <v/>
      </c>
      <c r="BI60" s="60" t="str">
        <f t="shared" si="60"/>
        <v/>
      </c>
      <c r="BJ60" s="60" t="str">
        <f t="shared" si="61"/>
        <v/>
      </c>
      <c r="BK60" s="60" t="str">
        <f t="shared" si="62"/>
        <v/>
      </c>
      <c r="BL60" s="60" t="str">
        <f t="shared" si="63"/>
        <v/>
      </c>
      <c r="BM60" s="60" t="str">
        <f t="shared" si="64"/>
        <v/>
      </c>
      <c r="BN60" s="60" t="str">
        <f t="shared" si="65"/>
        <v/>
      </c>
      <c r="BO60" s="62" t="str">
        <f t="shared" si="68"/>
        <v>N/A</v>
      </c>
      <c r="BP60" s="62" t="str">
        <f t="shared" si="69"/>
        <v>N/A</v>
      </c>
      <c r="BQ60" s="74">
        <f t="shared" si="24"/>
        <v>0</v>
      </c>
      <c r="BR60" s="59" t="s">
        <v>287</v>
      </c>
      <c r="BS60" s="98" t="str">
        <f t="shared" si="25"/>
        <v/>
      </c>
      <c r="BT60" s="98" t="str">
        <f t="shared" si="26"/>
        <v/>
      </c>
      <c r="BU60" s="98" t="str">
        <f t="shared" si="27"/>
        <v/>
      </c>
      <c r="BV60" s="98" t="str">
        <f t="shared" si="28"/>
        <v/>
      </c>
      <c r="BW60" s="98" t="str">
        <f t="shared" si="29"/>
        <v/>
      </c>
      <c r="BX60" s="98" t="str">
        <f t="shared" si="30"/>
        <v/>
      </c>
      <c r="BY60" s="98" t="str">
        <f t="shared" si="31"/>
        <v/>
      </c>
      <c r="BZ60" s="98" t="str">
        <f t="shared" si="32"/>
        <v/>
      </c>
      <c r="CA60" s="98" t="str">
        <f t="shared" si="33"/>
        <v/>
      </c>
      <c r="CB60" s="98" t="str">
        <f t="shared" si="34"/>
        <v/>
      </c>
      <c r="CC60" s="98" t="str">
        <f t="shared" si="35"/>
        <v/>
      </c>
      <c r="CD60" s="98" t="str">
        <f t="shared" si="36"/>
        <v/>
      </c>
      <c r="CE60" s="98" t="str">
        <f t="shared" si="37"/>
        <v/>
      </c>
      <c r="CF60" s="98" t="str">
        <f t="shared" si="38"/>
        <v/>
      </c>
      <c r="CG60" s="98" t="str">
        <f t="shared" si="39"/>
        <v/>
      </c>
      <c r="CH60" s="98" t="str">
        <f t="shared" si="40"/>
        <v/>
      </c>
      <c r="CI60" s="98" t="str">
        <f t="shared" si="41"/>
        <v/>
      </c>
      <c r="CJ60" s="98" t="str">
        <f t="shared" si="42"/>
        <v/>
      </c>
      <c r="CK60" s="98" t="str">
        <f t="shared" si="43"/>
        <v/>
      </c>
      <c r="CL60" s="98" t="str">
        <f t="shared" si="44"/>
        <v/>
      </c>
    </row>
    <row r="61" spans="1:90" x14ac:dyDescent="0.25">
      <c r="A61" s="22">
        <f>'Gene Table'!D60</f>
        <v>0</v>
      </c>
      <c r="B61" s="59" t="s">
        <v>58</v>
      </c>
      <c r="C61" s="60" t="str">
        <f>IF('Test Sample Data'!C60="","",IF(SUM('Test Sample Data'!C$3:C$98)&gt;10,IF(AND(ISNUMBER('Test Sample Data'!C60),'Test Sample Data'!C60&lt;35, 'Test Sample Data'!C60&gt;0),'Test Sample Data'!C60,35),""))</f>
        <v/>
      </c>
      <c r="D61" s="60" t="str">
        <f>IF('Test Sample Data'!D60="","",IF(SUM('Test Sample Data'!D$3:D$98)&gt;10,IF(AND(ISNUMBER('Test Sample Data'!D60),'Test Sample Data'!D60&lt;35, 'Test Sample Data'!D60&gt;0),'Test Sample Data'!D60,35),""))</f>
        <v/>
      </c>
      <c r="E61" s="60" t="str">
        <f>IF('Test Sample Data'!E60="","",IF(SUM('Test Sample Data'!E$3:E$98)&gt;10,IF(AND(ISNUMBER('Test Sample Data'!E60),'Test Sample Data'!E60&lt;35, 'Test Sample Data'!E60&gt;0),'Test Sample Data'!E60,35),""))</f>
        <v/>
      </c>
      <c r="F61" s="60" t="str">
        <f>IF('Test Sample Data'!F60="","",IF(SUM('Test Sample Data'!F$3:F$98)&gt;10,IF(AND(ISNUMBER('Test Sample Data'!F60),'Test Sample Data'!F60&lt;35, 'Test Sample Data'!F60&gt;0),'Test Sample Data'!F60,35),""))</f>
        <v/>
      </c>
      <c r="G61" s="60" t="str">
        <f>IF('Test Sample Data'!G60="","",IF(SUM('Test Sample Data'!G$3:G$98)&gt;10,IF(AND(ISNUMBER('Test Sample Data'!G60),'Test Sample Data'!G60&lt;35, 'Test Sample Data'!G60&gt;0),'Test Sample Data'!G60,35),""))</f>
        <v/>
      </c>
      <c r="H61" s="60" t="str">
        <f>IF('Test Sample Data'!H60="","",IF(SUM('Test Sample Data'!H$3:H$98)&gt;10,IF(AND(ISNUMBER('Test Sample Data'!H60),'Test Sample Data'!H60&lt;35, 'Test Sample Data'!H60&gt;0),'Test Sample Data'!H60,35),""))</f>
        <v/>
      </c>
      <c r="I61" s="60" t="str">
        <f>IF('Test Sample Data'!I60="","",IF(SUM('Test Sample Data'!I$3:I$98)&gt;10,IF(AND(ISNUMBER('Test Sample Data'!I60),'Test Sample Data'!I60&lt;35, 'Test Sample Data'!I60&gt;0),'Test Sample Data'!I60,35),""))</f>
        <v/>
      </c>
      <c r="J61" s="60" t="str">
        <f>IF('Test Sample Data'!J60="","",IF(SUM('Test Sample Data'!J$3:J$98)&gt;10,IF(AND(ISNUMBER('Test Sample Data'!J60),'Test Sample Data'!J60&lt;35, 'Test Sample Data'!J60&gt;0),'Test Sample Data'!J60,35),""))</f>
        <v/>
      </c>
      <c r="K61" s="60" t="str">
        <f>IF('Test Sample Data'!K60="","",IF(SUM('Test Sample Data'!K$3:K$98)&gt;10,IF(AND(ISNUMBER('Test Sample Data'!K60),'Test Sample Data'!K60&lt;35, 'Test Sample Data'!K60&gt;0),'Test Sample Data'!K60,35),""))</f>
        <v/>
      </c>
      <c r="L61" s="60" t="str">
        <f>IF('Test Sample Data'!L60="","",IF(SUM('Test Sample Data'!L$3:L$98)&gt;10,IF(AND(ISNUMBER('Test Sample Data'!L60),'Test Sample Data'!L60&lt;35, 'Test Sample Data'!L60&gt;0),'Test Sample Data'!L60,35),""))</f>
        <v/>
      </c>
      <c r="M61" s="60">
        <f>'Gene Table'!D60</f>
        <v>0</v>
      </c>
      <c r="N61" s="59" t="s">
        <v>58</v>
      </c>
      <c r="O61" s="60" t="str">
        <f>IF('Control Sample Data'!C60="","",IF(SUM('Control Sample Data'!C$3:C$98)&gt;10,IF(AND(ISNUMBER('Control Sample Data'!C60),'Control Sample Data'!C60&lt;35, 'Control Sample Data'!C60&gt;0),'Control Sample Data'!C60,35),""))</f>
        <v/>
      </c>
      <c r="P61" s="60" t="str">
        <f>IF('Control Sample Data'!D60="","",IF(SUM('Control Sample Data'!D$3:D$98)&gt;10,IF(AND(ISNUMBER('Control Sample Data'!D60),'Control Sample Data'!D60&lt;35, 'Control Sample Data'!D60&gt;0),'Control Sample Data'!D60,35),""))</f>
        <v/>
      </c>
      <c r="Q61" s="60" t="str">
        <f>IF('Control Sample Data'!E60="","",IF(SUM('Control Sample Data'!E$3:E$98)&gt;10,IF(AND(ISNUMBER('Control Sample Data'!E60),'Control Sample Data'!E60&lt;35, 'Control Sample Data'!E60&gt;0),'Control Sample Data'!E60,35),""))</f>
        <v/>
      </c>
      <c r="R61" s="60" t="str">
        <f>IF('Control Sample Data'!F60="","",IF(SUM('Control Sample Data'!F$3:F$98)&gt;10,IF(AND(ISNUMBER('Control Sample Data'!F60),'Control Sample Data'!F60&lt;35, 'Control Sample Data'!F60&gt;0),'Control Sample Data'!F60,35),""))</f>
        <v/>
      </c>
      <c r="S61" s="60" t="str">
        <f>IF('Control Sample Data'!G60="","",IF(SUM('Control Sample Data'!G$3:G$98)&gt;10,IF(AND(ISNUMBER('Control Sample Data'!G60),'Control Sample Data'!G60&lt;35, 'Control Sample Data'!G60&gt;0),'Control Sample Data'!G60,35),""))</f>
        <v/>
      </c>
      <c r="T61" s="60" t="str">
        <f>IF('Control Sample Data'!H60="","",IF(SUM('Control Sample Data'!H$3:H$98)&gt;10,IF(AND(ISNUMBER('Control Sample Data'!H60),'Control Sample Data'!H60&lt;35, 'Control Sample Data'!H60&gt;0),'Control Sample Data'!H60,35),""))</f>
        <v/>
      </c>
      <c r="U61" s="60" t="str">
        <f>IF('Control Sample Data'!I60="","",IF(SUM('Control Sample Data'!I$3:I$98)&gt;10,IF(AND(ISNUMBER('Control Sample Data'!I60),'Control Sample Data'!I60&lt;35, 'Control Sample Data'!I60&gt;0),'Control Sample Data'!I60,35),""))</f>
        <v/>
      </c>
      <c r="V61" s="60" t="str">
        <f>IF('Control Sample Data'!J60="","",IF(SUM('Control Sample Data'!J$3:J$98)&gt;10,IF(AND(ISNUMBER('Control Sample Data'!J60),'Control Sample Data'!J60&lt;35, 'Control Sample Data'!J60&gt;0),'Control Sample Data'!J60,35),""))</f>
        <v/>
      </c>
      <c r="W61" s="60" t="str">
        <f>IF('Control Sample Data'!K60="","",IF(SUM('Control Sample Data'!K$3:K$98)&gt;10,IF(AND(ISNUMBER('Control Sample Data'!K60),'Control Sample Data'!K60&lt;35, 'Control Sample Data'!K60&gt;0),'Control Sample Data'!K60,35),""))</f>
        <v/>
      </c>
      <c r="X61" s="60" t="str">
        <f>IF('Control Sample Data'!L60="","",IF(SUM('Control Sample Data'!L$3:L$98)&gt;10,IF(AND(ISNUMBER('Control Sample Data'!L60),'Control Sample Data'!L60&lt;35, 'Control Sample Data'!L60&gt;0),'Control Sample Data'!L60,35),""))</f>
        <v/>
      </c>
      <c r="AS61" s="23">
        <f t="shared" si="20"/>
        <v>0</v>
      </c>
      <c r="AT61" s="59" t="s">
        <v>58</v>
      </c>
      <c r="AU61" s="60" t="str">
        <f t="shared" si="46"/>
        <v/>
      </c>
      <c r="AV61" s="60" t="str">
        <f t="shared" si="47"/>
        <v/>
      </c>
      <c r="AW61" s="60" t="str">
        <f t="shared" si="48"/>
        <v/>
      </c>
      <c r="AX61" s="60" t="str">
        <f t="shared" si="49"/>
        <v/>
      </c>
      <c r="AY61" s="60" t="str">
        <f t="shared" si="50"/>
        <v/>
      </c>
      <c r="AZ61" s="60" t="str">
        <f t="shared" si="51"/>
        <v/>
      </c>
      <c r="BA61" s="60" t="str">
        <f t="shared" si="52"/>
        <v/>
      </c>
      <c r="BB61" s="60" t="str">
        <f t="shared" si="53"/>
        <v/>
      </c>
      <c r="BC61" s="60" t="str">
        <f t="shared" si="54"/>
        <v/>
      </c>
      <c r="BD61" s="60" t="str">
        <f t="shared" si="55"/>
        <v/>
      </c>
      <c r="BE61" s="60" t="str">
        <f t="shared" si="56"/>
        <v/>
      </c>
      <c r="BF61" s="60" t="str">
        <f t="shared" si="57"/>
        <v/>
      </c>
      <c r="BG61" s="60" t="str">
        <f t="shared" si="58"/>
        <v/>
      </c>
      <c r="BH61" s="60" t="str">
        <f t="shared" si="59"/>
        <v/>
      </c>
      <c r="BI61" s="60" t="str">
        <f t="shared" si="60"/>
        <v/>
      </c>
      <c r="BJ61" s="60" t="str">
        <f t="shared" si="61"/>
        <v/>
      </c>
      <c r="BK61" s="60" t="str">
        <f t="shared" si="62"/>
        <v/>
      </c>
      <c r="BL61" s="60" t="str">
        <f t="shared" si="63"/>
        <v/>
      </c>
      <c r="BM61" s="60" t="str">
        <f t="shared" si="64"/>
        <v/>
      </c>
      <c r="BN61" s="60" t="str">
        <f t="shared" si="65"/>
        <v/>
      </c>
      <c r="BO61" s="62" t="str">
        <f t="shared" si="68"/>
        <v>N/A</v>
      </c>
      <c r="BP61" s="62" t="str">
        <f t="shared" si="69"/>
        <v>N/A</v>
      </c>
      <c r="BQ61" s="74">
        <f t="shared" si="24"/>
        <v>0</v>
      </c>
      <c r="BR61" s="59" t="s">
        <v>288</v>
      </c>
      <c r="BS61" s="98" t="str">
        <f t="shared" si="25"/>
        <v/>
      </c>
      <c r="BT61" s="98" t="str">
        <f t="shared" si="26"/>
        <v/>
      </c>
      <c r="BU61" s="98" t="str">
        <f t="shared" si="27"/>
        <v/>
      </c>
      <c r="BV61" s="98" t="str">
        <f t="shared" si="28"/>
        <v/>
      </c>
      <c r="BW61" s="98" t="str">
        <f t="shared" si="29"/>
        <v/>
      </c>
      <c r="BX61" s="98" t="str">
        <f t="shared" si="30"/>
        <v/>
      </c>
      <c r="BY61" s="98" t="str">
        <f t="shared" si="31"/>
        <v/>
      </c>
      <c r="BZ61" s="98" t="str">
        <f t="shared" si="32"/>
        <v/>
      </c>
      <c r="CA61" s="98" t="str">
        <f t="shared" si="33"/>
        <v/>
      </c>
      <c r="CB61" s="98" t="str">
        <f t="shared" si="34"/>
        <v/>
      </c>
      <c r="CC61" s="98" t="str">
        <f t="shared" si="35"/>
        <v/>
      </c>
      <c r="CD61" s="98" t="str">
        <f t="shared" si="36"/>
        <v/>
      </c>
      <c r="CE61" s="98" t="str">
        <f t="shared" si="37"/>
        <v/>
      </c>
      <c r="CF61" s="98" t="str">
        <f t="shared" si="38"/>
        <v/>
      </c>
      <c r="CG61" s="98" t="str">
        <f t="shared" si="39"/>
        <v/>
      </c>
      <c r="CH61" s="98" t="str">
        <f t="shared" si="40"/>
        <v/>
      </c>
      <c r="CI61" s="98" t="str">
        <f t="shared" si="41"/>
        <v/>
      </c>
      <c r="CJ61" s="98" t="str">
        <f t="shared" si="42"/>
        <v/>
      </c>
      <c r="CK61" s="98" t="str">
        <f t="shared" si="43"/>
        <v/>
      </c>
      <c r="CL61" s="98" t="str">
        <f t="shared" si="44"/>
        <v/>
      </c>
    </row>
    <row r="62" spans="1:90" x14ac:dyDescent="0.25">
      <c r="A62" s="22">
        <f>'Gene Table'!D61</f>
        <v>0</v>
      </c>
      <c r="B62" s="59" t="s">
        <v>59</v>
      </c>
      <c r="C62" s="60" t="str">
        <f>IF('Test Sample Data'!C61="","",IF(SUM('Test Sample Data'!C$3:C$98)&gt;10,IF(AND(ISNUMBER('Test Sample Data'!C61),'Test Sample Data'!C61&lt;35, 'Test Sample Data'!C61&gt;0),'Test Sample Data'!C61,35),""))</f>
        <v/>
      </c>
      <c r="D62" s="60" t="str">
        <f>IF('Test Sample Data'!D61="","",IF(SUM('Test Sample Data'!D$3:D$98)&gt;10,IF(AND(ISNUMBER('Test Sample Data'!D61),'Test Sample Data'!D61&lt;35, 'Test Sample Data'!D61&gt;0),'Test Sample Data'!D61,35),""))</f>
        <v/>
      </c>
      <c r="E62" s="60" t="str">
        <f>IF('Test Sample Data'!E61="","",IF(SUM('Test Sample Data'!E$3:E$98)&gt;10,IF(AND(ISNUMBER('Test Sample Data'!E61),'Test Sample Data'!E61&lt;35, 'Test Sample Data'!E61&gt;0),'Test Sample Data'!E61,35),""))</f>
        <v/>
      </c>
      <c r="F62" s="60" t="str">
        <f>IF('Test Sample Data'!F61="","",IF(SUM('Test Sample Data'!F$3:F$98)&gt;10,IF(AND(ISNUMBER('Test Sample Data'!F61),'Test Sample Data'!F61&lt;35, 'Test Sample Data'!F61&gt;0),'Test Sample Data'!F61,35),""))</f>
        <v/>
      </c>
      <c r="G62" s="60" t="str">
        <f>IF('Test Sample Data'!G61="","",IF(SUM('Test Sample Data'!G$3:G$98)&gt;10,IF(AND(ISNUMBER('Test Sample Data'!G61),'Test Sample Data'!G61&lt;35, 'Test Sample Data'!G61&gt;0),'Test Sample Data'!G61,35),""))</f>
        <v/>
      </c>
      <c r="H62" s="60" t="str">
        <f>IF('Test Sample Data'!H61="","",IF(SUM('Test Sample Data'!H$3:H$98)&gt;10,IF(AND(ISNUMBER('Test Sample Data'!H61),'Test Sample Data'!H61&lt;35, 'Test Sample Data'!H61&gt;0),'Test Sample Data'!H61,35),""))</f>
        <v/>
      </c>
      <c r="I62" s="60" t="str">
        <f>IF('Test Sample Data'!I61="","",IF(SUM('Test Sample Data'!I$3:I$98)&gt;10,IF(AND(ISNUMBER('Test Sample Data'!I61),'Test Sample Data'!I61&lt;35, 'Test Sample Data'!I61&gt;0),'Test Sample Data'!I61,35),""))</f>
        <v/>
      </c>
      <c r="J62" s="60" t="str">
        <f>IF('Test Sample Data'!J61="","",IF(SUM('Test Sample Data'!J$3:J$98)&gt;10,IF(AND(ISNUMBER('Test Sample Data'!J61),'Test Sample Data'!J61&lt;35, 'Test Sample Data'!J61&gt;0),'Test Sample Data'!J61,35),""))</f>
        <v/>
      </c>
      <c r="K62" s="60" t="str">
        <f>IF('Test Sample Data'!K61="","",IF(SUM('Test Sample Data'!K$3:K$98)&gt;10,IF(AND(ISNUMBER('Test Sample Data'!K61),'Test Sample Data'!K61&lt;35, 'Test Sample Data'!K61&gt;0),'Test Sample Data'!K61,35),""))</f>
        <v/>
      </c>
      <c r="L62" s="60" t="str">
        <f>IF('Test Sample Data'!L61="","",IF(SUM('Test Sample Data'!L$3:L$98)&gt;10,IF(AND(ISNUMBER('Test Sample Data'!L61),'Test Sample Data'!L61&lt;35, 'Test Sample Data'!L61&gt;0),'Test Sample Data'!L61,35),""))</f>
        <v/>
      </c>
      <c r="M62" s="60">
        <f>'Gene Table'!D61</f>
        <v>0</v>
      </c>
      <c r="N62" s="59" t="s">
        <v>59</v>
      </c>
      <c r="O62" s="60" t="str">
        <f>IF('Control Sample Data'!C61="","",IF(SUM('Control Sample Data'!C$3:C$98)&gt;10,IF(AND(ISNUMBER('Control Sample Data'!C61),'Control Sample Data'!C61&lt;35, 'Control Sample Data'!C61&gt;0),'Control Sample Data'!C61,35),""))</f>
        <v/>
      </c>
      <c r="P62" s="60" t="str">
        <f>IF('Control Sample Data'!D61="","",IF(SUM('Control Sample Data'!D$3:D$98)&gt;10,IF(AND(ISNUMBER('Control Sample Data'!D61),'Control Sample Data'!D61&lt;35, 'Control Sample Data'!D61&gt;0),'Control Sample Data'!D61,35),""))</f>
        <v/>
      </c>
      <c r="Q62" s="60" t="str">
        <f>IF('Control Sample Data'!E61="","",IF(SUM('Control Sample Data'!E$3:E$98)&gt;10,IF(AND(ISNUMBER('Control Sample Data'!E61),'Control Sample Data'!E61&lt;35, 'Control Sample Data'!E61&gt;0),'Control Sample Data'!E61,35),""))</f>
        <v/>
      </c>
      <c r="R62" s="60" t="str">
        <f>IF('Control Sample Data'!F61="","",IF(SUM('Control Sample Data'!F$3:F$98)&gt;10,IF(AND(ISNUMBER('Control Sample Data'!F61),'Control Sample Data'!F61&lt;35, 'Control Sample Data'!F61&gt;0),'Control Sample Data'!F61,35),""))</f>
        <v/>
      </c>
      <c r="S62" s="60" t="str">
        <f>IF('Control Sample Data'!G61="","",IF(SUM('Control Sample Data'!G$3:G$98)&gt;10,IF(AND(ISNUMBER('Control Sample Data'!G61),'Control Sample Data'!G61&lt;35, 'Control Sample Data'!G61&gt;0),'Control Sample Data'!G61,35),""))</f>
        <v/>
      </c>
      <c r="T62" s="60" t="str">
        <f>IF('Control Sample Data'!H61="","",IF(SUM('Control Sample Data'!H$3:H$98)&gt;10,IF(AND(ISNUMBER('Control Sample Data'!H61),'Control Sample Data'!H61&lt;35, 'Control Sample Data'!H61&gt;0),'Control Sample Data'!H61,35),""))</f>
        <v/>
      </c>
      <c r="U62" s="60" t="str">
        <f>IF('Control Sample Data'!I61="","",IF(SUM('Control Sample Data'!I$3:I$98)&gt;10,IF(AND(ISNUMBER('Control Sample Data'!I61),'Control Sample Data'!I61&lt;35, 'Control Sample Data'!I61&gt;0),'Control Sample Data'!I61,35),""))</f>
        <v/>
      </c>
      <c r="V62" s="60" t="str">
        <f>IF('Control Sample Data'!J61="","",IF(SUM('Control Sample Data'!J$3:J$98)&gt;10,IF(AND(ISNUMBER('Control Sample Data'!J61),'Control Sample Data'!J61&lt;35, 'Control Sample Data'!J61&gt;0),'Control Sample Data'!J61,35),""))</f>
        <v/>
      </c>
      <c r="W62" s="60" t="str">
        <f>IF('Control Sample Data'!K61="","",IF(SUM('Control Sample Data'!K$3:K$98)&gt;10,IF(AND(ISNUMBER('Control Sample Data'!K61),'Control Sample Data'!K61&lt;35, 'Control Sample Data'!K61&gt;0),'Control Sample Data'!K61,35),""))</f>
        <v/>
      </c>
      <c r="X62" s="60" t="str">
        <f>IF('Control Sample Data'!L61="","",IF(SUM('Control Sample Data'!L$3:L$98)&gt;10,IF(AND(ISNUMBER('Control Sample Data'!L61),'Control Sample Data'!L61&lt;35, 'Control Sample Data'!L61&gt;0),'Control Sample Data'!L61,35),""))</f>
        <v/>
      </c>
      <c r="AS62" s="23">
        <f t="shared" si="20"/>
        <v>0</v>
      </c>
      <c r="AT62" s="59" t="s">
        <v>59</v>
      </c>
      <c r="AU62" s="60" t="str">
        <f t="shared" si="46"/>
        <v/>
      </c>
      <c r="AV62" s="60" t="str">
        <f t="shared" si="47"/>
        <v/>
      </c>
      <c r="AW62" s="60" t="str">
        <f t="shared" si="48"/>
        <v/>
      </c>
      <c r="AX62" s="60" t="str">
        <f t="shared" si="49"/>
        <v/>
      </c>
      <c r="AY62" s="60" t="str">
        <f t="shared" si="50"/>
        <v/>
      </c>
      <c r="AZ62" s="60" t="str">
        <f t="shared" si="51"/>
        <v/>
      </c>
      <c r="BA62" s="60" t="str">
        <f t="shared" si="52"/>
        <v/>
      </c>
      <c r="BB62" s="60" t="str">
        <f t="shared" si="53"/>
        <v/>
      </c>
      <c r="BC62" s="60" t="str">
        <f t="shared" si="54"/>
        <v/>
      </c>
      <c r="BD62" s="60" t="str">
        <f t="shared" si="55"/>
        <v/>
      </c>
      <c r="BE62" s="60" t="str">
        <f t="shared" si="56"/>
        <v/>
      </c>
      <c r="BF62" s="60" t="str">
        <f t="shared" si="57"/>
        <v/>
      </c>
      <c r="BG62" s="60" t="str">
        <f t="shared" si="58"/>
        <v/>
      </c>
      <c r="BH62" s="60" t="str">
        <f t="shared" si="59"/>
        <v/>
      </c>
      <c r="BI62" s="60" t="str">
        <f t="shared" si="60"/>
        <v/>
      </c>
      <c r="BJ62" s="60" t="str">
        <f t="shared" si="61"/>
        <v/>
      </c>
      <c r="BK62" s="60" t="str">
        <f t="shared" si="62"/>
        <v/>
      </c>
      <c r="BL62" s="60" t="str">
        <f t="shared" si="63"/>
        <v/>
      </c>
      <c r="BM62" s="60" t="str">
        <f t="shared" si="64"/>
        <v/>
      </c>
      <c r="BN62" s="60" t="str">
        <f t="shared" si="65"/>
        <v/>
      </c>
      <c r="BO62" s="62" t="str">
        <f t="shared" si="68"/>
        <v>N/A</v>
      </c>
      <c r="BP62" s="62" t="str">
        <f t="shared" si="69"/>
        <v>N/A</v>
      </c>
      <c r="BQ62" s="74">
        <f t="shared" si="24"/>
        <v>0</v>
      </c>
      <c r="BR62" s="59" t="s">
        <v>289</v>
      </c>
      <c r="BS62" s="98" t="str">
        <f t="shared" si="25"/>
        <v/>
      </c>
      <c r="BT62" s="98" t="str">
        <f t="shared" si="26"/>
        <v/>
      </c>
      <c r="BU62" s="98" t="str">
        <f t="shared" si="27"/>
        <v/>
      </c>
      <c r="BV62" s="98" t="str">
        <f t="shared" si="28"/>
        <v/>
      </c>
      <c r="BW62" s="98" t="str">
        <f t="shared" si="29"/>
        <v/>
      </c>
      <c r="BX62" s="98" t="str">
        <f t="shared" si="30"/>
        <v/>
      </c>
      <c r="BY62" s="98" t="str">
        <f t="shared" si="31"/>
        <v/>
      </c>
      <c r="BZ62" s="98" t="str">
        <f t="shared" si="32"/>
        <v/>
      </c>
      <c r="CA62" s="98" t="str">
        <f t="shared" si="33"/>
        <v/>
      </c>
      <c r="CB62" s="98" t="str">
        <f t="shared" si="34"/>
        <v/>
      </c>
      <c r="CC62" s="98" t="str">
        <f t="shared" si="35"/>
        <v/>
      </c>
      <c r="CD62" s="98" t="str">
        <f t="shared" si="36"/>
        <v/>
      </c>
      <c r="CE62" s="98" t="str">
        <f t="shared" si="37"/>
        <v/>
      </c>
      <c r="CF62" s="98" t="str">
        <f t="shared" si="38"/>
        <v/>
      </c>
      <c r="CG62" s="98" t="str">
        <f t="shared" si="39"/>
        <v/>
      </c>
      <c r="CH62" s="98" t="str">
        <f t="shared" si="40"/>
        <v/>
      </c>
      <c r="CI62" s="98" t="str">
        <f t="shared" si="41"/>
        <v/>
      </c>
      <c r="CJ62" s="98" t="str">
        <f t="shared" si="42"/>
        <v/>
      </c>
      <c r="CK62" s="98" t="str">
        <f t="shared" si="43"/>
        <v/>
      </c>
      <c r="CL62" s="98" t="str">
        <f t="shared" si="44"/>
        <v/>
      </c>
    </row>
    <row r="63" spans="1:90" x14ac:dyDescent="0.25">
      <c r="A63" s="22">
        <f>'Gene Table'!D62</f>
        <v>0</v>
      </c>
      <c r="B63" s="59" t="s">
        <v>60</v>
      </c>
      <c r="C63" s="60" t="str">
        <f>IF('Test Sample Data'!C62="","",IF(SUM('Test Sample Data'!C$3:C$98)&gt;10,IF(AND(ISNUMBER('Test Sample Data'!C62),'Test Sample Data'!C62&lt;35, 'Test Sample Data'!C62&gt;0),'Test Sample Data'!C62,35),""))</f>
        <v/>
      </c>
      <c r="D63" s="60" t="str">
        <f>IF('Test Sample Data'!D62="","",IF(SUM('Test Sample Data'!D$3:D$98)&gt;10,IF(AND(ISNUMBER('Test Sample Data'!D62),'Test Sample Data'!D62&lt;35, 'Test Sample Data'!D62&gt;0),'Test Sample Data'!D62,35),""))</f>
        <v/>
      </c>
      <c r="E63" s="60" t="str">
        <f>IF('Test Sample Data'!E62="","",IF(SUM('Test Sample Data'!E$3:E$98)&gt;10,IF(AND(ISNUMBER('Test Sample Data'!E62),'Test Sample Data'!E62&lt;35, 'Test Sample Data'!E62&gt;0),'Test Sample Data'!E62,35),""))</f>
        <v/>
      </c>
      <c r="F63" s="60" t="str">
        <f>IF('Test Sample Data'!F62="","",IF(SUM('Test Sample Data'!F$3:F$98)&gt;10,IF(AND(ISNUMBER('Test Sample Data'!F62),'Test Sample Data'!F62&lt;35, 'Test Sample Data'!F62&gt;0),'Test Sample Data'!F62,35),""))</f>
        <v/>
      </c>
      <c r="G63" s="60" t="str">
        <f>IF('Test Sample Data'!G62="","",IF(SUM('Test Sample Data'!G$3:G$98)&gt;10,IF(AND(ISNUMBER('Test Sample Data'!G62),'Test Sample Data'!G62&lt;35, 'Test Sample Data'!G62&gt;0),'Test Sample Data'!G62,35),""))</f>
        <v/>
      </c>
      <c r="H63" s="60" t="str">
        <f>IF('Test Sample Data'!H62="","",IF(SUM('Test Sample Data'!H$3:H$98)&gt;10,IF(AND(ISNUMBER('Test Sample Data'!H62),'Test Sample Data'!H62&lt;35, 'Test Sample Data'!H62&gt;0),'Test Sample Data'!H62,35),""))</f>
        <v/>
      </c>
      <c r="I63" s="60" t="str">
        <f>IF('Test Sample Data'!I62="","",IF(SUM('Test Sample Data'!I$3:I$98)&gt;10,IF(AND(ISNUMBER('Test Sample Data'!I62),'Test Sample Data'!I62&lt;35, 'Test Sample Data'!I62&gt;0),'Test Sample Data'!I62,35),""))</f>
        <v/>
      </c>
      <c r="J63" s="60" t="str">
        <f>IF('Test Sample Data'!J62="","",IF(SUM('Test Sample Data'!J$3:J$98)&gt;10,IF(AND(ISNUMBER('Test Sample Data'!J62),'Test Sample Data'!J62&lt;35, 'Test Sample Data'!J62&gt;0),'Test Sample Data'!J62,35),""))</f>
        <v/>
      </c>
      <c r="K63" s="60" t="str">
        <f>IF('Test Sample Data'!K62="","",IF(SUM('Test Sample Data'!K$3:K$98)&gt;10,IF(AND(ISNUMBER('Test Sample Data'!K62),'Test Sample Data'!K62&lt;35, 'Test Sample Data'!K62&gt;0),'Test Sample Data'!K62,35),""))</f>
        <v/>
      </c>
      <c r="L63" s="60" t="str">
        <f>IF('Test Sample Data'!L62="","",IF(SUM('Test Sample Data'!L$3:L$98)&gt;10,IF(AND(ISNUMBER('Test Sample Data'!L62),'Test Sample Data'!L62&lt;35, 'Test Sample Data'!L62&gt;0),'Test Sample Data'!L62,35),""))</f>
        <v/>
      </c>
      <c r="M63" s="60">
        <f>'Gene Table'!D62</f>
        <v>0</v>
      </c>
      <c r="N63" s="59" t="s">
        <v>60</v>
      </c>
      <c r="O63" s="60" t="str">
        <f>IF('Control Sample Data'!C62="","",IF(SUM('Control Sample Data'!C$3:C$98)&gt;10,IF(AND(ISNUMBER('Control Sample Data'!C62),'Control Sample Data'!C62&lt;35, 'Control Sample Data'!C62&gt;0),'Control Sample Data'!C62,35),""))</f>
        <v/>
      </c>
      <c r="P63" s="60" t="str">
        <f>IF('Control Sample Data'!D62="","",IF(SUM('Control Sample Data'!D$3:D$98)&gt;10,IF(AND(ISNUMBER('Control Sample Data'!D62),'Control Sample Data'!D62&lt;35, 'Control Sample Data'!D62&gt;0),'Control Sample Data'!D62,35),""))</f>
        <v/>
      </c>
      <c r="Q63" s="60" t="str">
        <f>IF('Control Sample Data'!E62="","",IF(SUM('Control Sample Data'!E$3:E$98)&gt;10,IF(AND(ISNUMBER('Control Sample Data'!E62),'Control Sample Data'!E62&lt;35, 'Control Sample Data'!E62&gt;0),'Control Sample Data'!E62,35),""))</f>
        <v/>
      </c>
      <c r="R63" s="60" t="str">
        <f>IF('Control Sample Data'!F62="","",IF(SUM('Control Sample Data'!F$3:F$98)&gt;10,IF(AND(ISNUMBER('Control Sample Data'!F62),'Control Sample Data'!F62&lt;35, 'Control Sample Data'!F62&gt;0),'Control Sample Data'!F62,35),""))</f>
        <v/>
      </c>
      <c r="S63" s="60" t="str">
        <f>IF('Control Sample Data'!G62="","",IF(SUM('Control Sample Data'!G$3:G$98)&gt;10,IF(AND(ISNUMBER('Control Sample Data'!G62),'Control Sample Data'!G62&lt;35, 'Control Sample Data'!G62&gt;0),'Control Sample Data'!G62,35),""))</f>
        <v/>
      </c>
      <c r="T63" s="60" t="str">
        <f>IF('Control Sample Data'!H62="","",IF(SUM('Control Sample Data'!H$3:H$98)&gt;10,IF(AND(ISNUMBER('Control Sample Data'!H62),'Control Sample Data'!H62&lt;35, 'Control Sample Data'!H62&gt;0),'Control Sample Data'!H62,35),""))</f>
        <v/>
      </c>
      <c r="U63" s="60" t="str">
        <f>IF('Control Sample Data'!I62="","",IF(SUM('Control Sample Data'!I$3:I$98)&gt;10,IF(AND(ISNUMBER('Control Sample Data'!I62),'Control Sample Data'!I62&lt;35, 'Control Sample Data'!I62&gt;0),'Control Sample Data'!I62,35),""))</f>
        <v/>
      </c>
      <c r="V63" s="60" t="str">
        <f>IF('Control Sample Data'!J62="","",IF(SUM('Control Sample Data'!J$3:J$98)&gt;10,IF(AND(ISNUMBER('Control Sample Data'!J62),'Control Sample Data'!J62&lt;35, 'Control Sample Data'!J62&gt;0),'Control Sample Data'!J62,35),""))</f>
        <v/>
      </c>
      <c r="W63" s="60" t="str">
        <f>IF('Control Sample Data'!K62="","",IF(SUM('Control Sample Data'!K$3:K$98)&gt;10,IF(AND(ISNUMBER('Control Sample Data'!K62),'Control Sample Data'!K62&lt;35, 'Control Sample Data'!K62&gt;0),'Control Sample Data'!K62,35),""))</f>
        <v/>
      </c>
      <c r="X63" s="60" t="str">
        <f>IF('Control Sample Data'!L62="","",IF(SUM('Control Sample Data'!L$3:L$98)&gt;10,IF(AND(ISNUMBER('Control Sample Data'!L62),'Control Sample Data'!L62&lt;35, 'Control Sample Data'!L62&gt;0),'Control Sample Data'!L62,35),""))</f>
        <v/>
      </c>
      <c r="AS63" s="23">
        <f t="shared" si="20"/>
        <v>0</v>
      </c>
      <c r="AT63" s="59" t="s">
        <v>60</v>
      </c>
      <c r="AU63" s="60" t="str">
        <f t="shared" si="46"/>
        <v/>
      </c>
      <c r="AV63" s="60" t="str">
        <f t="shared" si="47"/>
        <v/>
      </c>
      <c r="AW63" s="60" t="str">
        <f t="shared" si="48"/>
        <v/>
      </c>
      <c r="AX63" s="60" t="str">
        <f t="shared" si="49"/>
        <v/>
      </c>
      <c r="AY63" s="60" t="str">
        <f t="shared" si="50"/>
        <v/>
      </c>
      <c r="AZ63" s="60" t="str">
        <f t="shared" si="51"/>
        <v/>
      </c>
      <c r="BA63" s="60" t="str">
        <f t="shared" si="52"/>
        <v/>
      </c>
      <c r="BB63" s="60" t="str">
        <f t="shared" si="53"/>
        <v/>
      </c>
      <c r="BC63" s="60" t="str">
        <f t="shared" si="54"/>
        <v/>
      </c>
      <c r="BD63" s="60" t="str">
        <f t="shared" si="55"/>
        <v/>
      </c>
      <c r="BE63" s="60" t="str">
        <f t="shared" si="56"/>
        <v/>
      </c>
      <c r="BF63" s="60" t="str">
        <f t="shared" si="57"/>
        <v/>
      </c>
      <c r="BG63" s="60" t="str">
        <f t="shared" si="58"/>
        <v/>
      </c>
      <c r="BH63" s="60" t="str">
        <f t="shared" si="59"/>
        <v/>
      </c>
      <c r="BI63" s="60" t="str">
        <f t="shared" si="60"/>
        <v/>
      </c>
      <c r="BJ63" s="60" t="str">
        <f t="shared" si="61"/>
        <v/>
      </c>
      <c r="BK63" s="60" t="str">
        <f t="shared" si="62"/>
        <v/>
      </c>
      <c r="BL63" s="60" t="str">
        <f t="shared" si="63"/>
        <v/>
      </c>
      <c r="BM63" s="60" t="str">
        <f t="shared" si="64"/>
        <v/>
      </c>
      <c r="BN63" s="60" t="str">
        <f t="shared" si="65"/>
        <v/>
      </c>
      <c r="BO63" s="62" t="str">
        <f t="shared" si="68"/>
        <v>N/A</v>
      </c>
      <c r="BP63" s="62" t="str">
        <f t="shared" si="69"/>
        <v>N/A</v>
      </c>
      <c r="BQ63" s="74">
        <f t="shared" si="24"/>
        <v>0</v>
      </c>
      <c r="BR63" s="59" t="s">
        <v>290</v>
      </c>
      <c r="BS63" s="98" t="str">
        <f t="shared" si="25"/>
        <v/>
      </c>
      <c r="BT63" s="98" t="str">
        <f t="shared" si="26"/>
        <v/>
      </c>
      <c r="BU63" s="98" t="str">
        <f t="shared" si="27"/>
        <v/>
      </c>
      <c r="BV63" s="98" t="str">
        <f t="shared" si="28"/>
        <v/>
      </c>
      <c r="BW63" s="98" t="str">
        <f t="shared" si="29"/>
        <v/>
      </c>
      <c r="BX63" s="98" t="str">
        <f t="shared" si="30"/>
        <v/>
      </c>
      <c r="BY63" s="98" t="str">
        <f t="shared" si="31"/>
        <v/>
      </c>
      <c r="BZ63" s="98" t="str">
        <f t="shared" si="32"/>
        <v/>
      </c>
      <c r="CA63" s="98" t="str">
        <f t="shared" si="33"/>
        <v/>
      </c>
      <c r="CB63" s="98" t="str">
        <f t="shared" si="34"/>
        <v/>
      </c>
      <c r="CC63" s="98" t="str">
        <f t="shared" si="35"/>
        <v/>
      </c>
      <c r="CD63" s="98" t="str">
        <f t="shared" si="36"/>
        <v/>
      </c>
      <c r="CE63" s="98" t="str">
        <f t="shared" si="37"/>
        <v/>
      </c>
      <c r="CF63" s="98" t="str">
        <f t="shared" si="38"/>
        <v/>
      </c>
      <c r="CG63" s="98" t="str">
        <f t="shared" si="39"/>
        <v/>
      </c>
      <c r="CH63" s="98" t="str">
        <f t="shared" si="40"/>
        <v/>
      </c>
      <c r="CI63" s="98" t="str">
        <f t="shared" si="41"/>
        <v/>
      </c>
      <c r="CJ63" s="98" t="str">
        <f t="shared" si="42"/>
        <v/>
      </c>
      <c r="CK63" s="98" t="str">
        <f t="shared" si="43"/>
        <v/>
      </c>
      <c r="CL63" s="98" t="str">
        <f t="shared" si="44"/>
        <v/>
      </c>
    </row>
    <row r="64" spans="1:90" x14ac:dyDescent="0.25">
      <c r="A64" s="22">
        <f>'Gene Table'!D63</f>
        <v>0</v>
      </c>
      <c r="B64" s="59" t="s">
        <v>61</v>
      </c>
      <c r="C64" s="60" t="str">
        <f>IF('Test Sample Data'!C63="","",IF(SUM('Test Sample Data'!C$3:C$98)&gt;10,IF(AND(ISNUMBER('Test Sample Data'!C63),'Test Sample Data'!C63&lt;35, 'Test Sample Data'!C63&gt;0),'Test Sample Data'!C63,35),""))</f>
        <v/>
      </c>
      <c r="D64" s="60" t="str">
        <f>IF('Test Sample Data'!D63="","",IF(SUM('Test Sample Data'!D$3:D$98)&gt;10,IF(AND(ISNUMBER('Test Sample Data'!D63),'Test Sample Data'!D63&lt;35, 'Test Sample Data'!D63&gt;0),'Test Sample Data'!D63,35),""))</f>
        <v/>
      </c>
      <c r="E64" s="60" t="str">
        <f>IF('Test Sample Data'!E63="","",IF(SUM('Test Sample Data'!E$3:E$98)&gt;10,IF(AND(ISNUMBER('Test Sample Data'!E63),'Test Sample Data'!E63&lt;35, 'Test Sample Data'!E63&gt;0),'Test Sample Data'!E63,35),""))</f>
        <v/>
      </c>
      <c r="F64" s="60" t="str">
        <f>IF('Test Sample Data'!F63="","",IF(SUM('Test Sample Data'!F$3:F$98)&gt;10,IF(AND(ISNUMBER('Test Sample Data'!F63),'Test Sample Data'!F63&lt;35, 'Test Sample Data'!F63&gt;0),'Test Sample Data'!F63,35),""))</f>
        <v/>
      </c>
      <c r="G64" s="60" t="str">
        <f>IF('Test Sample Data'!G63="","",IF(SUM('Test Sample Data'!G$3:G$98)&gt;10,IF(AND(ISNUMBER('Test Sample Data'!G63),'Test Sample Data'!G63&lt;35, 'Test Sample Data'!G63&gt;0),'Test Sample Data'!G63,35),""))</f>
        <v/>
      </c>
      <c r="H64" s="60" t="str">
        <f>IF('Test Sample Data'!H63="","",IF(SUM('Test Sample Data'!H$3:H$98)&gt;10,IF(AND(ISNUMBER('Test Sample Data'!H63),'Test Sample Data'!H63&lt;35, 'Test Sample Data'!H63&gt;0),'Test Sample Data'!H63,35),""))</f>
        <v/>
      </c>
      <c r="I64" s="60" t="str">
        <f>IF('Test Sample Data'!I63="","",IF(SUM('Test Sample Data'!I$3:I$98)&gt;10,IF(AND(ISNUMBER('Test Sample Data'!I63),'Test Sample Data'!I63&lt;35, 'Test Sample Data'!I63&gt;0),'Test Sample Data'!I63,35),""))</f>
        <v/>
      </c>
      <c r="J64" s="60" t="str">
        <f>IF('Test Sample Data'!J63="","",IF(SUM('Test Sample Data'!J$3:J$98)&gt;10,IF(AND(ISNUMBER('Test Sample Data'!J63),'Test Sample Data'!J63&lt;35, 'Test Sample Data'!J63&gt;0),'Test Sample Data'!J63,35),""))</f>
        <v/>
      </c>
      <c r="K64" s="60" t="str">
        <f>IF('Test Sample Data'!K63="","",IF(SUM('Test Sample Data'!K$3:K$98)&gt;10,IF(AND(ISNUMBER('Test Sample Data'!K63),'Test Sample Data'!K63&lt;35, 'Test Sample Data'!K63&gt;0),'Test Sample Data'!K63,35),""))</f>
        <v/>
      </c>
      <c r="L64" s="60" t="str">
        <f>IF('Test Sample Data'!L63="","",IF(SUM('Test Sample Data'!L$3:L$98)&gt;10,IF(AND(ISNUMBER('Test Sample Data'!L63),'Test Sample Data'!L63&lt;35, 'Test Sample Data'!L63&gt;0),'Test Sample Data'!L63,35),""))</f>
        <v/>
      </c>
      <c r="M64" s="60">
        <f>'Gene Table'!D63</f>
        <v>0</v>
      </c>
      <c r="N64" s="59" t="s">
        <v>61</v>
      </c>
      <c r="O64" s="60" t="str">
        <f>IF('Control Sample Data'!C63="","",IF(SUM('Control Sample Data'!C$3:C$98)&gt;10,IF(AND(ISNUMBER('Control Sample Data'!C63),'Control Sample Data'!C63&lt;35, 'Control Sample Data'!C63&gt;0),'Control Sample Data'!C63,35),""))</f>
        <v/>
      </c>
      <c r="P64" s="60" t="str">
        <f>IF('Control Sample Data'!D63="","",IF(SUM('Control Sample Data'!D$3:D$98)&gt;10,IF(AND(ISNUMBER('Control Sample Data'!D63),'Control Sample Data'!D63&lt;35, 'Control Sample Data'!D63&gt;0),'Control Sample Data'!D63,35),""))</f>
        <v/>
      </c>
      <c r="Q64" s="60" t="str">
        <f>IF('Control Sample Data'!E63="","",IF(SUM('Control Sample Data'!E$3:E$98)&gt;10,IF(AND(ISNUMBER('Control Sample Data'!E63),'Control Sample Data'!E63&lt;35, 'Control Sample Data'!E63&gt;0),'Control Sample Data'!E63,35),""))</f>
        <v/>
      </c>
      <c r="R64" s="60" t="str">
        <f>IF('Control Sample Data'!F63="","",IF(SUM('Control Sample Data'!F$3:F$98)&gt;10,IF(AND(ISNUMBER('Control Sample Data'!F63),'Control Sample Data'!F63&lt;35, 'Control Sample Data'!F63&gt;0),'Control Sample Data'!F63,35),""))</f>
        <v/>
      </c>
      <c r="S64" s="60" t="str">
        <f>IF('Control Sample Data'!G63="","",IF(SUM('Control Sample Data'!G$3:G$98)&gt;10,IF(AND(ISNUMBER('Control Sample Data'!G63),'Control Sample Data'!G63&lt;35, 'Control Sample Data'!G63&gt;0),'Control Sample Data'!G63,35),""))</f>
        <v/>
      </c>
      <c r="T64" s="60" t="str">
        <f>IF('Control Sample Data'!H63="","",IF(SUM('Control Sample Data'!H$3:H$98)&gt;10,IF(AND(ISNUMBER('Control Sample Data'!H63),'Control Sample Data'!H63&lt;35, 'Control Sample Data'!H63&gt;0),'Control Sample Data'!H63,35),""))</f>
        <v/>
      </c>
      <c r="U64" s="60" t="str">
        <f>IF('Control Sample Data'!I63="","",IF(SUM('Control Sample Data'!I$3:I$98)&gt;10,IF(AND(ISNUMBER('Control Sample Data'!I63),'Control Sample Data'!I63&lt;35, 'Control Sample Data'!I63&gt;0),'Control Sample Data'!I63,35),""))</f>
        <v/>
      </c>
      <c r="V64" s="60" t="str">
        <f>IF('Control Sample Data'!J63="","",IF(SUM('Control Sample Data'!J$3:J$98)&gt;10,IF(AND(ISNUMBER('Control Sample Data'!J63),'Control Sample Data'!J63&lt;35, 'Control Sample Data'!J63&gt;0),'Control Sample Data'!J63,35),""))</f>
        <v/>
      </c>
      <c r="W64" s="60" t="str">
        <f>IF('Control Sample Data'!K63="","",IF(SUM('Control Sample Data'!K$3:K$98)&gt;10,IF(AND(ISNUMBER('Control Sample Data'!K63),'Control Sample Data'!K63&lt;35, 'Control Sample Data'!K63&gt;0),'Control Sample Data'!K63,35),""))</f>
        <v/>
      </c>
      <c r="X64" s="60" t="str">
        <f>IF('Control Sample Data'!L63="","",IF(SUM('Control Sample Data'!L$3:L$98)&gt;10,IF(AND(ISNUMBER('Control Sample Data'!L63),'Control Sample Data'!L63&lt;35, 'Control Sample Data'!L63&gt;0),'Control Sample Data'!L63,35),""))</f>
        <v/>
      </c>
      <c r="AS64" s="23">
        <f t="shared" si="20"/>
        <v>0</v>
      </c>
      <c r="AT64" s="59" t="s">
        <v>61</v>
      </c>
      <c r="AU64" s="60" t="str">
        <f t="shared" si="46"/>
        <v/>
      </c>
      <c r="AV64" s="60" t="str">
        <f t="shared" si="47"/>
        <v/>
      </c>
      <c r="AW64" s="60" t="str">
        <f t="shared" si="48"/>
        <v/>
      </c>
      <c r="AX64" s="60" t="str">
        <f t="shared" si="49"/>
        <v/>
      </c>
      <c r="AY64" s="60" t="str">
        <f t="shared" si="50"/>
        <v/>
      </c>
      <c r="AZ64" s="60" t="str">
        <f t="shared" si="51"/>
        <v/>
      </c>
      <c r="BA64" s="60" t="str">
        <f t="shared" si="52"/>
        <v/>
      </c>
      <c r="BB64" s="60" t="str">
        <f t="shared" si="53"/>
        <v/>
      </c>
      <c r="BC64" s="60" t="str">
        <f t="shared" si="54"/>
        <v/>
      </c>
      <c r="BD64" s="60" t="str">
        <f t="shared" si="55"/>
        <v/>
      </c>
      <c r="BE64" s="60" t="str">
        <f t="shared" si="56"/>
        <v/>
      </c>
      <c r="BF64" s="60" t="str">
        <f t="shared" si="57"/>
        <v/>
      </c>
      <c r="BG64" s="60" t="str">
        <f t="shared" si="58"/>
        <v/>
      </c>
      <c r="BH64" s="60" t="str">
        <f t="shared" si="59"/>
        <v/>
      </c>
      <c r="BI64" s="60" t="str">
        <f t="shared" si="60"/>
        <v/>
      </c>
      <c r="BJ64" s="60" t="str">
        <f t="shared" si="61"/>
        <v/>
      </c>
      <c r="BK64" s="60" t="str">
        <f t="shared" si="62"/>
        <v/>
      </c>
      <c r="BL64" s="60" t="str">
        <f t="shared" si="63"/>
        <v/>
      </c>
      <c r="BM64" s="60" t="str">
        <f t="shared" si="64"/>
        <v/>
      </c>
      <c r="BN64" s="60" t="str">
        <f t="shared" si="65"/>
        <v/>
      </c>
      <c r="BO64" s="62" t="str">
        <f t="shared" si="68"/>
        <v>N/A</v>
      </c>
      <c r="BP64" s="62" t="str">
        <f t="shared" si="69"/>
        <v>N/A</v>
      </c>
      <c r="BQ64" s="74">
        <f t="shared" si="24"/>
        <v>0</v>
      </c>
      <c r="BR64" s="59" t="s">
        <v>291</v>
      </c>
      <c r="BS64" s="98" t="str">
        <f t="shared" si="25"/>
        <v/>
      </c>
      <c r="BT64" s="98" t="str">
        <f t="shared" si="26"/>
        <v/>
      </c>
      <c r="BU64" s="98" t="str">
        <f t="shared" si="27"/>
        <v/>
      </c>
      <c r="BV64" s="98" t="str">
        <f t="shared" si="28"/>
        <v/>
      </c>
      <c r="BW64" s="98" t="str">
        <f t="shared" si="29"/>
        <v/>
      </c>
      <c r="BX64" s="98" t="str">
        <f t="shared" si="30"/>
        <v/>
      </c>
      <c r="BY64" s="98" t="str">
        <f t="shared" si="31"/>
        <v/>
      </c>
      <c r="BZ64" s="98" t="str">
        <f t="shared" si="32"/>
        <v/>
      </c>
      <c r="CA64" s="98" t="str">
        <f t="shared" si="33"/>
        <v/>
      </c>
      <c r="CB64" s="98" t="str">
        <f t="shared" si="34"/>
        <v/>
      </c>
      <c r="CC64" s="98" t="str">
        <f t="shared" si="35"/>
        <v/>
      </c>
      <c r="CD64" s="98" t="str">
        <f t="shared" si="36"/>
        <v/>
      </c>
      <c r="CE64" s="98" t="str">
        <f t="shared" si="37"/>
        <v/>
      </c>
      <c r="CF64" s="98" t="str">
        <f t="shared" si="38"/>
        <v/>
      </c>
      <c r="CG64" s="98" t="str">
        <f t="shared" si="39"/>
        <v/>
      </c>
      <c r="CH64" s="98" t="str">
        <f t="shared" si="40"/>
        <v/>
      </c>
      <c r="CI64" s="98" t="str">
        <f t="shared" si="41"/>
        <v/>
      </c>
      <c r="CJ64" s="98" t="str">
        <f t="shared" si="42"/>
        <v/>
      </c>
      <c r="CK64" s="98" t="str">
        <f t="shared" si="43"/>
        <v/>
      </c>
      <c r="CL64" s="98" t="str">
        <f t="shared" si="44"/>
        <v/>
      </c>
    </row>
    <row r="65" spans="1:90" x14ac:dyDescent="0.25">
      <c r="A65" s="22">
        <f>'Gene Table'!D64</f>
        <v>0</v>
      </c>
      <c r="B65" s="59" t="s">
        <v>62</v>
      </c>
      <c r="C65" s="60" t="str">
        <f>IF('Test Sample Data'!C64="","",IF(SUM('Test Sample Data'!C$3:C$98)&gt;10,IF(AND(ISNUMBER('Test Sample Data'!C64),'Test Sample Data'!C64&lt;35, 'Test Sample Data'!C64&gt;0),'Test Sample Data'!C64,35),""))</f>
        <v/>
      </c>
      <c r="D65" s="60" t="str">
        <f>IF('Test Sample Data'!D64="","",IF(SUM('Test Sample Data'!D$3:D$98)&gt;10,IF(AND(ISNUMBER('Test Sample Data'!D64),'Test Sample Data'!D64&lt;35, 'Test Sample Data'!D64&gt;0),'Test Sample Data'!D64,35),""))</f>
        <v/>
      </c>
      <c r="E65" s="60" t="str">
        <f>IF('Test Sample Data'!E64="","",IF(SUM('Test Sample Data'!E$3:E$98)&gt;10,IF(AND(ISNUMBER('Test Sample Data'!E64),'Test Sample Data'!E64&lt;35, 'Test Sample Data'!E64&gt;0),'Test Sample Data'!E64,35),""))</f>
        <v/>
      </c>
      <c r="F65" s="60" t="str">
        <f>IF('Test Sample Data'!F64="","",IF(SUM('Test Sample Data'!F$3:F$98)&gt;10,IF(AND(ISNUMBER('Test Sample Data'!F64),'Test Sample Data'!F64&lt;35, 'Test Sample Data'!F64&gt;0),'Test Sample Data'!F64,35),""))</f>
        <v/>
      </c>
      <c r="G65" s="60" t="str">
        <f>IF('Test Sample Data'!G64="","",IF(SUM('Test Sample Data'!G$3:G$98)&gt;10,IF(AND(ISNUMBER('Test Sample Data'!G64),'Test Sample Data'!G64&lt;35, 'Test Sample Data'!G64&gt;0),'Test Sample Data'!G64,35),""))</f>
        <v/>
      </c>
      <c r="H65" s="60" t="str">
        <f>IF('Test Sample Data'!H64="","",IF(SUM('Test Sample Data'!H$3:H$98)&gt;10,IF(AND(ISNUMBER('Test Sample Data'!H64),'Test Sample Data'!H64&lt;35, 'Test Sample Data'!H64&gt;0),'Test Sample Data'!H64,35),""))</f>
        <v/>
      </c>
      <c r="I65" s="60" t="str">
        <f>IF('Test Sample Data'!I64="","",IF(SUM('Test Sample Data'!I$3:I$98)&gt;10,IF(AND(ISNUMBER('Test Sample Data'!I64),'Test Sample Data'!I64&lt;35, 'Test Sample Data'!I64&gt;0),'Test Sample Data'!I64,35),""))</f>
        <v/>
      </c>
      <c r="J65" s="60" t="str">
        <f>IF('Test Sample Data'!J64="","",IF(SUM('Test Sample Data'!J$3:J$98)&gt;10,IF(AND(ISNUMBER('Test Sample Data'!J64),'Test Sample Data'!J64&lt;35, 'Test Sample Data'!J64&gt;0),'Test Sample Data'!J64,35),""))</f>
        <v/>
      </c>
      <c r="K65" s="60" t="str">
        <f>IF('Test Sample Data'!K64="","",IF(SUM('Test Sample Data'!K$3:K$98)&gt;10,IF(AND(ISNUMBER('Test Sample Data'!K64),'Test Sample Data'!K64&lt;35, 'Test Sample Data'!K64&gt;0),'Test Sample Data'!K64,35),""))</f>
        <v/>
      </c>
      <c r="L65" s="60" t="str">
        <f>IF('Test Sample Data'!L64="","",IF(SUM('Test Sample Data'!L$3:L$98)&gt;10,IF(AND(ISNUMBER('Test Sample Data'!L64),'Test Sample Data'!L64&lt;35, 'Test Sample Data'!L64&gt;0),'Test Sample Data'!L64,35),""))</f>
        <v/>
      </c>
      <c r="M65" s="60">
        <f>'Gene Table'!D64</f>
        <v>0</v>
      </c>
      <c r="N65" s="59" t="s">
        <v>62</v>
      </c>
      <c r="O65" s="60" t="str">
        <f>IF('Control Sample Data'!C64="","",IF(SUM('Control Sample Data'!C$3:C$98)&gt;10,IF(AND(ISNUMBER('Control Sample Data'!C64),'Control Sample Data'!C64&lt;35, 'Control Sample Data'!C64&gt;0),'Control Sample Data'!C64,35),""))</f>
        <v/>
      </c>
      <c r="P65" s="60" t="str">
        <f>IF('Control Sample Data'!D64="","",IF(SUM('Control Sample Data'!D$3:D$98)&gt;10,IF(AND(ISNUMBER('Control Sample Data'!D64),'Control Sample Data'!D64&lt;35, 'Control Sample Data'!D64&gt;0),'Control Sample Data'!D64,35),""))</f>
        <v/>
      </c>
      <c r="Q65" s="60" t="str">
        <f>IF('Control Sample Data'!E64="","",IF(SUM('Control Sample Data'!E$3:E$98)&gt;10,IF(AND(ISNUMBER('Control Sample Data'!E64),'Control Sample Data'!E64&lt;35, 'Control Sample Data'!E64&gt;0),'Control Sample Data'!E64,35),""))</f>
        <v/>
      </c>
      <c r="R65" s="60" t="str">
        <f>IF('Control Sample Data'!F64="","",IF(SUM('Control Sample Data'!F$3:F$98)&gt;10,IF(AND(ISNUMBER('Control Sample Data'!F64),'Control Sample Data'!F64&lt;35, 'Control Sample Data'!F64&gt;0),'Control Sample Data'!F64,35),""))</f>
        <v/>
      </c>
      <c r="S65" s="60" t="str">
        <f>IF('Control Sample Data'!G64="","",IF(SUM('Control Sample Data'!G$3:G$98)&gt;10,IF(AND(ISNUMBER('Control Sample Data'!G64),'Control Sample Data'!G64&lt;35, 'Control Sample Data'!G64&gt;0),'Control Sample Data'!G64,35),""))</f>
        <v/>
      </c>
      <c r="T65" s="60" t="str">
        <f>IF('Control Sample Data'!H64="","",IF(SUM('Control Sample Data'!H$3:H$98)&gt;10,IF(AND(ISNUMBER('Control Sample Data'!H64),'Control Sample Data'!H64&lt;35, 'Control Sample Data'!H64&gt;0),'Control Sample Data'!H64,35),""))</f>
        <v/>
      </c>
      <c r="U65" s="60" t="str">
        <f>IF('Control Sample Data'!I64="","",IF(SUM('Control Sample Data'!I$3:I$98)&gt;10,IF(AND(ISNUMBER('Control Sample Data'!I64),'Control Sample Data'!I64&lt;35, 'Control Sample Data'!I64&gt;0),'Control Sample Data'!I64,35),""))</f>
        <v/>
      </c>
      <c r="V65" s="60" t="str">
        <f>IF('Control Sample Data'!J64="","",IF(SUM('Control Sample Data'!J$3:J$98)&gt;10,IF(AND(ISNUMBER('Control Sample Data'!J64),'Control Sample Data'!J64&lt;35, 'Control Sample Data'!J64&gt;0),'Control Sample Data'!J64,35),""))</f>
        <v/>
      </c>
      <c r="W65" s="60" t="str">
        <f>IF('Control Sample Data'!K64="","",IF(SUM('Control Sample Data'!K$3:K$98)&gt;10,IF(AND(ISNUMBER('Control Sample Data'!K64),'Control Sample Data'!K64&lt;35, 'Control Sample Data'!K64&gt;0),'Control Sample Data'!K64,35),""))</f>
        <v/>
      </c>
      <c r="X65" s="60" t="str">
        <f>IF('Control Sample Data'!L64="","",IF(SUM('Control Sample Data'!L$3:L$98)&gt;10,IF(AND(ISNUMBER('Control Sample Data'!L64),'Control Sample Data'!L64&lt;35, 'Control Sample Data'!L64&gt;0),'Control Sample Data'!L64,35),""))</f>
        <v/>
      </c>
      <c r="AS65" s="23">
        <f t="shared" si="20"/>
        <v>0</v>
      </c>
      <c r="AT65" s="59" t="s">
        <v>62</v>
      </c>
      <c r="AU65" s="60" t="str">
        <f t="shared" si="46"/>
        <v/>
      </c>
      <c r="AV65" s="60" t="str">
        <f t="shared" si="47"/>
        <v/>
      </c>
      <c r="AW65" s="60" t="str">
        <f t="shared" si="48"/>
        <v/>
      </c>
      <c r="AX65" s="60" t="str">
        <f t="shared" si="49"/>
        <v/>
      </c>
      <c r="AY65" s="60" t="str">
        <f t="shared" si="50"/>
        <v/>
      </c>
      <c r="AZ65" s="60" t="str">
        <f t="shared" si="51"/>
        <v/>
      </c>
      <c r="BA65" s="60" t="str">
        <f t="shared" si="52"/>
        <v/>
      </c>
      <c r="BB65" s="60" t="str">
        <f t="shared" si="53"/>
        <v/>
      </c>
      <c r="BC65" s="60" t="str">
        <f t="shared" si="54"/>
        <v/>
      </c>
      <c r="BD65" s="60" t="str">
        <f t="shared" si="55"/>
        <v/>
      </c>
      <c r="BE65" s="60" t="str">
        <f t="shared" si="56"/>
        <v/>
      </c>
      <c r="BF65" s="60" t="str">
        <f t="shared" si="57"/>
        <v/>
      </c>
      <c r="BG65" s="60" t="str">
        <f t="shared" si="58"/>
        <v/>
      </c>
      <c r="BH65" s="60" t="str">
        <f t="shared" si="59"/>
        <v/>
      </c>
      <c r="BI65" s="60" t="str">
        <f t="shared" si="60"/>
        <v/>
      </c>
      <c r="BJ65" s="60" t="str">
        <f t="shared" si="61"/>
        <v/>
      </c>
      <c r="BK65" s="60" t="str">
        <f t="shared" si="62"/>
        <v/>
      </c>
      <c r="BL65" s="60" t="str">
        <f t="shared" si="63"/>
        <v/>
      </c>
      <c r="BM65" s="60" t="str">
        <f t="shared" si="64"/>
        <v/>
      </c>
      <c r="BN65" s="60" t="str">
        <f t="shared" si="65"/>
        <v/>
      </c>
      <c r="BO65" s="62" t="str">
        <f t="shared" si="68"/>
        <v>N/A</v>
      </c>
      <c r="BP65" s="62" t="str">
        <f t="shared" si="69"/>
        <v>N/A</v>
      </c>
      <c r="BQ65" s="74">
        <f t="shared" si="24"/>
        <v>0</v>
      </c>
      <c r="BR65" s="59" t="s">
        <v>292</v>
      </c>
      <c r="BS65" s="98" t="str">
        <f t="shared" si="25"/>
        <v/>
      </c>
      <c r="BT65" s="98" t="str">
        <f t="shared" si="26"/>
        <v/>
      </c>
      <c r="BU65" s="98" t="str">
        <f t="shared" si="27"/>
        <v/>
      </c>
      <c r="BV65" s="98" t="str">
        <f t="shared" si="28"/>
        <v/>
      </c>
      <c r="BW65" s="98" t="str">
        <f t="shared" si="29"/>
        <v/>
      </c>
      <c r="BX65" s="98" t="str">
        <f t="shared" si="30"/>
        <v/>
      </c>
      <c r="BY65" s="98" t="str">
        <f t="shared" si="31"/>
        <v/>
      </c>
      <c r="BZ65" s="98" t="str">
        <f t="shared" si="32"/>
        <v/>
      </c>
      <c r="CA65" s="98" t="str">
        <f t="shared" si="33"/>
        <v/>
      </c>
      <c r="CB65" s="98" t="str">
        <f t="shared" si="34"/>
        <v/>
      </c>
      <c r="CC65" s="98" t="str">
        <f t="shared" si="35"/>
        <v/>
      </c>
      <c r="CD65" s="98" t="str">
        <f t="shared" si="36"/>
        <v/>
      </c>
      <c r="CE65" s="98" t="str">
        <f t="shared" si="37"/>
        <v/>
      </c>
      <c r="CF65" s="98" t="str">
        <f t="shared" si="38"/>
        <v/>
      </c>
      <c r="CG65" s="98" t="str">
        <f t="shared" si="39"/>
        <v/>
      </c>
      <c r="CH65" s="98" t="str">
        <f t="shared" si="40"/>
        <v/>
      </c>
      <c r="CI65" s="98" t="str">
        <f t="shared" si="41"/>
        <v/>
      </c>
      <c r="CJ65" s="98" t="str">
        <f t="shared" si="42"/>
        <v/>
      </c>
      <c r="CK65" s="98" t="str">
        <f t="shared" si="43"/>
        <v/>
      </c>
      <c r="CL65" s="98" t="str">
        <f t="shared" si="44"/>
        <v/>
      </c>
    </row>
    <row r="66" spans="1:90" x14ac:dyDescent="0.25">
      <c r="A66" s="22">
        <f>'Gene Table'!D65</f>
        <v>0</v>
      </c>
      <c r="B66" s="59" t="s">
        <v>63</v>
      </c>
      <c r="C66" s="60" t="str">
        <f>IF('Test Sample Data'!C65="","",IF(SUM('Test Sample Data'!C$3:C$98)&gt;10,IF(AND(ISNUMBER('Test Sample Data'!C65),'Test Sample Data'!C65&lt;35, 'Test Sample Data'!C65&gt;0),'Test Sample Data'!C65,35),""))</f>
        <v/>
      </c>
      <c r="D66" s="60" t="str">
        <f>IF('Test Sample Data'!D65="","",IF(SUM('Test Sample Data'!D$3:D$98)&gt;10,IF(AND(ISNUMBER('Test Sample Data'!D65),'Test Sample Data'!D65&lt;35, 'Test Sample Data'!D65&gt;0),'Test Sample Data'!D65,35),""))</f>
        <v/>
      </c>
      <c r="E66" s="60" t="str">
        <f>IF('Test Sample Data'!E65="","",IF(SUM('Test Sample Data'!E$3:E$98)&gt;10,IF(AND(ISNUMBER('Test Sample Data'!E65),'Test Sample Data'!E65&lt;35, 'Test Sample Data'!E65&gt;0),'Test Sample Data'!E65,35),""))</f>
        <v/>
      </c>
      <c r="F66" s="60" t="str">
        <f>IF('Test Sample Data'!F65="","",IF(SUM('Test Sample Data'!F$3:F$98)&gt;10,IF(AND(ISNUMBER('Test Sample Data'!F65),'Test Sample Data'!F65&lt;35, 'Test Sample Data'!F65&gt;0),'Test Sample Data'!F65,35),""))</f>
        <v/>
      </c>
      <c r="G66" s="60" t="str">
        <f>IF('Test Sample Data'!G65="","",IF(SUM('Test Sample Data'!G$3:G$98)&gt;10,IF(AND(ISNUMBER('Test Sample Data'!G65),'Test Sample Data'!G65&lt;35, 'Test Sample Data'!G65&gt;0),'Test Sample Data'!G65,35),""))</f>
        <v/>
      </c>
      <c r="H66" s="60" t="str">
        <f>IF('Test Sample Data'!H65="","",IF(SUM('Test Sample Data'!H$3:H$98)&gt;10,IF(AND(ISNUMBER('Test Sample Data'!H65),'Test Sample Data'!H65&lt;35, 'Test Sample Data'!H65&gt;0),'Test Sample Data'!H65,35),""))</f>
        <v/>
      </c>
      <c r="I66" s="60" t="str">
        <f>IF('Test Sample Data'!I65="","",IF(SUM('Test Sample Data'!I$3:I$98)&gt;10,IF(AND(ISNUMBER('Test Sample Data'!I65),'Test Sample Data'!I65&lt;35, 'Test Sample Data'!I65&gt;0),'Test Sample Data'!I65,35),""))</f>
        <v/>
      </c>
      <c r="J66" s="60" t="str">
        <f>IF('Test Sample Data'!J65="","",IF(SUM('Test Sample Data'!J$3:J$98)&gt;10,IF(AND(ISNUMBER('Test Sample Data'!J65),'Test Sample Data'!J65&lt;35, 'Test Sample Data'!J65&gt;0),'Test Sample Data'!J65,35),""))</f>
        <v/>
      </c>
      <c r="K66" s="60" t="str">
        <f>IF('Test Sample Data'!K65="","",IF(SUM('Test Sample Data'!K$3:K$98)&gt;10,IF(AND(ISNUMBER('Test Sample Data'!K65),'Test Sample Data'!K65&lt;35, 'Test Sample Data'!K65&gt;0),'Test Sample Data'!K65,35),""))</f>
        <v/>
      </c>
      <c r="L66" s="60" t="str">
        <f>IF('Test Sample Data'!L65="","",IF(SUM('Test Sample Data'!L$3:L$98)&gt;10,IF(AND(ISNUMBER('Test Sample Data'!L65),'Test Sample Data'!L65&lt;35, 'Test Sample Data'!L65&gt;0),'Test Sample Data'!L65,35),""))</f>
        <v/>
      </c>
      <c r="M66" s="60">
        <f>'Gene Table'!D65</f>
        <v>0</v>
      </c>
      <c r="N66" s="59" t="s">
        <v>63</v>
      </c>
      <c r="O66" s="60" t="str">
        <f>IF('Control Sample Data'!C65="","",IF(SUM('Control Sample Data'!C$3:C$98)&gt;10,IF(AND(ISNUMBER('Control Sample Data'!C65),'Control Sample Data'!C65&lt;35, 'Control Sample Data'!C65&gt;0),'Control Sample Data'!C65,35),""))</f>
        <v/>
      </c>
      <c r="P66" s="60" t="str">
        <f>IF('Control Sample Data'!D65="","",IF(SUM('Control Sample Data'!D$3:D$98)&gt;10,IF(AND(ISNUMBER('Control Sample Data'!D65),'Control Sample Data'!D65&lt;35, 'Control Sample Data'!D65&gt;0),'Control Sample Data'!D65,35),""))</f>
        <v/>
      </c>
      <c r="Q66" s="60" t="str">
        <f>IF('Control Sample Data'!E65="","",IF(SUM('Control Sample Data'!E$3:E$98)&gt;10,IF(AND(ISNUMBER('Control Sample Data'!E65),'Control Sample Data'!E65&lt;35, 'Control Sample Data'!E65&gt;0),'Control Sample Data'!E65,35),""))</f>
        <v/>
      </c>
      <c r="R66" s="60" t="str">
        <f>IF('Control Sample Data'!F65="","",IF(SUM('Control Sample Data'!F$3:F$98)&gt;10,IF(AND(ISNUMBER('Control Sample Data'!F65),'Control Sample Data'!F65&lt;35, 'Control Sample Data'!F65&gt;0),'Control Sample Data'!F65,35),""))</f>
        <v/>
      </c>
      <c r="S66" s="60" t="str">
        <f>IF('Control Sample Data'!G65="","",IF(SUM('Control Sample Data'!G$3:G$98)&gt;10,IF(AND(ISNUMBER('Control Sample Data'!G65),'Control Sample Data'!G65&lt;35, 'Control Sample Data'!G65&gt;0),'Control Sample Data'!G65,35),""))</f>
        <v/>
      </c>
      <c r="T66" s="60" t="str">
        <f>IF('Control Sample Data'!H65="","",IF(SUM('Control Sample Data'!H$3:H$98)&gt;10,IF(AND(ISNUMBER('Control Sample Data'!H65),'Control Sample Data'!H65&lt;35, 'Control Sample Data'!H65&gt;0),'Control Sample Data'!H65,35),""))</f>
        <v/>
      </c>
      <c r="U66" s="60" t="str">
        <f>IF('Control Sample Data'!I65="","",IF(SUM('Control Sample Data'!I$3:I$98)&gt;10,IF(AND(ISNUMBER('Control Sample Data'!I65),'Control Sample Data'!I65&lt;35, 'Control Sample Data'!I65&gt;0),'Control Sample Data'!I65,35),""))</f>
        <v/>
      </c>
      <c r="V66" s="60" t="str">
        <f>IF('Control Sample Data'!J65="","",IF(SUM('Control Sample Data'!J$3:J$98)&gt;10,IF(AND(ISNUMBER('Control Sample Data'!J65),'Control Sample Data'!J65&lt;35, 'Control Sample Data'!J65&gt;0),'Control Sample Data'!J65,35),""))</f>
        <v/>
      </c>
      <c r="W66" s="60" t="str">
        <f>IF('Control Sample Data'!K65="","",IF(SUM('Control Sample Data'!K$3:K$98)&gt;10,IF(AND(ISNUMBER('Control Sample Data'!K65),'Control Sample Data'!K65&lt;35, 'Control Sample Data'!K65&gt;0),'Control Sample Data'!K65,35),""))</f>
        <v/>
      </c>
      <c r="X66" s="60" t="str">
        <f>IF('Control Sample Data'!L65="","",IF(SUM('Control Sample Data'!L$3:L$98)&gt;10,IF(AND(ISNUMBER('Control Sample Data'!L65),'Control Sample Data'!L65&lt;35, 'Control Sample Data'!L65&gt;0),'Control Sample Data'!L65,35),""))</f>
        <v/>
      </c>
      <c r="AS66" s="23">
        <f t="shared" si="20"/>
        <v>0</v>
      </c>
      <c r="AT66" s="59" t="s">
        <v>63</v>
      </c>
      <c r="AU66" s="60" t="str">
        <f t="shared" si="46"/>
        <v/>
      </c>
      <c r="AV66" s="60" t="str">
        <f t="shared" si="47"/>
        <v/>
      </c>
      <c r="AW66" s="60" t="str">
        <f t="shared" si="48"/>
        <v/>
      </c>
      <c r="AX66" s="60" t="str">
        <f t="shared" si="49"/>
        <v/>
      </c>
      <c r="AY66" s="60" t="str">
        <f t="shared" si="50"/>
        <v/>
      </c>
      <c r="AZ66" s="60" t="str">
        <f t="shared" si="51"/>
        <v/>
      </c>
      <c r="BA66" s="60" t="str">
        <f t="shared" si="52"/>
        <v/>
      </c>
      <c r="BB66" s="60" t="str">
        <f t="shared" si="53"/>
        <v/>
      </c>
      <c r="BC66" s="60" t="str">
        <f t="shared" si="54"/>
        <v/>
      </c>
      <c r="BD66" s="60" t="str">
        <f t="shared" si="55"/>
        <v/>
      </c>
      <c r="BE66" s="60" t="str">
        <f t="shared" si="56"/>
        <v/>
      </c>
      <c r="BF66" s="60" t="str">
        <f t="shared" si="57"/>
        <v/>
      </c>
      <c r="BG66" s="60" t="str">
        <f t="shared" si="58"/>
        <v/>
      </c>
      <c r="BH66" s="60" t="str">
        <f t="shared" si="59"/>
        <v/>
      </c>
      <c r="BI66" s="60" t="str">
        <f t="shared" si="60"/>
        <v/>
      </c>
      <c r="BJ66" s="60" t="str">
        <f t="shared" si="61"/>
        <v/>
      </c>
      <c r="BK66" s="60" t="str">
        <f t="shared" si="62"/>
        <v/>
      </c>
      <c r="BL66" s="60" t="str">
        <f t="shared" si="63"/>
        <v/>
      </c>
      <c r="BM66" s="60" t="str">
        <f t="shared" si="64"/>
        <v/>
      </c>
      <c r="BN66" s="60" t="str">
        <f t="shared" si="65"/>
        <v/>
      </c>
      <c r="BO66" s="62" t="str">
        <f t="shared" si="68"/>
        <v>N/A</v>
      </c>
      <c r="BP66" s="62" t="str">
        <f t="shared" si="69"/>
        <v>N/A</v>
      </c>
      <c r="BQ66" s="74">
        <f t="shared" si="24"/>
        <v>0</v>
      </c>
      <c r="BR66" s="59" t="s">
        <v>293</v>
      </c>
      <c r="BS66" s="98" t="str">
        <f t="shared" si="25"/>
        <v/>
      </c>
      <c r="BT66" s="98" t="str">
        <f t="shared" si="26"/>
        <v/>
      </c>
      <c r="BU66" s="98" t="str">
        <f t="shared" si="27"/>
        <v/>
      </c>
      <c r="BV66" s="98" t="str">
        <f t="shared" si="28"/>
        <v/>
      </c>
      <c r="BW66" s="98" t="str">
        <f t="shared" si="29"/>
        <v/>
      </c>
      <c r="BX66" s="98" t="str">
        <f t="shared" si="30"/>
        <v/>
      </c>
      <c r="BY66" s="98" t="str">
        <f t="shared" si="31"/>
        <v/>
      </c>
      <c r="BZ66" s="98" t="str">
        <f t="shared" si="32"/>
        <v/>
      </c>
      <c r="CA66" s="98" t="str">
        <f t="shared" si="33"/>
        <v/>
      </c>
      <c r="CB66" s="98" t="str">
        <f t="shared" si="34"/>
        <v/>
      </c>
      <c r="CC66" s="98" t="str">
        <f t="shared" si="35"/>
        <v/>
      </c>
      <c r="CD66" s="98" t="str">
        <f t="shared" si="36"/>
        <v/>
      </c>
      <c r="CE66" s="98" t="str">
        <f t="shared" si="37"/>
        <v/>
      </c>
      <c r="CF66" s="98" t="str">
        <f t="shared" si="38"/>
        <v/>
      </c>
      <c r="CG66" s="98" t="str">
        <f t="shared" si="39"/>
        <v/>
      </c>
      <c r="CH66" s="98" t="str">
        <f t="shared" si="40"/>
        <v/>
      </c>
      <c r="CI66" s="98" t="str">
        <f t="shared" si="41"/>
        <v/>
      </c>
      <c r="CJ66" s="98" t="str">
        <f t="shared" si="42"/>
        <v/>
      </c>
      <c r="CK66" s="98" t="str">
        <f t="shared" si="43"/>
        <v/>
      </c>
      <c r="CL66" s="98" t="str">
        <f t="shared" si="44"/>
        <v/>
      </c>
    </row>
    <row r="67" spans="1:90" x14ac:dyDescent="0.25">
      <c r="A67" s="22">
        <f>'Gene Table'!D66</f>
        <v>0</v>
      </c>
      <c r="B67" s="59" t="s">
        <v>64</v>
      </c>
      <c r="C67" s="60" t="str">
        <f>IF('Test Sample Data'!C66="","",IF(SUM('Test Sample Data'!C$3:C$98)&gt;10,IF(AND(ISNUMBER('Test Sample Data'!C66),'Test Sample Data'!C66&lt;35, 'Test Sample Data'!C66&gt;0),'Test Sample Data'!C66,35),""))</f>
        <v/>
      </c>
      <c r="D67" s="60" t="str">
        <f>IF('Test Sample Data'!D66="","",IF(SUM('Test Sample Data'!D$3:D$98)&gt;10,IF(AND(ISNUMBER('Test Sample Data'!D66),'Test Sample Data'!D66&lt;35, 'Test Sample Data'!D66&gt;0),'Test Sample Data'!D66,35),""))</f>
        <v/>
      </c>
      <c r="E67" s="60" t="str">
        <f>IF('Test Sample Data'!E66="","",IF(SUM('Test Sample Data'!E$3:E$98)&gt;10,IF(AND(ISNUMBER('Test Sample Data'!E66),'Test Sample Data'!E66&lt;35, 'Test Sample Data'!E66&gt;0),'Test Sample Data'!E66,35),""))</f>
        <v/>
      </c>
      <c r="F67" s="60" t="str">
        <f>IF('Test Sample Data'!F66="","",IF(SUM('Test Sample Data'!F$3:F$98)&gt;10,IF(AND(ISNUMBER('Test Sample Data'!F66),'Test Sample Data'!F66&lt;35, 'Test Sample Data'!F66&gt;0),'Test Sample Data'!F66,35),""))</f>
        <v/>
      </c>
      <c r="G67" s="60" t="str">
        <f>IF('Test Sample Data'!G66="","",IF(SUM('Test Sample Data'!G$3:G$98)&gt;10,IF(AND(ISNUMBER('Test Sample Data'!G66),'Test Sample Data'!G66&lt;35, 'Test Sample Data'!G66&gt;0),'Test Sample Data'!G66,35),""))</f>
        <v/>
      </c>
      <c r="H67" s="60" t="str">
        <f>IF('Test Sample Data'!H66="","",IF(SUM('Test Sample Data'!H$3:H$98)&gt;10,IF(AND(ISNUMBER('Test Sample Data'!H66),'Test Sample Data'!H66&lt;35, 'Test Sample Data'!H66&gt;0),'Test Sample Data'!H66,35),""))</f>
        <v/>
      </c>
      <c r="I67" s="60" t="str">
        <f>IF('Test Sample Data'!I66="","",IF(SUM('Test Sample Data'!I$3:I$98)&gt;10,IF(AND(ISNUMBER('Test Sample Data'!I66),'Test Sample Data'!I66&lt;35, 'Test Sample Data'!I66&gt;0),'Test Sample Data'!I66,35),""))</f>
        <v/>
      </c>
      <c r="J67" s="60" t="str">
        <f>IF('Test Sample Data'!J66="","",IF(SUM('Test Sample Data'!J$3:J$98)&gt;10,IF(AND(ISNUMBER('Test Sample Data'!J66),'Test Sample Data'!J66&lt;35, 'Test Sample Data'!J66&gt;0),'Test Sample Data'!J66,35),""))</f>
        <v/>
      </c>
      <c r="K67" s="60" t="str">
        <f>IF('Test Sample Data'!K66="","",IF(SUM('Test Sample Data'!K$3:K$98)&gt;10,IF(AND(ISNUMBER('Test Sample Data'!K66),'Test Sample Data'!K66&lt;35, 'Test Sample Data'!K66&gt;0),'Test Sample Data'!K66,35),""))</f>
        <v/>
      </c>
      <c r="L67" s="60" t="str">
        <f>IF('Test Sample Data'!L66="","",IF(SUM('Test Sample Data'!L$3:L$98)&gt;10,IF(AND(ISNUMBER('Test Sample Data'!L66),'Test Sample Data'!L66&lt;35, 'Test Sample Data'!L66&gt;0),'Test Sample Data'!L66,35),""))</f>
        <v/>
      </c>
      <c r="M67" s="60">
        <f>'Gene Table'!D66</f>
        <v>0</v>
      </c>
      <c r="N67" s="59" t="s">
        <v>64</v>
      </c>
      <c r="O67" s="60" t="str">
        <f>IF('Control Sample Data'!C66="","",IF(SUM('Control Sample Data'!C$3:C$98)&gt;10,IF(AND(ISNUMBER('Control Sample Data'!C66),'Control Sample Data'!C66&lt;35, 'Control Sample Data'!C66&gt;0),'Control Sample Data'!C66,35),""))</f>
        <v/>
      </c>
      <c r="P67" s="60" t="str">
        <f>IF('Control Sample Data'!D66="","",IF(SUM('Control Sample Data'!D$3:D$98)&gt;10,IF(AND(ISNUMBER('Control Sample Data'!D66),'Control Sample Data'!D66&lt;35, 'Control Sample Data'!D66&gt;0),'Control Sample Data'!D66,35),""))</f>
        <v/>
      </c>
      <c r="Q67" s="60" t="str">
        <f>IF('Control Sample Data'!E66="","",IF(SUM('Control Sample Data'!E$3:E$98)&gt;10,IF(AND(ISNUMBER('Control Sample Data'!E66),'Control Sample Data'!E66&lt;35, 'Control Sample Data'!E66&gt;0),'Control Sample Data'!E66,35),""))</f>
        <v/>
      </c>
      <c r="R67" s="60" t="str">
        <f>IF('Control Sample Data'!F66="","",IF(SUM('Control Sample Data'!F$3:F$98)&gt;10,IF(AND(ISNUMBER('Control Sample Data'!F66),'Control Sample Data'!F66&lt;35, 'Control Sample Data'!F66&gt;0),'Control Sample Data'!F66,35),""))</f>
        <v/>
      </c>
      <c r="S67" s="60" t="str">
        <f>IF('Control Sample Data'!G66="","",IF(SUM('Control Sample Data'!G$3:G$98)&gt;10,IF(AND(ISNUMBER('Control Sample Data'!G66),'Control Sample Data'!G66&lt;35, 'Control Sample Data'!G66&gt;0),'Control Sample Data'!G66,35),""))</f>
        <v/>
      </c>
      <c r="T67" s="60" t="str">
        <f>IF('Control Sample Data'!H66="","",IF(SUM('Control Sample Data'!H$3:H$98)&gt;10,IF(AND(ISNUMBER('Control Sample Data'!H66),'Control Sample Data'!H66&lt;35, 'Control Sample Data'!H66&gt;0),'Control Sample Data'!H66,35),""))</f>
        <v/>
      </c>
      <c r="U67" s="60" t="str">
        <f>IF('Control Sample Data'!I66="","",IF(SUM('Control Sample Data'!I$3:I$98)&gt;10,IF(AND(ISNUMBER('Control Sample Data'!I66),'Control Sample Data'!I66&lt;35, 'Control Sample Data'!I66&gt;0),'Control Sample Data'!I66,35),""))</f>
        <v/>
      </c>
      <c r="V67" s="60" t="str">
        <f>IF('Control Sample Data'!J66="","",IF(SUM('Control Sample Data'!J$3:J$98)&gt;10,IF(AND(ISNUMBER('Control Sample Data'!J66),'Control Sample Data'!J66&lt;35, 'Control Sample Data'!J66&gt;0),'Control Sample Data'!J66,35),""))</f>
        <v/>
      </c>
      <c r="W67" s="60" t="str">
        <f>IF('Control Sample Data'!K66="","",IF(SUM('Control Sample Data'!K$3:K$98)&gt;10,IF(AND(ISNUMBER('Control Sample Data'!K66),'Control Sample Data'!K66&lt;35, 'Control Sample Data'!K66&gt;0),'Control Sample Data'!K66,35),""))</f>
        <v/>
      </c>
      <c r="X67" s="60" t="str">
        <f>IF('Control Sample Data'!L66="","",IF(SUM('Control Sample Data'!L$3:L$98)&gt;10,IF(AND(ISNUMBER('Control Sample Data'!L66),'Control Sample Data'!L66&lt;35, 'Control Sample Data'!L66&gt;0),'Control Sample Data'!L66,35),""))</f>
        <v/>
      </c>
      <c r="AS67" s="23">
        <f t="shared" si="20"/>
        <v>0</v>
      </c>
      <c r="AT67" s="59" t="s">
        <v>64</v>
      </c>
      <c r="AU67" s="60" t="str">
        <f t="shared" si="46"/>
        <v/>
      </c>
      <c r="AV67" s="60" t="str">
        <f t="shared" si="47"/>
        <v/>
      </c>
      <c r="AW67" s="60" t="str">
        <f t="shared" si="48"/>
        <v/>
      </c>
      <c r="AX67" s="60" t="str">
        <f t="shared" si="49"/>
        <v/>
      </c>
      <c r="AY67" s="60" t="str">
        <f t="shared" si="50"/>
        <v/>
      </c>
      <c r="AZ67" s="60" t="str">
        <f t="shared" si="51"/>
        <v/>
      </c>
      <c r="BA67" s="60" t="str">
        <f t="shared" si="52"/>
        <v/>
      </c>
      <c r="BB67" s="60" t="str">
        <f t="shared" si="53"/>
        <v/>
      </c>
      <c r="BC67" s="60" t="str">
        <f t="shared" si="54"/>
        <v/>
      </c>
      <c r="BD67" s="60" t="str">
        <f t="shared" si="55"/>
        <v/>
      </c>
      <c r="BE67" s="60" t="str">
        <f t="shared" si="56"/>
        <v/>
      </c>
      <c r="BF67" s="60" t="str">
        <f t="shared" si="57"/>
        <v/>
      </c>
      <c r="BG67" s="60" t="str">
        <f t="shared" si="58"/>
        <v/>
      </c>
      <c r="BH67" s="60" t="str">
        <f t="shared" si="59"/>
        <v/>
      </c>
      <c r="BI67" s="60" t="str">
        <f t="shared" si="60"/>
        <v/>
      </c>
      <c r="BJ67" s="60" t="str">
        <f t="shared" si="61"/>
        <v/>
      </c>
      <c r="BK67" s="60" t="str">
        <f t="shared" si="62"/>
        <v/>
      </c>
      <c r="BL67" s="60" t="str">
        <f t="shared" si="63"/>
        <v/>
      </c>
      <c r="BM67" s="60" t="str">
        <f t="shared" si="64"/>
        <v/>
      </c>
      <c r="BN67" s="60" t="str">
        <f t="shared" si="65"/>
        <v/>
      </c>
      <c r="BO67" s="62" t="str">
        <f t="shared" si="68"/>
        <v>N/A</v>
      </c>
      <c r="BP67" s="62" t="str">
        <f t="shared" si="69"/>
        <v>N/A</v>
      </c>
      <c r="BQ67" s="74">
        <f t="shared" si="24"/>
        <v>0</v>
      </c>
      <c r="BR67" s="59" t="s">
        <v>294</v>
      </c>
      <c r="BS67" s="98" t="str">
        <f t="shared" si="25"/>
        <v/>
      </c>
      <c r="BT67" s="98" t="str">
        <f t="shared" si="26"/>
        <v/>
      </c>
      <c r="BU67" s="98" t="str">
        <f t="shared" si="27"/>
        <v/>
      </c>
      <c r="BV67" s="98" t="str">
        <f t="shared" si="28"/>
        <v/>
      </c>
      <c r="BW67" s="98" t="str">
        <f t="shared" si="29"/>
        <v/>
      </c>
      <c r="BX67" s="98" t="str">
        <f t="shared" si="30"/>
        <v/>
      </c>
      <c r="BY67" s="98" t="str">
        <f t="shared" si="31"/>
        <v/>
      </c>
      <c r="BZ67" s="98" t="str">
        <f t="shared" si="32"/>
        <v/>
      </c>
      <c r="CA67" s="98" t="str">
        <f t="shared" si="33"/>
        <v/>
      </c>
      <c r="CB67" s="98" t="str">
        <f t="shared" si="34"/>
        <v/>
      </c>
      <c r="CC67" s="98" t="str">
        <f t="shared" si="35"/>
        <v/>
      </c>
      <c r="CD67" s="98" t="str">
        <f t="shared" si="36"/>
        <v/>
      </c>
      <c r="CE67" s="98" t="str">
        <f t="shared" si="37"/>
        <v/>
      </c>
      <c r="CF67" s="98" t="str">
        <f t="shared" si="38"/>
        <v/>
      </c>
      <c r="CG67" s="98" t="str">
        <f t="shared" si="39"/>
        <v/>
      </c>
      <c r="CH67" s="98" t="str">
        <f t="shared" si="40"/>
        <v/>
      </c>
      <c r="CI67" s="98" t="str">
        <f t="shared" si="41"/>
        <v/>
      </c>
      <c r="CJ67" s="98" t="str">
        <f t="shared" si="42"/>
        <v/>
      </c>
      <c r="CK67" s="98" t="str">
        <f t="shared" si="43"/>
        <v/>
      </c>
      <c r="CL67" s="98" t="str">
        <f t="shared" si="44"/>
        <v/>
      </c>
    </row>
    <row r="68" spans="1:90" x14ac:dyDescent="0.25">
      <c r="A68" s="22">
        <f>'Gene Table'!D67</f>
        <v>0</v>
      </c>
      <c r="B68" s="59" t="s">
        <v>65</v>
      </c>
      <c r="C68" s="60" t="str">
        <f>IF('Test Sample Data'!C67="","",IF(SUM('Test Sample Data'!C$3:C$98)&gt;10,IF(AND(ISNUMBER('Test Sample Data'!C67),'Test Sample Data'!C67&lt;35, 'Test Sample Data'!C67&gt;0),'Test Sample Data'!C67,35),""))</f>
        <v/>
      </c>
      <c r="D68" s="60" t="str">
        <f>IF('Test Sample Data'!D67="","",IF(SUM('Test Sample Data'!D$3:D$98)&gt;10,IF(AND(ISNUMBER('Test Sample Data'!D67),'Test Sample Data'!D67&lt;35, 'Test Sample Data'!D67&gt;0),'Test Sample Data'!D67,35),""))</f>
        <v/>
      </c>
      <c r="E68" s="60" t="str">
        <f>IF('Test Sample Data'!E67="","",IF(SUM('Test Sample Data'!E$3:E$98)&gt;10,IF(AND(ISNUMBER('Test Sample Data'!E67),'Test Sample Data'!E67&lt;35, 'Test Sample Data'!E67&gt;0),'Test Sample Data'!E67,35),""))</f>
        <v/>
      </c>
      <c r="F68" s="60" t="str">
        <f>IF('Test Sample Data'!F67="","",IF(SUM('Test Sample Data'!F$3:F$98)&gt;10,IF(AND(ISNUMBER('Test Sample Data'!F67),'Test Sample Data'!F67&lt;35, 'Test Sample Data'!F67&gt;0),'Test Sample Data'!F67,35),""))</f>
        <v/>
      </c>
      <c r="G68" s="60" t="str">
        <f>IF('Test Sample Data'!G67="","",IF(SUM('Test Sample Data'!G$3:G$98)&gt;10,IF(AND(ISNUMBER('Test Sample Data'!G67),'Test Sample Data'!G67&lt;35, 'Test Sample Data'!G67&gt;0),'Test Sample Data'!G67,35),""))</f>
        <v/>
      </c>
      <c r="H68" s="60" t="str">
        <f>IF('Test Sample Data'!H67="","",IF(SUM('Test Sample Data'!H$3:H$98)&gt;10,IF(AND(ISNUMBER('Test Sample Data'!H67),'Test Sample Data'!H67&lt;35, 'Test Sample Data'!H67&gt;0),'Test Sample Data'!H67,35),""))</f>
        <v/>
      </c>
      <c r="I68" s="60" t="str">
        <f>IF('Test Sample Data'!I67="","",IF(SUM('Test Sample Data'!I$3:I$98)&gt;10,IF(AND(ISNUMBER('Test Sample Data'!I67),'Test Sample Data'!I67&lt;35, 'Test Sample Data'!I67&gt;0),'Test Sample Data'!I67,35),""))</f>
        <v/>
      </c>
      <c r="J68" s="60" t="str">
        <f>IF('Test Sample Data'!J67="","",IF(SUM('Test Sample Data'!J$3:J$98)&gt;10,IF(AND(ISNUMBER('Test Sample Data'!J67),'Test Sample Data'!J67&lt;35, 'Test Sample Data'!J67&gt;0),'Test Sample Data'!J67,35),""))</f>
        <v/>
      </c>
      <c r="K68" s="60" t="str">
        <f>IF('Test Sample Data'!K67="","",IF(SUM('Test Sample Data'!K$3:K$98)&gt;10,IF(AND(ISNUMBER('Test Sample Data'!K67),'Test Sample Data'!K67&lt;35, 'Test Sample Data'!K67&gt;0),'Test Sample Data'!K67,35),""))</f>
        <v/>
      </c>
      <c r="L68" s="60" t="str">
        <f>IF('Test Sample Data'!L67="","",IF(SUM('Test Sample Data'!L$3:L$98)&gt;10,IF(AND(ISNUMBER('Test Sample Data'!L67),'Test Sample Data'!L67&lt;35, 'Test Sample Data'!L67&gt;0),'Test Sample Data'!L67,35),""))</f>
        <v/>
      </c>
      <c r="M68" s="60">
        <f>'Gene Table'!D67</f>
        <v>0</v>
      </c>
      <c r="N68" s="59" t="s">
        <v>65</v>
      </c>
      <c r="O68" s="60" t="str">
        <f>IF('Control Sample Data'!C67="","",IF(SUM('Control Sample Data'!C$3:C$98)&gt;10,IF(AND(ISNUMBER('Control Sample Data'!C67),'Control Sample Data'!C67&lt;35, 'Control Sample Data'!C67&gt;0),'Control Sample Data'!C67,35),""))</f>
        <v/>
      </c>
      <c r="P68" s="60" t="str">
        <f>IF('Control Sample Data'!D67="","",IF(SUM('Control Sample Data'!D$3:D$98)&gt;10,IF(AND(ISNUMBER('Control Sample Data'!D67),'Control Sample Data'!D67&lt;35, 'Control Sample Data'!D67&gt;0),'Control Sample Data'!D67,35),""))</f>
        <v/>
      </c>
      <c r="Q68" s="60" t="str">
        <f>IF('Control Sample Data'!E67="","",IF(SUM('Control Sample Data'!E$3:E$98)&gt;10,IF(AND(ISNUMBER('Control Sample Data'!E67),'Control Sample Data'!E67&lt;35, 'Control Sample Data'!E67&gt;0),'Control Sample Data'!E67,35),""))</f>
        <v/>
      </c>
      <c r="R68" s="60" t="str">
        <f>IF('Control Sample Data'!F67="","",IF(SUM('Control Sample Data'!F$3:F$98)&gt;10,IF(AND(ISNUMBER('Control Sample Data'!F67),'Control Sample Data'!F67&lt;35, 'Control Sample Data'!F67&gt;0),'Control Sample Data'!F67,35),""))</f>
        <v/>
      </c>
      <c r="S68" s="60" t="str">
        <f>IF('Control Sample Data'!G67="","",IF(SUM('Control Sample Data'!G$3:G$98)&gt;10,IF(AND(ISNUMBER('Control Sample Data'!G67),'Control Sample Data'!G67&lt;35, 'Control Sample Data'!G67&gt;0),'Control Sample Data'!G67,35),""))</f>
        <v/>
      </c>
      <c r="T68" s="60" t="str">
        <f>IF('Control Sample Data'!H67="","",IF(SUM('Control Sample Data'!H$3:H$98)&gt;10,IF(AND(ISNUMBER('Control Sample Data'!H67),'Control Sample Data'!H67&lt;35, 'Control Sample Data'!H67&gt;0),'Control Sample Data'!H67,35),""))</f>
        <v/>
      </c>
      <c r="U68" s="60" t="str">
        <f>IF('Control Sample Data'!I67="","",IF(SUM('Control Sample Data'!I$3:I$98)&gt;10,IF(AND(ISNUMBER('Control Sample Data'!I67),'Control Sample Data'!I67&lt;35, 'Control Sample Data'!I67&gt;0),'Control Sample Data'!I67,35),""))</f>
        <v/>
      </c>
      <c r="V68" s="60" t="str">
        <f>IF('Control Sample Data'!J67="","",IF(SUM('Control Sample Data'!J$3:J$98)&gt;10,IF(AND(ISNUMBER('Control Sample Data'!J67),'Control Sample Data'!J67&lt;35, 'Control Sample Data'!J67&gt;0),'Control Sample Data'!J67,35),""))</f>
        <v/>
      </c>
      <c r="W68" s="60" t="str">
        <f>IF('Control Sample Data'!K67="","",IF(SUM('Control Sample Data'!K$3:K$98)&gt;10,IF(AND(ISNUMBER('Control Sample Data'!K67),'Control Sample Data'!K67&lt;35, 'Control Sample Data'!K67&gt;0),'Control Sample Data'!K67,35),""))</f>
        <v/>
      </c>
      <c r="X68" s="60" t="str">
        <f>IF('Control Sample Data'!L67="","",IF(SUM('Control Sample Data'!L$3:L$98)&gt;10,IF(AND(ISNUMBER('Control Sample Data'!L67),'Control Sample Data'!L67&lt;35, 'Control Sample Data'!L67&gt;0),'Control Sample Data'!L67,35),""))</f>
        <v/>
      </c>
      <c r="AS68" s="23">
        <f t="shared" si="20"/>
        <v>0</v>
      </c>
      <c r="AT68" s="59" t="s">
        <v>65</v>
      </c>
      <c r="AU68" s="60" t="str">
        <f t="shared" ref="AU68:AU99" si="70">IF(ISERROR(C68-Y$26),"",C68-Y$26)</f>
        <v/>
      </c>
      <c r="AV68" s="60" t="str">
        <f t="shared" ref="AV68:AV99" si="71">IF(ISERROR(D68-Z$26),"",D68-Z$26)</f>
        <v/>
      </c>
      <c r="AW68" s="60" t="str">
        <f t="shared" ref="AW68:AW99" si="72">IF(ISERROR(E68-AA$26),"",E68-AA$26)</f>
        <v/>
      </c>
      <c r="AX68" s="60" t="str">
        <f t="shared" ref="AX68:AX99" si="73">IF(ISERROR(F68-AB$26),"",F68-AB$26)</f>
        <v/>
      </c>
      <c r="AY68" s="60" t="str">
        <f t="shared" ref="AY68:AY99" si="74">IF(ISERROR(G68-AC$26),"",G68-AC$26)</f>
        <v/>
      </c>
      <c r="AZ68" s="60" t="str">
        <f t="shared" ref="AZ68:AZ99" si="75">IF(ISERROR(H68-AD$26),"",H68-AD$26)</f>
        <v/>
      </c>
      <c r="BA68" s="60" t="str">
        <f t="shared" ref="BA68:BA99" si="76">IF(ISERROR(I68-AE$26),"",I68-AE$26)</f>
        <v/>
      </c>
      <c r="BB68" s="60" t="str">
        <f t="shared" ref="BB68:BB99" si="77">IF(ISERROR(J68-AF$26),"",J68-AF$26)</f>
        <v/>
      </c>
      <c r="BC68" s="60" t="str">
        <f t="shared" ref="BC68:BC99" si="78">IF(ISERROR(K68-AG$26),"",K68-AG$26)</f>
        <v/>
      </c>
      <c r="BD68" s="60" t="str">
        <f t="shared" ref="BD68:BD99" si="79">IF(ISERROR(L68-AH$26),"",L68-AH$26)</f>
        <v/>
      </c>
      <c r="BE68" s="60" t="str">
        <f t="shared" ref="BE68:BE99" si="80">IF(ISERROR(O68-AI$26),"",O68-AI$26)</f>
        <v/>
      </c>
      <c r="BF68" s="60" t="str">
        <f t="shared" ref="BF68:BF99" si="81">IF(ISERROR(P68-AJ$26),"",P68-AJ$26)</f>
        <v/>
      </c>
      <c r="BG68" s="60" t="str">
        <f t="shared" ref="BG68:BG99" si="82">IF(ISERROR(Q68-AK$26),"",Q68-AK$26)</f>
        <v/>
      </c>
      <c r="BH68" s="60" t="str">
        <f t="shared" ref="BH68:BH99" si="83">IF(ISERROR(R68-AL$26),"",R68-AL$26)</f>
        <v/>
      </c>
      <c r="BI68" s="60" t="str">
        <f t="shared" ref="BI68:BI99" si="84">IF(ISERROR(S68-AM$26),"",S68-AM$26)</f>
        <v/>
      </c>
      <c r="BJ68" s="60" t="str">
        <f t="shared" ref="BJ68:BJ99" si="85">IF(ISERROR(T68-AN$26),"",T68-AN$26)</f>
        <v/>
      </c>
      <c r="BK68" s="60" t="str">
        <f t="shared" ref="BK68:BK99" si="86">IF(ISERROR(U68-AO$26),"",U68-AO$26)</f>
        <v/>
      </c>
      <c r="BL68" s="60" t="str">
        <f t="shared" ref="BL68:BL99" si="87">IF(ISERROR(V68-AP$26),"",V68-AP$26)</f>
        <v/>
      </c>
      <c r="BM68" s="60" t="str">
        <f t="shared" ref="BM68:BM99" si="88">IF(ISERROR(W68-AQ$26),"",W68-AQ$26)</f>
        <v/>
      </c>
      <c r="BN68" s="60" t="str">
        <f t="shared" ref="BN68:BN99" si="89">IF(ISERROR(X68-AR$26),"",X68-AR$26)</f>
        <v/>
      </c>
      <c r="BO68" s="62" t="str">
        <f t="shared" si="68"/>
        <v>N/A</v>
      </c>
      <c r="BP68" s="62" t="str">
        <f t="shared" si="69"/>
        <v>N/A</v>
      </c>
      <c r="BQ68" s="74">
        <f t="shared" si="24"/>
        <v>0</v>
      </c>
      <c r="BR68" s="59" t="s">
        <v>295</v>
      </c>
      <c r="BS68" s="98" t="str">
        <f t="shared" si="25"/>
        <v/>
      </c>
      <c r="BT68" s="98" t="str">
        <f t="shared" si="26"/>
        <v/>
      </c>
      <c r="BU68" s="98" t="str">
        <f t="shared" si="27"/>
        <v/>
      </c>
      <c r="BV68" s="98" t="str">
        <f t="shared" si="28"/>
        <v/>
      </c>
      <c r="BW68" s="98" t="str">
        <f t="shared" si="29"/>
        <v/>
      </c>
      <c r="BX68" s="98" t="str">
        <f t="shared" si="30"/>
        <v/>
      </c>
      <c r="BY68" s="98" t="str">
        <f t="shared" si="31"/>
        <v/>
      </c>
      <c r="BZ68" s="98" t="str">
        <f t="shared" si="32"/>
        <v/>
      </c>
      <c r="CA68" s="98" t="str">
        <f t="shared" si="33"/>
        <v/>
      </c>
      <c r="CB68" s="98" t="str">
        <f t="shared" si="34"/>
        <v/>
      </c>
      <c r="CC68" s="98" t="str">
        <f t="shared" si="35"/>
        <v/>
      </c>
      <c r="CD68" s="98" t="str">
        <f t="shared" si="36"/>
        <v/>
      </c>
      <c r="CE68" s="98" t="str">
        <f t="shared" si="37"/>
        <v/>
      </c>
      <c r="CF68" s="98" t="str">
        <f t="shared" si="38"/>
        <v/>
      </c>
      <c r="CG68" s="98" t="str">
        <f t="shared" si="39"/>
        <v/>
      </c>
      <c r="CH68" s="98" t="str">
        <f t="shared" si="40"/>
        <v/>
      </c>
      <c r="CI68" s="98" t="str">
        <f t="shared" si="41"/>
        <v/>
      </c>
      <c r="CJ68" s="98" t="str">
        <f t="shared" si="42"/>
        <v/>
      </c>
      <c r="CK68" s="98" t="str">
        <f t="shared" si="43"/>
        <v/>
      </c>
      <c r="CL68" s="98" t="str">
        <f t="shared" si="44"/>
        <v/>
      </c>
    </row>
    <row r="69" spans="1:90" x14ac:dyDescent="0.25">
      <c r="A69" s="22">
        <f>'Gene Table'!D68</f>
        <v>0</v>
      </c>
      <c r="B69" s="59" t="s">
        <v>66</v>
      </c>
      <c r="C69" s="60" t="str">
        <f>IF('Test Sample Data'!C68="","",IF(SUM('Test Sample Data'!C$3:C$98)&gt;10,IF(AND(ISNUMBER('Test Sample Data'!C68),'Test Sample Data'!C68&lt;35, 'Test Sample Data'!C68&gt;0),'Test Sample Data'!C68,35),""))</f>
        <v/>
      </c>
      <c r="D69" s="60" t="str">
        <f>IF('Test Sample Data'!D68="","",IF(SUM('Test Sample Data'!D$3:D$98)&gt;10,IF(AND(ISNUMBER('Test Sample Data'!D68),'Test Sample Data'!D68&lt;35, 'Test Sample Data'!D68&gt;0),'Test Sample Data'!D68,35),""))</f>
        <v/>
      </c>
      <c r="E69" s="60" t="str">
        <f>IF('Test Sample Data'!E68="","",IF(SUM('Test Sample Data'!E$3:E$98)&gt;10,IF(AND(ISNUMBER('Test Sample Data'!E68),'Test Sample Data'!E68&lt;35, 'Test Sample Data'!E68&gt;0),'Test Sample Data'!E68,35),""))</f>
        <v/>
      </c>
      <c r="F69" s="60" t="str">
        <f>IF('Test Sample Data'!F68="","",IF(SUM('Test Sample Data'!F$3:F$98)&gt;10,IF(AND(ISNUMBER('Test Sample Data'!F68),'Test Sample Data'!F68&lt;35, 'Test Sample Data'!F68&gt;0),'Test Sample Data'!F68,35),""))</f>
        <v/>
      </c>
      <c r="G69" s="60" t="str">
        <f>IF('Test Sample Data'!G68="","",IF(SUM('Test Sample Data'!G$3:G$98)&gt;10,IF(AND(ISNUMBER('Test Sample Data'!G68),'Test Sample Data'!G68&lt;35, 'Test Sample Data'!G68&gt;0),'Test Sample Data'!G68,35),""))</f>
        <v/>
      </c>
      <c r="H69" s="60" t="str">
        <f>IF('Test Sample Data'!H68="","",IF(SUM('Test Sample Data'!H$3:H$98)&gt;10,IF(AND(ISNUMBER('Test Sample Data'!H68),'Test Sample Data'!H68&lt;35, 'Test Sample Data'!H68&gt;0),'Test Sample Data'!H68,35),""))</f>
        <v/>
      </c>
      <c r="I69" s="60" t="str">
        <f>IF('Test Sample Data'!I68="","",IF(SUM('Test Sample Data'!I$3:I$98)&gt;10,IF(AND(ISNUMBER('Test Sample Data'!I68),'Test Sample Data'!I68&lt;35, 'Test Sample Data'!I68&gt;0),'Test Sample Data'!I68,35),""))</f>
        <v/>
      </c>
      <c r="J69" s="60" t="str">
        <f>IF('Test Sample Data'!J68="","",IF(SUM('Test Sample Data'!J$3:J$98)&gt;10,IF(AND(ISNUMBER('Test Sample Data'!J68),'Test Sample Data'!J68&lt;35, 'Test Sample Data'!J68&gt;0),'Test Sample Data'!J68,35),""))</f>
        <v/>
      </c>
      <c r="K69" s="60" t="str">
        <f>IF('Test Sample Data'!K68="","",IF(SUM('Test Sample Data'!K$3:K$98)&gt;10,IF(AND(ISNUMBER('Test Sample Data'!K68),'Test Sample Data'!K68&lt;35, 'Test Sample Data'!K68&gt;0),'Test Sample Data'!K68,35),""))</f>
        <v/>
      </c>
      <c r="L69" s="60" t="str">
        <f>IF('Test Sample Data'!L68="","",IF(SUM('Test Sample Data'!L$3:L$98)&gt;10,IF(AND(ISNUMBER('Test Sample Data'!L68),'Test Sample Data'!L68&lt;35, 'Test Sample Data'!L68&gt;0),'Test Sample Data'!L68,35),""))</f>
        <v/>
      </c>
      <c r="M69" s="60">
        <f>'Gene Table'!D68</f>
        <v>0</v>
      </c>
      <c r="N69" s="59" t="s">
        <v>66</v>
      </c>
      <c r="O69" s="60" t="str">
        <f>IF('Control Sample Data'!C68="","",IF(SUM('Control Sample Data'!C$3:C$98)&gt;10,IF(AND(ISNUMBER('Control Sample Data'!C68),'Control Sample Data'!C68&lt;35, 'Control Sample Data'!C68&gt;0),'Control Sample Data'!C68,35),""))</f>
        <v/>
      </c>
      <c r="P69" s="60" t="str">
        <f>IF('Control Sample Data'!D68="","",IF(SUM('Control Sample Data'!D$3:D$98)&gt;10,IF(AND(ISNUMBER('Control Sample Data'!D68),'Control Sample Data'!D68&lt;35, 'Control Sample Data'!D68&gt;0),'Control Sample Data'!D68,35),""))</f>
        <v/>
      </c>
      <c r="Q69" s="60" t="str">
        <f>IF('Control Sample Data'!E68="","",IF(SUM('Control Sample Data'!E$3:E$98)&gt;10,IF(AND(ISNUMBER('Control Sample Data'!E68),'Control Sample Data'!E68&lt;35, 'Control Sample Data'!E68&gt;0),'Control Sample Data'!E68,35),""))</f>
        <v/>
      </c>
      <c r="R69" s="60" t="str">
        <f>IF('Control Sample Data'!F68="","",IF(SUM('Control Sample Data'!F$3:F$98)&gt;10,IF(AND(ISNUMBER('Control Sample Data'!F68),'Control Sample Data'!F68&lt;35, 'Control Sample Data'!F68&gt;0),'Control Sample Data'!F68,35),""))</f>
        <v/>
      </c>
      <c r="S69" s="60" t="str">
        <f>IF('Control Sample Data'!G68="","",IF(SUM('Control Sample Data'!G$3:G$98)&gt;10,IF(AND(ISNUMBER('Control Sample Data'!G68),'Control Sample Data'!G68&lt;35, 'Control Sample Data'!G68&gt;0),'Control Sample Data'!G68,35),""))</f>
        <v/>
      </c>
      <c r="T69" s="60" t="str">
        <f>IF('Control Sample Data'!H68="","",IF(SUM('Control Sample Data'!H$3:H$98)&gt;10,IF(AND(ISNUMBER('Control Sample Data'!H68),'Control Sample Data'!H68&lt;35, 'Control Sample Data'!H68&gt;0),'Control Sample Data'!H68,35),""))</f>
        <v/>
      </c>
      <c r="U69" s="60" t="str">
        <f>IF('Control Sample Data'!I68="","",IF(SUM('Control Sample Data'!I$3:I$98)&gt;10,IF(AND(ISNUMBER('Control Sample Data'!I68),'Control Sample Data'!I68&lt;35, 'Control Sample Data'!I68&gt;0),'Control Sample Data'!I68,35),""))</f>
        <v/>
      </c>
      <c r="V69" s="60" t="str">
        <f>IF('Control Sample Data'!J68="","",IF(SUM('Control Sample Data'!J$3:J$98)&gt;10,IF(AND(ISNUMBER('Control Sample Data'!J68),'Control Sample Data'!J68&lt;35, 'Control Sample Data'!J68&gt;0),'Control Sample Data'!J68,35),""))</f>
        <v/>
      </c>
      <c r="W69" s="60" t="str">
        <f>IF('Control Sample Data'!K68="","",IF(SUM('Control Sample Data'!K$3:K$98)&gt;10,IF(AND(ISNUMBER('Control Sample Data'!K68),'Control Sample Data'!K68&lt;35, 'Control Sample Data'!K68&gt;0),'Control Sample Data'!K68,35),""))</f>
        <v/>
      </c>
      <c r="X69" s="60" t="str">
        <f>IF('Control Sample Data'!L68="","",IF(SUM('Control Sample Data'!L$3:L$98)&gt;10,IF(AND(ISNUMBER('Control Sample Data'!L68),'Control Sample Data'!L68&lt;35, 'Control Sample Data'!L68&gt;0),'Control Sample Data'!L68,35),""))</f>
        <v/>
      </c>
      <c r="AS69" s="23">
        <f t="shared" ref="AS69:AS99" si="90">A69</f>
        <v>0</v>
      </c>
      <c r="AT69" s="59" t="s">
        <v>66</v>
      </c>
      <c r="AU69" s="60" t="str">
        <f t="shared" si="70"/>
        <v/>
      </c>
      <c r="AV69" s="60" t="str">
        <f t="shared" si="71"/>
        <v/>
      </c>
      <c r="AW69" s="60" t="str">
        <f t="shared" si="72"/>
        <v/>
      </c>
      <c r="AX69" s="60" t="str">
        <f t="shared" si="73"/>
        <v/>
      </c>
      <c r="AY69" s="60" t="str">
        <f t="shared" si="74"/>
        <v/>
      </c>
      <c r="AZ69" s="60" t="str">
        <f t="shared" si="75"/>
        <v/>
      </c>
      <c r="BA69" s="60" t="str">
        <f t="shared" si="76"/>
        <v/>
      </c>
      <c r="BB69" s="60" t="str">
        <f t="shared" si="77"/>
        <v/>
      </c>
      <c r="BC69" s="60" t="str">
        <f t="shared" si="78"/>
        <v/>
      </c>
      <c r="BD69" s="60" t="str">
        <f t="shared" si="79"/>
        <v/>
      </c>
      <c r="BE69" s="60" t="str">
        <f t="shared" si="80"/>
        <v/>
      </c>
      <c r="BF69" s="60" t="str">
        <f t="shared" si="81"/>
        <v/>
      </c>
      <c r="BG69" s="60" t="str">
        <f t="shared" si="82"/>
        <v/>
      </c>
      <c r="BH69" s="60" t="str">
        <f t="shared" si="83"/>
        <v/>
      </c>
      <c r="BI69" s="60" t="str">
        <f t="shared" si="84"/>
        <v/>
      </c>
      <c r="BJ69" s="60" t="str">
        <f t="shared" si="85"/>
        <v/>
      </c>
      <c r="BK69" s="60" t="str">
        <f t="shared" si="86"/>
        <v/>
      </c>
      <c r="BL69" s="60" t="str">
        <f t="shared" si="87"/>
        <v/>
      </c>
      <c r="BM69" s="60" t="str">
        <f t="shared" si="88"/>
        <v/>
      </c>
      <c r="BN69" s="60" t="str">
        <f t="shared" si="89"/>
        <v/>
      </c>
      <c r="BO69" s="62" t="str">
        <f t="shared" si="68"/>
        <v>N/A</v>
      </c>
      <c r="BP69" s="62" t="str">
        <f t="shared" si="69"/>
        <v>N/A</v>
      </c>
      <c r="BQ69" s="74">
        <f t="shared" ref="BQ69:BQ99" si="91">A69</f>
        <v>0</v>
      </c>
      <c r="BR69" s="59" t="s">
        <v>296</v>
      </c>
      <c r="BS69" s="98" t="str">
        <f t="shared" ref="BS69:BS99" si="92">IF(AU69="","",POWER(2, -AU69))</f>
        <v/>
      </c>
      <c r="BT69" s="98" t="str">
        <f t="shared" ref="BT69:BT99" si="93">IF(AV69="","",POWER(2, -AV69))</f>
        <v/>
      </c>
      <c r="BU69" s="98" t="str">
        <f t="shared" ref="BU69:BU99" si="94">IF(AW69="","",POWER(2, -AW69))</f>
        <v/>
      </c>
      <c r="BV69" s="98" t="str">
        <f t="shared" ref="BV69:BV99" si="95">IF(AX69="","",POWER(2, -AX69))</f>
        <v/>
      </c>
      <c r="BW69" s="98" t="str">
        <f t="shared" ref="BW69:BW99" si="96">IF(AY69="","",POWER(2, -AY69))</f>
        <v/>
      </c>
      <c r="BX69" s="98" t="str">
        <f t="shared" ref="BX69:BX99" si="97">IF(AZ69="","",POWER(2, -AZ69))</f>
        <v/>
      </c>
      <c r="BY69" s="98" t="str">
        <f t="shared" ref="BY69:BY99" si="98">IF(BA69="","",POWER(2, -BA69))</f>
        <v/>
      </c>
      <c r="BZ69" s="98" t="str">
        <f t="shared" ref="BZ69:BZ99" si="99">IF(BB69="","",POWER(2, -BB69))</f>
        <v/>
      </c>
      <c r="CA69" s="98" t="str">
        <f t="shared" ref="CA69:CA99" si="100">IF(BC69="","",POWER(2, -BC69))</f>
        <v/>
      </c>
      <c r="CB69" s="98" t="str">
        <f t="shared" ref="CB69:CB99" si="101">IF(BD69="","",POWER(2, -BD69))</f>
        <v/>
      </c>
      <c r="CC69" s="98" t="str">
        <f t="shared" ref="CC69:CC99" si="102">IF(BE69="","",POWER(2, -BE69))</f>
        <v/>
      </c>
      <c r="CD69" s="98" t="str">
        <f t="shared" ref="CD69:CD99" si="103">IF(BF69="","",POWER(2, -BF69))</f>
        <v/>
      </c>
      <c r="CE69" s="98" t="str">
        <f t="shared" ref="CE69:CE99" si="104">IF(BG69="","",POWER(2, -BG69))</f>
        <v/>
      </c>
      <c r="CF69" s="98" t="str">
        <f t="shared" ref="CF69:CF99" si="105">IF(BH69="","",POWER(2, -BH69))</f>
        <v/>
      </c>
      <c r="CG69" s="98" t="str">
        <f t="shared" ref="CG69:CG99" si="106">IF(BI69="","",POWER(2, -BI69))</f>
        <v/>
      </c>
      <c r="CH69" s="98" t="str">
        <f t="shared" ref="CH69:CH99" si="107">IF(BJ69="","",POWER(2, -BJ69))</f>
        <v/>
      </c>
      <c r="CI69" s="98" t="str">
        <f t="shared" ref="CI69:CI99" si="108">IF(BK69="","",POWER(2, -BK69))</f>
        <v/>
      </c>
      <c r="CJ69" s="98" t="str">
        <f t="shared" ref="CJ69:CJ99" si="109">IF(BL69="","",POWER(2, -BL69))</f>
        <v/>
      </c>
      <c r="CK69" s="98" t="str">
        <f t="shared" ref="CK69:CK99" si="110">IF(BM69="","",POWER(2, -BM69))</f>
        <v/>
      </c>
      <c r="CL69" s="98" t="str">
        <f t="shared" ref="CL69:CL99" si="111">IF(BN69="","",POWER(2, -BN69))</f>
        <v/>
      </c>
    </row>
    <row r="70" spans="1:90" x14ac:dyDescent="0.25">
      <c r="A70" s="22">
        <f>'Gene Table'!D69</f>
        <v>0</v>
      </c>
      <c r="B70" s="59" t="s">
        <v>67</v>
      </c>
      <c r="C70" s="60" t="str">
        <f>IF('Test Sample Data'!C69="","",IF(SUM('Test Sample Data'!C$3:C$98)&gt;10,IF(AND(ISNUMBER('Test Sample Data'!C69),'Test Sample Data'!C69&lt;35, 'Test Sample Data'!C69&gt;0),'Test Sample Data'!C69,35),""))</f>
        <v/>
      </c>
      <c r="D70" s="60" t="str">
        <f>IF('Test Sample Data'!D69="","",IF(SUM('Test Sample Data'!D$3:D$98)&gt;10,IF(AND(ISNUMBER('Test Sample Data'!D69),'Test Sample Data'!D69&lt;35, 'Test Sample Data'!D69&gt;0),'Test Sample Data'!D69,35),""))</f>
        <v/>
      </c>
      <c r="E70" s="60" t="str">
        <f>IF('Test Sample Data'!E69="","",IF(SUM('Test Sample Data'!E$3:E$98)&gt;10,IF(AND(ISNUMBER('Test Sample Data'!E69),'Test Sample Data'!E69&lt;35, 'Test Sample Data'!E69&gt;0),'Test Sample Data'!E69,35),""))</f>
        <v/>
      </c>
      <c r="F70" s="60" t="str">
        <f>IF('Test Sample Data'!F69="","",IF(SUM('Test Sample Data'!F$3:F$98)&gt;10,IF(AND(ISNUMBER('Test Sample Data'!F69),'Test Sample Data'!F69&lt;35, 'Test Sample Data'!F69&gt;0),'Test Sample Data'!F69,35),""))</f>
        <v/>
      </c>
      <c r="G70" s="60" t="str">
        <f>IF('Test Sample Data'!G69="","",IF(SUM('Test Sample Data'!G$3:G$98)&gt;10,IF(AND(ISNUMBER('Test Sample Data'!G69),'Test Sample Data'!G69&lt;35, 'Test Sample Data'!G69&gt;0),'Test Sample Data'!G69,35),""))</f>
        <v/>
      </c>
      <c r="H70" s="60" t="str">
        <f>IF('Test Sample Data'!H69="","",IF(SUM('Test Sample Data'!H$3:H$98)&gt;10,IF(AND(ISNUMBER('Test Sample Data'!H69),'Test Sample Data'!H69&lt;35, 'Test Sample Data'!H69&gt;0),'Test Sample Data'!H69,35),""))</f>
        <v/>
      </c>
      <c r="I70" s="60" t="str">
        <f>IF('Test Sample Data'!I69="","",IF(SUM('Test Sample Data'!I$3:I$98)&gt;10,IF(AND(ISNUMBER('Test Sample Data'!I69),'Test Sample Data'!I69&lt;35, 'Test Sample Data'!I69&gt;0),'Test Sample Data'!I69,35),""))</f>
        <v/>
      </c>
      <c r="J70" s="60" t="str">
        <f>IF('Test Sample Data'!J69="","",IF(SUM('Test Sample Data'!J$3:J$98)&gt;10,IF(AND(ISNUMBER('Test Sample Data'!J69),'Test Sample Data'!J69&lt;35, 'Test Sample Data'!J69&gt;0),'Test Sample Data'!J69,35),""))</f>
        <v/>
      </c>
      <c r="K70" s="60" t="str">
        <f>IF('Test Sample Data'!K69="","",IF(SUM('Test Sample Data'!K$3:K$98)&gt;10,IF(AND(ISNUMBER('Test Sample Data'!K69),'Test Sample Data'!K69&lt;35, 'Test Sample Data'!K69&gt;0),'Test Sample Data'!K69,35),""))</f>
        <v/>
      </c>
      <c r="L70" s="60" t="str">
        <f>IF('Test Sample Data'!L69="","",IF(SUM('Test Sample Data'!L$3:L$98)&gt;10,IF(AND(ISNUMBER('Test Sample Data'!L69),'Test Sample Data'!L69&lt;35, 'Test Sample Data'!L69&gt;0),'Test Sample Data'!L69,35),""))</f>
        <v/>
      </c>
      <c r="M70" s="60">
        <f>'Gene Table'!D69</f>
        <v>0</v>
      </c>
      <c r="N70" s="59" t="s">
        <v>67</v>
      </c>
      <c r="O70" s="60" t="str">
        <f>IF('Control Sample Data'!C69="","",IF(SUM('Control Sample Data'!C$3:C$98)&gt;10,IF(AND(ISNUMBER('Control Sample Data'!C69),'Control Sample Data'!C69&lt;35, 'Control Sample Data'!C69&gt;0),'Control Sample Data'!C69,35),""))</f>
        <v/>
      </c>
      <c r="P70" s="60" t="str">
        <f>IF('Control Sample Data'!D69="","",IF(SUM('Control Sample Data'!D$3:D$98)&gt;10,IF(AND(ISNUMBER('Control Sample Data'!D69),'Control Sample Data'!D69&lt;35, 'Control Sample Data'!D69&gt;0),'Control Sample Data'!D69,35),""))</f>
        <v/>
      </c>
      <c r="Q70" s="60" t="str">
        <f>IF('Control Sample Data'!E69="","",IF(SUM('Control Sample Data'!E$3:E$98)&gt;10,IF(AND(ISNUMBER('Control Sample Data'!E69),'Control Sample Data'!E69&lt;35, 'Control Sample Data'!E69&gt;0),'Control Sample Data'!E69,35),""))</f>
        <v/>
      </c>
      <c r="R70" s="60" t="str">
        <f>IF('Control Sample Data'!F69="","",IF(SUM('Control Sample Data'!F$3:F$98)&gt;10,IF(AND(ISNUMBER('Control Sample Data'!F69),'Control Sample Data'!F69&lt;35, 'Control Sample Data'!F69&gt;0),'Control Sample Data'!F69,35),""))</f>
        <v/>
      </c>
      <c r="S70" s="60" t="str">
        <f>IF('Control Sample Data'!G69="","",IF(SUM('Control Sample Data'!G$3:G$98)&gt;10,IF(AND(ISNUMBER('Control Sample Data'!G69),'Control Sample Data'!G69&lt;35, 'Control Sample Data'!G69&gt;0),'Control Sample Data'!G69,35),""))</f>
        <v/>
      </c>
      <c r="T70" s="60" t="str">
        <f>IF('Control Sample Data'!H69="","",IF(SUM('Control Sample Data'!H$3:H$98)&gt;10,IF(AND(ISNUMBER('Control Sample Data'!H69),'Control Sample Data'!H69&lt;35, 'Control Sample Data'!H69&gt;0),'Control Sample Data'!H69,35),""))</f>
        <v/>
      </c>
      <c r="U70" s="60" t="str">
        <f>IF('Control Sample Data'!I69="","",IF(SUM('Control Sample Data'!I$3:I$98)&gt;10,IF(AND(ISNUMBER('Control Sample Data'!I69),'Control Sample Data'!I69&lt;35, 'Control Sample Data'!I69&gt;0),'Control Sample Data'!I69,35),""))</f>
        <v/>
      </c>
      <c r="V70" s="60" t="str">
        <f>IF('Control Sample Data'!J69="","",IF(SUM('Control Sample Data'!J$3:J$98)&gt;10,IF(AND(ISNUMBER('Control Sample Data'!J69),'Control Sample Data'!J69&lt;35, 'Control Sample Data'!J69&gt;0),'Control Sample Data'!J69,35),""))</f>
        <v/>
      </c>
      <c r="W70" s="60" t="str">
        <f>IF('Control Sample Data'!K69="","",IF(SUM('Control Sample Data'!K$3:K$98)&gt;10,IF(AND(ISNUMBER('Control Sample Data'!K69),'Control Sample Data'!K69&lt;35, 'Control Sample Data'!K69&gt;0),'Control Sample Data'!K69,35),""))</f>
        <v/>
      </c>
      <c r="X70" s="60" t="str">
        <f>IF('Control Sample Data'!L69="","",IF(SUM('Control Sample Data'!L$3:L$98)&gt;10,IF(AND(ISNUMBER('Control Sample Data'!L69),'Control Sample Data'!L69&lt;35, 'Control Sample Data'!L69&gt;0),'Control Sample Data'!L69,35),""))</f>
        <v/>
      </c>
      <c r="AS70" s="23">
        <f t="shared" si="90"/>
        <v>0</v>
      </c>
      <c r="AT70" s="59" t="s">
        <v>67</v>
      </c>
      <c r="AU70" s="60" t="str">
        <f t="shared" si="70"/>
        <v/>
      </c>
      <c r="AV70" s="60" t="str">
        <f t="shared" si="71"/>
        <v/>
      </c>
      <c r="AW70" s="60" t="str">
        <f t="shared" si="72"/>
        <v/>
      </c>
      <c r="AX70" s="60" t="str">
        <f t="shared" si="73"/>
        <v/>
      </c>
      <c r="AY70" s="60" t="str">
        <f t="shared" si="74"/>
        <v/>
      </c>
      <c r="AZ70" s="60" t="str">
        <f t="shared" si="75"/>
        <v/>
      </c>
      <c r="BA70" s="60" t="str">
        <f t="shared" si="76"/>
        <v/>
      </c>
      <c r="BB70" s="60" t="str">
        <f t="shared" si="77"/>
        <v/>
      </c>
      <c r="BC70" s="60" t="str">
        <f t="shared" si="78"/>
        <v/>
      </c>
      <c r="BD70" s="60" t="str">
        <f t="shared" si="79"/>
        <v/>
      </c>
      <c r="BE70" s="60" t="str">
        <f t="shared" si="80"/>
        <v/>
      </c>
      <c r="BF70" s="60" t="str">
        <f t="shared" si="81"/>
        <v/>
      </c>
      <c r="BG70" s="60" t="str">
        <f t="shared" si="82"/>
        <v/>
      </c>
      <c r="BH70" s="60" t="str">
        <f t="shared" si="83"/>
        <v/>
      </c>
      <c r="BI70" s="60" t="str">
        <f t="shared" si="84"/>
        <v/>
      </c>
      <c r="BJ70" s="60" t="str">
        <f t="shared" si="85"/>
        <v/>
      </c>
      <c r="BK70" s="60" t="str">
        <f t="shared" si="86"/>
        <v/>
      </c>
      <c r="BL70" s="60" t="str">
        <f t="shared" si="87"/>
        <v/>
      </c>
      <c r="BM70" s="60" t="str">
        <f t="shared" si="88"/>
        <v/>
      </c>
      <c r="BN70" s="60" t="str">
        <f t="shared" si="89"/>
        <v/>
      </c>
      <c r="BO70" s="62" t="str">
        <f t="shared" si="68"/>
        <v>N/A</v>
      </c>
      <c r="BP70" s="62" t="str">
        <f t="shared" si="69"/>
        <v>N/A</v>
      </c>
      <c r="BQ70" s="74">
        <f t="shared" si="91"/>
        <v>0</v>
      </c>
      <c r="BR70" s="59" t="s">
        <v>297</v>
      </c>
      <c r="BS70" s="98" t="str">
        <f t="shared" si="92"/>
        <v/>
      </c>
      <c r="BT70" s="98" t="str">
        <f t="shared" si="93"/>
        <v/>
      </c>
      <c r="BU70" s="98" t="str">
        <f t="shared" si="94"/>
        <v/>
      </c>
      <c r="BV70" s="98" t="str">
        <f t="shared" si="95"/>
        <v/>
      </c>
      <c r="BW70" s="98" t="str">
        <f t="shared" si="96"/>
        <v/>
      </c>
      <c r="BX70" s="98" t="str">
        <f t="shared" si="97"/>
        <v/>
      </c>
      <c r="BY70" s="98" t="str">
        <f t="shared" si="98"/>
        <v/>
      </c>
      <c r="BZ70" s="98" t="str">
        <f t="shared" si="99"/>
        <v/>
      </c>
      <c r="CA70" s="98" t="str">
        <f t="shared" si="100"/>
        <v/>
      </c>
      <c r="CB70" s="98" t="str">
        <f t="shared" si="101"/>
        <v/>
      </c>
      <c r="CC70" s="98" t="str">
        <f t="shared" si="102"/>
        <v/>
      </c>
      <c r="CD70" s="98" t="str">
        <f t="shared" si="103"/>
        <v/>
      </c>
      <c r="CE70" s="98" t="str">
        <f t="shared" si="104"/>
        <v/>
      </c>
      <c r="CF70" s="98" t="str">
        <f t="shared" si="105"/>
        <v/>
      </c>
      <c r="CG70" s="98" t="str">
        <f t="shared" si="106"/>
        <v/>
      </c>
      <c r="CH70" s="98" t="str">
        <f t="shared" si="107"/>
        <v/>
      </c>
      <c r="CI70" s="98" t="str">
        <f t="shared" si="108"/>
        <v/>
      </c>
      <c r="CJ70" s="98" t="str">
        <f t="shared" si="109"/>
        <v/>
      </c>
      <c r="CK70" s="98" t="str">
        <f t="shared" si="110"/>
        <v/>
      </c>
      <c r="CL70" s="98" t="str">
        <f t="shared" si="111"/>
        <v/>
      </c>
    </row>
    <row r="71" spans="1:90" x14ac:dyDescent="0.25">
      <c r="A71" s="22">
        <f>'Gene Table'!D70</f>
        <v>0</v>
      </c>
      <c r="B71" s="59" t="s">
        <v>68</v>
      </c>
      <c r="C71" s="60" t="str">
        <f>IF('Test Sample Data'!C70="","",IF(SUM('Test Sample Data'!C$3:C$98)&gt;10,IF(AND(ISNUMBER('Test Sample Data'!C70),'Test Sample Data'!C70&lt;35, 'Test Sample Data'!C70&gt;0),'Test Sample Data'!C70,35),""))</f>
        <v/>
      </c>
      <c r="D71" s="60" t="str">
        <f>IF('Test Sample Data'!D70="","",IF(SUM('Test Sample Data'!D$3:D$98)&gt;10,IF(AND(ISNUMBER('Test Sample Data'!D70),'Test Sample Data'!D70&lt;35, 'Test Sample Data'!D70&gt;0),'Test Sample Data'!D70,35),""))</f>
        <v/>
      </c>
      <c r="E71" s="60" t="str">
        <f>IF('Test Sample Data'!E70="","",IF(SUM('Test Sample Data'!E$3:E$98)&gt;10,IF(AND(ISNUMBER('Test Sample Data'!E70),'Test Sample Data'!E70&lt;35, 'Test Sample Data'!E70&gt;0),'Test Sample Data'!E70,35),""))</f>
        <v/>
      </c>
      <c r="F71" s="60" t="str">
        <f>IF('Test Sample Data'!F70="","",IF(SUM('Test Sample Data'!F$3:F$98)&gt;10,IF(AND(ISNUMBER('Test Sample Data'!F70),'Test Sample Data'!F70&lt;35, 'Test Sample Data'!F70&gt;0),'Test Sample Data'!F70,35),""))</f>
        <v/>
      </c>
      <c r="G71" s="60" t="str">
        <f>IF('Test Sample Data'!G70="","",IF(SUM('Test Sample Data'!G$3:G$98)&gt;10,IF(AND(ISNUMBER('Test Sample Data'!G70),'Test Sample Data'!G70&lt;35, 'Test Sample Data'!G70&gt;0),'Test Sample Data'!G70,35),""))</f>
        <v/>
      </c>
      <c r="H71" s="60" t="str">
        <f>IF('Test Sample Data'!H70="","",IF(SUM('Test Sample Data'!H$3:H$98)&gt;10,IF(AND(ISNUMBER('Test Sample Data'!H70),'Test Sample Data'!H70&lt;35, 'Test Sample Data'!H70&gt;0),'Test Sample Data'!H70,35),""))</f>
        <v/>
      </c>
      <c r="I71" s="60" t="str">
        <f>IF('Test Sample Data'!I70="","",IF(SUM('Test Sample Data'!I$3:I$98)&gt;10,IF(AND(ISNUMBER('Test Sample Data'!I70),'Test Sample Data'!I70&lt;35, 'Test Sample Data'!I70&gt;0),'Test Sample Data'!I70,35),""))</f>
        <v/>
      </c>
      <c r="J71" s="60" t="str">
        <f>IF('Test Sample Data'!J70="","",IF(SUM('Test Sample Data'!J$3:J$98)&gt;10,IF(AND(ISNUMBER('Test Sample Data'!J70),'Test Sample Data'!J70&lt;35, 'Test Sample Data'!J70&gt;0),'Test Sample Data'!J70,35),""))</f>
        <v/>
      </c>
      <c r="K71" s="60" t="str">
        <f>IF('Test Sample Data'!K70="","",IF(SUM('Test Sample Data'!K$3:K$98)&gt;10,IF(AND(ISNUMBER('Test Sample Data'!K70),'Test Sample Data'!K70&lt;35, 'Test Sample Data'!K70&gt;0),'Test Sample Data'!K70,35),""))</f>
        <v/>
      </c>
      <c r="L71" s="60" t="str">
        <f>IF('Test Sample Data'!L70="","",IF(SUM('Test Sample Data'!L$3:L$98)&gt;10,IF(AND(ISNUMBER('Test Sample Data'!L70),'Test Sample Data'!L70&lt;35, 'Test Sample Data'!L70&gt;0),'Test Sample Data'!L70,35),""))</f>
        <v/>
      </c>
      <c r="M71" s="60">
        <f>'Gene Table'!D70</f>
        <v>0</v>
      </c>
      <c r="N71" s="59" t="s">
        <v>68</v>
      </c>
      <c r="O71" s="60" t="str">
        <f>IF('Control Sample Data'!C70="","",IF(SUM('Control Sample Data'!C$3:C$98)&gt;10,IF(AND(ISNUMBER('Control Sample Data'!C70),'Control Sample Data'!C70&lt;35, 'Control Sample Data'!C70&gt;0),'Control Sample Data'!C70,35),""))</f>
        <v/>
      </c>
      <c r="P71" s="60" t="str">
        <f>IF('Control Sample Data'!D70="","",IF(SUM('Control Sample Data'!D$3:D$98)&gt;10,IF(AND(ISNUMBER('Control Sample Data'!D70),'Control Sample Data'!D70&lt;35, 'Control Sample Data'!D70&gt;0),'Control Sample Data'!D70,35),""))</f>
        <v/>
      </c>
      <c r="Q71" s="60" t="str">
        <f>IF('Control Sample Data'!E70="","",IF(SUM('Control Sample Data'!E$3:E$98)&gt;10,IF(AND(ISNUMBER('Control Sample Data'!E70),'Control Sample Data'!E70&lt;35, 'Control Sample Data'!E70&gt;0),'Control Sample Data'!E70,35),""))</f>
        <v/>
      </c>
      <c r="R71" s="60" t="str">
        <f>IF('Control Sample Data'!F70="","",IF(SUM('Control Sample Data'!F$3:F$98)&gt;10,IF(AND(ISNUMBER('Control Sample Data'!F70),'Control Sample Data'!F70&lt;35, 'Control Sample Data'!F70&gt;0),'Control Sample Data'!F70,35),""))</f>
        <v/>
      </c>
      <c r="S71" s="60" t="str">
        <f>IF('Control Sample Data'!G70="","",IF(SUM('Control Sample Data'!G$3:G$98)&gt;10,IF(AND(ISNUMBER('Control Sample Data'!G70),'Control Sample Data'!G70&lt;35, 'Control Sample Data'!G70&gt;0),'Control Sample Data'!G70,35),""))</f>
        <v/>
      </c>
      <c r="T71" s="60" t="str">
        <f>IF('Control Sample Data'!H70="","",IF(SUM('Control Sample Data'!H$3:H$98)&gt;10,IF(AND(ISNUMBER('Control Sample Data'!H70),'Control Sample Data'!H70&lt;35, 'Control Sample Data'!H70&gt;0),'Control Sample Data'!H70,35),""))</f>
        <v/>
      </c>
      <c r="U71" s="60" t="str">
        <f>IF('Control Sample Data'!I70="","",IF(SUM('Control Sample Data'!I$3:I$98)&gt;10,IF(AND(ISNUMBER('Control Sample Data'!I70),'Control Sample Data'!I70&lt;35, 'Control Sample Data'!I70&gt;0),'Control Sample Data'!I70,35),""))</f>
        <v/>
      </c>
      <c r="V71" s="60" t="str">
        <f>IF('Control Sample Data'!J70="","",IF(SUM('Control Sample Data'!J$3:J$98)&gt;10,IF(AND(ISNUMBER('Control Sample Data'!J70),'Control Sample Data'!J70&lt;35, 'Control Sample Data'!J70&gt;0),'Control Sample Data'!J70,35),""))</f>
        <v/>
      </c>
      <c r="W71" s="60" t="str">
        <f>IF('Control Sample Data'!K70="","",IF(SUM('Control Sample Data'!K$3:K$98)&gt;10,IF(AND(ISNUMBER('Control Sample Data'!K70),'Control Sample Data'!K70&lt;35, 'Control Sample Data'!K70&gt;0),'Control Sample Data'!K70,35),""))</f>
        <v/>
      </c>
      <c r="X71" s="60" t="str">
        <f>IF('Control Sample Data'!L70="","",IF(SUM('Control Sample Data'!L$3:L$98)&gt;10,IF(AND(ISNUMBER('Control Sample Data'!L70),'Control Sample Data'!L70&lt;35, 'Control Sample Data'!L70&gt;0),'Control Sample Data'!L70,35),""))</f>
        <v/>
      </c>
      <c r="AS71" s="23">
        <f t="shared" si="90"/>
        <v>0</v>
      </c>
      <c r="AT71" s="59" t="s">
        <v>68</v>
      </c>
      <c r="AU71" s="60" t="str">
        <f t="shared" si="70"/>
        <v/>
      </c>
      <c r="AV71" s="60" t="str">
        <f t="shared" si="71"/>
        <v/>
      </c>
      <c r="AW71" s="60" t="str">
        <f t="shared" si="72"/>
        <v/>
      </c>
      <c r="AX71" s="60" t="str">
        <f t="shared" si="73"/>
        <v/>
      </c>
      <c r="AY71" s="60" t="str">
        <f t="shared" si="74"/>
        <v/>
      </c>
      <c r="AZ71" s="60" t="str">
        <f t="shared" si="75"/>
        <v/>
      </c>
      <c r="BA71" s="60" t="str">
        <f t="shared" si="76"/>
        <v/>
      </c>
      <c r="BB71" s="60" t="str">
        <f t="shared" si="77"/>
        <v/>
      </c>
      <c r="BC71" s="60" t="str">
        <f t="shared" si="78"/>
        <v/>
      </c>
      <c r="BD71" s="60" t="str">
        <f t="shared" si="79"/>
        <v/>
      </c>
      <c r="BE71" s="60" t="str">
        <f t="shared" si="80"/>
        <v/>
      </c>
      <c r="BF71" s="60" t="str">
        <f t="shared" si="81"/>
        <v/>
      </c>
      <c r="BG71" s="60" t="str">
        <f t="shared" si="82"/>
        <v/>
      </c>
      <c r="BH71" s="60" t="str">
        <f t="shared" si="83"/>
        <v/>
      </c>
      <c r="BI71" s="60" t="str">
        <f t="shared" si="84"/>
        <v/>
      </c>
      <c r="BJ71" s="60" t="str">
        <f t="shared" si="85"/>
        <v/>
      </c>
      <c r="BK71" s="60" t="str">
        <f t="shared" si="86"/>
        <v/>
      </c>
      <c r="BL71" s="60" t="str">
        <f t="shared" si="87"/>
        <v/>
      </c>
      <c r="BM71" s="60" t="str">
        <f t="shared" si="88"/>
        <v/>
      </c>
      <c r="BN71" s="60" t="str">
        <f t="shared" si="89"/>
        <v/>
      </c>
      <c r="BO71" s="62" t="str">
        <f t="shared" si="68"/>
        <v>N/A</v>
      </c>
      <c r="BP71" s="62" t="str">
        <f t="shared" si="69"/>
        <v>N/A</v>
      </c>
      <c r="BQ71" s="74">
        <f t="shared" si="91"/>
        <v>0</v>
      </c>
      <c r="BR71" s="59" t="s">
        <v>298</v>
      </c>
      <c r="BS71" s="98" t="str">
        <f t="shared" si="92"/>
        <v/>
      </c>
      <c r="BT71" s="98" t="str">
        <f t="shared" si="93"/>
        <v/>
      </c>
      <c r="BU71" s="98" t="str">
        <f t="shared" si="94"/>
        <v/>
      </c>
      <c r="BV71" s="98" t="str">
        <f t="shared" si="95"/>
        <v/>
      </c>
      <c r="BW71" s="98" t="str">
        <f t="shared" si="96"/>
        <v/>
      </c>
      <c r="BX71" s="98" t="str">
        <f t="shared" si="97"/>
        <v/>
      </c>
      <c r="BY71" s="98" t="str">
        <f t="shared" si="98"/>
        <v/>
      </c>
      <c r="BZ71" s="98" t="str">
        <f t="shared" si="99"/>
        <v/>
      </c>
      <c r="CA71" s="98" t="str">
        <f t="shared" si="100"/>
        <v/>
      </c>
      <c r="CB71" s="98" t="str">
        <f t="shared" si="101"/>
        <v/>
      </c>
      <c r="CC71" s="98" t="str">
        <f t="shared" si="102"/>
        <v/>
      </c>
      <c r="CD71" s="98" t="str">
        <f t="shared" si="103"/>
        <v/>
      </c>
      <c r="CE71" s="98" t="str">
        <f t="shared" si="104"/>
        <v/>
      </c>
      <c r="CF71" s="98" t="str">
        <f t="shared" si="105"/>
        <v/>
      </c>
      <c r="CG71" s="98" t="str">
        <f t="shared" si="106"/>
        <v/>
      </c>
      <c r="CH71" s="98" t="str">
        <f t="shared" si="107"/>
        <v/>
      </c>
      <c r="CI71" s="98" t="str">
        <f t="shared" si="108"/>
        <v/>
      </c>
      <c r="CJ71" s="98" t="str">
        <f t="shared" si="109"/>
        <v/>
      </c>
      <c r="CK71" s="98" t="str">
        <f t="shared" si="110"/>
        <v/>
      </c>
      <c r="CL71" s="98" t="str">
        <f t="shared" si="111"/>
        <v/>
      </c>
    </row>
    <row r="72" spans="1:90" x14ac:dyDescent="0.25">
      <c r="A72" s="22">
        <f>'Gene Table'!D71</f>
        <v>0</v>
      </c>
      <c r="B72" s="59" t="s">
        <v>69</v>
      </c>
      <c r="C72" s="60" t="str">
        <f>IF('Test Sample Data'!C71="","",IF(SUM('Test Sample Data'!C$3:C$98)&gt;10,IF(AND(ISNUMBER('Test Sample Data'!C71),'Test Sample Data'!C71&lt;35, 'Test Sample Data'!C71&gt;0),'Test Sample Data'!C71,35),""))</f>
        <v/>
      </c>
      <c r="D72" s="60" t="str">
        <f>IF('Test Sample Data'!D71="","",IF(SUM('Test Sample Data'!D$3:D$98)&gt;10,IF(AND(ISNUMBER('Test Sample Data'!D71),'Test Sample Data'!D71&lt;35, 'Test Sample Data'!D71&gt;0),'Test Sample Data'!D71,35),""))</f>
        <v/>
      </c>
      <c r="E72" s="60" t="str">
        <f>IF('Test Sample Data'!E71="","",IF(SUM('Test Sample Data'!E$3:E$98)&gt;10,IF(AND(ISNUMBER('Test Sample Data'!E71),'Test Sample Data'!E71&lt;35, 'Test Sample Data'!E71&gt;0),'Test Sample Data'!E71,35),""))</f>
        <v/>
      </c>
      <c r="F72" s="60" t="str">
        <f>IF('Test Sample Data'!F71="","",IF(SUM('Test Sample Data'!F$3:F$98)&gt;10,IF(AND(ISNUMBER('Test Sample Data'!F71),'Test Sample Data'!F71&lt;35, 'Test Sample Data'!F71&gt;0),'Test Sample Data'!F71,35),""))</f>
        <v/>
      </c>
      <c r="G72" s="60" t="str">
        <f>IF('Test Sample Data'!G71="","",IF(SUM('Test Sample Data'!G$3:G$98)&gt;10,IF(AND(ISNUMBER('Test Sample Data'!G71),'Test Sample Data'!G71&lt;35, 'Test Sample Data'!G71&gt;0),'Test Sample Data'!G71,35),""))</f>
        <v/>
      </c>
      <c r="H72" s="60" t="str">
        <f>IF('Test Sample Data'!H71="","",IF(SUM('Test Sample Data'!H$3:H$98)&gt;10,IF(AND(ISNUMBER('Test Sample Data'!H71),'Test Sample Data'!H71&lt;35, 'Test Sample Data'!H71&gt;0),'Test Sample Data'!H71,35),""))</f>
        <v/>
      </c>
      <c r="I72" s="60" t="str">
        <f>IF('Test Sample Data'!I71="","",IF(SUM('Test Sample Data'!I$3:I$98)&gt;10,IF(AND(ISNUMBER('Test Sample Data'!I71),'Test Sample Data'!I71&lt;35, 'Test Sample Data'!I71&gt;0),'Test Sample Data'!I71,35),""))</f>
        <v/>
      </c>
      <c r="J72" s="60" t="str">
        <f>IF('Test Sample Data'!J71="","",IF(SUM('Test Sample Data'!J$3:J$98)&gt;10,IF(AND(ISNUMBER('Test Sample Data'!J71),'Test Sample Data'!J71&lt;35, 'Test Sample Data'!J71&gt;0),'Test Sample Data'!J71,35),""))</f>
        <v/>
      </c>
      <c r="K72" s="60" t="str">
        <f>IF('Test Sample Data'!K71="","",IF(SUM('Test Sample Data'!K$3:K$98)&gt;10,IF(AND(ISNUMBER('Test Sample Data'!K71),'Test Sample Data'!K71&lt;35, 'Test Sample Data'!K71&gt;0),'Test Sample Data'!K71,35),""))</f>
        <v/>
      </c>
      <c r="L72" s="60" t="str">
        <f>IF('Test Sample Data'!L71="","",IF(SUM('Test Sample Data'!L$3:L$98)&gt;10,IF(AND(ISNUMBER('Test Sample Data'!L71),'Test Sample Data'!L71&lt;35, 'Test Sample Data'!L71&gt;0),'Test Sample Data'!L71,35),""))</f>
        <v/>
      </c>
      <c r="M72" s="60">
        <f>'Gene Table'!D71</f>
        <v>0</v>
      </c>
      <c r="N72" s="59" t="s">
        <v>69</v>
      </c>
      <c r="O72" s="60" t="str">
        <f>IF('Control Sample Data'!C71="","",IF(SUM('Control Sample Data'!C$3:C$98)&gt;10,IF(AND(ISNUMBER('Control Sample Data'!C71),'Control Sample Data'!C71&lt;35, 'Control Sample Data'!C71&gt;0),'Control Sample Data'!C71,35),""))</f>
        <v/>
      </c>
      <c r="P72" s="60" t="str">
        <f>IF('Control Sample Data'!D71="","",IF(SUM('Control Sample Data'!D$3:D$98)&gt;10,IF(AND(ISNUMBER('Control Sample Data'!D71),'Control Sample Data'!D71&lt;35, 'Control Sample Data'!D71&gt;0),'Control Sample Data'!D71,35),""))</f>
        <v/>
      </c>
      <c r="Q72" s="60" t="str">
        <f>IF('Control Sample Data'!E71="","",IF(SUM('Control Sample Data'!E$3:E$98)&gt;10,IF(AND(ISNUMBER('Control Sample Data'!E71),'Control Sample Data'!E71&lt;35, 'Control Sample Data'!E71&gt;0),'Control Sample Data'!E71,35),""))</f>
        <v/>
      </c>
      <c r="R72" s="60" t="str">
        <f>IF('Control Sample Data'!F71="","",IF(SUM('Control Sample Data'!F$3:F$98)&gt;10,IF(AND(ISNUMBER('Control Sample Data'!F71),'Control Sample Data'!F71&lt;35, 'Control Sample Data'!F71&gt;0),'Control Sample Data'!F71,35),""))</f>
        <v/>
      </c>
      <c r="S72" s="60" t="str">
        <f>IF('Control Sample Data'!G71="","",IF(SUM('Control Sample Data'!G$3:G$98)&gt;10,IF(AND(ISNUMBER('Control Sample Data'!G71),'Control Sample Data'!G71&lt;35, 'Control Sample Data'!G71&gt;0),'Control Sample Data'!G71,35),""))</f>
        <v/>
      </c>
      <c r="T72" s="60" t="str">
        <f>IF('Control Sample Data'!H71="","",IF(SUM('Control Sample Data'!H$3:H$98)&gt;10,IF(AND(ISNUMBER('Control Sample Data'!H71),'Control Sample Data'!H71&lt;35, 'Control Sample Data'!H71&gt;0),'Control Sample Data'!H71,35),""))</f>
        <v/>
      </c>
      <c r="U72" s="60" t="str">
        <f>IF('Control Sample Data'!I71="","",IF(SUM('Control Sample Data'!I$3:I$98)&gt;10,IF(AND(ISNUMBER('Control Sample Data'!I71),'Control Sample Data'!I71&lt;35, 'Control Sample Data'!I71&gt;0),'Control Sample Data'!I71,35),""))</f>
        <v/>
      </c>
      <c r="V72" s="60" t="str">
        <f>IF('Control Sample Data'!J71="","",IF(SUM('Control Sample Data'!J$3:J$98)&gt;10,IF(AND(ISNUMBER('Control Sample Data'!J71),'Control Sample Data'!J71&lt;35, 'Control Sample Data'!J71&gt;0),'Control Sample Data'!J71,35),""))</f>
        <v/>
      </c>
      <c r="W72" s="60" t="str">
        <f>IF('Control Sample Data'!K71="","",IF(SUM('Control Sample Data'!K$3:K$98)&gt;10,IF(AND(ISNUMBER('Control Sample Data'!K71),'Control Sample Data'!K71&lt;35, 'Control Sample Data'!K71&gt;0),'Control Sample Data'!K71,35),""))</f>
        <v/>
      </c>
      <c r="X72" s="60" t="str">
        <f>IF('Control Sample Data'!L71="","",IF(SUM('Control Sample Data'!L$3:L$98)&gt;10,IF(AND(ISNUMBER('Control Sample Data'!L71),'Control Sample Data'!L71&lt;35, 'Control Sample Data'!L71&gt;0),'Control Sample Data'!L71,35),""))</f>
        <v/>
      </c>
      <c r="AS72" s="23">
        <f t="shared" si="90"/>
        <v>0</v>
      </c>
      <c r="AT72" s="59" t="s">
        <v>69</v>
      </c>
      <c r="AU72" s="60" t="str">
        <f t="shared" si="70"/>
        <v/>
      </c>
      <c r="AV72" s="60" t="str">
        <f t="shared" si="71"/>
        <v/>
      </c>
      <c r="AW72" s="60" t="str">
        <f t="shared" si="72"/>
        <v/>
      </c>
      <c r="AX72" s="60" t="str">
        <f t="shared" si="73"/>
        <v/>
      </c>
      <c r="AY72" s="60" t="str">
        <f t="shared" si="74"/>
        <v/>
      </c>
      <c r="AZ72" s="60" t="str">
        <f t="shared" si="75"/>
        <v/>
      </c>
      <c r="BA72" s="60" t="str">
        <f t="shared" si="76"/>
        <v/>
      </c>
      <c r="BB72" s="60" t="str">
        <f t="shared" si="77"/>
        <v/>
      </c>
      <c r="BC72" s="60" t="str">
        <f t="shared" si="78"/>
        <v/>
      </c>
      <c r="BD72" s="60" t="str">
        <f t="shared" si="79"/>
        <v/>
      </c>
      <c r="BE72" s="60" t="str">
        <f t="shared" si="80"/>
        <v/>
      </c>
      <c r="BF72" s="60" t="str">
        <f t="shared" si="81"/>
        <v/>
      </c>
      <c r="BG72" s="60" t="str">
        <f t="shared" si="82"/>
        <v/>
      </c>
      <c r="BH72" s="60" t="str">
        <f t="shared" si="83"/>
        <v/>
      </c>
      <c r="BI72" s="60" t="str">
        <f t="shared" si="84"/>
        <v/>
      </c>
      <c r="BJ72" s="60" t="str">
        <f t="shared" si="85"/>
        <v/>
      </c>
      <c r="BK72" s="60" t="str">
        <f t="shared" si="86"/>
        <v/>
      </c>
      <c r="BL72" s="60" t="str">
        <f t="shared" si="87"/>
        <v/>
      </c>
      <c r="BM72" s="60" t="str">
        <f t="shared" si="88"/>
        <v/>
      </c>
      <c r="BN72" s="60" t="str">
        <f t="shared" si="89"/>
        <v/>
      </c>
      <c r="BO72" s="62" t="str">
        <f t="shared" si="68"/>
        <v>N/A</v>
      </c>
      <c r="BP72" s="62" t="str">
        <f t="shared" si="69"/>
        <v>N/A</v>
      </c>
      <c r="BQ72" s="74">
        <f t="shared" si="91"/>
        <v>0</v>
      </c>
      <c r="BR72" s="59" t="s">
        <v>299</v>
      </c>
      <c r="BS72" s="98" t="str">
        <f t="shared" si="92"/>
        <v/>
      </c>
      <c r="BT72" s="98" t="str">
        <f t="shared" si="93"/>
        <v/>
      </c>
      <c r="BU72" s="98" t="str">
        <f t="shared" si="94"/>
        <v/>
      </c>
      <c r="BV72" s="98" t="str">
        <f t="shared" si="95"/>
        <v/>
      </c>
      <c r="BW72" s="98" t="str">
        <f t="shared" si="96"/>
        <v/>
      </c>
      <c r="BX72" s="98" t="str">
        <f t="shared" si="97"/>
        <v/>
      </c>
      <c r="BY72" s="98" t="str">
        <f t="shared" si="98"/>
        <v/>
      </c>
      <c r="BZ72" s="98" t="str">
        <f t="shared" si="99"/>
        <v/>
      </c>
      <c r="CA72" s="98" t="str">
        <f t="shared" si="100"/>
        <v/>
      </c>
      <c r="CB72" s="98" t="str">
        <f t="shared" si="101"/>
        <v/>
      </c>
      <c r="CC72" s="98" t="str">
        <f t="shared" si="102"/>
        <v/>
      </c>
      <c r="CD72" s="98" t="str">
        <f t="shared" si="103"/>
        <v/>
      </c>
      <c r="CE72" s="98" t="str">
        <f t="shared" si="104"/>
        <v/>
      </c>
      <c r="CF72" s="98" t="str">
        <f t="shared" si="105"/>
        <v/>
      </c>
      <c r="CG72" s="98" t="str">
        <f t="shared" si="106"/>
        <v/>
      </c>
      <c r="CH72" s="98" t="str">
        <f t="shared" si="107"/>
        <v/>
      </c>
      <c r="CI72" s="98" t="str">
        <f t="shared" si="108"/>
        <v/>
      </c>
      <c r="CJ72" s="98" t="str">
        <f t="shared" si="109"/>
        <v/>
      </c>
      <c r="CK72" s="98" t="str">
        <f t="shared" si="110"/>
        <v/>
      </c>
      <c r="CL72" s="98" t="str">
        <f t="shared" si="111"/>
        <v/>
      </c>
    </row>
    <row r="73" spans="1:90" x14ac:dyDescent="0.25">
      <c r="A73" s="22">
        <f>'Gene Table'!D72</f>
        <v>0</v>
      </c>
      <c r="B73" s="59" t="s">
        <v>70</v>
      </c>
      <c r="C73" s="60" t="str">
        <f>IF('Test Sample Data'!C72="","",IF(SUM('Test Sample Data'!C$3:C$98)&gt;10,IF(AND(ISNUMBER('Test Sample Data'!C72),'Test Sample Data'!C72&lt;35, 'Test Sample Data'!C72&gt;0),'Test Sample Data'!C72,35),""))</f>
        <v/>
      </c>
      <c r="D73" s="60" t="str">
        <f>IF('Test Sample Data'!D72="","",IF(SUM('Test Sample Data'!D$3:D$98)&gt;10,IF(AND(ISNUMBER('Test Sample Data'!D72),'Test Sample Data'!D72&lt;35, 'Test Sample Data'!D72&gt;0),'Test Sample Data'!D72,35),""))</f>
        <v/>
      </c>
      <c r="E73" s="60" t="str">
        <f>IF('Test Sample Data'!E72="","",IF(SUM('Test Sample Data'!E$3:E$98)&gt;10,IF(AND(ISNUMBER('Test Sample Data'!E72),'Test Sample Data'!E72&lt;35, 'Test Sample Data'!E72&gt;0),'Test Sample Data'!E72,35),""))</f>
        <v/>
      </c>
      <c r="F73" s="60" t="str">
        <f>IF('Test Sample Data'!F72="","",IF(SUM('Test Sample Data'!F$3:F$98)&gt;10,IF(AND(ISNUMBER('Test Sample Data'!F72),'Test Sample Data'!F72&lt;35, 'Test Sample Data'!F72&gt;0),'Test Sample Data'!F72,35),""))</f>
        <v/>
      </c>
      <c r="G73" s="60" t="str">
        <f>IF('Test Sample Data'!G72="","",IF(SUM('Test Sample Data'!G$3:G$98)&gt;10,IF(AND(ISNUMBER('Test Sample Data'!G72),'Test Sample Data'!G72&lt;35, 'Test Sample Data'!G72&gt;0),'Test Sample Data'!G72,35),""))</f>
        <v/>
      </c>
      <c r="H73" s="60" t="str">
        <f>IF('Test Sample Data'!H72="","",IF(SUM('Test Sample Data'!H$3:H$98)&gt;10,IF(AND(ISNUMBER('Test Sample Data'!H72),'Test Sample Data'!H72&lt;35, 'Test Sample Data'!H72&gt;0),'Test Sample Data'!H72,35),""))</f>
        <v/>
      </c>
      <c r="I73" s="60" t="str">
        <f>IF('Test Sample Data'!I72="","",IF(SUM('Test Sample Data'!I$3:I$98)&gt;10,IF(AND(ISNUMBER('Test Sample Data'!I72),'Test Sample Data'!I72&lt;35, 'Test Sample Data'!I72&gt;0),'Test Sample Data'!I72,35),""))</f>
        <v/>
      </c>
      <c r="J73" s="60" t="str">
        <f>IF('Test Sample Data'!J72="","",IF(SUM('Test Sample Data'!J$3:J$98)&gt;10,IF(AND(ISNUMBER('Test Sample Data'!J72),'Test Sample Data'!J72&lt;35, 'Test Sample Data'!J72&gt;0),'Test Sample Data'!J72,35),""))</f>
        <v/>
      </c>
      <c r="K73" s="60" t="str">
        <f>IF('Test Sample Data'!K72="","",IF(SUM('Test Sample Data'!K$3:K$98)&gt;10,IF(AND(ISNUMBER('Test Sample Data'!K72),'Test Sample Data'!K72&lt;35, 'Test Sample Data'!K72&gt;0),'Test Sample Data'!K72,35),""))</f>
        <v/>
      </c>
      <c r="L73" s="60" t="str">
        <f>IF('Test Sample Data'!L72="","",IF(SUM('Test Sample Data'!L$3:L$98)&gt;10,IF(AND(ISNUMBER('Test Sample Data'!L72),'Test Sample Data'!L72&lt;35, 'Test Sample Data'!L72&gt;0),'Test Sample Data'!L72,35),""))</f>
        <v/>
      </c>
      <c r="M73" s="60">
        <f>'Gene Table'!D72</f>
        <v>0</v>
      </c>
      <c r="N73" s="59" t="s">
        <v>70</v>
      </c>
      <c r="O73" s="60" t="str">
        <f>IF('Control Sample Data'!C72="","",IF(SUM('Control Sample Data'!C$3:C$98)&gt;10,IF(AND(ISNUMBER('Control Sample Data'!C72),'Control Sample Data'!C72&lt;35, 'Control Sample Data'!C72&gt;0),'Control Sample Data'!C72,35),""))</f>
        <v/>
      </c>
      <c r="P73" s="60" t="str">
        <f>IF('Control Sample Data'!D72="","",IF(SUM('Control Sample Data'!D$3:D$98)&gt;10,IF(AND(ISNUMBER('Control Sample Data'!D72),'Control Sample Data'!D72&lt;35, 'Control Sample Data'!D72&gt;0),'Control Sample Data'!D72,35),""))</f>
        <v/>
      </c>
      <c r="Q73" s="60" t="str">
        <f>IF('Control Sample Data'!E72="","",IF(SUM('Control Sample Data'!E$3:E$98)&gt;10,IF(AND(ISNUMBER('Control Sample Data'!E72),'Control Sample Data'!E72&lt;35, 'Control Sample Data'!E72&gt;0),'Control Sample Data'!E72,35),""))</f>
        <v/>
      </c>
      <c r="R73" s="60" t="str">
        <f>IF('Control Sample Data'!F72="","",IF(SUM('Control Sample Data'!F$3:F$98)&gt;10,IF(AND(ISNUMBER('Control Sample Data'!F72),'Control Sample Data'!F72&lt;35, 'Control Sample Data'!F72&gt;0),'Control Sample Data'!F72,35),""))</f>
        <v/>
      </c>
      <c r="S73" s="60" t="str">
        <f>IF('Control Sample Data'!G72="","",IF(SUM('Control Sample Data'!G$3:G$98)&gt;10,IF(AND(ISNUMBER('Control Sample Data'!G72),'Control Sample Data'!G72&lt;35, 'Control Sample Data'!G72&gt;0),'Control Sample Data'!G72,35),""))</f>
        <v/>
      </c>
      <c r="T73" s="60" t="str">
        <f>IF('Control Sample Data'!H72="","",IF(SUM('Control Sample Data'!H$3:H$98)&gt;10,IF(AND(ISNUMBER('Control Sample Data'!H72),'Control Sample Data'!H72&lt;35, 'Control Sample Data'!H72&gt;0),'Control Sample Data'!H72,35),""))</f>
        <v/>
      </c>
      <c r="U73" s="60" t="str">
        <f>IF('Control Sample Data'!I72="","",IF(SUM('Control Sample Data'!I$3:I$98)&gt;10,IF(AND(ISNUMBER('Control Sample Data'!I72),'Control Sample Data'!I72&lt;35, 'Control Sample Data'!I72&gt;0),'Control Sample Data'!I72,35),""))</f>
        <v/>
      </c>
      <c r="V73" s="60" t="str">
        <f>IF('Control Sample Data'!J72="","",IF(SUM('Control Sample Data'!J$3:J$98)&gt;10,IF(AND(ISNUMBER('Control Sample Data'!J72),'Control Sample Data'!J72&lt;35, 'Control Sample Data'!J72&gt;0),'Control Sample Data'!J72,35),""))</f>
        <v/>
      </c>
      <c r="W73" s="60" t="str">
        <f>IF('Control Sample Data'!K72="","",IF(SUM('Control Sample Data'!K$3:K$98)&gt;10,IF(AND(ISNUMBER('Control Sample Data'!K72),'Control Sample Data'!K72&lt;35, 'Control Sample Data'!K72&gt;0),'Control Sample Data'!K72,35),""))</f>
        <v/>
      </c>
      <c r="X73" s="60" t="str">
        <f>IF('Control Sample Data'!L72="","",IF(SUM('Control Sample Data'!L$3:L$98)&gt;10,IF(AND(ISNUMBER('Control Sample Data'!L72),'Control Sample Data'!L72&lt;35, 'Control Sample Data'!L72&gt;0),'Control Sample Data'!L72,35),""))</f>
        <v/>
      </c>
      <c r="AS73" s="23">
        <f t="shared" si="90"/>
        <v>0</v>
      </c>
      <c r="AT73" s="59" t="s">
        <v>70</v>
      </c>
      <c r="AU73" s="60" t="str">
        <f t="shared" si="70"/>
        <v/>
      </c>
      <c r="AV73" s="60" t="str">
        <f t="shared" si="71"/>
        <v/>
      </c>
      <c r="AW73" s="60" t="str">
        <f t="shared" si="72"/>
        <v/>
      </c>
      <c r="AX73" s="60" t="str">
        <f t="shared" si="73"/>
        <v/>
      </c>
      <c r="AY73" s="60" t="str">
        <f t="shared" si="74"/>
        <v/>
      </c>
      <c r="AZ73" s="60" t="str">
        <f t="shared" si="75"/>
        <v/>
      </c>
      <c r="BA73" s="60" t="str">
        <f t="shared" si="76"/>
        <v/>
      </c>
      <c r="BB73" s="60" t="str">
        <f t="shared" si="77"/>
        <v/>
      </c>
      <c r="BC73" s="60" t="str">
        <f t="shared" si="78"/>
        <v/>
      </c>
      <c r="BD73" s="60" t="str">
        <f t="shared" si="79"/>
        <v/>
      </c>
      <c r="BE73" s="60" t="str">
        <f t="shared" si="80"/>
        <v/>
      </c>
      <c r="BF73" s="60" t="str">
        <f t="shared" si="81"/>
        <v/>
      </c>
      <c r="BG73" s="60" t="str">
        <f t="shared" si="82"/>
        <v/>
      </c>
      <c r="BH73" s="60" t="str">
        <f t="shared" si="83"/>
        <v/>
      </c>
      <c r="BI73" s="60" t="str">
        <f t="shared" si="84"/>
        <v/>
      </c>
      <c r="BJ73" s="60" t="str">
        <f t="shared" si="85"/>
        <v/>
      </c>
      <c r="BK73" s="60" t="str">
        <f t="shared" si="86"/>
        <v/>
      </c>
      <c r="BL73" s="60" t="str">
        <f t="shared" si="87"/>
        <v/>
      </c>
      <c r="BM73" s="60" t="str">
        <f t="shared" si="88"/>
        <v/>
      </c>
      <c r="BN73" s="60" t="str">
        <f t="shared" si="89"/>
        <v/>
      </c>
      <c r="BO73" s="62" t="str">
        <f t="shared" si="68"/>
        <v>N/A</v>
      </c>
      <c r="BP73" s="62" t="str">
        <f t="shared" si="69"/>
        <v>N/A</v>
      </c>
      <c r="BQ73" s="74">
        <f t="shared" si="91"/>
        <v>0</v>
      </c>
      <c r="BR73" s="59" t="s">
        <v>300</v>
      </c>
      <c r="BS73" s="98" t="str">
        <f t="shared" si="92"/>
        <v/>
      </c>
      <c r="BT73" s="98" t="str">
        <f t="shared" si="93"/>
        <v/>
      </c>
      <c r="BU73" s="98" t="str">
        <f t="shared" si="94"/>
        <v/>
      </c>
      <c r="BV73" s="98" t="str">
        <f t="shared" si="95"/>
        <v/>
      </c>
      <c r="BW73" s="98" t="str">
        <f t="shared" si="96"/>
        <v/>
      </c>
      <c r="BX73" s="98" t="str">
        <f t="shared" si="97"/>
        <v/>
      </c>
      <c r="BY73" s="98" t="str">
        <f t="shared" si="98"/>
        <v/>
      </c>
      <c r="BZ73" s="98" t="str">
        <f t="shared" si="99"/>
        <v/>
      </c>
      <c r="CA73" s="98" t="str">
        <f t="shared" si="100"/>
        <v/>
      </c>
      <c r="CB73" s="98" t="str">
        <f t="shared" si="101"/>
        <v/>
      </c>
      <c r="CC73" s="98" t="str">
        <f t="shared" si="102"/>
        <v/>
      </c>
      <c r="CD73" s="98" t="str">
        <f t="shared" si="103"/>
        <v/>
      </c>
      <c r="CE73" s="98" t="str">
        <f t="shared" si="104"/>
        <v/>
      </c>
      <c r="CF73" s="98" t="str">
        <f t="shared" si="105"/>
        <v/>
      </c>
      <c r="CG73" s="98" t="str">
        <f t="shared" si="106"/>
        <v/>
      </c>
      <c r="CH73" s="98" t="str">
        <f t="shared" si="107"/>
        <v/>
      </c>
      <c r="CI73" s="98" t="str">
        <f t="shared" si="108"/>
        <v/>
      </c>
      <c r="CJ73" s="98" t="str">
        <f t="shared" si="109"/>
        <v/>
      </c>
      <c r="CK73" s="98" t="str">
        <f t="shared" si="110"/>
        <v/>
      </c>
      <c r="CL73" s="98" t="str">
        <f t="shared" si="111"/>
        <v/>
      </c>
    </row>
    <row r="74" spans="1:90" x14ac:dyDescent="0.25">
      <c r="A74" s="22">
        <f>'Gene Table'!D73</f>
        <v>0</v>
      </c>
      <c r="B74" s="59" t="s">
        <v>71</v>
      </c>
      <c r="C74" s="60" t="str">
        <f>IF('Test Sample Data'!C73="","",IF(SUM('Test Sample Data'!C$3:C$98)&gt;10,IF(AND(ISNUMBER('Test Sample Data'!C73),'Test Sample Data'!C73&lt;35, 'Test Sample Data'!C73&gt;0),'Test Sample Data'!C73,35),""))</f>
        <v/>
      </c>
      <c r="D74" s="60" t="str">
        <f>IF('Test Sample Data'!D73="","",IF(SUM('Test Sample Data'!D$3:D$98)&gt;10,IF(AND(ISNUMBER('Test Sample Data'!D73),'Test Sample Data'!D73&lt;35, 'Test Sample Data'!D73&gt;0),'Test Sample Data'!D73,35),""))</f>
        <v/>
      </c>
      <c r="E74" s="60" t="str">
        <f>IF('Test Sample Data'!E73="","",IF(SUM('Test Sample Data'!E$3:E$98)&gt;10,IF(AND(ISNUMBER('Test Sample Data'!E73),'Test Sample Data'!E73&lt;35, 'Test Sample Data'!E73&gt;0),'Test Sample Data'!E73,35),""))</f>
        <v/>
      </c>
      <c r="F74" s="60" t="str">
        <f>IF('Test Sample Data'!F73="","",IF(SUM('Test Sample Data'!F$3:F$98)&gt;10,IF(AND(ISNUMBER('Test Sample Data'!F73),'Test Sample Data'!F73&lt;35, 'Test Sample Data'!F73&gt;0),'Test Sample Data'!F73,35),""))</f>
        <v/>
      </c>
      <c r="G74" s="60" t="str">
        <f>IF('Test Sample Data'!G73="","",IF(SUM('Test Sample Data'!G$3:G$98)&gt;10,IF(AND(ISNUMBER('Test Sample Data'!G73),'Test Sample Data'!G73&lt;35, 'Test Sample Data'!G73&gt;0),'Test Sample Data'!G73,35),""))</f>
        <v/>
      </c>
      <c r="H74" s="60" t="str">
        <f>IF('Test Sample Data'!H73="","",IF(SUM('Test Sample Data'!H$3:H$98)&gt;10,IF(AND(ISNUMBER('Test Sample Data'!H73),'Test Sample Data'!H73&lt;35, 'Test Sample Data'!H73&gt;0),'Test Sample Data'!H73,35),""))</f>
        <v/>
      </c>
      <c r="I74" s="60" t="str">
        <f>IF('Test Sample Data'!I73="","",IF(SUM('Test Sample Data'!I$3:I$98)&gt;10,IF(AND(ISNUMBER('Test Sample Data'!I73),'Test Sample Data'!I73&lt;35, 'Test Sample Data'!I73&gt;0),'Test Sample Data'!I73,35),""))</f>
        <v/>
      </c>
      <c r="J74" s="60" t="str">
        <f>IF('Test Sample Data'!J73="","",IF(SUM('Test Sample Data'!J$3:J$98)&gt;10,IF(AND(ISNUMBER('Test Sample Data'!J73),'Test Sample Data'!J73&lt;35, 'Test Sample Data'!J73&gt;0),'Test Sample Data'!J73,35),""))</f>
        <v/>
      </c>
      <c r="K74" s="60" t="str">
        <f>IF('Test Sample Data'!K73="","",IF(SUM('Test Sample Data'!K$3:K$98)&gt;10,IF(AND(ISNUMBER('Test Sample Data'!K73),'Test Sample Data'!K73&lt;35, 'Test Sample Data'!K73&gt;0),'Test Sample Data'!K73,35),""))</f>
        <v/>
      </c>
      <c r="L74" s="60" t="str">
        <f>IF('Test Sample Data'!L73="","",IF(SUM('Test Sample Data'!L$3:L$98)&gt;10,IF(AND(ISNUMBER('Test Sample Data'!L73),'Test Sample Data'!L73&lt;35, 'Test Sample Data'!L73&gt;0),'Test Sample Data'!L73,35),""))</f>
        <v/>
      </c>
      <c r="M74" s="60">
        <f>'Gene Table'!D73</f>
        <v>0</v>
      </c>
      <c r="N74" s="59" t="s">
        <v>71</v>
      </c>
      <c r="O74" s="60" t="str">
        <f>IF('Control Sample Data'!C73="","",IF(SUM('Control Sample Data'!C$3:C$98)&gt;10,IF(AND(ISNUMBER('Control Sample Data'!C73),'Control Sample Data'!C73&lt;35, 'Control Sample Data'!C73&gt;0),'Control Sample Data'!C73,35),""))</f>
        <v/>
      </c>
      <c r="P74" s="60" t="str">
        <f>IF('Control Sample Data'!D73="","",IF(SUM('Control Sample Data'!D$3:D$98)&gt;10,IF(AND(ISNUMBER('Control Sample Data'!D73),'Control Sample Data'!D73&lt;35, 'Control Sample Data'!D73&gt;0),'Control Sample Data'!D73,35),""))</f>
        <v/>
      </c>
      <c r="Q74" s="60" t="str">
        <f>IF('Control Sample Data'!E73="","",IF(SUM('Control Sample Data'!E$3:E$98)&gt;10,IF(AND(ISNUMBER('Control Sample Data'!E73),'Control Sample Data'!E73&lt;35, 'Control Sample Data'!E73&gt;0),'Control Sample Data'!E73,35),""))</f>
        <v/>
      </c>
      <c r="R74" s="60" t="str">
        <f>IF('Control Sample Data'!F73="","",IF(SUM('Control Sample Data'!F$3:F$98)&gt;10,IF(AND(ISNUMBER('Control Sample Data'!F73),'Control Sample Data'!F73&lt;35, 'Control Sample Data'!F73&gt;0),'Control Sample Data'!F73,35),""))</f>
        <v/>
      </c>
      <c r="S74" s="60" t="str">
        <f>IF('Control Sample Data'!G73="","",IF(SUM('Control Sample Data'!G$3:G$98)&gt;10,IF(AND(ISNUMBER('Control Sample Data'!G73),'Control Sample Data'!G73&lt;35, 'Control Sample Data'!G73&gt;0),'Control Sample Data'!G73,35),""))</f>
        <v/>
      </c>
      <c r="T74" s="60" t="str">
        <f>IF('Control Sample Data'!H73="","",IF(SUM('Control Sample Data'!H$3:H$98)&gt;10,IF(AND(ISNUMBER('Control Sample Data'!H73),'Control Sample Data'!H73&lt;35, 'Control Sample Data'!H73&gt;0),'Control Sample Data'!H73,35),""))</f>
        <v/>
      </c>
      <c r="U74" s="60" t="str">
        <f>IF('Control Sample Data'!I73="","",IF(SUM('Control Sample Data'!I$3:I$98)&gt;10,IF(AND(ISNUMBER('Control Sample Data'!I73),'Control Sample Data'!I73&lt;35, 'Control Sample Data'!I73&gt;0),'Control Sample Data'!I73,35),""))</f>
        <v/>
      </c>
      <c r="V74" s="60" t="str">
        <f>IF('Control Sample Data'!J73="","",IF(SUM('Control Sample Data'!J$3:J$98)&gt;10,IF(AND(ISNUMBER('Control Sample Data'!J73),'Control Sample Data'!J73&lt;35, 'Control Sample Data'!J73&gt;0),'Control Sample Data'!J73,35),""))</f>
        <v/>
      </c>
      <c r="W74" s="60" t="str">
        <f>IF('Control Sample Data'!K73="","",IF(SUM('Control Sample Data'!K$3:K$98)&gt;10,IF(AND(ISNUMBER('Control Sample Data'!K73),'Control Sample Data'!K73&lt;35, 'Control Sample Data'!K73&gt;0),'Control Sample Data'!K73,35),""))</f>
        <v/>
      </c>
      <c r="X74" s="60" t="str">
        <f>IF('Control Sample Data'!L73="","",IF(SUM('Control Sample Data'!L$3:L$98)&gt;10,IF(AND(ISNUMBER('Control Sample Data'!L73),'Control Sample Data'!L73&lt;35, 'Control Sample Data'!L73&gt;0),'Control Sample Data'!L73,35),""))</f>
        <v/>
      </c>
      <c r="AS74" s="23">
        <f t="shared" si="90"/>
        <v>0</v>
      </c>
      <c r="AT74" s="59" t="s">
        <v>71</v>
      </c>
      <c r="AU74" s="60" t="str">
        <f t="shared" si="70"/>
        <v/>
      </c>
      <c r="AV74" s="60" t="str">
        <f t="shared" si="71"/>
        <v/>
      </c>
      <c r="AW74" s="60" t="str">
        <f t="shared" si="72"/>
        <v/>
      </c>
      <c r="AX74" s="60" t="str">
        <f t="shared" si="73"/>
        <v/>
      </c>
      <c r="AY74" s="60" t="str">
        <f t="shared" si="74"/>
        <v/>
      </c>
      <c r="AZ74" s="60" t="str">
        <f t="shared" si="75"/>
        <v/>
      </c>
      <c r="BA74" s="60" t="str">
        <f t="shared" si="76"/>
        <v/>
      </c>
      <c r="BB74" s="60" t="str">
        <f t="shared" si="77"/>
        <v/>
      </c>
      <c r="BC74" s="60" t="str">
        <f t="shared" si="78"/>
        <v/>
      </c>
      <c r="BD74" s="60" t="str">
        <f t="shared" si="79"/>
        <v/>
      </c>
      <c r="BE74" s="60" t="str">
        <f t="shared" si="80"/>
        <v/>
      </c>
      <c r="BF74" s="60" t="str">
        <f t="shared" si="81"/>
        <v/>
      </c>
      <c r="BG74" s="60" t="str">
        <f t="shared" si="82"/>
        <v/>
      </c>
      <c r="BH74" s="60" t="str">
        <f t="shared" si="83"/>
        <v/>
      </c>
      <c r="BI74" s="60" t="str">
        <f t="shared" si="84"/>
        <v/>
      </c>
      <c r="BJ74" s="60" t="str">
        <f t="shared" si="85"/>
        <v/>
      </c>
      <c r="BK74" s="60" t="str">
        <f t="shared" si="86"/>
        <v/>
      </c>
      <c r="BL74" s="60" t="str">
        <f t="shared" si="87"/>
        <v/>
      </c>
      <c r="BM74" s="60" t="str">
        <f t="shared" si="88"/>
        <v/>
      </c>
      <c r="BN74" s="60" t="str">
        <f t="shared" si="89"/>
        <v/>
      </c>
      <c r="BO74" s="62" t="str">
        <f t="shared" si="68"/>
        <v>N/A</v>
      </c>
      <c r="BP74" s="62" t="str">
        <f t="shared" si="69"/>
        <v>N/A</v>
      </c>
      <c r="BQ74" s="74">
        <f t="shared" si="91"/>
        <v>0</v>
      </c>
      <c r="BR74" s="59" t="s">
        <v>301</v>
      </c>
      <c r="BS74" s="98" t="str">
        <f t="shared" si="92"/>
        <v/>
      </c>
      <c r="BT74" s="98" t="str">
        <f t="shared" si="93"/>
        <v/>
      </c>
      <c r="BU74" s="98" t="str">
        <f t="shared" si="94"/>
        <v/>
      </c>
      <c r="BV74" s="98" t="str">
        <f t="shared" si="95"/>
        <v/>
      </c>
      <c r="BW74" s="98" t="str">
        <f t="shared" si="96"/>
        <v/>
      </c>
      <c r="BX74" s="98" t="str">
        <f t="shared" si="97"/>
        <v/>
      </c>
      <c r="BY74" s="98" t="str">
        <f t="shared" si="98"/>
        <v/>
      </c>
      <c r="BZ74" s="98" t="str">
        <f t="shared" si="99"/>
        <v/>
      </c>
      <c r="CA74" s="98" t="str">
        <f t="shared" si="100"/>
        <v/>
      </c>
      <c r="CB74" s="98" t="str">
        <f t="shared" si="101"/>
        <v/>
      </c>
      <c r="CC74" s="98" t="str">
        <f t="shared" si="102"/>
        <v/>
      </c>
      <c r="CD74" s="98" t="str">
        <f t="shared" si="103"/>
        <v/>
      </c>
      <c r="CE74" s="98" t="str">
        <f t="shared" si="104"/>
        <v/>
      </c>
      <c r="CF74" s="98" t="str">
        <f t="shared" si="105"/>
        <v/>
      </c>
      <c r="CG74" s="98" t="str">
        <f t="shared" si="106"/>
        <v/>
      </c>
      <c r="CH74" s="98" t="str">
        <f t="shared" si="107"/>
        <v/>
      </c>
      <c r="CI74" s="98" t="str">
        <f t="shared" si="108"/>
        <v/>
      </c>
      <c r="CJ74" s="98" t="str">
        <f t="shared" si="109"/>
        <v/>
      </c>
      <c r="CK74" s="98" t="str">
        <f t="shared" si="110"/>
        <v/>
      </c>
      <c r="CL74" s="98" t="str">
        <f t="shared" si="111"/>
        <v/>
      </c>
    </row>
    <row r="75" spans="1:90" x14ac:dyDescent="0.25">
      <c r="A75" s="22">
        <f>'Gene Table'!D74</f>
        <v>0</v>
      </c>
      <c r="B75" s="59" t="s">
        <v>72</v>
      </c>
      <c r="C75" s="60" t="str">
        <f>IF('Test Sample Data'!C74="","",IF(SUM('Test Sample Data'!C$3:C$98)&gt;10,IF(AND(ISNUMBER('Test Sample Data'!C74),'Test Sample Data'!C74&lt;35, 'Test Sample Data'!C74&gt;0),'Test Sample Data'!C74,35),""))</f>
        <v/>
      </c>
      <c r="D75" s="60" t="str">
        <f>IF('Test Sample Data'!D74="","",IF(SUM('Test Sample Data'!D$3:D$98)&gt;10,IF(AND(ISNUMBER('Test Sample Data'!D74),'Test Sample Data'!D74&lt;35, 'Test Sample Data'!D74&gt;0),'Test Sample Data'!D74,35),""))</f>
        <v/>
      </c>
      <c r="E75" s="60" t="str">
        <f>IF('Test Sample Data'!E74="","",IF(SUM('Test Sample Data'!E$3:E$98)&gt;10,IF(AND(ISNUMBER('Test Sample Data'!E74),'Test Sample Data'!E74&lt;35, 'Test Sample Data'!E74&gt;0),'Test Sample Data'!E74,35),""))</f>
        <v/>
      </c>
      <c r="F75" s="60" t="str">
        <f>IF('Test Sample Data'!F74="","",IF(SUM('Test Sample Data'!F$3:F$98)&gt;10,IF(AND(ISNUMBER('Test Sample Data'!F74),'Test Sample Data'!F74&lt;35, 'Test Sample Data'!F74&gt;0),'Test Sample Data'!F74,35),""))</f>
        <v/>
      </c>
      <c r="G75" s="60" t="str">
        <f>IF('Test Sample Data'!G74="","",IF(SUM('Test Sample Data'!G$3:G$98)&gt;10,IF(AND(ISNUMBER('Test Sample Data'!G74),'Test Sample Data'!G74&lt;35, 'Test Sample Data'!G74&gt;0),'Test Sample Data'!G74,35),""))</f>
        <v/>
      </c>
      <c r="H75" s="60" t="str">
        <f>IF('Test Sample Data'!H74="","",IF(SUM('Test Sample Data'!H$3:H$98)&gt;10,IF(AND(ISNUMBER('Test Sample Data'!H74),'Test Sample Data'!H74&lt;35, 'Test Sample Data'!H74&gt;0),'Test Sample Data'!H74,35),""))</f>
        <v/>
      </c>
      <c r="I75" s="60" t="str">
        <f>IF('Test Sample Data'!I74="","",IF(SUM('Test Sample Data'!I$3:I$98)&gt;10,IF(AND(ISNUMBER('Test Sample Data'!I74),'Test Sample Data'!I74&lt;35, 'Test Sample Data'!I74&gt;0),'Test Sample Data'!I74,35),""))</f>
        <v/>
      </c>
      <c r="J75" s="60" t="str">
        <f>IF('Test Sample Data'!J74="","",IF(SUM('Test Sample Data'!J$3:J$98)&gt;10,IF(AND(ISNUMBER('Test Sample Data'!J74),'Test Sample Data'!J74&lt;35, 'Test Sample Data'!J74&gt;0),'Test Sample Data'!J74,35),""))</f>
        <v/>
      </c>
      <c r="K75" s="60" t="str">
        <f>IF('Test Sample Data'!K74="","",IF(SUM('Test Sample Data'!K$3:K$98)&gt;10,IF(AND(ISNUMBER('Test Sample Data'!K74),'Test Sample Data'!K74&lt;35, 'Test Sample Data'!K74&gt;0),'Test Sample Data'!K74,35),""))</f>
        <v/>
      </c>
      <c r="L75" s="60" t="str">
        <f>IF('Test Sample Data'!L74="","",IF(SUM('Test Sample Data'!L$3:L$98)&gt;10,IF(AND(ISNUMBER('Test Sample Data'!L74),'Test Sample Data'!L74&lt;35, 'Test Sample Data'!L74&gt;0),'Test Sample Data'!L74,35),""))</f>
        <v/>
      </c>
      <c r="M75" s="60">
        <f>'Gene Table'!D74</f>
        <v>0</v>
      </c>
      <c r="N75" s="59" t="s">
        <v>72</v>
      </c>
      <c r="O75" s="60" t="str">
        <f>IF('Control Sample Data'!C74="","",IF(SUM('Control Sample Data'!C$3:C$98)&gt;10,IF(AND(ISNUMBER('Control Sample Data'!C74),'Control Sample Data'!C74&lt;35, 'Control Sample Data'!C74&gt;0),'Control Sample Data'!C74,35),""))</f>
        <v/>
      </c>
      <c r="P75" s="60" t="str">
        <f>IF('Control Sample Data'!D74="","",IF(SUM('Control Sample Data'!D$3:D$98)&gt;10,IF(AND(ISNUMBER('Control Sample Data'!D74),'Control Sample Data'!D74&lt;35, 'Control Sample Data'!D74&gt;0),'Control Sample Data'!D74,35),""))</f>
        <v/>
      </c>
      <c r="Q75" s="60" t="str">
        <f>IF('Control Sample Data'!E74="","",IF(SUM('Control Sample Data'!E$3:E$98)&gt;10,IF(AND(ISNUMBER('Control Sample Data'!E74),'Control Sample Data'!E74&lt;35, 'Control Sample Data'!E74&gt;0),'Control Sample Data'!E74,35),""))</f>
        <v/>
      </c>
      <c r="R75" s="60" t="str">
        <f>IF('Control Sample Data'!F74="","",IF(SUM('Control Sample Data'!F$3:F$98)&gt;10,IF(AND(ISNUMBER('Control Sample Data'!F74),'Control Sample Data'!F74&lt;35, 'Control Sample Data'!F74&gt;0),'Control Sample Data'!F74,35),""))</f>
        <v/>
      </c>
      <c r="S75" s="60" t="str">
        <f>IF('Control Sample Data'!G74="","",IF(SUM('Control Sample Data'!G$3:G$98)&gt;10,IF(AND(ISNUMBER('Control Sample Data'!G74),'Control Sample Data'!G74&lt;35, 'Control Sample Data'!G74&gt;0),'Control Sample Data'!G74,35),""))</f>
        <v/>
      </c>
      <c r="T75" s="60" t="str">
        <f>IF('Control Sample Data'!H74="","",IF(SUM('Control Sample Data'!H$3:H$98)&gt;10,IF(AND(ISNUMBER('Control Sample Data'!H74),'Control Sample Data'!H74&lt;35, 'Control Sample Data'!H74&gt;0),'Control Sample Data'!H74,35),""))</f>
        <v/>
      </c>
      <c r="U75" s="60" t="str">
        <f>IF('Control Sample Data'!I74="","",IF(SUM('Control Sample Data'!I$3:I$98)&gt;10,IF(AND(ISNUMBER('Control Sample Data'!I74),'Control Sample Data'!I74&lt;35, 'Control Sample Data'!I74&gt;0),'Control Sample Data'!I74,35),""))</f>
        <v/>
      </c>
      <c r="V75" s="60" t="str">
        <f>IF('Control Sample Data'!J74="","",IF(SUM('Control Sample Data'!J$3:J$98)&gt;10,IF(AND(ISNUMBER('Control Sample Data'!J74),'Control Sample Data'!J74&lt;35, 'Control Sample Data'!J74&gt;0),'Control Sample Data'!J74,35),""))</f>
        <v/>
      </c>
      <c r="W75" s="60" t="str">
        <f>IF('Control Sample Data'!K74="","",IF(SUM('Control Sample Data'!K$3:K$98)&gt;10,IF(AND(ISNUMBER('Control Sample Data'!K74),'Control Sample Data'!K74&lt;35, 'Control Sample Data'!K74&gt;0),'Control Sample Data'!K74,35),""))</f>
        <v/>
      </c>
      <c r="X75" s="60" t="str">
        <f>IF('Control Sample Data'!L74="","",IF(SUM('Control Sample Data'!L$3:L$98)&gt;10,IF(AND(ISNUMBER('Control Sample Data'!L74),'Control Sample Data'!L74&lt;35, 'Control Sample Data'!L74&gt;0),'Control Sample Data'!L74,35),""))</f>
        <v/>
      </c>
      <c r="AS75" s="23">
        <f t="shared" si="90"/>
        <v>0</v>
      </c>
      <c r="AT75" s="59" t="s">
        <v>72</v>
      </c>
      <c r="AU75" s="60" t="str">
        <f t="shared" si="70"/>
        <v/>
      </c>
      <c r="AV75" s="60" t="str">
        <f t="shared" si="71"/>
        <v/>
      </c>
      <c r="AW75" s="60" t="str">
        <f t="shared" si="72"/>
        <v/>
      </c>
      <c r="AX75" s="60" t="str">
        <f t="shared" si="73"/>
        <v/>
      </c>
      <c r="AY75" s="60" t="str">
        <f t="shared" si="74"/>
        <v/>
      </c>
      <c r="AZ75" s="60" t="str">
        <f t="shared" si="75"/>
        <v/>
      </c>
      <c r="BA75" s="60" t="str">
        <f t="shared" si="76"/>
        <v/>
      </c>
      <c r="BB75" s="60" t="str">
        <f t="shared" si="77"/>
        <v/>
      </c>
      <c r="BC75" s="60" t="str">
        <f t="shared" si="78"/>
        <v/>
      </c>
      <c r="BD75" s="60" t="str">
        <f t="shared" si="79"/>
        <v/>
      </c>
      <c r="BE75" s="60" t="str">
        <f t="shared" si="80"/>
        <v/>
      </c>
      <c r="BF75" s="60" t="str">
        <f t="shared" si="81"/>
        <v/>
      </c>
      <c r="BG75" s="60" t="str">
        <f t="shared" si="82"/>
        <v/>
      </c>
      <c r="BH75" s="60" t="str">
        <f t="shared" si="83"/>
        <v/>
      </c>
      <c r="BI75" s="60" t="str">
        <f t="shared" si="84"/>
        <v/>
      </c>
      <c r="BJ75" s="60" t="str">
        <f t="shared" si="85"/>
        <v/>
      </c>
      <c r="BK75" s="60" t="str">
        <f t="shared" si="86"/>
        <v/>
      </c>
      <c r="BL75" s="60" t="str">
        <f t="shared" si="87"/>
        <v/>
      </c>
      <c r="BM75" s="60" t="str">
        <f t="shared" si="88"/>
        <v/>
      </c>
      <c r="BN75" s="60" t="str">
        <f t="shared" si="89"/>
        <v/>
      </c>
      <c r="BO75" s="62" t="str">
        <f t="shared" si="68"/>
        <v>N/A</v>
      </c>
      <c r="BP75" s="62" t="str">
        <f t="shared" si="69"/>
        <v>N/A</v>
      </c>
      <c r="BQ75" s="74">
        <f t="shared" si="91"/>
        <v>0</v>
      </c>
      <c r="BR75" s="59" t="s">
        <v>302</v>
      </c>
      <c r="BS75" s="98" t="str">
        <f t="shared" si="92"/>
        <v/>
      </c>
      <c r="BT75" s="98" t="str">
        <f t="shared" si="93"/>
        <v/>
      </c>
      <c r="BU75" s="98" t="str">
        <f t="shared" si="94"/>
        <v/>
      </c>
      <c r="BV75" s="98" t="str">
        <f t="shared" si="95"/>
        <v/>
      </c>
      <c r="BW75" s="98" t="str">
        <f t="shared" si="96"/>
        <v/>
      </c>
      <c r="BX75" s="98" t="str">
        <f t="shared" si="97"/>
        <v/>
      </c>
      <c r="BY75" s="98" t="str">
        <f t="shared" si="98"/>
        <v/>
      </c>
      <c r="BZ75" s="98" t="str">
        <f t="shared" si="99"/>
        <v/>
      </c>
      <c r="CA75" s="98" t="str">
        <f t="shared" si="100"/>
        <v/>
      </c>
      <c r="CB75" s="98" t="str">
        <f t="shared" si="101"/>
        <v/>
      </c>
      <c r="CC75" s="98" t="str">
        <f t="shared" si="102"/>
        <v/>
      </c>
      <c r="CD75" s="98" t="str">
        <f t="shared" si="103"/>
        <v/>
      </c>
      <c r="CE75" s="98" t="str">
        <f t="shared" si="104"/>
        <v/>
      </c>
      <c r="CF75" s="98" t="str">
        <f t="shared" si="105"/>
        <v/>
      </c>
      <c r="CG75" s="98" t="str">
        <f t="shared" si="106"/>
        <v/>
      </c>
      <c r="CH75" s="98" t="str">
        <f t="shared" si="107"/>
        <v/>
      </c>
      <c r="CI75" s="98" t="str">
        <f t="shared" si="108"/>
        <v/>
      </c>
      <c r="CJ75" s="98" t="str">
        <f t="shared" si="109"/>
        <v/>
      </c>
      <c r="CK75" s="98" t="str">
        <f t="shared" si="110"/>
        <v/>
      </c>
      <c r="CL75" s="98" t="str">
        <f t="shared" si="111"/>
        <v/>
      </c>
    </row>
    <row r="76" spans="1:90" x14ac:dyDescent="0.25">
      <c r="A76" s="22">
        <f>'Gene Table'!D75</f>
        <v>0</v>
      </c>
      <c r="B76" s="59" t="s">
        <v>73</v>
      </c>
      <c r="C76" s="60" t="str">
        <f>IF('Test Sample Data'!C75="","",IF(SUM('Test Sample Data'!C$3:C$98)&gt;10,IF(AND(ISNUMBER('Test Sample Data'!C75),'Test Sample Data'!C75&lt;35, 'Test Sample Data'!C75&gt;0),'Test Sample Data'!C75,35),""))</f>
        <v/>
      </c>
      <c r="D76" s="60" t="str">
        <f>IF('Test Sample Data'!D75="","",IF(SUM('Test Sample Data'!D$3:D$98)&gt;10,IF(AND(ISNUMBER('Test Sample Data'!D75),'Test Sample Data'!D75&lt;35, 'Test Sample Data'!D75&gt;0),'Test Sample Data'!D75,35),""))</f>
        <v/>
      </c>
      <c r="E76" s="60" t="str">
        <f>IF('Test Sample Data'!E75="","",IF(SUM('Test Sample Data'!E$3:E$98)&gt;10,IF(AND(ISNUMBER('Test Sample Data'!E75),'Test Sample Data'!E75&lt;35, 'Test Sample Data'!E75&gt;0),'Test Sample Data'!E75,35),""))</f>
        <v/>
      </c>
      <c r="F76" s="60" t="str">
        <f>IF('Test Sample Data'!F75="","",IF(SUM('Test Sample Data'!F$3:F$98)&gt;10,IF(AND(ISNUMBER('Test Sample Data'!F75),'Test Sample Data'!F75&lt;35, 'Test Sample Data'!F75&gt;0),'Test Sample Data'!F75,35),""))</f>
        <v/>
      </c>
      <c r="G76" s="60" t="str">
        <f>IF('Test Sample Data'!G75="","",IF(SUM('Test Sample Data'!G$3:G$98)&gt;10,IF(AND(ISNUMBER('Test Sample Data'!G75),'Test Sample Data'!G75&lt;35, 'Test Sample Data'!G75&gt;0),'Test Sample Data'!G75,35),""))</f>
        <v/>
      </c>
      <c r="H76" s="60" t="str">
        <f>IF('Test Sample Data'!H75="","",IF(SUM('Test Sample Data'!H$3:H$98)&gt;10,IF(AND(ISNUMBER('Test Sample Data'!H75),'Test Sample Data'!H75&lt;35, 'Test Sample Data'!H75&gt;0),'Test Sample Data'!H75,35),""))</f>
        <v/>
      </c>
      <c r="I76" s="60" t="str">
        <f>IF('Test Sample Data'!I75="","",IF(SUM('Test Sample Data'!I$3:I$98)&gt;10,IF(AND(ISNUMBER('Test Sample Data'!I75),'Test Sample Data'!I75&lt;35, 'Test Sample Data'!I75&gt;0),'Test Sample Data'!I75,35),""))</f>
        <v/>
      </c>
      <c r="J76" s="60" t="str">
        <f>IF('Test Sample Data'!J75="","",IF(SUM('Test Sample Data'!J$3:J$98)&gt;10,IF(AND(ISNUMBER('Test Sample Data'!J75),'Test Sample Data'!J75&lt;35, 'Test Sample Data'!J75&gt;0),'Test Sample Data'!J75,35),""))</f>
        <v/>
      </c>
      <c r="K76" s="60" t="str">
        <f>IF('Test Sample Data'!K75="","",IF(SUM('Test Sample Data'!K$3:K$98)&gt;10,IF(AND(ISNUMBER('Test Sample Data'!K75),'Test Sample Data'!K75&lt;35, 'Test Sample Data'!K75&gt;0),'Test Sample Data'!K75,35),""))</f>
        <v/>
      </c>
      <c r="L76" s="60" t="str">
        <f>IF('Test Sample Data'!L75="","",IF(SUM('Test Sample Data'!L$3:L$98)&gt;10,IF(AND(ISNUMBER('Test Sample Data'!L75),'Test Sample Data'!L75&lt;35, 'Test Sample Data'!L75&gt;0),'Test Sample Data'!L75,35),""))</f>
        <v/>
      </c>
      <c r="M76" s="60">
        <f>'Gene Table'!D75</f>
        <v>0</v>
      </c>
      <c r="N76" s="59" t="s">
        <v>73</v>
      </c>
      <c r="O76" s="60" t="str">
        <f>IF('Control Sample Data'!C75="","",IF(SUM('Control Sample Data'!C$3:C$98)&gt;10,IF(AND(ISNUMBER('Control Sample Data'!C75),'Control Sample Data'!C75&lt;35, 'Control Sample Data'!C75&gt;0),'Control Sample Data'!C75,35),""))</f>
        <v/>
      </c>
      <c r="P76" s="60" t="str">
        <f>IF('Control Sample Data'!D75="","",IF(SUM('Control Sample Data'!D$3:D$98)&gt;10,IF(AND(ISNUMBER('Control Sample Data'!D75),'Control Sample Data'!D75&lt;35, 'Control Sample Data'!D75&gt;0),'Control Sample Data'!D75,35),""))</f>
        <v/>
      </c>
      <c r="Q76" s="60" t="str">
        <f>IF('Control Sample Data'!E75="","",IF(SUM('Control Sample Data'!E$3:E$98)&gt;10,IF(AND(ISNUMBER('Control Sample Data'!E75),'Control Sample Data'!E75&lt;35, 'Control Sample Data'!E75&gt;0),'Control Sample Data'!E75,35),""))</f>
        <v/>
      </c>
      <c r="R76" s="60" t="str">
        <f>IF('Control Sample Data'!F75="","",IF(SUM('Control Sample Data'!F$3:F$98)&gt;10,IF(AND(ISNUMBER('Control Sample Data'!F75),'Control Sample Data'!F75&lt;35, 'Control Sample Data'!F75&gt;0),'Control Sample Data'!F75,35),""))</f>
        <v/>
      </c>
      <c r="S76" s="60" t="str">
        <f>IF('Control Sample Data'!G75="","",IF(SUM('Control Sample Data'!G$3:G$98)&gt;10,IF(AND(ISNUMBER('Control Sample Data'!G75),'Control Sample Data'!G75&lt;35, 'Control Sample Data'!G75&gt;0),'Control Sample Data'!G75,35),""))</f>
        <v/>
      </c>
      <c r="T76" s="60" t="str">
        <f>IF('Control Sample Data'!H75="","",IF(SUM('Control Sample Data'!H$3:H$98)&gt;10,IF(AND(ISNUMBER('Control Sample Data'!H75),'Control Sample Data'!H75&lt;35, 'Control Sample Data'!H75&gt;0),'Control Sample Data'!H75,35),""))</f>
        <v/>
      </c>
      <c r="U76" s="60" t="str">
        <f>IF('Control Sample Data'!I75="","",IF(SUM('Control Sample Data'!I$3:I$98)&gt;10,IF(AND(ISNUMBER('Control Sample Data'!I75),'Control Sample Data'!I75&lt;35, 'Control Sample Data'!I75&gt;0),'Control Sample Data'!I75,35),""))</f>
        <v/>
      </c>
      <c r="V76" s="60" t="str">
        <f>IF('Control Sample Data'!J75="","",IF(SUM('Control Sample Data'!J$3:J$98)&gt;10,IF(AND(ISNUMBER('Control Sample Data'!J75),'Control Sample Data'!J75&lt;35, 'Control Sample Data'!J75&gt;0),'Control Sample Data'!J75,35),""))</f>
        <v/>
      </c>
      <c r="W76" s="60" t="str">
        <f>IF('Control Sample Data'!K75="","",IF(SUM('Control Sample Data'!K$3:K$98)&gt;10,IF(AND(ISNUMBER('Control Sample Data'!K75),'Control Sample Data'!K75&lt;35, 'Control Sample Data'!K75&gt;0),'Control Sample Data'!K75,35),""))</f>
        <v/>
      </c>
      <c r="X76" s="60" t="str">
        <f>IF('Control Sample Data'!L75="","",IF(SUM('Control Sample Data'!L$3:L$98)&gt;10,IF(AND(ISNUMBER('Control Sample Data'!L75),'Control Sample Data'!L75&lt;35, 'Control Sample Data'!L75&gt;0),'Control Sample Data'!L75,35),""))</f>
        <v/>
      </c>
      <c r="AS76" s="23">
        <f t="shared" si="90"/>
        <v>0</v>
      </c>
      <c r="AT76" s="59" t="s">
        <v>73</v>
      </c>
      <c r="AU76" s="60" t="str">
        <f t="shared" si="70"/>
        <v/>
      </c>
      <c r="AV76" s="60" t="str">
        <f t="shared" si="71"/>
        <v/>
      </c>
      <c r="AW76" s="60" t="str">
        <f t="shared" si="72"/>
        <v/>
      </c>
      <c r="AX76" s="60" t="str">
        <f t="shared" si="73"/>
        <v/>
      </c>
      <c r="AY76" s="60" t="str">
        <f t="shared" si="74"/>
        <v/>
      </c>
      <c r="AZ76" s="60" t="str">
        <f t="shared" si="75"/>
        <v/>
      </c>
      <c r="BA76" s="60" t="str">
        <f t="shared" si="76"/>
        <v/>
      </c>
      <c r="BB76" s="60" t="str">
        <f t="shared" si="77"/>
        <v/>
      </c>
      <c r="BC76" s="60" t="str">
        <f t="shared" si="78"/>
        <v/>
      </c>
      <c r="BD76" s="60" t="str">
        <f t="shared" si="79"/>
        <v/>
      </c>
      <c r="BE76" s="60" t="str">
        <f t="shared" si="80"/>
        <v/>
      </c>
      <c r="BF76" s="60" t="str">
        <f t="shared" si="81"/>
        <v/>
      </c>
      <c r="BG76" s="60" t="str">
        <f t="shared" si="82"/>
        <v/>
      </c>
      <c r="BH76" s="60" t="str">
        <f t="shared" si="83"/>
        <v/>
      </c>
      <c r="BI76" s="60" t="str">
        <f t="shared" si="84"/>
        <v/>
      </c>
      <c r="BJ76" s="60" t="str">
        <f t="shared" si="85"/>
        <v/>
      </c>
      <c r="BK76" s="60" t="str">
        <f t="shared" si="86"/>
        <v/>
      </c>
      <c r="BL76" s="60" t="str">
        <f t="shared" si="87"/>
        <v/>
      </c>
      <c r="BM76" s="60" t="str">
        <f t="shared" si="88"/>
        <v/>
      </c>
      <c r="BN76" s="60" t="str">
        <f t="shared" si="89"/>
        <v/>
      </c>
      <c r="BO76" s="62" t="str">
        <f t="shared" si="68"/>
        <v>N/A</v>
      </c>
      <c r="BP76" s="62" t="str">
        <f t="shared" si="69"/>
        <v>N/A</v>
      </c>
      <c r="BQ76" s="74">
        <f t="shared" si="91"/>
        <v>0</v>
      </c>
      <c r="BR76" s="59" t="s">
        <v>303</v>
      </c>
      <c r="BS76" s="98" t="str">
        <f t="shared" si="92"/>
        <v/>
      </c>
      <c r="BT76" s="98" t="str">
        <f t="shared" si="93"/>
        <v/>
      </c>
      <c r="BU76" s="98" t="str">
        <f t="shared" si="94"/>
        <v/>
      </c>
      <c r="BV76" s="98" t="str">
        <f t="shared" si="95"/>
        <v/>
      </c>
      <c r="BW76" s="98" t="str">
        <f t="shared" si="96"/>
        <v/>
      </c>
      <c r="BX76" s="98" t="str">
        <f t="shared" si="97"/>
        <v/>
      </c>
      <c r="BY76" s="98" t="str">
        <f t="shared" si="98"/>
        <v/>
      </c>
      <c r="BZ76" s="98" t="str">
        <f t="shared" si="99"/>
        <v/>
      </c>
      <c r="CA76" s="98" t="str">
        <f t="shared" si="100"/>
        <v/>
      </c>
      <c r="CB76" s="98" t="str">
        <f t="shared" si="101"/>
        <v/>
      </c>
      <c r="CC76" s="98" t="str">
        <f t="shared" si="102"/>
        <v/>
      </c>
      <c r="CD76" s="98" t="str">
        <f t="shared" si="103"/>
        <v/>
      </c>
      <c r="CE76" s="98" t="str">
        <f t="shared" si="104"/>
        <v/>
      </c>
      <c r="CF76" s="98" t="str">
        <f t="shared" si="105"/>
        <v/>
      </c>
      <c r="CG76" s="98" t="str">
        <f t="shared" si="106"/>
        <v/>
      </c>
      <c r="CH76" s="98" t="str">
        <f t="shared" si="107"/>
        <v/>
      </c>
      <c r="CI76" s="98" t="str">
        <f t="shared" si="108"/>
        <v/>
      </c>
      <c r="CJ76" s="98" t="str">
        <f t="shared" si="109"/>
        <v/>
      </c>
      <c r="CK76" s="98" t="str">
        <f t="shared" si="110"/>
        <v/>
      </c>
      <c r="CL76" s="98" t="str">
        <f t="shared" si="111"/>
        <v/>
      </c>
    </row>
    <row r="77" spans="1:90" x14ac:dyDescent="0.25">
      <c r="A77" s="22">
        <f>'Gene Table'!D76</f>
        <v>0</v>
      </c>
      <c r="B77" s="59" t="s">
        <v>74</v>
      </c>
      <c r="C77" s="60" t="str">
        <f>IF('Test Sample Data'!C76="","",IF(SUM('Test Sample Data'!C$3:C$98)&gt;10,IF(AND(ISNUMBER('Test Sample Data'!C76),'Test Sample Data'!C76&lt;35, 'Test Sample Data'!C76&gt;0),'Test Sample Data'!C76,35),""))</f>
        <v/>
      </c>
      <c r="D77" s="60" t="str">
        <f>IF('Test Sample Data'!D76="","",IF(SUM('Test Sample Data'!D$3:D$98)&gt;10,IF(AND(ISNUMBER('Test Sample Data'!D76),'Test Sample Data'!D76&lt;35, 'Test Sample Data'!D76&gt;0),'Test Sample Data'!D76,35),""))</f>
        <v/>
      </c>
      <c r="E77" s="60" t="str">
        <f>IF('Test Sample Data'!E76="","",IF(SUM('Test Sample Data'!E$3:E$98)&gt;10,IF(AND(ISNUMBER('Test Sample Data'!E76),'Test Sample Data'!E76&lt;35, 'Test Sample Data'!E76&gt;0),'Test Sample Data'!E76,35),""))</f>
        <v/>
      </c>
      <c r="F77" s="60" t="str">
        <f>IF('Test Sample Data'!F76="","",IF(SUM('Test Sample Data'!F$3:F$98)&gt;10,IF(AND(ISNUMBER('Test Sample Data'!F76),'Test Sample Data'!F76&lt;35, 'Test Sample Data'!F76&gt;0),'Test Sample Data'!F76,35),""))</f>
        <v/>
      </c>
      <c r="G77" s="60" t="str">
        <f>IF('Test Sample Data'!G76="","",IF(SUM('Test Sample Data'!G$3:G$98)&gt;10,IF(AND(ISNUMBER('Test Sample Data'!G76),'Test Sample Data'!G76&lt;35, 'Test Sample Data'!G76&gt;0),'Test Sample Data'!G76,35),""))</f>
        <v/>
      </c>
      <c r="H77" s="60" t="str">
        <f>IF('Test Sample Data'!H76="","",IF(SUM('Test Sample Data'!H$3:H$98)&gt;10,IF(AND(ISNUMBER('Test Sample Data'!H76),'Test Sample Data'!H76&lt;35, 'Test Sample Data'!H76&gt;0),'Test Sample Data'!H76,35),""))</f>
        <v/>
      </c>
      <c r="I77" s="60" t="str">
        <f>IF('Test Sample Data'!I76="","",IF(SUM('Test Sample Data'!I$3:I$98)&gt;10,IF(AND(ISNUMBER('Test Sample Data'!I76),'Test Sample Data'!I76&lt;35, 'Test Sample Data'!I76&gt;0),'Test Sample Data'!I76,35),""))</f>
        <v/>
      </c>
      <c r="J77" s="60" t="str">
        <f>IF('Test Sample Data'!J76="","",IF(SUM('Test Sample Data'!J$3:J$98)&gt;10,IF(AND(ISNUMBER('Test Sample Data'!J76),'Test Sample Data'!J76&lt;35, 'Test Sample Data'!J76&gt;0),'Test Sample Data'!J76,35),""))</f>
        <v/>
      </c>
      <c r="K77" s="60" t="str">
        <f>IF('Test Sample Data'!K76="","",IF(SUM('Test Sample Data'!K$3:K$98)&gt;10,IF(AND(ISNUMBER('Test Sample Data'!K76),'Test Sample Data'!K76&lt;35, 'Test Sample Data'!K76&gt;0),'Test Sample Data'!K76,35),""))</f>
        <v/>
      </c>
      <c r="L77" s="60" t="str">
        <f>IF('Test Sample Data'!L76="","",IF(SUM('Test Sample Data'!L$3:L$98)&gt;10,IF(AND(ISNUMBER('Test Sample Data'!L76),'Test Sample Data'!L76&lt;35, 'Test Sample Data'!L76&gt;0),'Test Sample Data'!L76,35),""))</f>
        <v/>
      </c>
      <c r="M77" s="60">
        <f>'Gene Table'!D76</f>
        <v>0</v>
      </c>
      <c r="N77" s="59" t="s">
        <v>74</v>
      </c>
      <c r="O77" s="60" t="str">
        <f>IF('Control Sample Data'!C76="","",IF(SUM('Control Sample Data'!C$3:C$98)&gt;10,IF(AND(ISNUMBER('Control Sample Data'!C76),'Control Sample Data'!C76&lt;35, 'Control Sample Data'!C76&gt;0),'Control Sample Data'!C76,35),""))</f>
        <v/>
      </c>
      <c r="P77" s="60" t="str">
        <f>IF('Control Sample Data'!D76="","",IF(SUM('Control Sample Data'!D$3:D$98)&gt;10,IF(AND(ISNUMBER('Control Sample Data'!D76),'Control Sample Data'!D76&lt;35, 'Control Sample Data'!D76&gt;0),'Control Sample Data'!D76,35),""))</f>
        <v/>
      </c>
      <c r="Q77" s="60" t="str">
        <f>IF('Control Sample Data'!E76="","",IF(SUM('Control Sample Data'!E$3:E$98)&gt;10,IF(AND(ISNUMBER('Control Sample Data'!E76),'Control Sample Data'!E76&lt;35, 'Control Sample Data'!E76&gt;0),'Control Sample Data'!E76,35),""))</f>
        <v/>
      </c>
      <c r="R77" s="60" t="str">
        <f>IF('Control Sample Data'!F76="","",IF(SUM('Control Sample Data'!F$3:F$98)&gt;10,IF(AND(ISNUMBER('Control Sample Data'!F76),'Control Sample Data'!F76&lt;35, 'Control Sample Data'!F76&gt;0),'Control Sample Data'!F76,35),""))</f>
        <v/>
      </c>
      <c r="S77" s="60" t="str">
        <f>IF('Control Sample Data'!G76="","",IF(SUM('Control Sample Data'!G$3:G$98)&gt;10,IF(AND(ISNUMBER('Control Sample Data'!G76),'Control Sample Data'!G76&lt;35, 'Control Sample Data'!G76&gt;0),'Control Sample Data'!G76,35),""))</f>
        <v/>
      </c>
      <c r="T77" s="60" t="str">
        <f>IF('Control Sample Data'!H76="","",IF(SUM('Control Sample Data'!H$3:H$98)&gt;10,IF(AND(ISNUMBER('Control Sample Data'!H76),'Control Sample Data'!H76&lt;35, 'Control Sample Data'!H76&gt;0),'Control Sample Data'!H76,35),""))</f>
        <v/>
      </c>
      <c r="U77" s="60" t="str">
        <f>IF('Control Sample Data'!I76="","",IF(SUM('Control Sample Data'!I$3:I$98)&gt;10,IF(AND(ISNUMBER('Control Sample Data'!I76),'Control Sample Data'!I76&lt;35, 'Control Sample Data'!I76&gt;0),'Control Sample Data'!I76,35),""))</f>
        <v/>
      </c>
      <c r="V77" s="60" t="str">
        <f>IF('Control Sample Data'!J76="","",IF(SUM('Control Sample Data'!J$3:J$98)&gt;10,IF(AND(ISNUMBER('Control Sample Data'!J76),'Control Sample Data'!J76&lt;35, 'Control Sample Data'!J76&gt;0),'Control Sample Data'!J76,35),""))</f>
        <v/>
      </c>
      <c r="W77" s="60" t="str">
        <f>IF('Control Sample Data'!K76="","",IF(SUM('Control Sample Data'!K$3:K$98)&gt;10,IF(AND(ISNUMBER('Control Sample Data'!K76),'Control Sample Data'!K76&lt;35, 'Control Sample Data'!K76&gt;0),'Control Sample Data'!K76,35),""))</f>
        <v/>
      </c>
      <c r="X77" s="60" t="str">
        <f>IF('Control Sample Data'!L76="","",IF(SUM('Control Sample Data'!L$3:L$98)&gt;10,IF(AND(ISNUMBER('Control Sample Data'!L76),'Control Sample Data'!L76&lt;35, 'Control Sample Data'!L76&gt;0),'Control Sample Data'!L76,35),""))</f>
        <v/>
      </c>
      <c r="AS77" s="23">
        <f t="shared" si="90"/>
        <v>0</v>
      </c>
      <c r="AT77" s="59" t="s">
        <v>74</v>
      </c>
      <c r="AU77" s="60" t="str">
        <f t="shared" si="70"/>
        <v/>
      </c>
      <c r="AV77" s="60" t="str">
        <f t="shared" si="71"/>
        <v/>
      </c>
      <c r="AW77" s="60" t="str">
        <f t="shared" si="72"/>
        <v/>
      </c>
      <c r="AX77" s="60" t="str">
        <f t="shared" si="73"/>
        <v/>
      </c>
      <c r="AY77" s="60" t="str">
        <f t="shared" si="74"/>
        <v/>
      </c>
      <c r="AZ77" s="60" t="str">
        <f t="shared" si="75"/>
        <v/>
      </c>
      <c r="BA77" s="60" t="str">
        <f t="shared" si="76"/>
        <v/>
      </c>
      <c r="BB77" s="60" t="str">
        <f t="shared" si="77"/>
        <v/>
      </c>
      <c r="BC77" s="60" t="str">
        <f t="shared" si="78"/>
        <v/>
      </c>
      <c r="BD77" s="60" t="str">
        <f t="shared" si="79"/>
        <v/>
      </c>
      <c r="BE77" s="60" t="str">
        <f t="shared" si="80"/>
        <v/>
      </c>
      <c r="BF77" s="60" t="str">
        <f t="shared" si="81"/>
        <v/>
      </c>
      <c r="BG77" s="60" t="str">
        <f t="shared" si="82"/>
        <v/>
      </c>
      <c r="BH77" s="60" t="str">
        <f t="shared" si="83"/>
        <v/>
      </c>
      <c r="BI77" s="60" t="str">
        <f t="shared" si="84"/>
        <v/>
      </c>
      <c r="BJ77" s="60" t="str">
        <f t="shared" si="85"/>
        <v/>
      </c>
      <c r="BK77" s="60" t="str">
        <f t="shared" si="86"/>
        <v/>
      </c>
      <c r="BL77" s="60" t="str">
        <f t="shared" si="87"/>
        <v/>
      </c>
      <c r="BM77" s="60" t="str">
        <f t="shared" si="88"/>
        <v/>
      </c>
      <c r="BN77" s="60" t="str">
        <f t="shared" si="89"/>
        <v/>
      </c>
      <c r="BO77" s="62" t="str">
        <f t="shared" si="68"/>
        <v>N/A</v>
      </c>
      <c r="BP77" s="62" t="str">
        <f t="shared" si="69"/>
        <v>N/A</v>
      </c>
      <c r="BQ77" s="74">
        <f t="shared" si="91"/>
        <v>0</v>
      </c>
      <c r="BR77" s="59" t="s">
        <v>304</v>
      </c>
      <c r="BS77" s="98" t="str">
        <f t="shared" si="92"/>
        <v/>
      </c>
      <c r="BT77" s="98" t="str">
        <f t="shared" si="93"/>
        <v/>
      </c>
      <c r="BU77" s="98" t="str">
        <f t="shared" si="94"/>
        <v/>
      </c>
      <c r="BV77" s="98" t="str">
        <f t="shared" si="95"/>
        <v/>
      </c>
      <c r="BW77" s="98" t="str">
        <f t="shared" si="96"/>
        <v/>
      </c>
      <c r="BX77" s="98" t="str">
        <f t="shared" si="97"/>
        <v/>
      </c>
      <c r="BY77" s="98" t="str">
        <f t="shared" si="98"/>
        <v/>
      </c>
      <c r="BZ77" s="98" t="str">
        <f t="shared" si="99"/>
        <v/>
      </c>
      <c r="CA77" s="98" t="str">
        <f t="shared" si="100"/>
        <v/>
      </c>
      <c r="CB77" s="98" t="str">
        <f t="shared" si="101"/>
        <v/>
      </c>
      <c r="CC77" s="98" t="str">
        <f t="shared" si="102"/>
        <v/>
      </c>
      <c r="CD77" s="98" t="str">
        <f t="shared" si="103"/>
        <v/>
      </c>
      <c r="CE77" s="98" t="str">
        <f t="shared" si="104"/>
        <v/>
      </c>
      <c r="CF77" s="98" t="str">
        <f t="shared" si="105"/>
        <v/>
      </c>
      <c r="CG77" s="98" t="str">
        <f t="shared" si="106"/>
        <v/>
      </c>
      <c r="CH77" s="98" t="str">
        <f t="shared" si="107"/>
        <v/>
      </c>
      <c r="CI77" s="98" t="str">
        <f t="shared" si="108"/>
        <v/>
      </c>
      <c r="CJ77" s="98" t="str">
        <f t="shared" si="109"/>
        <v/>
      </c>
      <c r="CK77" s="98" t="str">
        <f t="shared" si="110"/>
        <v/>
      </c>
      <c r="CL77" s="98" t="str">
        <f t="shared" si="111"/>
        <v/>
      </c>
    </row>
    <row r="78" spans="1:90" x14ac:dyDescent="0.25">
      <c r="A78" s="22">
        <f>'Gene Table'!D77</f>
        <v>0</v>
      </c>
      <c r="B78" s="59" t="s">
        <v>75</v>
      </c>
      <c r="C78" s="60" t="str">
        <f>IF('Test Sample Data'!C77="","",IF(SUM('Test Sample Data'!C$3:C$98)&gt;10,IF(AND(ISNUMBER('Test Sample Data'!C77),'Test Sample Data'!C77&lt;35, 'Test Sample Data'!C77&gt;0),'Test Sample Data'!C77,35),""))</f>
        <v/>
      </c>
      <c r="D78" s="60" t="str">
        <f>IF('Test Sample Data'!D77="","",IF(SUM('Test Sample Data'!D$3:D$98)&gt;10,IF(AND(ISNUMBER('Test Sample Data'!D77),'Test Sample Data'!D77&lt;35, 'Test Sample Data'!D77&gt;0),'Test Sample Data'!D77,35),""))</f>
        <v/>
      </c>
      <c r="E78" s="60" t="str">
        <f>IF('Test Sample Data'!E77="","",IF(SUM('Test Sample Data'!E$3:E$98)&gt;10,IF(AND(ISNUMBER('Test Sample Data'!E77),'Test Sample Data'!E77&lt;35, 'Test Sample Data'!E77&gt;0),'Test Sample Data'!E77,35),""))</f>
        <v/>
      </c>
      <c r="F78" s="60" t="str">
        <f>IF('Test Sample Data'!F77="","",IF(SUM('Test Sample Data'!F$3:F$98)&gt;10,IF(AND(ISNUMBER('Test Sample Data'!F77),'Test Sample Data'!F77&lt;35, 'Test Sample Data'!F77&gt;0),'Test Sample Data'!F77,35),""))</f>
        <v/>
      </c>
      <c r="G78" s="60" t="str">
        <f>IF('Test Sample Data'!G77="","",IF(SUM('Test Sample Data'!G$3:G$98)&gt;10,IF(AND(ISNUMBER('Test Sample Data'!G77),'Test Sample Data'!G77&lt;35, 'Test Sample Data'!G77&gt;0),'Test Sample Data'!G77,35),""))</f>
        <v/>
      </c>
      <c r="H78" s="60" t="str">
        <f>IF('Test Sample Data'!H77="","",IF(SUM('Test Sample Data'!H$3:H$98)&gt;10,IF(AND(ISNUMBER('Test Sample Data'!H77),'Test Sample Data'!H77&lt;35, 'Test Sample Data'!H77&gt;0),'Test Sample Data'!H77,35),""))</f>
        <v/>
      </c>
      <c r="I78" s="60" t="str">
        <f>IF('Test Sample Data'!I77="","",IF(SUM('Test Sample Data'!I$3:I$98)&gt;10,IF(AND(ISNUMBER('Test Sample Data'!I77),'Test Sample Data'!I77&lt;35, 'Test Sample Data'!I77&gt;0),'Test Sample Data'!I77,35),""))</f>
        <v/>
      </c>
      <c r="J78" s="60" t="str">
        <f>IF('Test Sample Data'!J77="","",IF(SUM('Test Sample Data'!J$3:J$98)&gt;10,IF(AND(ISNUMBER('Test Sample Data'!J77),'Test Sample Data'!J77&lt;35, 'Test Sample Data'!J77&gt;0),'Test Sample Data'!J77,35),""))</f>
        <v/>
      </c>
      <c r="K78" s="60" t="str">
        <f>IF('Test Sample Data'!K77="","",IF(SUM('Test Sample Data'!K$3:K$98)&gt;10,IF(AND(ISNUMBER('Test Sample Data'!K77),'Test Sample Data'!K77&lt;35, 'Test Sample Data'!K77&gt;0),'Test Sample Data'!K77,35),""))</f>
        <v/>
      </c>
      <c r="L78" s="60" t="str">
        <f>IF('Test Sample Data'!L77="","",IF(SUM('Test Sample Data'!L$3:L$98)&gt;10,IF(AND(ISNUMBER('Test Sample Data'!L77),'Test Sample Data'!L77&lt;35, 'Test Sample Data'!L77&gt;0),'Test Sample Data'!L77,35),""))</f>
        <v/>
      </c>
      <c r="M78" s="60">
        <f>'Gene Table'!D77</f>
        <v>0</v>
      </c>
      <c r="N78" s="59" t="s">
        <v>75</v>
      </c>
      <c r="O78" s="60" t="str">
        <f>IF('Control Sample Data'!C77="","",IF(SUM('Control Sample Data'!C$3:C$98)&gt;10,IF(AND(ISNUMBER('Control Sample Data'!C77),'Control Sample Data'!C77&lt;35, 'Control Sample Data'!C77&gt;0),'Control Sample Data'!C77,35),""))</f>
        <v/>
      </c>
      <c r="P78" s="60" t="str">
        <f>IF('Control Sample Data'!D77="","",IF(SUM('Control Sample Data'!D$3:D$98)&gt;10,IF(AND(ISNUMBER('Control Sample Data'!D77),'Control Sample Data'!D77&lt;35, 'Control Sample Data'!D77&gt;0),'Control Sample Data'!D77,35),""))</f>
        <v/>
      </c>
      <c r="Q78" s="60" t="str">
        <f>IF('Control Sample Data'!E77="","",IF(SUM('Control Sample Data'!E$3:E$98)&gt;10,IF(AND(ISNUMBER('Control Sample Data'!E77),'Control Sample Data'!E77&lt;35, 'Control Sample Data'!E77&gt;0),'Control Sample Data'!E77,35),""))</f>
        <v/>
      </c>
      <c r="R78" s="60" t="str">
        <f>IF('Control Sample Data'!F77="","",IF(SUM('Control Sample Data'!F$3:F$98)&gt;10,IF(AND(ISNUMBER('Control Sample Data'!F77),'Control Sample Data'!F77&lt;35, 'Control Sample Data'!F77&gt;0),'Control Sample Data'!F77,35),""))</f>
        <v/>
      </c>
      <c r="S78" s="60" t="str">
        <f>IF('Control Sample Data'!G77="","",IF(SUM('Control Sample Data'!G$3:G$98)&gt;10,IF(AND(ISNUMBER('Control Sample Data'!G77),'Control Sample Data'!G77&lt;35, 'Control Sample Data'!G77&gt;0),'Control Sample Data'!G77,35),""))</f>
        <v/>
      </c>
      <c r="T78" s="60" t="str">
        <f>IF('Control Sample Data'!H77="","",IF(SUM('Control Sample Data'!H$3:H$98)&gt;10,IF(AND(ISNUMBER('Control Sample Data'!H77),'Control Sample Data'!H77&lt;35, 'Control Sample Data'!H77&gt;0),'Control Sample Data'!H77,35),""))</f>
        <v/>
      </c>
      <c r="U78" s="60" t="str">
        <f>IF('Control Sample Data'!I77="","",IF(SUM('Control Sample Data'!I$3:I$98)&gt;10,IF(AND(ISNUMBER('Control Sample Data'!I77),'Control Sample Data'!I77&lt;35, 'Control Sample Data'!I77&gt;0),'Control Sample Data'!I77,35),""))</f>
        <v/>
      </c>
      <c r="V78" s="60" t="str">
        <f>IF('Control Sample Data'!J77="","",IF(SUM('Control Sample Data'!J$3:J$98)&gt;10,IF(AND(ISNUMBER('Control Sample Data'!J77),'Control Sample Data'!J77&lt;35, 'Control Sample Data'!J77&gt;0),'Control Sample Data'!J77,35),""))</f>
        <v/>
      </c>
      <c r="W78" s="60" t="str">
        <f>IF('Control Sample Data'!K77="","",IF(SUM('Control Sample Data'!K$3:K$98)&gt;10,IF(AND(ISNUMBER('Control Sample Data'!K77),'Control Sample Data'!K77&lt;35, 'Control Sample Data'!K77&gt;0),'Control Sample Data'!K77,35),""))</f>
        <v/>
      </c>
      <c r="X78" s="60" t="str">
        <f>IF('Control Sample Data'!L77="","",IF(SUM('Control Sample Data'!L$3:L$98)&gt;10,IF(AND(ISNUMBER('Control Sample Data'!L77),'Control Sample Data'!L77&lt;35, 'Control Sample Data'!L77&gt;0),'Control Sample Data'!L77,35),""))</f>
        <v/>
      </c>
      <c r="AS78" s="23">
        <f t="shared" si="90"/>
        <v>0</v>
      </c>
      <c r="AT78" s="59" t="s">
        <v>75</v>
      </c>
      <c r="AU78" s="60" t="str">
        <f t="shared" si="70"/>
        <v/>
      </c>
      <c r="AV78" s="60" t="str">
        <f t="shared" si="71"/>
        <v/>
      </c>
      <c r="AW78" s="60" t="str">
        <f t="shared" si="72"/>
        <v/>
      </c>
      <c r="AX78" s="60" t="str">
        <f t="shared" si="73"/>
        <v/>
      </c>
      <c r="AY78" s="60" t="str">
        <f t="shared" si="74"/>
        <v/>
      </c>
      <c r="AZ78" s="60" t="str">
        <f t="shared" si="75"/>
        <v/>
      </c>
      <c r="BA78" s="60" t="str">
        <f t="shared" si="76"/>
        <v/>
      </c>
      <c r="BB78" s="60" t="str">
        <f t="shared" si="77"/>
        <v/>
      </c>
      <c r="BC78" s="60" t="str">
        <f t="shared" si="78"/>
        <v/>
      </c>
      <c r="BD78" s="60" t="str">
        <f t="shared" si="79"/>
        <v/>
      </c>
      <c r="BE78" s="60" t="str">
        <f t="shared" si="80"/>
        <v/>
      </c>
      <c r="BF78" s="60" t="str">
        <f t="shared" si="81"/>
        <v/>
      </c>
      <c r="BG78" s="60" t="str">
        <f t="shared" si="82"/>
        <v/>
      </c>
      <c r="BH78" s="60" t="str">
        <f t="shared" si="83"/>
        <v/>
      </c>
      <c r="BI78" s="60" t="str">
        <f t="shared" si="84"/>
        <v/>
      </c>
      <c r="BJ78" s="60" t="str">
        <f t="shared" si="85"/>
        <v/>
      </c>
      <c r="BK78" s="60" t="str">
        <f t="shared" si="86"/>
        <v/>
      </c>
      <c r="BL78" s="60" t="str">
        <f t="shared" si="87"/>
        <v/>
      </c>
      <c r="BM78" s="60" t="str">
        <f t="shared" si="88"/>
        <v/>
      </c>
      <c r="BN78" s="60" t="str">
        <f t="shared" si="89"/>
        <v/>
      </c>
      <c r="BO78" s="62" t="str">
        <f t="shared" si="68"/>
        <v>N/A</v>
      </c>
      <c r="BP78" s="62" t="str">
        <f t="shared" si="69"/>
        <v>N/A</v>
      </c>
      <c r="BQ78" s="74">
        <f t="shared" si="91"/>
        <v>0</v>
      </c>
      <c r="BR78" s="59" t="s">
        <v>305</v>
      </c>
      <c r="BS78" s="98" t="str">
        <f t="shared" si="92"/>
        <v/>
      </c>
      <c r="BT78" s="98" t="str">
        <f t="shared" si="93"/>
        <v/>
      </c>
      <c r="BU78" s="98" t="str">
        <f t="shared" si="94"/>
        <v/>
      </c>
      <c r="BV78" s="98" t="str">
        <f t="shared" si="95"/>
        <v/>
      </c>
      <c r="BW78" s="98" t="str">
        <f t="shared" si="96"/>
        <v/>
      </c>
      <c r="BX78" s="98" t="str">
        <f t="shared" si="97"/>
        <v/>
      </c>
      <c r="BY78" s="98" t="str">
        <f t="shared" si="98"/>
        <v/>
      </c>
      <c r="BZ78" s="98" t="str">
        <f t="shared" si="99"/>
        <v/>
      </c>
      <c r="CA78" s="98" t="str">
        <f t="shared" si="100"/>
        <v/>
      </c>
      <c r="CB78" s="98" t="str">
        <f t="shared" si="101"/>
        <v/>
      </c>
      <c r="CC78" s="98" t="str">
        <f t="shared" si="102"/>
        <v/>
      </c>
      <c r="CD78" s="98" t="str">
        <f t="shared" si="103"/>
        <v/>
      </c>
      <c r="CE78" s="98" t="str">
        <f t="shared" si="104"/>
        <v/>
      </c>
      <c r="CF78" s="98" t="str">
        <f t="shared" si="105"/>
        <v/>
      </c>
      <c r="CG78" s="98" t="str">
        <f t="shared" si="106"/>
        <v/>
      </c>
      <c r="CH78" s="98" t="str">
        <f t="shared" si="107"/>
        <v/>
      </c>
      <c r="CI78" s="98" t="str">
        <f t="shared" si="108"/>
        <v/>
      </c>
      <c r="CJ78" s="98" t="str">
        <f t="shared" si="109"/>
        <v/>
      </c>
      <c r="CK78" s="98" t="str">
        <f t="shared" si="110"/>
        <v/>
      </c>
      <c r="CL78" s="98" t="str">
        <f t="shared" si="111"/>
        <v/>
      </c>
    </row>
    <row r="79" spans="1:90" x14ac:dyDescent="0.25">
      <c r="A79" s="22">
        <f>'Gene Table'!D78</f>
        <v>0</v>
      </c>
      <c r="B79" s="59" t="s">
        <v>76</v>
      </c>
      <c r="C79" s="60" t="str">
        <f>IF('Test Sample Data'!C78="","",IF(SUM('Test Sample Data'!C$3:C$98)&gt;10,IF(AND(ISNUMBER('Test Sample Data'!C78),'Test Sample Data'!C78&lt;35, 'Test Sample Data'!C78&gt;0),'Test Sample Data'!C78,35),""))</f>
        <v/>
      </c>
      <c r="D79" s="60" t="str">
        <f>IF('Test Sample Data'!D78="","",IF(SUM('Test Sample Data'!D$3:D$98)&gt;10,IF(AND(ISNUMBER('Test Sample Data'!D78),'Test Sample Data'!D78&lt;35, 'Test Sample Data'!D78&gt;0),'Test Sample Data'!D78,35),""))</f>
        <v/>
      </c>
      <c r="E79" s="60" t="str">
        <f>IF('Test Sample Data'!E78="","",IF(SUM('Test Sample Data'!E$3:E$98)&gt;10,IF(AND(ISNUMBER('Test Sample Data'!E78),'Test Sample Data'!E78&lt;35, 'Test Sample Data'!E78&gt;0),'Test Sample Data'!E78,35),""))</f>
        <v/>
      </c>
      <c r="F79" s="60" t="str">
        <f>IF('Test Sample Data'!F78="","",IF(SUM('Test Sample Data'!F$3:F$98)&gt;10,IF(AND(ISNUMBER('Test Sample Data'!F78),'Test Sample Data'!F78&lt;35, 'Test Sample Data'!F78&gt;0),'Test Sample Data'!F78,35),""))</f>
        <v/>
      </c>
      <c r="G79" s="60" t="str">
        <f>IF('Test Sample Data'!G78="","",IF(SUM('Test Sample Data'!G$3:G$98)&gt;10,IF(AND(ISNUMBER('Test Sample Data'!G78),'Test Sample Data'!G78&lt;35, 'Test Sample Data'!G78&gt;0),'Test Sample Data'!G78,35),""))</f>
        <v/>
      </c>
      <c r="H79" s="60" t="str">
        <f>IF('Test Sample Data'!H78="","",IF(SUM('Test Sample Data'!H$3:H$98)&gt;10,IF(AND(ISNUMBER('Test Sample Data'!H78),'Test Sample Data'!H78&lt;35, 'Test Sample Data'!H78&gt;0),'Test Sample Data'!H78,35),""))</f>
        <v/>
      </c>
      <c r="I79" s="60" t="str">
        <f>IF('Test Sample Data'!I78="","",IF(SUM('Test Sample Data'!I$3:I$98)&gt;10,IF(AND(ISNUMBER('Test Sample Data'!I78),'Test Sample Data'!I78&lt;35, 'Test Sample Data'!I78&gt;0),'Test Sample Data'!I78,35),""))</f>
        <v/>
      </c>
      <c r="J79" s="60" t="str">
        <f>IF('Test Sample Data'!J78="","",IF(SUM('Test Sample Data'!J$3:J$98)&gt;10,IF(AND(ISNUMBER('Test Sample Data'!J78),'Test Sample Data'!J78&lt;35, 'Test Sample Data'!J78&gt;0),'Test Sample Data'!J78,35),""))</f>
        <v/>
      </c>
      <c r="K79" s="60" t="str">
        <f>IF('Test Sample Data'!K78="","",IF(SUM('Test Sample Data'!K$3:K$98)&gt;10,IF(AND(ISNUMBER('Test Sample Data'!K78),'Test Sample Data'!K78&lt;35, 'Test Sample Data'!K78&gt;0),'Test Sample Data'!K78,35),""))</f>
        <v/>
      </c>
      <c r="L79" s="60" t="str">
        <f>IF('Test Sample Data'!L78="","",IF(SUM('Test Sample Data'!L$3:L$98)&gt;10,IF(AND(ISNUMBER('Test Sample Data'!L78),'Test Sample Data'!L78&lt;35, 'Test Sample Data'!L78&gt;0),'Test Sample Data'!L78,35),""))</f>
        <v/>
      </c>
      <c r="M79" s="60">
        <f>'Gene Table'!D78</f>
        <v>0</v>
      </c>
      <c r="N79" s="59" t="s">
        <v>76</v>
      </c>
      <c r="O79" s="60" t="str">
        <f>IF('Control Sample Data'!C78="","",IF(SUM('Control Sample Data'!C$3:C$98)&gt;10,IF(AND(ISNUMBER('Control Sample Data'!C78),'Control Sample Data'!C78&lt;35, 'Control Sample Data'!C78&gt;0),'Control Sample Data'!C78,35),""))</f>
        <v/>
      </c>
      <c r="P79" s="60" t="str">
        <f>IF('Control Sample Data'!D78="","",IF(SUM('Control Sample Data'!D$3:D$98)&gt;10,IF(AND(ISNUMBER('Control Sample Data'!D78),'Control Sample Data'!D78&lt;35, 'Control Sample Data'!D78&gt;0),'Control Sample Data'!D78,35),""))</f>
        <v/>
      </c>
      <c r="Q79" s="60" t="str">
        <f>IF('Control Sample Data'!E78="","",IF(SUM('Control Sample Data'!E$3:E$98)&gt;10,IF(AND(ISNUMBER('Control Sample Data'!E78),'Control Sample Data'!E78&lt;35, 'Control Sample Data'!E78&gt;0),'Control Sample Data'!E78,35),""))</f>
        <v/>
      </c>
      <c r="R79" s="60" t="str">
        <f>IF('Control Sample Data'!F78="","",IF(SUM('Control Sample Data'!F$3:F$98)&gt;10,IF(AND(ISNUMBER('Control Sample Data'!F78),'Control Sample Data'!F78&lt;35, 'Control Sample Data'!F78&gt;0),'Control Sample Data'!F78,35),""))</f>
        <v/>
      </c>
      <c r="S79" s="60" t="str">
        <f>IF('Control Sample Data'!G78="","",IF(SUM('Control Sample Data'!G$3:G$98)&gt;10,IF(AND(ISNUMBER('Control Sample Data'!G78),'Control Sample Data'!G78&lt;35, 'Control Sample Data'!G78&gt;0),'Control Sample Data'!G78,35),""))</f>
        <v/>
      </c>
      <c r="T79" s="60" t="str">
        <f>IF('Control Sample Data'!H78="","",IF(SUM('Control Sample Data'!H$3:H$98)&gt;10,IF(AND(ISNUMBER('Control Sample Data'!H78),'Control Sample Data'!H78&lt;35, 'Control Sample Data'!H78&gt;0),'Control Sample Data'!H78,35),""))</f>
        <v/>
      </c>
      <c r="U79" s="60" t="str">
        <f>IF('Control Sample Data'!I78="","",IF(SUM('Control Sample Data'!I$3:I$98)&gt;10,IF(AND(ISNUMBER('Control Sample Data'!I78),'Control Sample Data'!I78&lt;35, 'Control Sample Data'!I78&gt;0),'Control Sample Data'!I78,35),""))</f>
        <v/>
      </c>
      <c r="V79" s="60" t="str">
        <f>IF('Control Sample Data'!J78="","",IF(SUM('Control Sample Data'!J$3:J$98)&gt;10,IF(AND(ISNUMBER('Control Sample Data'!J78),'Control Sample Data'!J78&lt;35, 'Control Sample Data'!J78&gt;0),'Control Sample Data'!J78,35),""))</f>
        <v/>
      </c>
      <c r="W79" s="60" t="str">
        <f>IF('Control Sample Data'!K78="","",IF(SUM('Control Sample Data'!K$3:K$98)&gt;10,IF(AND(ISNUMBER('Control Sample Data'!K78),'Control Sample Data'!K78&lt;35, 'Control Sample Data'!K78&gt;0),'Control Sample Data'!K78,35),""))</f>
        <v/>
      </c>
      <c r="X79" s="60" t="str">
        <f>IF('Control Sample Data'!L78="","",IF(SUM('Control Sample Data'!L$3:L$98)&gt;10,IF(AND(ISNUMBER('Control Sample Data'!L78),'Control Sample Data'!L78&lt;35, 'Control Sample Data'!L78&gt;0),'Control Sample Data'!L78,35),""))</f>
        <v/>
      </c>
      <c r="AS79" s="23">
        <f t="shared" si="90"/>
        <v>0</v>
      </c>
      <c r="AT79" s="59" t="s">
        <v>76</v>
      </c>
      <c r="AU79" s="60" t="str">
        <f t="shared" si="70"/>
        <v/>
      </c>
      <c r="AV79" s="60" t="str">
        <f t="shared" si="71"/>
        <v/>
      </c>
      <c r="AW79" s="60" t="str">
        <f t="shared" si="72"/>
        <v/>
      </c>
      <c r="AX79" s="60" t="str">
        <f t="shared" si="73"/>
        <v/>
      </c>
      <c r="AY79" s="60" t="str">
        <f t="shared" si="74"/>
        <v/>
      </c>
      <c r="AZ79" s="60" t="str">
        <f t="shared" si="75"/>
        <v/>
      </c>
      <c r="BA79" s="60" t="str">
        <f t="shared" si="76"/>
        <v/>
      </c>
      <c r="BB79" s="60" t="str">
        <f t="shared" si="77"/>
        <v/>
      </c>
      <c r="BC79" s="60" t="str">
        <f t="shared" si="78"/>
        <v/>
      </c>
      <c r="BD79" s="60" t="str">
        <f t="shared" si="79"/>
        <v/>
      </c>
      <c r="BE79" s="60" t="str">
        <f t="shared" si="80"/>
        <v/>
      </c>
      <c r="BF79" s="60" t="str">
        <f t="shared" si="81"/>
        <v/>
      </c>
      <c r="BG79" s="60" t="str">
        <f t="shared" si="82"/>
        <v/>
      </c>
      <c r="BH79" s="60" t="str">
        <f t="shared" si="83"/>
        <v/>
      </c>
      <c r="BI79" s="60" t="str">
        <f t="shared" si="84"/>
        <v/>
      </c>
      <c r="BJ79" s="60" t="str">
        <f t="shared" si="85"/>
        <v/>
      </c>
      <c r="BK79" s="60" t="str">
        <f t="shared" si="86"/>
        <v/>
      </c>
      <c r="BL79" s="60" t="str">
        <f t="shared" si="87"/>
        <v/>
      </c>
      <c r="BM79" s="60" t="str">
        <f t="shared" si="88"/>
        <v/>
      </c>
      <c r="BN79" s="60" t="str">
        <f t="shared" si="89"/>
        <v/>
      </c>
      <c r="BO79" s="62" t="str">
        <f t="shared" si="68"/>
        <v>N/A</v>
      </c>
      <c r="BP79" s="62" t="str">
        <f t="shared" si="69"/>
        <v>N/A</v>
      </c>
      <c r="BQ79" s="74">
        <f t="shared" si="91"/>
        <v>0</v>
      </c>
      <c r="BR79" s="59" t="s">
        <v>306</v>
      </c>
      <c r="BS79" s="98" t="str">
        <f t="shared" si="92"/>
        <v/>
      </c>
      <c r="BT79" s="98" t="str">
        <f t="shared" si="93"/>
        <v/>
      </c>
      <c r="BU79" s="98" t="str">
        <f t="shared" si="94"/>
        <v/>
      </c>
      <c r="BV79" s="98" t="str">
        <f t="shared" si="95"/>
        <v/>
      </c>
      <c r="BW79" s="98" t="str">
        <f t="shared" si="96"/>
        <v/>
      </c>
      <c r="BX79" s="98" t="str">
        <f t="shared" si="97"/>
        <v/>
      </c>
      <c r="BY79" s="98" t="str">
        <f t="shared" si="98"/>
        <v/>
      </c>
      <c r="BZ79" s="98" t="str">
        <f t="shared" si="99"/>
        <v/>
      </c>
      <c r="CA79" s="98" t="str">
        <f t="shared" si="100"/>
        <v/>
      </c>
      <c r="CB79" s="98" t="str">
        <f t="shared" si="101"/>
        <v/>
      </c>
      <c r="CC79" s="98" t="str">
        <f t="shared" si="102"/>
        <v/>
      </c>
      <c r="CD79" s="98" t="str">
        <f t="shared" si="103"/>
        <v/>
      </c>
      <c r="CE79" s="98" t="str">
        <f t="shared" si="104"/>
        <v/>
      </c>
      <c r="CF79" s="98" t="str">
        <f t="shared" si="105"/>
        <v/>
      </c>
      <c r="CG79" s="98" t="str">
        <f t="shared" si="106"/>
        <v/>
      </c>
      <c r="CH79" s="98" t="str">
        <f t="shared" si="107"/>
        <v/>
      </c>
      <c r="CI79" s="98" t="str">
        <f t="shared" si="108"/>
        <v/>
      </c>
      <c r="CJ79" s="98" t="str">
        <f t="shared" si="109"/>
        <v/>
      </c>
      <c r="CK79" s="98" t="str">
        <f t="shared" si="110"/>
        <v/>
      </c>
      <c r="CL79" s="98" t="str">
        <f t="shared" si="111"/>
        <v/>
      </c>
    </row>
    <row r="80" spans="1:90" x14ac:dyDescent="0.25">
      <c r="A80" s="22">
        <f>'Gene Table'!D79</f>
        <v>0</v>
      </c>
      <c r="B80" s="59" t="s">
        <v>77</v>
      </c>
      <c r="C80" s="60" t="str">
        <f>IF('Test Sample Data'!C79="","",IF(SUM('Test Sample Data'!C$3:C$98)&gt;10,IF(AND(ISNUMBER('Test Sample Data'!C79),'Test Sample Data'!C79&lt;35, 'Test Sample Data'!C79&gt;0),'Test Sample Data'!C79,35),""))</f>
        <v/>
      </c>
      <c r="D80" s="60" t="str">
        <f>IF('Test Sample Data'!D79="","",IF(SUM('Test Sample Data'!D$3:D$98)&gt;10,IF(AND(ISNUMBER('Test Sample Data'!D79),'Test Sample Data'!D79&lt;35, 'Test Sample Data'!D79&gt;0),'Test Sample Data'!D79,35),""))</f>
        <v/>
      </c>
      <c r="E80" s="60" t="str">
        <f>IF('Test Sample Data'!E79="","",IF(SUM('Test Sample Data'!E$3:E$98)&gt;10,IF(AND(ISNUMBER('Test Sample Data'!E79),'Test Sample Data'!E79&lt;35, 'Test Sample Data'!E79&gt;0),'Test Sample Data'!E79,35),""))</f>
        <v/>
      </c>
      <c r="F80" s="60" t="str">
        <f>IF('Test Sample Data'!F79="","",IF(SUM('Test Sample Data'!F$3:F$98)&gt;10,IF(AND(ISNUMBER('Test Sample Data'!F79),'Test Sample Data'!F79&lt;35, 'Test Sample Data'!F79&gt;0),'Test Sample Data'!F79,35),""))</f>
        <v/>
      </c>
      <c r="G80" s="60" t="str">
        <f>IF('Test Sample Data'!G79="","",IF(SUM('Test Sample Data'!G$3:G$98)&gt;10,IF(AND(ISNUMBER('Test Sample Data'!G79),'Test Sample Data'!G79&lt;35, 'Test Sample Data'!G79&gt;0),'Test Sample Data'!G79,35),""))</f>
        <v/>
      </c>
      <c r="H80" s="60" t="str">
        <f>IF('Test Sample Data'!H79="","",IF(SUM('Test Sample Data'!H$3:H$98)&gt;10,IF(AND(ISNUMBER('Test Sample Data'!H79),'Test Sample Data'!H79&lt;35, 'Test Sample Data'!H79&gt;0),'Test Sample Data'!H79,35),""))</f>
        <v/>
      </c>
      <c r="I80" s="60" t="str">
        <f>IF('Test Sample Data'!I79="","",IF(SUM('Test Sample Data'!I$3:I$98)&gt;10,IF(AND(ISNUMBER('Test Sample Data'!I79),'Test Sample Data'!I79&lt;35, 'Test Sample Data'!I79&gt;0),'Test Sample Data'!I79,35),""))</f>
        <v/>
      </c>
      <c r="J80" s="60" t="str">
        <f>IF('Test Sample Data'!J79="","",IF(SUM('Test Sample Data'!J$3:J$98)&gt;10,IF(AND(ISNUMBER('Test Sample Data'!J79),'Test Sample Data'!J79&lt;35, 'Test Sample Data'!J79&gt;0),'Test Sample Data'!J79,35),""))</f>
        <v/>
      </c>
      <c r="K80" s="60" t="str">
        <f>IF('Test Sample Data'!K79="","",IF(SUM('Test Sample Data'!K$3:K$98)&gt;10,IF(AND(ISNUMBER('Test Sample Data'!K79),'Test Sample Data'!K79&lt;35, 'Test Sample Data'!K79&gt;0),'Test Sample Data'!K79,35),""))</f>
        <v/>
      </c>
      <c r="L80" s="60" t="str">
        <f>IF('Test Sample Data'!L79="","",IF(SUM('Test Sample Data'!L$3:L$98)&gt;10,IF(AND(ISNUMBER('Test Sample Data'!L79),'Test Sample Data'!L79&lt;35, 'Test Sample Data'!L79&gt;0),'Test Sample Data'!L79,35),""))</f>
        <v/>
      </c>
      <c r="M80" s="60">
        <f>'Gene Table'!D79</f>
        <v>0</v>
      </c>
      <c r="N80" s="59" t="s">
        <v>77</v>
      </c>
      <c r="O80" s="60" t="str">
        <f>IF('Control Sample Data'!C79="","",IF(SUM('Control Sample Data'!C$3:C$98)&gt;10,IF(AND(ISNUMBER('Control Sample Data'!C79),'Control Sample Data'!C79&lt;35, 'Control Sample Data'!C79&gt;0),'Control Sample Data'!C79,35),""))</f>
        <v/>
      </c>
      <c r="P80" s="60" t="str">
        <f>IF('Control Sample Data'!D79="","",IF(SUM('Control Sample Data'!D$3:D$98)&gt;10,IF(AND(ISNUMBER('Control Sample Data'!D79),'Control Sample Data'!D79&lt;35, 'Control Sample Data'!D79&gt;0),'Control Sample Data'!D79,35),""))</f>
        <v/>
      </c>
      <c r="Q80" s="60" t="str">
        <f>IF('Control Sample Data'!E79="","",IF(SUM('Control Sample Data'!E$3:E$98)&gt;10,IF(AND(ISNUMBER('Control Sample Data'!E79),'Control Sample Data'!E79&lt;35, 'Control Sample Data'!E79&gt;0),'Control Sample Data'!E79,35),""))</f>
        <v/>
      </c>
      <c r="R80" s="60" t="str">
        <f>IF('Control Sample Data'!F79="","",IF(SUM('Control Sample Data'!F$3:F$98)&gt;10,IF(AND(ISNUMBER('Control Sample Data'!F79),'Control Sample Data'!F79&lt;35, 'Control Sample Data'!F79&gt;0),'Control Sample Data'!F79,35),""))</f>
        <v/>
      </c>
      <c r="S80" s="60" t="str">
        <f>IF('Control Sample Data'!G79="","",IF(SUM('Control Sample Data'!G$3:G$98)&gt;10,IF(AND(ISNUMBER('Control Sample Data'!G79),'Control Sample Data'!G79&lt;35, 'Control Sample Data'!G79&gt;0),'Control Sample Data'!G79,35),""))</f>
        <v/>
      </c>
      <c r="T80" s="60" t="str">
        <f>IF('Control Sample Data'!H79="","",IF(SUM('Control Sample Data'!H$3:H$98)&gt;10,IF(AND(ISNUMBER('Control Sample Data'!H79),'Control Sample Data'!H79&lt;35, 'Control Sample Data'!H79&gt;0),'Control Sample Data'!H79,35),""))</f>
        <v/>
      </c>
      <c r="U80" s="60" t="str">
        <f>IF('Control Sample Data'!I79="","",IF(SUM('Control Sample Data'!I$3:I$98)&gt;10,IF(AND(ISNUMBER('Control Sample Data'!I79),'Control Sample Data'!I79&lt;35, 'Control Sample Data'!I79&gt;0),'Control Sample Data'!I79,35),""))</f>
        <v/>
      </c>
      <c r="V80" s="60" t="str">
        <f>IF('Control Sample Data'!J79="","",IF(SUM('Control Sample Data'!J$3:J$98)&gt;10,IF(AND(ISNUMBER('Control Sample Data'!J79),'Control Sample Data'!J79&lt;35, 'Control Sample Data'!J79&gt;0),'Control Sample Data'!J79,35),""))</f>
        <v/>
      </c>
      <c r="W80" s="60" t="str">
        <f>IF('Control Sample Data'!K79="","",IF(SUM('Control Sample Data'!K$3:K$98)&gt;10,IF(AND(ISNUMBER('Control Sample Data'!K79),'Control Sample Data'!K79&lt;35, 'Control Sample Data'!K79&gt;0),'Control Sample Data'!K79,35),""))</f>
        <v/>
      </c>
      <c r="X80" s="60" t="str">
        <f>IF('Control Sample Data'!L79="","",IF(SUM('Control Sample Data'!L$3:L$98)&gt;10,IF(AND(ISNUMBER('Control Sample Data'!L79),'Control Sample Data'!L79&lt;35, 'Control Sample Data'!L79&gt;0),'Control Sample Data'!L79,35),""))</f>
        <v/>
      </c>
      <c r="AS80" s="23">
        <f t="shared" si="90"/>
        <v>0</v>
      </c>
      <c r="AT80" s="59" t="s">
        <v>77</v>
      </c>
      <c r="AU80" s="60" t="str">
        <f t="shared" si="70"/>
        <v/>
      </c>
      <c r="AV80" s="60" t="str">
        <f t="shared" si="71"/>
        <v/>
      </c>
      <c r="AW80" s="60" t="str">
        <f t="shared" si="72"/>
        <v/>
      </c>
      <c r="AX80" s="60" t="str">
        <f t="shared" si="73"/>
        <v/>
      </c>
      <c r="AY80" s="60" t="str">
        <f t="shared" si="74"/>
        <v/>
      </c>
      <c r="AZ80" s="60" t="str">
        <f t="shared" si="75"/>
        <v/>
      </c>
      <c r="BA80" s="60" t="str">
        <f t="shared" si="76"/>
        <v/>
      </c>
      <c r="BB80" s="60" t="str">
        <f t="shared" si="77"/>
        <v/>
      </c>
      <c r="BC80" s="60" t="str">
        <f t="shared" si="78"/>
        <v/>
      </c>
      <c r="BD80" s="60" t="str">
        <f t="shared" si="79"/>
        <v/>
      </c>
      <c r="BE80" s="60" t="str">
        <f t="shared" si="80"/>
        <v/>
      </c>
      <c r="BF80" s="60" t="str">
        <f t="shared" si="81"/>
        <v/>
      </c>
      <c r="BG80" s="60" t="str">
        <f t="shared" si="82"/>
        <v/>
      </c>
      <c r="BH80" s="60" t="str">
        <f t="shared" si="83"/>
        <v/>
      </c>
      <c r="BI80" s="60" t="str">
        <f t="shared" si="84"/>
        <v/>
      </c>
      <c r="BJ80" s="60" t="str">
        <f t="shared" si="85"/>
        <v/>
      </c>
      <c r="BK80" s="60" t="str">
        <f t="shared" si="86"/>
        <v/>
      </c>
      <c r="BL80" s="60" t="str">
        <f t="shared" si="87"/>
        <v/>
      </c>
      <c r="BM80" s="60" t="str">
        <f t="shared" si="88"/>
        <v/>
      </c>
      <c r="BN80" s="60" t="str">
        <f t="shared" si="89"/>
        <v/>
      </c>
      <c r="BO80" s="62" t="str">
        <f t="shared" si="68"/>
        <v>N/A</v>
      </c>
      <c r="BP80" s="62" t="str">
        <f t="shared" si="69"/>
        <v>N/A</v>
      </c>
      <c r="BQ80" s="74">
        <f t="shared" si="91"/>
        <v>0</v>
      </c>
      <c r="BR80" s="59" t="s">
        <v>307</v>
      </c>
      <c r="BS80" s="98" t="str">
        <f t="shared" si="92"/>
        <v/>
      </c>
      <c r="BT80" s="98" t="str">
        <f t="shared" si="93"/>
        <v/>
      </c>
      <c r="BU80" s="98" t="str">
        <f t="shared" si="94"/>
        <v/>
      </c>
      <c r="BV80" s="98" t="str">
        <f t="shared" si="95"/>
        <v/>
      </c>
      <c r="BW80" s="98" t="str">
        <f t="shared" si="96"/>
        <v/>
      </c>
      <c r="BX80" s="98" t="str">
        <f t="shared" si="97"/>
        <v/>
      </c>
      <c r="BY80" s="98" t="str">
        <f t="shared" si="98"/>
        <v/>
      </c>
      <c r="BZ80" s="98" t="str">
        <f t="shared" si="99"/>
        <v/>
      </c>
      <c r="CA80" s="98" t="str">
        <f t="shared" si="100"/>
        <v/>
      </c>
      <c r="CB80" s="98" t="str">
        <f t="shared" si="101"/>
        <v/>
      </c>
      <c r="CC80" s="98" t="str">
        <f t="shared" si="102"/>
        <v/>
      </c>
      <c r="CD80" s="98" t="str">
        <f t="shared" si="103"/>
        <v/>
      </c>
      <c r="CE80" s="98" t="str">
        <f t="shared" si="104"/>
        <v/>
      </c>
      <c r="CF80" s="98" t="str">
        <f t="shared" si="105"/>
        <v/>
      </c>
      <c r="CG80" s="98" t="str">
        <f t="shared" si="106"/>
        <v/>
      </c>
      <c r="CH80" s="98" t="str">
        <f t="shared" si="107"/>
        <v/>
      </c>
      <c r="CI80" s="98" t="str">
        <f t="shared" si="108"/>
        <v/>
      </c>
      <c r="CJ80" s="98" t="str">
        <f t="shared" si="109"/>
        <v/>
      </c>
      <c r="CK80" s="98" t="str">
        <f t="shared" si="110"/>
        <v/>
      </c>
      <c r="CL80" s="98" t="str">
        <f t="shared" si="111"/>
        <v/>
      </c>
    </row>
    <row r="81" spans="1:90" x14ac:dyDescent="0.25">
      <c r="A81" s="22">
        <f>'Gene Table'!D80</f>
        <v>0</v>
      </c>
      <c r="B81" s="59" t="s">
        <v>78</v>
      </c>
      <c r="C81" s="60" t="str">
        <f>IF('Test Sample Data'!C80="","",IF(SUM('Test Sample Data'!C$3:C$98)&gt;10,IF(AND(ISNUMBER('Test Sample Data'!C80),'Test Sample Data'!C80&lt;35, 'Test Sample Data'!C80&gt;0),'Test Sample Data'!C80,35),""))</f>
        <v/>
      </c>
      <c r="D81" s="60" t="str">
        <f>IF('Test Sample Data'!D80="","",IF(SUM('Test Sample Data'!D$3:D$98)&gt;10,IF(AND(ISNUMBER('Test Sample Data'!D80),'Test Sample Data'!D80&lt;35, 'Test Sample Data'!D80&gt;0),'Test Sample Data'!D80,35),""))</f>
        <v/>
      </c>
      <c r="E81" s="60" t="str">
        <f>IF('Test Sample Data'!E80="","",IF(SUM('Test Sample Data'!E$3:E$98)&gt;10,IF(AND(ISNUMBER('Test Sample Data'!E80),'Test Sample Data'!E80&lt;35, 'Test Sample Data'!E80&gt;0),'Test Sample Data'!E80,35),""))</f>
        <v/>
      </c>
      <c r="F81" s="60" t="str">
        <f>IF('Test Sample Data'!F80="","",IF(SUM('Test Sample Data'!F$3:F$98)&gt;10,IF(AND(ISNUMBER('Test Sample Data'!F80),'Test Sample Data'!F80&lt;35, 'Test Sample Data'!F80&gt;0),'Test Sample Data'!F80,35),""))</f>
        <v/>
      </c>
      <c r="G81" s="60" t="str">
        <f>IF('Test Sample Data'!G80="","",IF(SUM('Test Sample Data'!G$3:G$98)&gt;10,IF(AND(ISNUMBER('Test Sample Data'!G80),'Test Sample Data'!G80&lt;35, 'Test Sample Data'!G80&gt;0),'Test Sample Data'!G80,35),""))</f>
        <v/>
      </c>
      <c r="H81" s="60" t="str">
        <f>IF('Test Sample Data'!H80="","",IF(SUM('Test Sample Data'!H$3:H$98)&gt;10,IF(AND(ISNUMBER('Test Sample Data'!H80),'Test Sample Data'!H80&lt;35, 'Test Sample Data'!H80&gt;0),'Test Sample Data'!H80,35),""))</f>
        <v/>
      </c>
      <c r="I81" s="60" t="str">
        <f>IF('Test Sample Data'!I80="","",IF(SUM('Test Sample Data'!I$3:I$98)&gt;10,IF(AND(ISNUMBER('Test Sample Data'!I80),'Test Sample Data'!I80&lt;35, 'Test Sample Data'!I80&gt;0),'Test Sample Data'!I80,35),""))</f>
        <v/>
      </c>
      <c r="J81" s="60" t="str">
        <f>IF('Test Sample Data'!J80="","",IF(SUM('Test Sample Data'!J$3:J$98)&gt;10,IF(AND(ISNUMBER('Test Sample Data'!J80),'Test Sample Data'!J80&lt;35, 'Test Sample Data'!J80&gt;0),'Test Sample Data'!J80,35),""))</f>
        <v/>
      </c>
      <c r="K81" s="60" t="str">
        <f>IF('Test Sample Data'!K80="","",IF(SUM('Test Sample Data'!K$3:K$98)&gt;10,IF(AND(ISNUMBER('Test Sample Data'!K80),'Test Sample Data'!K80&lt;35, 'Test Sample Data'!K80&gt;0),'Test Sample Data'!K80,35),""))</f>
        <v/>
      </c>
      <c r="L81" s="60" t="str">
        <f>IF('Test Sample Data'!L80="","",IF(SUM('Test Sample Data'!L$3:L$98)&gt;10,IF(AND(ISNUMBER('Test Sample Data'!L80),'Test Sample Data'!L80&lt;35, 'Test Sample Data'!L80&gt;0),'Test Sample Data'!L80,35),""))</f>
        <v/>
      </c>
      <c r="M81" s="60">
        <f>'Gene Table'!D80</f>
        <v>0</v>
      </c>
      <c r="N81" s="59" t="s">
        <v>78</v>
      </c>
      <c r="O81" s="60" t="str">
        <f>IF('Control Sample Data'!C80="","",IF(SUM('Control Sample Data'!C$3:C$98)&gt;10,IF(AND(ISNUMBER('Control Sample Data'!C80),'Control Sample Data'!C80&lt;35, 'Control Sample Data'!C80&gt;0),'Control Sample Data'!C80,35),""))</f>
        <v/>
      </c>
      <c r="P81" s="60" t="str">
        <f>IF('Control Sample Data'!D80="","",IF(SUM('Control Sample Data'!D$3:D$98)&gt;10,IF(AND(ISNUMBER('Control Sample Data'!D80),'Control Sample Data'!D80&lt;35, 'Control Sample Data'!D80&gt;0),'Control Sample Data'!D80,35),""))</f>
        <v/>
      </c>
      <c r="Q81" s="60" t="str">
        <f>IF('Control Sample Data'!E80="","",IF(SUM('Control Sample Data'!E$3:E$98)&gt;10,IF(AND(ISNUMBER('Control Sample Data'!E80),'Control Sample Data'!E80&lt;35, 'Control Sample Data'!E80&gt;0),'Control Sample Data'!E80,35),""))</f>
        <v/>
      </c>
      <c r="R81" s="60" t="str">
        <f>IF('Control Sample Data'!F80="","",IF(SUM('Control Sample Data'!F$3:F$98)&gt;10,IF(AND(ISNUMBER('Control Sample Data'!F80),'Control Sample Data'!F80&lt;35, 'Control Sample Data'!F80&gt;0),'Control Sample Data'!F80,35),""))</f>
        <v/>
      </c>
      <c r="S81" s="60" t="str">
        <f>IF('Control Sample Data'!G80="","",IF(SUM('Control Sample Data'!G$3:G$98)&gt;10,IF(AND(ISNUMBER('Control Sample Data'!G80),'Control Sample Data'!G80&lt;35, 'Control Sample Data'!G80&gt;0),'Control Sample Data'!G80,35),""))</f>
        <v/>
      </c>
      <c r="T81" s="60" t="str">
        <f>IF('Control Sample Data'!H80="","",IF(SUM('Control Sample Data'!H$3:H$98)&gt;10,IF(AND(ISNUMBER('Control Sample Data'!H80),'Control Sample Data'!H80&lt;35, 'Control Sample Data'!H80&gt;0),'Control Sample Data'!H80,35),""))</f>
        <v/>
      </c>
      <c r="U81" s="60" t="str">
        <f>IF('Control Sample Data'!I80="","",IF(SUM('Control Sample Data'!I$3:I$98)&gt;10,IF(AND(ISNUMBER('Control Sample Data'!I80),'Control Sample Data'!I80&lt;35, 'Control Sample Data'!I80&gt;0),'Control Sample Data'!I80,35),""))</f>
        <v/>
      </c>
      <c r="V81" s="60" t="str">
        <f>IF('Control Sample Data'!J80="","",IF(SUM('Control Sample Data'!J$3:J$98)&gt;10,IF(AND(ISNUMBER('Control Sample Data'!J80),'Control Sample Data'!J80&lt;35, 'Control Sample Data'!J80&gt;0),'Control Sample Data'!J80,35),""))</f>
        <v/>
      </c>
      <c r="W81" s="60" t="str">
        <f>IF('Control Sample Data'!K80="","",IF(SUM('Control Sample Data'!K$3:K$98)&gt;10,IF(AND(ISNUMBER('Control Sample Data'!K80),'Control Sample Data'!K80&lt;35, 'Control Sample Data'!K80&gt;0),'Control Sample Data'!K80,35),""))</f>
        <v/>
      </c>
      <c r="X81" s="60" t="str">
        <f>IF('Control Sample Data'!L80="","",IF(SUM('Control Sample Data'!L$3:L$98)&gt;10,IF(AND(ISNUMBER('Control Sample Data'!L80),'Control Sample Data'!L80&lt;35, 'Control Sample Data'!L80&gt;0),'Control Sample Data'!L80,35),""))</f>
        <v/>
      </c>
      <c r="AS81" s="23">
        <f t="shared" si="90"/>
        <v>0</v>
      </c>
      <c r="AT81" s="59" t="s">
        <v>78</v>
      </c>
      <c r="AU81" s="60" t="str">
        <f t="shared" si="70"/>
        <v/>
      </c>
      <c r="AV81" s="60" t="str">
        <f t="shared" si="71"/>
        <v/>
      </c>
      <c r="AW81" s="60" t="str">
        <f t="shared" si="72"/>
        <v/>
      </c>
      <c r="AX81" s="60" t="str">
        <f t="shared" si="73"/>
        <v/>
      </c>
      <c r="AY81" s="60" t="str">
        <f t="shared" si="74"/>
        <v/>
      </c>
      <c r="AZ81" s="60" t="str">
        <f t="shared" si="75"/>
        <v/>
      </c>
      <c r="BA81" s="60" t="str">
        <f t="shared" si="76"/>
        <v/>
      </c>
      <c r="BB81" s="60" t="str">
        <f t="shared" si="77"/>
        <v/>
      </c>
      <c r="BC81" s="60" t="str">
        <f t="shared" si="78"/>
        <v/>
      </c>
      <c r="BD81" s="60" t="str">
        <f t="shared" si="79"/>
        <v/>
      </c>
      <c r="BE81" s="60" t="str">
        <f t="shared" si="80"/>
        <v/>
      </c>
      <c r="BF81" s="60" t="str">
        <f t="shared" si="81"/>
        <v/>
      </c>
      <c r="BG81" s="60" t="str">
        <f t="shared" si="82"/>
        <v/>
      </c>
      <c r="BH81" s="60" t="str">
        <f t="shared" si="83"/>
        <v/>
      </c>
      <c r="BI81" s="60" t="str">
        <f t="shared" si="84"/>
        <v/>
      </c>
      <c r="BJ81" s="60" t="str">
        <f t="shared" si="85"/>
        <v/>
      </c>
      <c r="BK81" s="60" t="str">
        <f t="shared" si="86"/>
        <v/>
      </c>
      <c r="BL81" s="60" t="str">
        <f t="shared" si="87"/>
        <v/>
      </c>
      <c r="BM81" s="60" t="str">
        <f t="shared" si="88"/>
        <v/>
      </c>
      <c r="BN81" s="60" t="str">
        <f t="shared" si="89"/>
        <v/>
      </c>
      <c r="BO81" s="62" t="str">
        <f t="shared" si="68"/>
        <v>N/A</v>
      </c>
      <c r="BP81" s="62" t="str">
        <f t="shared" si="69"/>
        <v>N/A</v>
      </c>
      <c r="BQ81" s="74">
        <f t="shared" si="91"/>
        <v>0</v>
      </c>
      <c r="BR81" s="59" t="s">
        <v>308</v>
      </c>
      <c r="BS81" s="98" t="str">
        <f t="shared" si="92"/>
        <v/>
      </c>
      <c r="BT81" s="98" t="str">
        <f t="shared" si="93"/>
        <v/>
      </c>
      <c r="BU81" s="98" t="str">
        <f t="shared" si="94"/>
        <v/>
      </c>
      <c r="BV81" s="98" t="str">
        <f t="shared" si="95"/>
        <v/>
      </c>
      <c r="BW81" s="98" t="str">
        <f t="shared" si="96"/>
        <v/>
      </c>
      <c r="BX81" s="98" t="str">
        <f t="shared" si="97"/>
        <v/>
      </c>
      <c r="BY81" s="98" t="str">
        <f t="shared" si="98"/>
        <v/>
      </c>
      <c r="BZ81" s="98" t="str">
        <f t="shared" si="99"/>
        <v/>
      </c>
      <c r="CA81" s="98" t="str">
        <f t="shared" si="100"/>
        <v/>
      </c>
      <c r="CB81" s="98" t="str">
        <f t="shared" si="101"/>
        <v/>
      </c>
      <c r="CC81" s="98" t="str">
        <f t="shared" si="102"/>
        <v/>
      </c>
      <c r="CD81" s="98" t="str">
        <f t="shared" si="103"/>
        <v/>
      </c>
      <c r="CE81" s="98" t="str">
        <f t="shared" si="104"/>
        <v/>
      </c>
      <c r="CF81" s="98" t="str">
        <f t="shared" si="105"/>
        <v/>
      </c>
      <c r="CG81" s="98" t="str">
        <f t="shared" si="106"/>
        <v/>
      </c>
      <c r="CH81" s="98" t="str">
        <f t="shared" si="107"/>
        <v/>
      </c>
      <c r="CI81" s="98" t="str">
        <f t="shared" si="108"/>
        <v/>
      </c>
      <c r="CJ81" s="98" t="str">
        <f t="shared" si="109"/>
        <v/>
      </c>
      <c r="CK81" s="98" t="str">
        <f t="shared" si="110"/>
        <v/>
      </c>
      <c r="CL81" s="98" t="str">
        <f t="shared" si="111"/>
        <v/>
      </c>
    </row>
    <row r="82" spans="1:90" x14ac:dyDescent="0.25">
      <c r="A82" s="22">
        <f>'Gene Table'!D81</f>
        <v>0</v>
      </c>
      <c r="B82" s="59" t="s">
        <v>79</v>
      </c>
      <c r="C82" s="60" t="str">
        <f>IF('Test Sample Data'!C81="","",IF(SUM('Test Sample Data'!C$3:C$98)&gt;10,IF(AND(ISNUMBER('Test Sample Data'!C81),'Test Sample Data'!C81&lt;35, 'Test Sample Data'!C81&gt;0),'Test Sample Data'!C81,35),""))</f>
        <v/>
      </c>
      <c r="D82" s="60" t="str">
        <f>IF('Test Sample Data'!D81="","",IF(SUM('Test Sample Data'!D$3:D$98)&gt;10,IF(AND(ISNUMBER('Test Sample Data'!D81),'Test Sample Data'!D81&lt;35, 'Test Sample Data'!D81&gt;0),'Test Sample Data'!D81,35),""))</f>
        <v/>
      </c>
      <c r="E82" s="60" t="str">
        <f>IF('Test Sample Data'!E81="","",IF(SUM('Test Sample Data'!E$3:E$98)&gt;10,IF(AND(ISNUMBER('Test Sample Data'!E81),'Test Sample Data'!E81&lt;35, 'Test Sample Data'!E81&gt;0),'Test Sample Data'!E81,35),""))</f>
        <v/>
      </c>
      <c r="F82" s="60" t="str">
        <f>IF('Test Sample Data'!F81="","",IF(SUM('Test Sample Data'!F$3:F$98)&gt;10,IF(AND(ISNUMBER('Test Sample Data'!F81),'Test Sample Data'!F81&lt;35, 'Test Sample Data'!F81&gt;0),'Test Sample Data'!F81,35),""))</f>
        <v/>
      </c>
      <c r="G82" s="60" t="str">
        <f>IF('Test Sample Data'!G81="","",IF(SUM('Test Sample Data'!G$3:G$98)&gt;10,IF(AND(ISNUMBER('Test Sample Data'!G81),'Test Sample Data'!G81&lt;35, 'Test Sample Data'!G81&gt;0),'Test Sample Data'!G81,35),""))</f>
        <v/>
      </c>
      <c r="H82" s="60" t="str">
        <f>IF('Test Sample Data'!H81="","",IF(SUM('Test Sample Data'!H$3:H$98)&gt;10,IF(AND(ISNUMBER('Test Sample Data'!H81),'Test Sample Data'!H81&lt;35, 'Test Sample Data'!H81&gt;0),'Test Sample Data'!H81,35),""))</f>
        <v/>
      </c>
      <c r="I82" s="60" t="str">
        <f>IF('Test Sample Data'!I81="","",IF(SUM('Test Sample Data'!I$3:I$98)&gt;10,IF(AND(ISNUMBER('Test Sample Data'!I81),'Test Sample Data'!I81&lt;35, 'Test Sample Data'!I81&gt;0),'Test Sample Data'!I81,35),""))</f>
        <v/>
      </c>
      <c r="J82" s="60" t="str">
        <f>IF('Test Sample Data'!J81="","",IF(SUM('Test Sample Data'!J$3:J$98)&gt;10,IF(AND(ISNUMBER('Test Sample Data'!J81),'Test Sample Data'!J81&lt;35, 'Test Sample Data'!J81&gt;0),'Test Sample Data'!J81,35),""))</f>
        <v/>
      </c>
      <c r="K82" s="60" t="str">
        <f>IF('Test Sample Data'!K81="","",IF(SUM('Test Sample Data'!K$3:K$98)&gt;10,IF(AND(ISNUMBER('Test Sample Data'!K81),'Test Sample Data'!K81&lt;35, 'Test Sample Data'!K81&gt;0),'Test Sample Data'!K81,35),""))</f>
        <v/>
      </c>
      <c r="L82" s="60" t="str">
        <f>IF('Test Sample Data'!L81="","",IF(SUM('Test Sample Data'!L$3:L$98)&gt;10,IF(AND(ISNUMBER('Test Sample Data'!L81),'Test Sample Data'!L81&lt;35, 'Test Sample Data'!L81&gt;0),'Test Sample Data'!L81,35),""))</f>
        <v/>
      </c>
      <c r="M82" s="60">
        <f>'Gene Table'!D81</f>
        <v>0</v>
      </c>
      <c r="N82" s="59" t="s">
        <v>79</v>
      </c>
      <c r="O82" s="60" t="str">
        <f>IF('Control Sample Data'!C81="","",IF(SUM('Control Sample Data'!C$3:C$98)&gt;10,IF(AND(ISNUMBER('Control Sample Data'!C81),'Control Sample Data'!C81&lt;35, 'Control Sample Data'!C81&gt;0),'Control Sample Data'!C81,35),""))</f>
        <v/>
      </c>
      <c r="P82" s="60" t="str">
        <f>IF('Control Sample Data'!D81="","",IF(SUM('Control Sample Data'!D$3:D$98)&gt;10,IF(AND(ISNUMBER('Control Sample Data'!D81),'Control Sample Data'!D81&lt;35, 'Control Sample Data'!D81&gt;0),'Control Sample Data'!D81,35),""))</f>
        <v/>
      </c>
      <c r="Q82" s="60" t="str">
        <f>IF('Control Sample Data'!E81="","",IF(SUM('Control Sample Data'!E$3:E$98)&gt;10,IF(AND(ISNUMBER('Control Sample Data'!E81),'Control Sample Data'!E81&lt;35, 'Control Sample Data'!E81&gt;0),'Control Sample Data'!E81,35),""))</f>
        <v/>
      </c>
      <c r="R82" s="60" t="str">
        <f>IF('Control Sample Data'!F81="","",IF(SUM('Control Sample Data'!F$3:F$98)&gt;10,IF(AND(ISNUMBER('Control Sample Data'!F81),'Control Sample Data'!F81&lt;35, 'Control Sample Data'!F81&gt;0),'Control Sample Data'!F81,35),""))</f>
        <v/>
      </c>
      <c r="S82" s="60" t="str">
        <f>IF('Control Sample Data'!G81="","",IF(SUM('Control Sample Data'!G$3:G$98)&gt;10,IF(AND(ISNUMBER('Control Sample Data'!G81),'Control Sample Data'!G81&lt;35, 'Control Sample Data'!G81&gt;0),'Control Sample Data'!G81,35),""))</f>
        <v/>
      </c>
      <c r="T82" s="60" t="str">
        <f>IF('Control Sample Data'!H81="","",IF(SUM('Control Sample Data'!H$3:H$98)&gt;10,IF(AND(ISNUMBER('Control Sample Data'!H81),'Control Sample Data'!H81&lt;35, 'Control Sample Data'!H81&gt;0),'Control Sample Data'!H81,35),""))</f>
        <v/>
      </c>
      <c r="U82" s="60" t="str">
        <f>IF('Control Sample Data'!I81="","",IF(SUM('Control Sample Data'!I$3:I$98)&gt;10,IF(AND(ISNUMBER('Control Sample Data'!I81),'Control Sample Data'!I81&lt;35, 'Control Sample Data'!I81&gt;0),'Control Sample Data'!I81,35),""))</f>
        <v/>
      </c>
      <c r="V82" s="60" t="str">
        <f>IF('Control Sample Data'!J81="","",IF(SUM('Control Sample Data'!J$3:J$98)&gt;10,IF(AND(ISNUMBER('Control Sample Data'!J81),'Control Sample Data'!J81&lt;35, 'Control Sample Data'!J81&gt;0),'Control Sample Data'!J81,35),""))</f>
        <v/>
      </c>
      <c r="W82" s="60" t="str">
        <f>IF('Control Sample Data'!K81="","",IF(SUM('Control Sample Data'!K$3:K$98)&gt;10,IF(AND(ISNUMBER('Control Sample Data'!K81),'Control Sample Data'!K81&lt;35, 'Control Sample Data'!K81&gt;0),'Control Sample Data'!K81,35),""))</f>
        <v/>
      </c>
      <c r="X82" s="60" t="str">
        <f>IF('Control Sample Data'!L81="","",IF(SUM('Control Sample Data'!L$3:L$98)&gt;10,IF(AND(ISNUMBER('Control Sample Data'!L81),'Control Sample Data'!L81&lt;35, 'Control Sample Data'!L81&gt;0),'Control Sample Data'!L81,35),""))</f>
        <v/>
      </c>
      <c r="AS82" s="23">
        <f t="shared" si="90"/>
        <v>0</v>
      </c>
      <c r="AT82" s="59" t="s">
        <v>79</v>
      </c>
      <c r="AU82" s="60" t="str">
        <f t="shared" si="70"/>
        <v/>
      </c>
      <c r="AV82" s="60" t="str">
        <f t="shared" si="71"/>
        <v/>
      </c>
      <c r="AW82" s="60" t="str">
        <f t="shared" si="72"/>
        <v/>
      </c>
      <c r="AX82" s="60" t="str">
        <f t="shared" si="73"/>
        <v/>
      </c>
      <c r="AY82" s="60" t="str">
        <f t="shared" si="74"/>
        <v/>
      </c>
      <c r="AZ82" s="60" t="str">
        <f t="shared" si="75"/>
        <v/>
      </c>
      <c r="BA82" s="60" t="str">
        <f t="shared" si="76"/>
        <v/>
      </c>
      <c r="BB82" s="60" t="str">
        <f t="shared" si="77"/>
        <v/>
      </c>
      <c r="BC82" s="60" t="str">
        <f t="shared" si="78"/>
        <v/>
      </c>
      <c r="BD82" s="60" t="str">
        <f t="shared" si="79"/>
        <v/>
      </c>
      <c r="BE82" s="60" t="str">
        <f t="shared" si="80"/>
        <v/>
      </c>
      <c r="BF82" s="60" t="str">
        <f t="shared" si="81"/>
        <v/>
      </c>
      <c r="BG82" s="60" t="str">
        <f t="shared" si="82"/>
        <v/>
      </c>
      <c r="BH82" s="60" t="str">
        <f t="shared" si="83"/>
        <v/>
      </c>
      <c r="BI82" s="60" t="str">
        <f t="shared" si="84"/>
        <v/>
      </c>
      <c r="BJ82" s="60" t="str">
        <f t="shared" si="85"/>
        <v/>
      </c>
      <c r="BK82" s="60" t="str">
        <f t="shared" si="86"/>
        <v/>
      </c>
      <c r="BL82" s="60" t="str">
        <f t="shared" si="87"/>
        <v/>
      </c>
      <c r="BM82" s="60" t="str">
        <f t="shared" si="88"/>
        <v/>
      </c>
      <c r="BN82" s="60" t="str">
        <f t="shared" si="89"/>
        <v/>
      </c>
      <c r="BO82" s="62" t="str">
        <f t="shared" si="68"/>
        <v>N/A</v>
      </c>
      <c r="BP82" s="62" t="str">
        <f t="shared" si="69"/>
        <v>N/A</v>
      </c>
      <c r="BQ82" s="74">
        <f t="shared" si="91"/>
        <v>0</v>
      </c>
      <c r="BR82" s="59" t="s">
        <v>309</v>
      </c>
      <c r="BS82" s="98" t="str">
        <f t="shared" si="92"/>
        <v/>
      </c>
      <c r="BT82" s="98" t="str">
        <f t="shared" si="93"/>
        <v/>
      </c>
      <c r="BU82" s="98" t="str">
        <f t="shared" si="94"/>
        <v/>
      </c>
      <c r="BV82" s="98" t="str">
        <f t="shared" si="95"/>
        <v/>
      </c>
      <c r="BW82" s="98" t="str">
        <f t="shared" si="96"/>
        <v/>
      </c>
      <c r="BX82" s="98" t="str">
        <f t="shared" si="97"/>
        <v/>
      </c>
      <c r="BY82" s="98" t="str">
        <f t="shared" si="98"/>
        <v/>
      </c>
      <c r="BZ82" s="98" t="str">
        <f t="shared" si="99"/>
        <v/>
      </c>
      <c r="CA82" s="98" t="str">
        <f t="shared" si="100"/>
        <v/>
      </c>
      <c r="CB82" s="98" t="str">
        <f t="shared" si="101"/>
        <v/>
      </c>
      <c r="CC82" s="98" t="str">
        <f t="shared" si="102"/>
        <v/>
      </c>
      <c r="CD82" s="98" t="str">
        <f t="shared" si="103"/>
        <v/>
      </c>
      <c r="CE82" s="98" t="str">
        <f t="shared" si="104"/>
        <v/>
      </c>
      <c r="CF82" s="98" t="str">
        <f t="shared" si="105"/>
        <v/>
      </c>
      <c r="CG82" s="98" t="str">
        <f t="shared" si="106"/>
        <v/>
      </c>
      <c r="CH82" s="98" t="str">
        <f t="shared" si="107"/>
        <v/>
      </c>
      <c r="CI82" s="98" t="str">
        <f t="shared" si="108"/>
        <v/>
      </c>
      <c r="CJ82" s="98" t="str">
        <f t="shared" si="109"/>
        <v/>
      </c>
      <c r="CK82" s="98" t="str">
        <f t="shared" si="110"/>
        <v/>
      </c>
      <c r="CL82" s="98" t="str">
        <f t="shared" si="111"/>
        <v/>
      </c>
    </row>
    <row r="83" spans="1:90" x14ac:dyDescent="0.25">
      <c r="A83" s="22">
        <f>'Gene Table'!D82</f>
        <v>0</v>
      </c>
      <c r="B83" s="59" t="s">
        <v>80</v>
      </c>
      <c r="C83" s="60" t="str">
        <f>IF('Test Sample Data'!C82="","",IF(SUM('Test Sample Data'!C$3:C$98)&gt;10,IF(AND(ISNUMBER('Test Sample Data'!C82),'Test Sample Data'!C82&lt;35, 'Test Sample Data'!C82&gt;0),'Test Sample Data'!C82,35),""))</f>
        <v/>
      </c>
      <c r="D83" s="60" t="str">
        <f>IF('Test Sample Data'!D82="","",IF(SUM('Test Sample Data'!D$3:D$98)&gt;10,IF(AND(ISNUMBER('Test Sample Data'!D82),'Test Sample Data'!D82&lt;35, 'Test Sample Data'!D82&gt;0),'Test Sample Data'!D82,35),""))</f>
        <v/>
      </c>
      <c r="E83" s="60" t="str">
        <f>IF('Test Sample Data'!E82="","",IF(SUM('Test Sample Data'!E$3:E$98)&gt;10,IF(AND(ISNUMBER('Test Sample Data'!E82),'Test Sample Data'!E82&lt;35, 'Test Sample Data'!E82&gt;0),'Test Sample Data'!E82,35),""))</f>
        <v/>
      </c>
      <c r="F83" s="60" t="str">
        <f>IF('Test Sample Data'!F82="","",IF(SUM('Test Sample Data'!F$3:F$98)&gt;10,IF(AND(ISNUMBER('Test Sample Data'!F82),'Test Sample Data'!F82&lt;35, 'Test Sample Data'!F82&gt;0),'Test Sample Data'!F82,35),""))</f>
        <v/>
      </c>
      <c r="G83" s="60" t="str">
        <f>IF('Test Sample Data'!G82="","",IF(SUM('Test Sample Data'!G$3:G$98)&gt;10,IF(AND(ISNUMBER('Test Sample Data'!G82),'Test Sample Data'!G82&lt;35, 'Test Sample Data'!G82&gt;0),'Test Sample Data'!G82,35),""))</f>
        <v/>
      </c>
      <c r="H83" s="60" t="str">
        <f>IF('Test Sample Data'!H82="","",IF(SUM('Test Sample Data'!H$3:H$98)&gt;10,IF(AND(ISNUMBER('Test Sample Data'!H82),'Test Sample Data'!H82&lt;35, 'Test Sample Data'!H82&gt;0),'Test Sample Data'!H82,35),""))</f>
        <v/>
      </c>
      <c r="I83" s="60" t="str">
        <f>IF('Test Sample Data'!I82="","",IF(SUM('Test Sample Data'!I$3:I$98)&gt;10,IF(AND(ISNUMBER('Test Sample Data'!I82),'Test Sample Data'!I82&lt;35, 'Test Sample Data'!I82&gt;0),'Test Sample Data'!I82,35),""))</f>
        <v/>
      </c>
      <c r="J83" s="60" t="str">
        <f>IF('Test Sample Data'!J82="","",IF(SUM('Test Sample Data'!J$3:J$98)&gt;10,IF(AND(ISNUMBER('Test Sample Data'!J82),'Test Sample Data'!J82&lt;35, 'Test Sample Data'!J82&gt;0),'Test Sample Data'!J82,35),""))</f>
        <v/>
      </c>
      <c r="K83" s="60" t="str">
        <f>IF('Test Sample Data'!K82="","",IF(SUM('Test Sample Data'!K$3:K$98)&gt;10,IF(AND(ISNUMBER('Test Sample Data'!K82),'Test Sample Data'!K82&lt;35, 'Test Sample Data'!K82&gt;0),'Test Sample Data'!K82,35),""))</f>
        <v/>
      </c>
      <c r="L83" s="60" t="str">
        <f>IF('Test Sample Data'!L82="","",IF(SUM('Test Sample Data'!L$3:L$98)&gt;10,IF(AND(ISNUMBER('Test Sample Data'!L82),'Test Sample Data'!L82&lt;35, 'Test Sample Data'!L82&gt;0),'Test Sample Data'!L82,35),""))</f>
        <v/>
      </c>
      <c r="M83" s="60">
        <f>'Gene Table'!D82</f>
        <v>0</v>
      </c>
      <c r="N83" s="59" t="s">
        <v>80</v>
      </c>
      <c r="O83" s="60" t="str">
        <f>IF('Control Sample Data'!C82="","",IF(SUM('Control Sample Data'!C$3:C$98)&gt;10,IF(AND(ISNUMBER('Control Sample Data'!C82),'Control Sample Data'!C82&lt;35, 'Control Sample Data'!C82&gt;0),'Control Sample Data'!C82,35),""))</f>
        <v/>
      </c>
      <c r="P83" s="60" t="str">
        <f>IF('Control Sample Data'!D82="","",IF(SUM('Control Sample Data'!D$3:D$98)&gt;10,IF(AND(ISNUMBER('Control Sample Data'!D82),'Control Sample Data'!D82&lt;35, 'Control Sample Data'!D82&gt;0),'Control Sample Data'!D82,35),""))</f>
        <v/>
      </c>
      <c r="Q83" s="60" t="str">
        <f>IF('Control Sample Data'!E82="","",IF(SUM('Control Sample Data'!E$3:E$98)&gt;10,IF(AND(ISNUMBER('Control Sample Data'!E82),'Control Sample Data'!E82&lt;35, 'Control Sample Data'!E82&gt;0),'Control Sample Data'!E82,35),""))</f>
        <v/>
      </c>
      <c r="R83" s="60" t="str">
        <f>IF('Control Sample Data'!F82="","",IF(SUM('Control Sample Data'!F$3:F$98)&gt;10,IF(AND(ISNUMBER('Control Sample Data'!F82),'Control Sample Data'!F82&lt;35, 'Control Sample Data'!F82&gt;0),'Control Sample Data'!F82,35),""))</f>
        <v/>
      </c>
      <c r="S83" s="60" t="str">
        <f>IF('Control Sample Data'!G82="","",IF(SUM('Control Sample Data'!G$3:G$98)&gt;10,IF(AND(ISNUMBER('Control Sample Data'!G82),'Control Sample Data'!G82&lt;35, 'Control Sample Data'!G82&gt;0),'Control Sample Data'!G82,35),""))</f>
        <v/>
      </c>
      <c r="T83" s="60" t="str">
        <f>IF('Control Sample Data'!H82="","",IF(SUM('Control Sample Data'!H$3:H$98)&gt;10,IF(AND(ISNUMBER('Control Sample Data'!H82),'Control Sample Data'!H82&lt;35, 'Control Sample Data'!H82&gt;0),'Control Sample Data'!H82,35),""))</f>
        <v/>
      </c>
      <c r="U83" s="60" t="str">
        <f>IF('Control Sample Data'!I82="","",IF(SUM('Control Sample Data'!I$3:I$98)&gt;10,IF(AND(ISNUMBER('Control Sample Data'!I82),'Control Sample Data'!I82&lt;35, 'Control Sample Data'!I82&gt;0),'Control Sample Data'!I82,35),""))</f>
        <v/>
      </c>
      <c r="V83" s="60" t="str">
        <f>IF('Control Sample Data'!J82="","",IF(SUM('Control Sample Data'!J$3:J$98)&gt;10,IF(AND(ISNUMBER('Control Sample Data'!J82),'Control Sample Data'!J82&lt;35, 'Control Sample Data'!J82&gt;0),'Control Sample Data'!J82,35),""))</f>
        <v/>
      </c>
      <c r="W83" s="60" t="str">
        <f>IF('Control Sample Data'!K82="","",IF(SUM('Control Sample Data'!K$3:K$98)&gt;10,IF(AND(ISNUMBER('Control Sample Data'!K82),'Control Sample Data'!K82&lt;35, 'Control Sample Data'!K82&gt;0),'Control Sample Data'!K82,35),""))</f>
        <v/>
      </c>
      <c r="X83" s="60" t="str">
        <f>IF('Control Sample Data'!L82="","",IF(SUM('Control Sample Data'!L$3:L$98)&gt;10,IF(AND(ISNUMBER('Control Sample Data'!L82),'Control Sample Data'!L82&lt;35, 'Control Sample Data'!L82&gt;0),'Control Sample Data'!L82,35),""))</f>
        <v/>
      </c>
      <c r="AS83" s="23">
        <f t="shared" si="90"/>
        <v>0</v>
      </c>
      <c r="AT83" s="59" t="s">
        <v>80</v>
      </c>
      <c r="AU83" s="60" t="str">
        <f t="shared" si="70"/>
        <v/>
      </c>
      <c r="AV83" s="60" t="str">
        <f t="shared" si="71"/>
        <v/>
      </c>
      <c r="AW83" s="60" t="str">
        <f t="shared" si="72"/>
        <v/>
      </c>
      <c r="AX83" s="60" t="str">
        <f t="shared" si="73"/>
        <v/>
      </c>
      <c r="AY83" s="60" t="str">
        <f t="shared" si="74"/>
        <v/>
      </c>
      <c r="AZ83" s="60" t="str">
        <f t="shared" si="75"/>
        <v/>
      </c>
      <c r="BA83" s="60" t="str">
        <f t="shared" si="76"/>
        <v/>
      </c>
      <c r="BB83" s="60" t="str">
        <f t="shared" si="77"/>
        <v/>
      </c>
      <c r="BC83" s="60" t="str">
        <f t="shared" si="78"/>
        <v/>
      </c>
      <c r="BD83" s="60" t="str">
        <f t="shared" si="79"/>
        <v/>
      </c>
      <c r="BE83" s="60" t="str">
        <f t="shared" si="80"/>
        <v/>
      </c>
      <c r="BF83" s="60" t="str">
        <f t="shared" si="81"/>
        <v/>
      </c>
      <c r="BG83" s="60" t="str">
        <f t="shared" si="82"/>
        <v/>
      </c>
      <c r="BH83" s="60" t="str">
        <f t="shared" si="83"/>
        <v/>
      </c>
      <c r="BI83" s="60" t="str">
        <f t="shared" si="84"/>
        <v/>
      </c>
      <c r="BJ83" s="60" t="str">
        <f t="shared" si="85"/>
        <v/>
      </c>
      <c r="BK83" s="60" t="str">
        <f t="shared" si="86"/>
        <v/>
      </c>
      <c r="BL83" s="60" t="str">
        <f t="shared" si="87"/>
        <v/>
      </c>
      <c r="BM83" s="60" t="str">
        <f t="shared" si="88"/>
        <v/>
      </c>
      <c r="BN83" s="60" t="str">
        <f t="shared" si="89"/>
        <v/>
      </c>
      <c r="BO83" s="62" t="str">
        <f t="shared" si="68"/>
        <v>N/A</v>
      </c>
      <c r="BP83" s="62" t="str">
        <f t="shared" si="69"/>
        <v>N/A</v>
      </c>
      <c r="BQ83" s="74">
        <f t="shared" si="91"/>
        <v>0</v>
      </c>
      <c r="BR83" s="59" t="s">
        <v>310</v>
      </c>
      <c r="BS83" s="98" t="str">
        <f t="shared" si="92"/>
        <v/>
      </c>
      <c r="BT83" s="98" t="str">
        <f t="shared" si="93"/>
        <v/>
      </c>
      <c r="BU83" s="98" t="str">
        <f t="shared" si="94"/>
        <v/>
      </c>
      <c r="BV83" s="98" t="str">
        <f t="shared" si="95"/>
        <v/>
      </c>
      <c r="BW83" s="98" t="str">
        <f t="shared" si="96"/>
        <v/>
      </c>
      <c r="BX83" s="98" t="str">
        <f t="shared" si="97"/>
        <v/>
      </c>
      <c r="BY83" s="98" t="str">
        <f t="shared" si="98"/>
        <v/>
      </c>
      <c r="BZ83" s="98" t="str">
        <f t="shared" si="99"/>
        <v/>
      </c>
      <c r="CA83" s="98" t="str">
        <f t="shared" si="100"/>
        <v/>
      </c>
      <c r="CB83" s="98" t="str">
        <f t="shared" si="101"/>
        <v/>
      </c>
      <c r="CC83" s="98" t="str">
        <f t="shared" si="102"/>
        <v/>
      </c>
      <c r="CD83" s="98" t="str">
        <f t="shared" si="103"/>
        <v/>
      </c>
      <c r="CE83" s="98" t="str">
        <f t="shared" si="104"/>
        <v/>
      </c>
      <c r="CF83" s="98" t="str">
        <f t="shared" si="105"/>
        <v/>
      </c>
      <c r="CG83" s="98" t="str">
        <f t="shared" si="106"/>
        <v/>
      </c>
      <c r="CH83" s="98" t="str">
        <f t="shared" si="107"/>
        <v/>
      </c>
      <c r="CI83" s="98" t="str">
        <f t="shared" si="108"/>
        <v/>
      </c>
      <c r="CJ83" s="98" t="str">
        <f t="shared" si="109"/>
        <v/>
      </c>
      <c r="CK83" s="98" t="str">
        <f t="shared" si="110"/>
        <v/>
      </c>
      <c r="CL83" s="98" t="str">
        <f t="shared" si="111"/>
        <v/>
      </c>
    </row>
    <row r="84" spans="1:90" x14ac:dyDescent="0.25">
      <c r="A84" s="22">
        <f>'Gene Table'!D83</f>
        <v>0</v>
      </c>
      <c r="B84" s="59" t="s">
        <v>81</v>
      </c>
      <c r="C84" s="60" t="str">
        <f>IF('Test Sample Data'!C83="","",IF(SUM('Test Sample Data'!C$3:C$98)&gt;10,IF(AND(ISNUMBER('Test Sample Data'!C83),'Test Sample Data'!C83&lt;35, 'Test Sample Data'!C83&gt;0),'Test Sample Data'!C83,35),""))</f>
        <v/>
      </c>
      <c r="D84" s="60" t="str">
        <f>IF('Test Sample Data'!D83="","",IF(SUM('Test Sample Data'!D$3:D$98)&gt;10,IF(AND(ISNUMBER('Test Sample Data'!D83),'Test Sample Data'!D83&lt;35, 'Test Sample Data'!D83&gt;0),'Test Sample Data'!D83,35),""))</f>
        <v/>
      </c>
      <c r="E84" s="60" t="str">
        <f>IF('Test Sample Data'!E83="","",IF(SUM('Test Sample Data'!E$3:E$98)&gt;10,IF(AND(ISNUMBER('Test Sample Data'!E83),'Test Sample Data'!E83&lt;35, 'Test Sample Data'!E83&gt;0),'Test Sample Data'!E83,35),""))</f>
        <v/>
      </c>
      <c r="F84" s="60" t="str">
        <f>IF('Test Sample Data'!F83="","",IF(SUM('Test Sample Data'!F$3:F$98)&gt;10,IF(AND(ISNUMBER('Test Sample Data'!F83),'Test Sample Data'!F83&lt;35, 'Test Sample Data'!F83&gt;0),'Test Sample Data'!F83,35),""))</f>
        <v/>
      </c>
      <c r="G84" s="60" t="str">
        <f>IF('Test Sample Data'!G83="","",IF(SUM('Test Sample Data'!G$3:G$98)&gt;10,IF(AND(ISNUMBER('Test Sample Data'!G83),'Test Sample Data'!G83&lt;35, 'Test Sample Data'!G83&gt;0),'Test Sample Data'!G83,35),""))</f>
        <v/>
      </c>
      <c r="H84" s="60" t="str">
        <f>IF('Test Sample Data'!H83="","",IF(SUM('Test Sample Data'!H$3:H$98)&gt;10,IF(AND(ISNUMBER('Test Sample Data'!H83),'Test Sample Data'!H83&lt;35, 'Test Sample Data'!H83&gt;0),'Test Sample Data'!H83,35),""))</f>
        <v/>
      </c>
      <c r="I84" s="60" t="str">
        <f>IF('Test Sample Data'!I83="","",IF(SUM('Test Sample Data'!I$3:I$98)&gt;10,IF(AND(ISNUMBER('Test Sample Data'!I83),'Test Sample Data'!I83&lt;35, 'Test Sample Data'!I83&gt;0),'Test Sample Data'!I83,35),""))</f>
        <v/>
      </c>
      <c r="J84" s="60" t="str">
        <f>IF('Test Sample Data'!J83="","",IF(SUM('Test Sample Data'!J$3:J$98)&gt;10,IF(AND(ISNUMBER('Test Sample Data'!J83),'Test Sample Data'!J83&lt;35, 'Test Sample Data'!J83&gt;0),'Test Sample Data'!J83,35),""))</f>
        <v/>
      </c>
      <c r="K84" s="60" t="str">
        <f>IF('Test Sample Data'!K83="","",IF(SUM('Test Sample Data'!K$3:K$98)&gt;10,IF(AND(ISNUMBER('Test Sample Data'!K83),'Test Sample Data'!K83&lt;35, 'Test Sample Data'!K83&gt;0),'Test Sample Data'!K83,35),""))</f>
        <v/>
      </c>
      <c r="L84" s="60" t="str">
        <f>IF('Test Sample Data'!L83="","",IF(SUM('Test Sample Data'!L$3:L$98)&gt;10,IF(AND(ISNUMBER('Test Sample Data'!L83),'Test Sample Data'!L83&lt;35, 'Test Sample Data'!L83&gt;0),'Test Sample Data'!L83,35),""))</f>
        <v/>
      </c>
      <c r="M84" s="60">
        <f>'Gene Table'!D83</f>
        <v>0</v>
      </c>
      <c r="N84" s="59" t="s">
        <v>81</v>
      </c>
      <c r="O84" s="60" t="str">
        <f>IF('Control Sample Data'!C83="","",IF(SUM('Control Sample Data'!C$3:C$98)&gt;10,IF(AND(ISNUMBER('Control Sample Data'!C83),'Control Sample Data'!C83&lt;35, 'Control Sample Data'!C83&gt;0),'Control Sample Data'!C83,35),""))</f>
        <v/>
      </c>
      <c r="P84" s="60" t="str">
        <f>IF('Control Sample Data'!D83="","",IF(SUM('Control Sample Data'!D$3:D$98)&gt;10,IF(AND(ISNUMBER('Control Sample Data'!D83),'Control Sample Data'!D83&lt;35, 'Control Sample Data'!D83&gt;0),'Control Sample Data'!D83,35),""))</f>
        <v/>
      </c>
      <c r="Q84" s="60" t="str">
        <f>IF('Control Sample Data'!E83="","",IF(SUM('Control Sample Data'!E$3:E$98)&gt;10,IF(AND(ISNUMBER('Control Sample Data'!E83),'Control Sample Data'!E83&lt;35, 'Control Sample Data'!E83&gt;0),'Control Sample Data'!E83,35),""))</f>
        <v/>
      </c>
      <c r="R84" s="60" t="str">
        <f>IF('Control Sample Data'!F83="","",IF(SUM('Control Sample Data'!F$3:F$98)&gt;10,IF(AND(ISNUMBER('Control Sample Data'!F83),'Control Sample Data'!F83&lt;35, 'Control Sample Data'!F83&gt;0),'Control Sample Data'!F83,35),""))</f>
        <v/>
      </c>
      <c r="S84" s="60" t="str">
        <f>IF('Control Sample Data'!G83="","",IF(SUM('Control Sample Data'!G$3:G$98)&gt;10,IF(AND(ISNUMBER('Control Sample Data'!G83),'Control Sample Data'!G83&lt;35, 'Control Sample Data'!G83&gt;0),'Control Sample Data'!G83,35),""))</f>
        <v/>
      </c>
      <c r="T84" s="60" t="str">
        <f>IF('Control Sample Data'!H83="","",IF(SUM('Control Sample Data'!H$3:H$98)&gt;10,IF(AND(ISNUMBER('Control Sample Data'!H83),'Control Sample Data'!H83&lt;35, 'Control Sample Data'!H83&gt;0),'Control Sample Data'!H83,35),""))</f>
        <v/>
      </c>
      <c r="U84" s="60" t="str">
        <f>IF('Control Sample Data'!I83="","",IF(SUM('Control Sample Data'!I$3:I$98)&gt;10,IF(AND(ISNUMBER('Control Sample Data'!I83),'Control Sample Data'!I83&lt;35, 'Control Sample Data'!I83&gt;0),'Control Sample Data'!I83,35),""))</f>
        <v/>
      </c>
      <c r="V84" s="60" t="str">
        <f>IF('Control Sample Data'!J83="","",IF(SUM('Control Sample Data'!J$3:J$98)&gt;10,IF(AND(ISNUMBER('Control Sample Data'!J83),'Control Sample Data'!J83&lt;35, 'Control Sample Data'!J83&gt;0),'Control Sample Data'!J83,35),""))</f>
        <v/>
      </c>
      <c r="W84" s="60" t="str">
        <f>IF('Control Sample Data'!K83="","",IF(SUM('Control Sample Data'!K$3:K$98)&gt;10,IF(AND(ISNUMBER('Control Sample Data'!K83),'Control Sample Data'!K83&lt;35, 'Control Sample Data'!K83&gt;0),'Control Sample Data'!K83,35),""))</f>
        <v/>
      </c>
      <c r="X84" s="60" t="str">
        <f>IF('Control Sample Data'!L83="","",IF(SUM('Control Sample Data'!L$3:L$98)&gt;10,IF(AND(ISNUMBER('Control Sample Data'!L83),'Control Sample Data'!L83&lt;35, 'Control Sample Data'!L83&gt;0),'Control Sample Data'!L83,35),""))</f>
        <v/>
      </c>
      <c r="AS84" s="23">
        <f t="shared" si="90"/>
        <v>0</v>
      </c>
      <c r="AT84" s="59" t="s">
        <v>81</v>
      </c>
      <c r="AU84" s="60" t="str">
        <f t="shared" si="70"/>
        <v/>
      </c>
      <c r="AV84" s="60" t="str">
        <f t="shared" si="71"/>
        <v/>
      </c>
      <c r="AW84" s="60" t="str">
        <f t="shared" si="72"/>
        <v/>
      </c>
      <c r="AX84" s="60" t="str">
        <f t="shared" si="73"/>
        <v/>
      </c>
      <c r="AY84" s="60" t="str">
        <f t="shared" si="74"/>
        <v/>
      </c>
      <c r="AZ84" s="60" t="str">
        <f t="shared" si="75"/>
        <v/>
      </c>
      <c r="BA84" s="60" t="str">
        <f t="shared" si="76"/>
        <v/>
      </c>
      <c r="BB84" s="60" t="str">
        <f t="shared" si="77"/>
        <v/>
      </c>
      <c r="BC84" s="60" t="str">
        <f t="shared" si="78"/>
        <v/>
      </c>
      <c r="BD84" s="60" t="str">
        <f t="shared" si="79"/>
        <v/>
      </c>
      <c r="BE84" s="60" t="str">
        <f t="shared" si="80"/>
        <v/>
      </c>
      <c r="BF84" s="60" t="str">
        <f t="shared" si="81"/>
        <v/>
      </c>
      <c r="BG84" s="60" t="str">
        <f t="shared" si="82"/>
        <v/>
      </c>
      <c r="BH84" s="60" t="str">
        <f t="shared" si="83"/>
        <v/>
      </c>
      <c r="BI84" s="60" t="str">
        <f t="shared" si="84"/>
        <v/>
      </c>
      <c r="BJ84" s="60" t="str">
        <f t="shared" si="85"/>
        <v/>
      </c>
      <c r="BK84" s="60" t="str">
        <f t="shared" si="86"/>
        <v/>
      </c>
      <c r="BL84" s="60" t="str">
        <f t="shared" si="87"/>
        <v/>
      </c>
      <c r="BM84" s="60" t="str">
        <f t="shared" si="88"/>
        <v/>
      </c>
      <c r="BN84" s="60" t="str">
        <f t="shared" si="89"/>
        <v/>
      </c>
      <c r="BO84" s="62" t="str">
        <f t="shared" si="68"/>
        <v>N/A</v>
      </c>
      <c r="BP84" s="62" t="str">
        <f t="shared" si="69"/>
        <v>N/A</v>
      </c>
      <c r="BQ84" s="74">
        <f t="shared" si="91"/>
        <v>0</v>
      </c>
      <c r="BR84" s="59" t="s">
        <v>311</v>
      </c>
      <c r="BS84" s="98" t="str">
        <f t="shared" si="92"/>
        <v/>
      </c>
      <c r="BT84" s="98" t="str">
        <f t="shared" si="93"/>
        <v/>
      </c>
      <c r="BU84" s="98" t="str">
        <f t="shared" si="94"/>
        <v/>
      </c>
      <c r="BV84" s="98" t="str">
        <f t="shared" si="95"/>
        <v/>
      </c>
      <c r="BW84" s="98" t="str">
        <f t="shared" si="96"/>
        <v/>
      </c>
      <c r="BX84" s="98" t="str">
        <f t="shared" si="97"/>
        <v/>
      </c>
      <c r="BY84" s="98" t="str">
        <f t="shared" si="98"/>
        <v/>
      </c>
      <c r="BZ84" s="98" t="str">
        <f t="shared" si="99"/>
        <v/>
      </c>
      <c r="CA84" s="98" t="str">
        <f t="shared" si="100"/>
        <v/>
      </c>
      <c r="CB84" s="98" t="str">
        <f t="shared" si="101"/>
        <v/>
      </c>
      <c r="CC84" s="98" t="str">
        <f t="shared" si="102"/>
        <v/>
      </c>
      <c r="CD84" s="98" t="str">
        <f t="shared" si="103"/>
        <v/>
      </c>
      <c r="CE84" s="98" t="str">
        <f t="shared" si="104"/>
        <v/>
      </c>
      <c r="CF84" s="98" t="str">
        <f t="shared" si="105"/>
        <v/>
      </c>
      <c r="CG84" s="98" t="str">
        <f t="shared" si="106"/>
        <v/>
      </c>
      <c r="CH84" s="98" t="str">
        <f t="shared" si="107"/>
        <v/>
      </c>
      <c r="CI84" s="98" t="str">
        <f t="shared" si="108"/>
        <v/>
      </c>
      <c r="CJ84" s="98" t="str">
        <f t="shared" si="109"/>
        <v/>
      </c>
      <c r="CK84" s="98" t="str">
        <f t="shared" si="110"/>
        <v/>
      </c>
      <c r="CL84" s="98" t="str">
        <f t="shared" si="111"/>
        <v/>
      </c>
    </row>
    <row r="85" spans="1:90" x14ac:dyDescent="0.25">
      <c r="A85" s="22">
        <f>'Gene Table'!D84</f>
        <v>0</v>
      </c>
      <c r="B85" s="59" t="s">
        <v>82</v>
      </c>
      <c r="C85" s="60" t="str">
        <f>IF('Test Sample Data'!C84="","",IF(SUM('Test Sample Data'!C$3:C$98)&gt;10,IF(AND(ISNUMBER('Test Sample Data'!C84),'Test Sample Data'!C84&lt;35, 'Test Sample Data'!C84&gt;0),'Test Sample Data'!C84,35),""))</f>
        <v/>
      </c>
      <c r="D85" s="60" t="str">
        <f>IF('Test Sample Data'!D84="","",IF(SUM('Test Sample Data'!D$3:D$98)&gt;10,IF(AND(ISNUMBER('Test Sample Data'!D84),'Test Sample Data'!D84&lt;35, 'Test Sample Data'!D84&gt;0),'Test Sample Data'!D84,35),""))</f>
        <v/>
      </c>
      <c r="E85" s="60" t="str">
        <f>IF('Test Sample Data'!E84="","",IF(SUM('Test Sample Data'!E$3:E$98)&gt;10,IF(AND(ISNUMBER('Test Sample Data'!E84),'Test Sample Data'!E84&lt;35, 'Test Sample Data'!E84&gt;0),'Test Sample Data'!E84,35),""))</f>
        <v/>
      </c>
      <c r="F85" s="60" t="str">
        <f>IF('Test Sample Data'!F84="","",IF(SUM('Test Sample Data'!F$3:F$98)&gt;10,IF(AND(ISNUMBER('Test Sample Data'!F84),'Test Sample Data'!F84&lt;35, 'Test Sample Data'!F84&gt;0),'Test Sample Data'!F84,35),""))</f>
        <v/>
      </c>
      <c r="G85" s="60" t="str">
        <f>IF('Test Sample Data'!G84="","",IF(SUM('Test Sample Data'!G$3:G$98)&gt;10,IF(AND(ISNUMBER('Test Sample Data'!G84),'Test Sample Data'!G84&lt;35, 'Test Sample Data'!G84&gt;0),'Test Sample Data'!G84,35),""))</f>
        <v/>
      </c>
      <c r="H85" s="60" t="str">
        <f>IF('Test Sample Data'!H84="","",IF(SUM('Test Sample Data'!H$3:H$98)&gt;10,IF(AND(ISNUMBER('Test Sample Data'!H84),'Test Sample Data'!H84&lt;35, 'Test Sample Data'!H84&gt;0),'Test Sample Data'!H84,35),""))</f>
        <v/>
      </c>
      <c r="I85" s="60" t="str">
        <f>IF('Test Sample Data'!I84="","",IF(SUM('Test Sample Data'!I$3:I$98)&gt;10,IF(AND(ISNUMBER('Test Sample Data'!I84),'Test Sample Data'!I84&lt;35, 'Test Sample Data'!I84&gt;0),'Test Sample Data'!I84,35),""))</f>
        <v/>
      </c>
      <c r="J85" s="60" t="str">
        <f>IF('Test Sample Data'!J84="","",IF(SUM('Test Sample Data'!J$3:J$98)&gt;10,IF(AND(ISNUMBER('Test Sample Data'!J84),'Test Sample Data'!J84&lt;35, 'Test Sample Data'!J84&gt;0),'Test Sample Data'!J84,35),""))</f>
        <v/>
      </c>
      <c r="K85" s="60" t="str">
        <f>IF('Test Sample Data'!K84="","",IF(SUM('Test Sample Data'!K$3:K$98)&gt;10,IF(AND(ISNUMBER('Test Sample Data'!K84),'Test Sample Data'!K84&lt;35, 'Test Sample Data'!K84&gt;0),'Test Sample Data'!K84,35),""))</f>
        <v/>
      </c>
      <c r="L85" s="60" t="str">
        <f>IF('Test Sample Data'!L84="","",IF(SUM('Test Sample Data'!L$3:L$98)&gt;10,IF(AND(ISNUMBER('Test Sample Data'!L84),'Test Sample Data'!L84&lt;35, 'Test Sample Data'!L84&gt;0),'Test Sample Data'!L84,35),""))</f>
        <v/>
      </c>
      <c r="M85" s="60">
        <f>'Gene Table'!D84</f>
        <v>0</v>
      </c>
      <c r="N85" s="59" t="s">
        <v>82</v>
      </c>
      <c r="O85" s="60" t="str">
        <f>IF('Control Sample Data'!C84="","",IF(SUM('Control Sample Data'!C$3:C$98)&gt;10,IF(AND(ISNUMBER('Control Sample Data'!C84),'Control Sample Data'!C84&lt;35, 'Control Sample Data'!C84&gt;0),'Control Sample Data'!C84,35),""))</f>
        <v/>
      </c>
      <c r="P85" s="60" t="str">
        <f>IF('Control Sample Data'!D84="","",IF(SUM('Control Sample Data'!D$3:D$98)&gt;10,IF(AND(ISNUMBER('Control Sample Data'!D84),'Control Sample Data'!D84&lt;35, 'Control Sample Data'!D84&gt;0),'Control Sample Data'!D84,35),""))</f>
        <v/>
      </c>
      <c r="Q85" s="60" t="str">
        <f>IF('Control Sample Data'!E84="","",IF(SUM('Control Sample Data'!E$3:E$98)&gt;10,IF(AND(ISNUMBER('Control Sample Data'!E84),'Control Sample Data'!E84&lt;35, 'Control Sample Data'!E84&gt;0),'Control Sample Data'!E84,35),""))</f>
        <v/>
      </c>
      <c r="R85" s="60" t="str">
        <f>IF('Control Sample Data'!F84="","",IF(SUM('Control Sample Data'!F$3:F$98)&gt;10,IF(AND(ISNUMBER('Control Sample Data'!F84),'Control Sample Data'!F84&lt;35, 'Control Sample Data'!F84&gt;0),'Control Sample Data'!F84,35),""))</f>
        <v/>
      </c>
      <c r="S85" s="60" t="str">
        <f>IF('Control Sample Data'!G84="","",IF(SUM('Control Sample Data'!G$3:G$98)&gt;10,IF(AND(ISNUMBER('Control Sample Data'!G84),'Control Sample Data'!G84&lt;35, 'Control Sample Data'!G84&gt;0),'Control Sample Data'!G84,35),""))</f>
        <v/>
      </c>
      <c r="T85" s="60" t="str">
        <f>IF('Control Sample Data'!H84="","",IF(SUM('Control Sample Data'!H$3:H$98)&gt;10,IF(AND(ISNUMBER('Control Sample Data'!H84),'Control Sample Data'!H84&lt;35, 'Control Sample Data'!H84&gt;0),'Control Sample Data'!H84,35),""))</f>
        <v/>
      </c>
      <c r="U85" s="60" t="str">
        <f>IF('Control Sample Data'!I84="","",IF(SUM('Control Sample Data'!I$3:I$98)&gt;10,IF(AND(ISNUMBER('Control Sample Data'!I84),'Control Sample Data'!I84&lt;35, 'Control Sample Data'!I84&gt;0),'Control Sample Data'!I84,35),""))</f>
        <v/>
      </c>
      <c r="V85" s="60" t="str">
        <f>IF('Control Sample Data'!J84="","",IF(SUM('Control Sample Data'!J$3:J$98)&gt;10,IF(AND(ISNUMBER('Control Sample Data'!J84),'Control Sample Data'!J84&lt;35, 'Control Sample Data'!J84&gt;0),'Control Sample Data'!J84,35),""))</f>
        <v/>
      </c>
      <c r="W85" s="60" t="str">
        <f>IF('Control Sample Data'!K84="","",IF(SUM('Control Sample Data'!K$3:K$98)&gt;10,IF(AND(ISNUMBER('Control Sample Data'!K84),'Control Sample Data'!K84&lt;35, 'Control Sample Data'!K84&gt;0),'Control Sample Data'!K84,35),""))</f>
        <v/>
      </c>
      <c r="X85" s="60" t="str">
        <f>IF('Control Sample Data'!L84="","",IF(SUM('Control Sample Data'!L$3:L$98)&gt;10,IF(AND(ISNUMBER('Control Sample Data'!L84),'Control Sample Data'!L84&lt;35, 'Control Sample Data'!L84&gt;0),'Control Sample Data'!L84,35),""))</f>
        <v/>
      </c>
      <c r="AS85" s="23">
        <f t="shared" si="90"/>
        <v>0</v>
      </c>
      <c r="AT85" s="59" t="s">
        <v>82</v>
      </c>
      <c r="AU85" s="60" t="str">
        <f t="shared" si="70"/>
        <v/>
      </c>
      <c r="AV85" s="60" t="str">
        <f t="shared" si="71"/>
        <v/>
      </c>
      <c r="AW85" s="60" t="str">
        <f t="shared" si="72"/>
        <v/>
      </c>
      <c r="AX85" s="60" t="str">
        <f t="shared" si="73"/>
        <v/>
      </c>
      <c r="AY85" s="60" t="str">
        <f t="shared" si="74"/>
        <v/>
      </c>
      <c r="AZ85" s="60" t="str">
        <f t="shared" si="75"/>
        <v/>
      </c>
      <c r="BA85" s="60" t="str">
        <f t="shared" si="76"/>
        <v/>
      </c>
      <c r="BB85" s="60" t="str">
        <f t="shared" si="77"/>
        <v/>
      </c>
      <c r="BC85" s="60" t="str">
        <f t="shared" si="78"/>
        <v/>
      </c>
      <c r="BD85" s="60" t="str">
        <f t="shared" si="79"/>
        <v/>
      </c>
      <c r="BE85" s="60" t="str">
        <f t="shared" si="80"/>
        <v/>
      </c>
      <c r="BF85" s="60" t="str">
        <f t="shared" si="81"/>
        <v/>
      </c>
      <c r="BG85" s="60" t="str">
        <f t="shared" si="82"/>
        <v/>
      </c>
      <c r="BH85" s="60" t="str">
        <f t="shared" si="83"/>
        <v/>
      </c>
      <c r="BI85" s="60" t="str">
        <f t="shared" si="84"/>
        <v/>
      </c>
      <c r="BJ85" s="60" t="str">
        <f t="shared" si="85"/>
        <v/>
      </c>
      <c r="BK85" s="60" t="str">
        <f t="shared" si="86"/>
        <v/>
      </c>
      <c r="BL85" s="60" t="str">
        <f t="shared" si="87"/>
        <v/>
      </c>
      <c r="BM85" s="60" t="str">
        <f t="shared" si="88"/>
        <v/>
      </c>
      <c r="BN85" s="60" t="str">
        <f t="shared" si="89"/>
        <v/>
      </c>
      <c r="BO85" s="62" t="str">
        <f t="shared" si="68"/>
        <v>N/A</v>
      </c>
      <c r="BP85" s="62" t="str">
        <f t="shared" si="69"/>
        <v>N/A</v>
      </c>
      <c r="BQ85" s="74">
        <f t="shared" si="91"/>
        <v>0</v>
      </c>
      <c r="BR85" s="59" t="s">
        <v>312</v>
      </c>
      <c r="BS85" s="98" t="str">
        <f t="shared" si="92"/>
        <v/>
      </c>
      <c r="BT85" s="98" t="str">
        <f t="shared" si="93"/>
        <v/>
      </c>
      <c r="BU85" s="98" t="str">
        <f t="shared" si="94"/>
        <v/>
      </c>
      <c r="BV85" s="98" t="str">
        <f t="shared" si="95"/>
        <v/>
      </c>
      <c r="BW85" s="98" t="str">
        <f t="shared" si="96"/>
        <v/>
      </c>
      <c r="BX85" s="98" t="str">
        <f t="shared" si="97"/>
        <v/>
      </c>
      <c r="BY85" s="98" t="str">
        <f t="shared" si="98"/>
        <v/>
      </c>
      <c r="BZ85" s="98" t="str">
        <f t="shared" si="99"/>
        <v/>
      </c>
      <c r="CA85" s="98" t="str">
        <f t="shared" si="100"/>
        <v/>
      </c>
      <c r="CB85" s="98" t="str">
        <f t="shared" si="101"/>
        <v/>
      </c>
      <c r="CC85" s="98" t="str">
        <f t="shared" si="102"/>
        <v/>
      </c>
      <c r="CD85" s="98" t="str">
        <f t="shared" si="103"/>
        <v/>
      </c>
      <c r="CE85" s="98" t="str">
        <f t="shared" si="104"/>
        <v/>
      </c>
      <c r="CF85" s="98" t="str">
        <f t="shared" si="105"/>
        <v/>
      </c>
      <c r="CG85" s="98" t="str">
        <f t="shared" si="106"/>
        <v/>
      </c>
      <c r="CH85" s="98" t="str">
        <f t="shared" si="107"/>
        <v/>
      </c>
      <c r="CI85" s="98" t="str">
        <f t="shared" si="108"/>
        <v/>
      </c>
      <c r="CJ85" s="98" t="str">
        <f t="shared" si="109"/>
        <v/>
      </c>
      <c r="CK85" s="98" t="str">
        <f t="shared" si="110"/>
        <v/>
      </c>
      <c r="CL85" s="98" t="str">
        <f t="shared" si="111"/>
        <v/>
      </c>
    </row>
    <row r="86" spans="1:90" x14ac:dyDescent="0.25">
      <c r="A86" s="22">
        <f>'Gene Table'!D85</f>
        <v>0</v>
      </c>
      <c r="B86" s="59" t="s">
        <v>83</v>
      </c>
      <c r="C86" s="60" t="str">
        <f>IF('Test Sample Data'!C85="","",IF(SUM('Test Sample Data'!C$3:C$98)&gt;10,IF(AND(ISNUMBER('Test Sample Data'!C85),'Test Sample Data'!C85&lt;35, 'Test Sample Data'!C85&gt;0),'Test Sample Data'!C85,35),""))</f>
        <v/>
      </c>
      <c r="D86" s="60" t="str">
        <f>IF('Test Sample Data'!D85="","",IF(SUM('Test Sample Data'!D$3:D$98)&gt;10,IF(AND(ISNUMBER('Test Sample Data'!D85),'Test Sample Data'!D85&lt;35, 'Test Sample Data'!D85&gt;0),'Test Sample Data'!D85,35),""))</f>
        <v/>
      </c>
      <c r="E86" s="60" t="str">
        <f>IF('Test Sample Data'!E85="","",IF(SUM('Test Sample Data'!E$3:E$98)&gt;10,IF(AND(ISNUMBER('Test Sample Data'!E85),'Test Sample Data'!E85&lt;35, 'Test Sample Data'!E85&gt;0),'Test Sample Data'!E85,35),""))</f>
        <v/>
      </c>
      <c r="F86" s="60" t="str">
        <f>IF('Test Sample Data'!F85="","",IF(SUM('Test Sample Data'!F$3:F$98)&gt;10,IF(AND(ISNUMBER('Test Sample Data'!F85),'Test Sample Data'!F85&lt;35, 'Test Sample Data'!F85&gt;0),'Test Sample Data'!F85,35),""))</f>
        <v/>
      </c>
      <c r="G86" s="60" t="str">
        <f>IF('Test Sample Data'!G85="","",IF(SUM('Test Sample Data'!G$3:G$98)&gt;10,IF(AND(ISNUMBER('Test Sample Data'!G85),'Test Sample Data'!G85&lt;35, 'Test Sample Data'!G85&gt;0),'Test Sample Data'!G85,35),""))</f>
        <v/>
      </c>
      <c r="H86" s="60" t="str">
        <f>IF('Test Sample Data'!H85="","",IF(SUM('Test Sample Data'!H$3:H$98)&gt;10,IF(AND(ISNUMBER('Test Sample Data'!H85),'Test Sample Data'!H85&lt;35, 'Test Sample Data'!H85&gt;0),'Test Sample Data'!H85,35),""))</f>
        <v/>
      </c>
      <c r="I86" s="60" t="str">
        <f>IF('Test Sample Data'!I85="","",IF(SUM('Test Sample Data'!I$3:I$98)&gt;10,IF(AND(ISNUMBER('Test Sample Data'!I85),'Test Sample Data'!I85&lt;35, 'Test Sample Data'!I85&gt;0),'Test Sample Data'!I85,35),""))</f>
        <v/>
      </c>
      <c r="J86" s="60" t="str">
        <f>IF('Test Sample Data'!J85="","",IF(SUM('Test Sample Data'!J$3:J$98)&gt;10,IF(AND(ISNUMBER('Test Sample Data'!J85),'Test Sample Data'!J85&lt;35, 'Test Sample Data'!J85&gt;0),'Test Sample Data'!J85,35),""))</f>
        <v/>
      </c>
      <c r="K86" s="60" t="str">
        <f>IF('Test Sample Data'!K85="","",IF(SUM('Test Sample Data'!K$3:K$98)&gt;10,IF(AND(ISNUMBER('Test Sample Data'!K85),'Test Sample Data'!K85&lt;35, 'Test Sample Data'!K85&gt;0),'Test Sample Data'!K85,35),""))</f>
        <v/>
      </c>
      <c r="L86" s="60" t="str">
        <f>IF('Test Sample Data'!L85="","",IF(SUM('Test Sample Data'!L$3:L$98)&gt;10,IF(AND(ISNUMBER('Test Sample Data'!L85),'Test Sample Data'!L85&lt;35, 'Test Sample Data'!L85&gt;0),'Test Sample Data'!L85,35),""))</f>
        <v/>
      </c>
      <c r="M86" s="60">
        <f>'Gene Table'!D85</f>
        <v>0</v>
      </c>
      <c r="N86" s="59" t="s">
        <v>83</v>
      </c>
      <c r="O86" s="60" t="str">
        <f>IF('Control Sample Data'!C85="","",IF(SUM('Control Sample Data'!C$3:C$98)&gt;10,IF(AND(ISNUMBER('Control Sample Data'!C85),'Control Sample Data'!C85&lt;35, 'Control Sample Data'!C85&gt;0),'Control Sample Data'!C85,35),""))</f>
        <v/>
      </c>
      <c r="P86" s="60" t="str">
        <f>IF('Control Sample Data'!D85="","",IF(SUM('Control Sample Data'!D$3:D$98)&gt;10,IF(AND(ISNUMBER('Control Sample Data'!D85),'Control Sample Data'!D85&lt;35, 'Control Sample Data'!D85&gt;0),'Control Sample Data'!D85,35),""))</f>
        <v/>
      </c>
      <c r="Q86" s="60" t="str">
        <f>IF('Control Sample Data'!E85="","",IF(SUM('Control Sample Data'!E$3:E$98)&gt;10,IF(AND(ISNUMBER('Control Sample Data'!E85),'Control Sample Data'!E85&lt;35, 'Control Sample Data'!E85&gt;0),'Control Sample Data'!E85,35),""))</f>
        <v/>
      </c>
      <c r="R86" s="60" t="str">
        <f>IF('Control Sample Data'!F85="","",IF(SUM('Control Sample Data'!F$3:F$98)&gt;10,IF(AND(ISNUMBER('Control Sample Data'!F85),'Control Sample Data'!F85&lt;35, 'Control Sample Data'!F85&gt;0),'Control Sample Data'!F85,35),""))</f>
        <v/>
      </c>
      <c r="S86" s="60" t="str">
        <f>IF('Control Sample Data'!G85="","",IF(SUM('Control Sample Data'!G$3:G$98)&gt;10,IF(AND(ISNUMBER('Control Sample Data'!G85),'Control Sample Data'!G85&lt;35, 'Control Sample Data'!G85&gt;0),'Control Sample Data'!G85,35),""))</f>
        <v/>
      </c>
      <c r="T86" s="60" t="str">
        <f>IF('Control Sample Data'!H85="","",IF(SUM('Control Sample Data'!H$3:H$98)&gt;10,IF(AND(ISNUMBER('Control Sample Data'!H85),'Control Sample Data'!H85&lt;35, 'Control Sample Data'!H85&gt;0),'Control Sample Data'!H85,35),""))</f>
        <v/>
      </c>
      <c r="U86" s="60" t="str">
        <f>IF('Control Sample Data'!I85="","",IF(SUM('Control Sample Data'!I$3:I$98)&gt;10,IF(AND(ISNUMBER('Control Sample Data'!I85),'Control Sample Data'!I85&lt;35, 'Control Sample Data'!I85&gt;0),'Control Sample Data'!I85,35),""))</f>
        <v/>
      </c>
      <c r="V86" s="60" t="str">
        <f>IF('Control Sample Data'!J85="","",IF(SUM('Control Sample Data'!J$3:J$98)&gt;10,IF(AND(ISNUMBER('Control Sample Data'!J85),'Control Sample Data'!J85&lt;35, 'Control Sample Data'!J85&gt;0),'Control Sample Data'!J85,35),""))</f>
        <v/>
      </c>
      <c r="W86" s="60" t="str">
        <f>IF('Control Sample Data'!K85="","",IF(SUM('Control Sample Data'!K$3:K$98)&gt;10,IF(AND(ISNUMBER('Control Sample Data'!K85),'Control Sample Data'!K85&lt;35, 'Control Sample Data'!K85&gt;0),'Control Sample Data'!K85,35),""))</f>
        <v/>
      </c>
      <c r="X86" s="60" t="str">
        <f>IF('Control Sample Data'!L85="","",IF(SUM('Control Sample Data'!L$3:L$98)&gt;10,IF(AND(ISNUMBER('Control Sample Data'!L85),'Control Sample Data'!L85&lt;35, 'Control Sample Data'!L85&gt;0),'Control Sample Data'!L85,35),""))</f>
        <v/>
      </c>
      <c r="AS86" s="23">
        <f t="shared" si="90"/>
        <v>0</v>
      </c>
      <c r="AT86" s="59" t="s">
        <v>83</v>
      </c>
      <c r="AU86" s="60" t="str">
        <f t="shared" si="70"/>
        <v/>
      </c>
      <c r="AV86" s="60" t="str">
        <f t="shared" si="71"/>
        <v/>
      </c>
      <c r="AW86" s="60" t="str">
        <f t="shared" si="72"/>
        <v/>
      </c>
      <c r="AX86" s="60" t="str">
        <f t="shared" si="73"/>
        <v/>
      </c>
      <c r="AY86" s="60" t="str">
        <f t="shared" si="74"/>
        <v/>
      </c>
      <c r="AZ86" s="60" t="str">
        <f t="shared" si="75"/>
        <v/>
      </c>
      <c r="BA86" s="60" t="str">
        <f t="shared" si="76"/>
        <v/>
      </c>
      <c r="BB86" s="60" t="str">
        <f t="shared" si="77"/>
        <v/>
      </c>
      <c r="BC86" s="60" t="str">
        <f t="shared" si="78"/>
        <v/>
      </c>
      <c r="BD86" s="60" t="str">
        <f t="shared" si="79"/>
        <v/>
      </c>
      <c r="BE86" s="60" t="str">
        <f t="shared" si="80"/>
        <v/>
      </c>
      <c r="BF86" s="60" t="str">
        <f t="shared" si="81"/>
        <v/>
      </c>
      <c r="BG86" s="60" t="str">
        <f t="shared" si="82"/>
        <v/>
      </c>
      <c r="BH86" s="60" t="str">
        <f t="shared" si="83"/>
        <v/>
      </c>
      <c r="BI86" s="60" t="str">
        <f t="shared" si="84"/>
        <v/>
      </c>
      <c r="BJ86" s="60" t="str">
        <f t="shared" si="85"/>
        <v/>
      </c>
      <c r="BK86" s="60" t="str">
        <f t="shared" si="86"/>
        <v/>
      </c>
      <c r="BL86" s="60" t="str">
        <f t="shared" si="87"/>
        <v/>
      </c>
      <c r="BM86" s="60" t="str">
        <f t="shared" si="88"/>
        <v/>
      </c>
      <c r="BN86" s="60" t="str">
        <f t="shared" si="89"/>
        <v/>
      </c>
      <c r="BO86" s="62" t="str">
        <f t="shared" si="68"/>
        <v>N/A</v>
      </c>
      <c r="BP86" s="62" t="str">
        <f t="shared" si="69"/>
        <v>N/A</v>
      </c>
      <c r="BQ86" s="74">
        <f t="shared" si="91"/>
        <v>0</v>
      </c>
      <c r="BR86" s="59" t="s">
        <v>313</v>
      </c>
      <c r="BS86" s="98" t="str">
        <f t="shared" si="92"/>
        <v/>
      </c>
      <c r="BT86" s="98" t="str">
        <f t="shared" si="93"/>
        <v/>
      </c>
      <c r="BU86" s="98" t="str">
        <f t="shared" si="94"/>
        <v/>
      </c>
      <c r="BV86" s="98" t="str">
        <f t="shared" si="95"/>
        <v/>
      </c>
      <c r="BW86" s="98" t="str">
        <f t="shared" si="96"/>
        <v/>
      </c>
      <c r="BX86" s="98" t="str">
        <f t="shared" si="97"/>
        <v/>
      </c>
      <c r="BY86" s="98" t="str">
        <f t="shared" si="98"/>
        <v/>
      </c>
      <c r="BZ86" s="98" t="str">
        <f t="shared" si="99"/>
        <v/>
      </c>
      <c r="CA86" s="98" t="str">
        <f t="shared" si="100"/>
        <v/>
      </c>
      <c r="CB86" s="98" t="str">
        <f t="shared" si="101"/>
        <v/>
      </c>
      <c r="CC86" s="98" t="str">
        <f t="shared" si="102"/>
        <v/>
      </c>
      <c r="CD86" s="98" t="str">
        <f t="shared" si="103"/>
        <v/>
      </c>
      <c r="CE86" s="98" t="str">
        <f t="shared" si="104"/>
        <v/>
      </c>
      <c r="CF86" s="98" t="str">
        <f t="shared" si="105"/>
        <v/>
      </c>
      <c r="CG86" s="98" t="str">
        <f t="shared" si="106"/>
        <v/>
      </c>
      <c r="CH86" s="98" t="str">
        <f t="shared" si="107"/>
        <v/>
      </c>
      <c r="CI86" s="98" t="str">
        <f t="shared" si="108"/>
        <v/>
      </c>
      <c r="CJ86" s="98" t="str">
        <f t="shared" si="109"/>
        <v/>
      </c>
      <c r="CK86" s="98" t="str">
        <f t="shared" si="110"/>
        <v/>
      </c>
      <c r="CL86" s="98" t="str">
        <f t="shared" si="111"/>
        <v/>
      </c>
    </row>
    <row r="87" spans="1:90" x14ac:dyDescent="0.25">
      <c r="A87" s="22">
        <f>'Gene Table'!D86</f>
        <v>0</v>
      </c>
      <c r="B87" s="59" t="s">
        <v>84</v>
      </c>
      <c r="C87" s="60" t="str">
        <f>IF('Test Sample Data'!C86="","",IF(SUM('Test Sample Data'!C$3:C$98)&gt;10,IF(AND(ISNUMBER('Test Sample Data'!C86),'Test Sample Data'!C86&lt;35, 'Test Sample Data'!C86&gt;0),'Test Sample Data'!C86,35),""))</f>
        <v/>
      </c>
      <c r="D87" s="60" t="str">
        <f>IF('Test Sample Data'!D86="","",IF(SUM('Test Sample Data'!D$3:D$98)&gt;10,IF(AND(ISNUMBER('Test Sample Data'!D86),'Test Sample Data'!D86&lt;35, 'Test Sample Data'!D86&gt;0),'Test Sample Data'!D86,35),""))</f>
        <v/>
      </c>
      <c r="E87" s="60" t="str">
        <f>IF('Test Sample Data'!E86="","",IF(SUM('Test Sample Data'!E$3:E$98)&gt;10,IF(AND(ISNUMBER('Test Sample Data'!E86),'Test Sample Data'!E86&lt;35, 'Test Sample Data'!E86&gt;0),'Test Sample Data'!E86,35),""))</f>
        <v/>
      </c>
      <c r="F87" s="60" t="str">
        <f>IF('Test Sample Data'!F86="","",IF(SUM('Test Sample Data'!F$3:F$98)&gt;10,IF(AND(ISNUMBER('Test Sample Data'!F86),'Test Sample Data'!F86&lt;35, 'Test Sample Data'!F86&gt;0),'Test Sample Data'!F86,35),""))</f>
        <v/>
      </c>
      <c r="G87" s="60" t="str">
        <f>IF('Test Sample Data'!G86="","",IF(SUM('Test Sample Data'!G$3:G$98)&gt;10,IF(AND(ISNUMBER('Test Sample Data'!G86),'Test Sample Data'!G86&lt;35, 'Test Sample Data'!G86&gt;0),'Test Sample Data'!G86,35),""))</f>
        <v/>
      </c>
      <c r="H87" s="60" t="str">
        <f>IF('Test Sample Data'!H86="","",IF(SUM('Test Sample Data'!H$3:H$98)&gt;10,IF(AND(ISNUMBER('Test Sample Data'!H86),'Test Sample Data'!H86&lt;35, 'Test Sample Data'!H86&gt;0),'Test Sample Data'!H86,35),""))</f>
        <v/>
      </c>
      <c r="I87" s="60" t="str">
        <f>IF('Test Sample Data'!I86="","",IF(SUM('Test Sample Data'!I$3:I$98)&gt;10,IF(AND(ISNUMBER('Test Sample Data'!I86),'Test Sample Data'!I86&lt;35, 'Test Sample Data'!I86&gt;0),'Test Sample Data'!I86,35),""))</f>
        <v/>
      </c>
      <c r="J87" s="60" t="str">
        <f>IF('Test Sample Data'!J86="","",IF(SUM('Test Sample Data'!J$3:J$98)&gt;10,IF(AND(ISNUMBER('Test Sample Data'!J86),'Test Sample Data'!J86&lt;35, 'Test Sample Data'!J86&gt;0),'Test Sample Data'!J86,35),""))</f>
        <v/>
      </c>
      <c r="K87" s="60" t="str">
        <f>IF('Test Sample Data'!K86="","",IF(SUM('Test Sample Data'!K$3:K$98)&gt;10,IF(AND(ISNUMBER('Test Sample Data'!K86),'Test Sample Data'!K86&lt;35, 'Test Sample Data'!K86&gt;0),'Test Sample Data'!K86,35),""))</f>
        <v/>
      </c>
      <c r="L87" s="60" t="str">
        <f>IF('Test Sample Data'!L86="","",IF(SUM('Test Sample Data'!L$3:L$98)&gt;10,IF(AND(ISNUMBER('Test Sample Data'!L86),'Test Sample Data'!L86&lt;35, 'Test Sample Data'!L86&gt;0),'Test Sample Data'!L86,35),""))</f>
        <v/>
      </c>
      <c r="M87" s="60">
        <f>'Gene Table'!D86</f>
        <v>0</v>
      </c>
      <c r="N87" s="59" t="s">
        <v>84</v>
      </c>
      <c r="O87" s="60" t="str">
        <f>IF('Control Sample Data'!C86="","",IF(SUM('Control Sample Data'!C$3:C$98)&gt;10,IF(AND(ISNUMBER('Control Sample Data'!C86),'Control Sample Data'!C86&lt;35, 'Control Sample Data'!C86&gt;0),'Control Sample Data'!C86,35),""))</f>
        <v/>
      </c>
      <c r="P87" s="60" t="str">
        <f>IF('Control Sample Data'!D86="","",IF(SUM('Control Sample Data'!D$3:D$98)&gt;10,IF(AND(ISNUMBER('Control Sample Data'!D86),'Control Sample Data'!D86&lt;35, 'Control Sample Data'!D86&gt;0),'Control Sample Data'!D86,35),""))</f>
        <v/>
      </c>
      <c r="Q87" s="60" t="str">
        <f>IF('Control Sample Data'!E86="","",IF(SUM('Control Sample Data'!E$3:E$98)&gt;10,IF(AND(ISNUMBER('Control Sample Data'!E86),'Control Sample Data'!E86&lt;35, 'Control Sample Data'!E86&gt;0),'Control Sample Data'!E86,35),""))</f>
        <v/>
      </c>
      <c r="R87" s="60" t="str">
        <f>IF('Control Sample Data'!F86="","",IF(SUM('Control Sample Data'!F$3:F$98)&gt;10,IF(AND(ISNUMBER('Control Sample Data'!F86),'Control Sample Data'!F86&lt;35, 'Control Sample Data'!F86&gt;0),'Control Sample Data'!F86,35),""))</f>
        <v/>
      </c>
      <c r="S87" s="60" t="str">
        <f>IF('Control Sample Data'!G86="","",IF(SUM('Control Sample Data'!G$3:G$98)&gt;10,IF(AND(ISNUMBER('Control Sample Data'!G86),'Control Sample Data'!G86&lt;35, 'Control Sample Data'!G86&gt;0),'Control Sample Data'!G86,35),""))</f>
        <v/>
      </c>
      <c r="T87" s="60" t="str">
        <f>IF('Control Sample Data'!H86="","",IF(SUM('Control Sample Data'!H$3:H$98)&gt;10,IF(AND(ISNUMBER('Control Sample Data'!H86),'Control Sample Data'!H86&lt;35, 'Control Sample Data'!H86&gt;0),'Control Sample Data'!H86,35),""))</f>
        <v/>
      </c>
      <c r="U87" s="60" t="str">
        <f>IF('Control Sample Data'!I86="","",IF(SUM('Control Sample Data'!I$3:I$98)&gt;10,IF(AND(ISNUMBER('Control Sample Data'!I86),'Control Sample Data'!I86&lt;35, 'Control Sample Data'!I86&gt;0),'Control Sample Data'!I86,35),""))</f>
        <v/>
      </c>
      <c r="V87" s="60" t="str">
        <f>IF('Control Sample Data'!J86="","",IF(SUM('Control Sample Data'!J$3:J$98)&gt;10,IF(AND(ISNUMBER('Control Sample Data'!J86),'Control Sample Data'!J86&lt;35, 'Control Sample Data'!J86&gt;0),'Control Sample Data'!J86,35),""))</f>
        <v/>
      </c>
      <c r="W87" s="60" t="str">
        <f>IF('Control Sample Data'!K86="","",IF(SUM('Control Sample Data'!K$3:K$98)&gt;10,IF(AND(ISNUMBER('Control Sample Data'!K86),'Control Sample Data'!K86&lt;35, 'Control Sample Data'!K86&gt;0),'Control Sample Data'!K86,35),""))</f>
        <v/>
      </c>
      <c r="X87" s="60" t="str">
        <f>IF('Control Sample Data'!L86="","",IF(SUM('Control Sample Data'!L$3:L$98)&gt;10,IF(AND(ISNUMBER('Control Sample Data'!L86),'Control Sample Data'!L86&lt;35, 'Control Sample Data'!L86&gt;0),'Control Sample Data'!L86,35),""))</f>
        <v/>
      </c>
      <c r="AS87" s="23">
        <f t="shared" si="90"/>
        <v>0</v>
      </c>
      <c r="AT87" s="59" t="s">
        <v>84</v>
      </c>
      <c r="AU87" s="60" t="str">
        <f t="shared" si="70"/>
        <v/>
      </c>
      <c r="AV87" s="60" t="str">
        <f t="shared" si="71"/>
        <v/>
      </c>
      <c r="AW87" s="60" t="str">
        <f t="shared" si="72"/>
        <v/>
      </c>
      <c r="AX87" s="60" t="str">
        <f t="shared" si="73"/>
        <v/>
      </c>
      <c r="AY87" s="60" t="str">
        <f t="shared" si="74"/>
        <v/>
      </c>
      <c r="AZ87" s="60" t="str">
        <f t="shared" si="75"/>
        <v/>
      </c>
      <c r="BA87" s="60" t="str">
        <f t="shared" si="76"/>
        <v/>
      </c>
      <c r="BB87" s="60" t="str">
        <f t="shared" si="77"/>
        <v/>
      </c>
      <c r="BC87" s="60" t="str">
        <f t="shared" si="78"/>
        <v/>
      </c>
      <c r="BD87" s="60" t="str">
        <f t="shared" si="79"/>
        <v/>
      </c>
      <c r="BE87" s="60" t="str">
        <f t="shared" si="80"/>
        <v/>
      </c>
      <c r="BF87" s="60" t="str">
        <f t="shared" si="81"/>
        <v/>
      </c>
      <c r="BG87" s="60" t="str">
        <f t="shared" si="82"/>
        <v/>
      </c>
      <c r="BH87" s="60" t="str">
        <f t="shared" si="83"/>
        <v/>
      </c>
      <c r="BI87" s="60" t="str">
        <f t="shared" si="84"/>
        <v/>
      </c>
      <c r="BJ87" s="60" t="str">
        <f t="shared" si="85"/>
        <v/>
      </c>
      <c r="BK87" s="60" t="str">
        <f t="shared" si="86"/>
        <v/>
      </c>
      <c r="BL87" s="60" t="str">
        <f t="shared" si="87"/>
        <v/>
      </c>
      <c r="BM87" s="60" t="str">
        <f t="shared" si="88"/>
        <v/>
      </c>
      <c r="BN87" s="60" t="str">
        <f t="shared" si="89"/>
        <v/>
      </c>
      <c r="BO87" s="62" t="str">
        <f>IF(ISERROR(AVERAGE(AU87:BD87)),"N/A",AVERAGE(AU87:BD87))</f>
        <v>N/A</v>
      </c>
      <c r="BP87" s="62" t="str">
        <f>IF(ISERROR(AVERAGE(BE87:BN87)),"N/A",AVERAGE(BE87:BN87))</f>
        <v>N/A</v>
      </c>
      <c r="BQ87" s="74">
        <f t="shared" si="91"/>
        <v>0</v>
      </c>
      <c r="BR87" s="59" t="s">
        <v>314</v>
      </c>
      <c r="BS87" s="98" t="str">
        <f t="shared" si="92"/>
        <v/>
      </c>
      <c r="BT87" s="98" t="str">
        <f t="shared" si="93"/>
        <v/>
      </c>
      <c r="BU87" s="98" t="str">
        <f t="shared" si="94"/>
        <v/>
      </c>
      <c r="BV87" s="98" t="str">
        <f t="shared" si="95"/>
        <v/>
      </c>
      <c r="BW87" s="98" t="str">
        <f t="shared" si="96"/>
        <v/>
      </c>
      <c r="BX87" s="98" t="str">
        <f t="shared" si="97"/>
        <v/>
      </c>
      <c r="BY87" s="98" t="str">
        <f t="shared" si="98"/>
        <v/>
      </c>
      <c r="BZ87" s="98" t="str">
        <f t="shared" si="99"/>
        <v/>
      </c>
      <c r="CA87" s="98" t="str">
        <f t="shared" si="100"/>
        <v/>
      </c>
      <c r="CB87" s="98" t="str">
        <f t="shared" si="101"/>
        <v/>
      </c>
      <c r="CC87" s="98" t="str">
        <f t="shared" si="102"/>
        <v/>
      </c>
      <c r="CD87" s="98" t="str">
        <f t="shared" si="103"/>
        <v/>
      </c>
      <c r="CE87" s="98" t="str">
        <f t="shared" si="104"/>
        <v/>
      </c>
      <c r="CF87" s="98" t="str">
        <f t="shared" si="105"/>
        <v/>
      </c>
      <c r="CG87" s="98" t="str">
        <f t="shared" si="106"/>
        <v/>
      </c>
      <c r="CH87" s="98" t="str">
        <f t="shared" si="107"/>
        <v/>
      </c>
      <c r="CI87" s="98" t="str">
        <f t="shared" si="108"/>
        <v/>
      </c>
      <c r="CJ87" s="98" t="str">
        <f t="shared" si="109"/>
        <v/>
      </c>
      <c r="CK87" s="98" t="str">
        <f t="shared" si="110"/>
        <v/>
      </c>
      <c r="CL87" s="98" t="str">
        <f t="shared" si="111"/>
        <v/>
      </c>
    </row>
    <row r="88" spans="1:90" x14ac:dyDescent="0.25">
      <c r="A88" s="22">
        <f>'Gene Table'!D87</f>
        <v>0</v>
      </c>
      <c r="B88" s="59" t="s">
        <v>85</v>
      </c>
      <c r="C88" s="60" t="str">
        <f>IF('Test Sample Data'!C87="","",IF(SUM('Test Sample Data'!C$3:C$98)&gt;10,IF(AND(ISNUMBER('Test Sample Data'!C87),'Test Sample Data'!C87&lt;35, 'Test Sample Data'!C87&gt;0),'Test Sample Data'!C87,35),""))</f>
        <v/>
      </c>
      <c r="D88" s="60" t="str">
        <f>IF('Test Sample Data'!D87="","",IF(SUM('Test Sample Data'!D$3:D$98)&gt;10,IF(AND(ISNUMBER('Test Sample Data'!D87),'Test Sample Data'!D87&lt;35, 'Test Sample Data'!D87&gt;0),'Test Sample Data'!D87,35),""))</f>
        <v/>
      </c>
      <c r="E88" s="60" t="str">
        <f>IF('Test Sample Data'!E87="","",IF(SUM('Test Sample Data'!E$3:E$98)&gt;10,IF(AND(ISNUMBER('Test Sample Data'!E87),'Test Sample Data'!E87&lt;35, 'Test Sample Data'!E87&gt;0),'Test Sample Data'!E87,35),""))</f>
        <v/>
      </c>
      <c r="F88" s="60" t="str">
        <f>IF('Test Sample Data'!F87="","",IF(SUM('Test Sample Data'!F$3:F$98)&gt;10,IF(AND(ISNUMBER('Test Sample Data'!F87),'Test Sample Data'!F87&lt;35, 'Test Sample Data'!F87&gt;0),'Test Sample Data'!F87,35),""))</f>
        <v/>
      </c>
      <c r="G88" s="60" t="str">
        <f>IF('Test Sample Data'!G87="","",IF(SUM('Test Sample Data'!G$3:G$98)&gt;10,IF(AND(ISNUMBER('Test Sample Data'!G87),'Test Sample Data'!G87&lt;35, 'Test Sample Data'!G87&gt;0),'Test Sample Data'!G87,35),""))</f>
        <v/>
      </c>
      <c r="H88" s="60" t="str">
        <f>IF('Test Sample Data'!H87="","",IF(SUM('Test Sample Data'!H$3:H$98)&gt;10,IF(AND(ISNUMBER('Test Sample Data'!H87),'Test Sample Data'!H87&lt;35, 'Test Sample Data'!H87&gt;0),'Test Sample Data'!H87,35),""))</f>
        <v/>
      </c>
      <c r="I88" s="60" t="str">
        <f>IF('Test Sample Data'!I87="","",IF(SUM('Test Sample Data'!I$3:I$98)&gt;10,IF(AND(ISNUMBER('Test Sample Data'!I87),'Test Sample Data'!I87&lt;35, 'Test Sample Data'!I87&gt;0),'Test Sample Data'!I87,35),""))</f>
        <v/>
      </c>
      <c r="J88" s="60" t="str">
        <f>IF('Test Sample Data'!J87="","",IF(SUM('Test Sample Data'!J$3:J$98)&gt;10,IF(AND(ISNUMBER('Test Sample Data'!J87),'Test Sample Data'!J87&lt;35, 'Test Sample Data'!J87&gt;0),'Test Sample Data'!J87,35),""))</f>
        <v/>
      </c>
      <c r="K88" s="60" t="str">
        <f>IF('Test Sample Data'!K87="","",IF(SUM('Test Sample Data'!K$3:K$98)&gt;10,IF(AND(ISNUMBER('Test Sample Data'!K87),'Test Sample Data'!K87&lt;35, 'Test Sample Data'!K87&gt;0),'Test Sample Data'!K87,35),""))</f>
        <v/>
      </c>
      <c r="L88" s="60" t="str">
        <f>IF('Test Sample Data'!L87="","",IF(SUM('Test Sample Data'!L$3:L$98)&gt;10,IF(AND(ISNUMBER('Test Sample Data'!L87),'Test Sample Data'!L87&lt;35, 'Test Sample Data'!L87&gt;0),'Test Sample Data'!L87,35),""))</f>
        <v/>
      </c>
      <c r="M88" s="60">
        <f>'Gene Table'!D87</f>
        <v>0</v>
      </c>
      <c r="N88" s="59" t="s">
        <v>85</v>
      </c>
      <c r="O88" s="60" t="str">
        <f>IF('Control Sample Data'!C87="","",IF(SUM('Control Sample Data'!C$3:C$98)&gt;10,IF(AND(ISNUMBER('Control Sample Data'!C87),'Control Sample Data'!C87&lt;35, 'Control Sample Data'!C87&gt;0),'Control Sample Data'!C87,35),""))</f>
        <v/>
      </c>
      <c r="P88" s="60" t="str">
        <f>IF('Control Sample Data'!D87="","",IF(SUM('Control Sample Data'!D$3:D$98)&gt;10,IF(AND(ISNUMBER('Control Sample Data'!D87),'Control Sample Data'!D87&lt;35, 'Control Sample Data'!D87&gt;0),'Control Sample Data'!D87,35),""))</f>
        <v/>
      </c>
      <c r="Q88" s="60" t="str">
        <f>IF('Control Sample Data'!E87="","",IF(SUM('Control Sample Data'!E$3:E$98)&gt;10,IF(AND(ISNUMBER('Control Sample Data'!E87),'Control Sample Data'!E87&lt;35, 'Control Sample Data'!E87&gt;0),'Control Sample Data'!E87,35),""))</f>
        <v/>
      </c>
      <c r="R88" s="60" t="str">
        <f>IF('Control Sample Data'!F87="","",IF(SUM('Control Sample Data'!F$3:F$98)&gt;10,IF(AND(ISNUMBER('Control Sample Data'!F87),'Control Sample Data'!F87&lt;35, 'Control Sample Data'!F87&gt;0),'Control Sample Data'!F87,35),""))</f>
        <v/>
      </c>
      <c r="S88" s="60" t="str">
        <f>IF('Control Sample Data'!G87="","",IF(SUM('Control Sample Data'!G$3:G$98)&gt;10,IF(AND(ISNUMBER('Control Sample Data'!G87),'Control Sample Data'!G87&lt;35, 'Control Sample Data'!G87&gt;0),'Control Sample Data'!G87,35),""))</f>
        <v/>
      </c>
      <c r="T88" s="60" t="str">
        <f>IF('Control Sample Data'!H87="","",IF(SUM('Control Sample Data'!H$3:H$98)&gt;10,IF(AND(ISNUMBER('Control Sample Data'!H87),'Control Sample Data'!H87&lt;35, 'Control Sample Data'!H87&gt;0),'Control Sample Data'!H87,35),""))</f>
        <v/>
      </c>
      <c r="U88" s="60" t="str">
        <f>IF('Control Sample Data'!I87="","",IF(SUM('Control Sample Data'!I$3:I$98)&gt;10,IF(AND(ISNUMBER('Control Sample Data'!I87),'Control Sample Data'!I87&lt;35, 'Control Sample Data'!I87&gt;0),'Control Sample Data'!I87,35),""))</f>
        <v/>
      </c>
      <c r="V88" s="60" t="str">
        <f>IF('Control Sample Data'!J87="","",IF(SUM('Control Sample Data'!J$3:J$98)&gt;10,IF(AND(ISNUMBER('Control Sample Data'!J87),'Control Sample Data'!J87&lt;35, 'Control Sample Data'!J87&gt;0),'Control Sample Data'!J87,35),""))</f>
        <v/>
      </c>
      <c r="W88" s="60" t="str">
        <f>IF('Control Sample Data'!K87="","",IF(SUM('Control Sample Data'!K$3:K$98)&gt;10,IF(AND(ISNUMBER('Control Sample Data'!K87),'Control Sample Data'!K87&lt;35, 'Control Sample Data'!K87&gt;0),'Control Sample Data'!K87,35),""))</f>
        <v/>
      </c>
      <c r="X88" s="60" t="str">
        <f>IF('Control Sample Data'!L87="","",IF(SUM('Control Sample Data'!L$3:L$98)&gt;10,IF(AND(ISNUMBER('Control Sample Data'!L87),'Control Sample Data'!L87&lt;35, 'Control Sample Data'!L87&gt;0),'Control Sample Data'!L87,35),""))</f>
        <v/>
      </c>
      <c r="AS88" s="23">
        <f t="shared" si="90"/>
        <v>0</v>
      </c>
      <c r="AT88" s="59" t="s">
        <v>85</v>
      </c>
      <c r="AU88" s="60" t="str">
        <f t="shared" si="70"/>
        <v/>
      </c>
      <c r="AV88" s="60" t="str">
        <f t="shared" si="71"/>
        <v/>
      </c>
      <c r="AW88" s="60" t="str">
        <f t="shared" si="72"/>
        <v/>
      </c>
      <c r="AX88" s="60" t="str">
        <f t="shared" si="73"/>
        <v/>
      </c>
      <c r="AY88" s="60" t="str">
        <f t="shared" si="74"/>
        <v/>
      </c>
      <c r="AZ88" s="60" t="str">
        <f t="shared" si="75"/>
        <v/>
      </c>
      <c r="BA88" s="60" t="str">
        <f t="shared" si="76"/>
        <v/>
      </c>
      <c r="BB88" s="60" t="str">
        <f t="shared" si="77"/>
        <v/>
      </c>
      <c r="BC88" s="60" t="str">
        <f t="shared" si="78"/>
        <v/>
      </c>
      <c r="BD88" s="60" t="str">
        <f t="shared" si="79"/>
        <v/>
      </c>
      <c r="BE88" s="60" t="str">
        <f t="shared" si="80"/>
        <v/>
      </c>
      <c r="BF88" s="60" t="str">
        <f t="shared" si="81"/>
        <v/>
      </c>
      <c r="BG88" s="60" t="str">
        <f t="shared" si="82"/>
        <v/>
      </c>
      <c r="BH88" s="60" t="str">
        <f t="shared" si="83"/>
        <v/>
      </c>
      <c r="BI88" s="60" t="str">
        <f t="shared" si="84"/>
        <v/>
      </c>
      <c r="BJ88" s="60" t="str">
        <f t="shared" si="85"/>
        <v/>
      </c>
      <c r="BK88" s="60" t="str">
        <f t="shared" si="86"/>
        <v/>
      </c>
      <c r="BL88" s="60" t="str">
        <f t="shared" si="87"/>
        <v/>
      </c>
      <c r="BM88" s="60" t="str">
        <f t="shared" si="88"/>
        <v/>
      </c>
      <c r="BN88" s="60" t="str">
        <f t="shared" si="89"/>
        <v/>
      </c>
      <c r="BO88" s="62" t="str">
        <f t="shared" ref="BO88:BO99" si="112">IF(ISERROR(AVERAGE(AU88:BD88)),"N/A",AVERAGE(AU88:BD88))</f>
        <v>N/A</v>
      </c>
      <c r="BP88" s="62" t="str">
        <f t="shared" ref="BP88:BP99" si="113">IF(ISERROR(AVERAGE(BE88:BN88)),"N/A",AVERAGE(BE88:BN88))</f>
        <v>N/A</v>
      </c>
      <c r="BQ88" s="74">
        <f t="shared" si="91"/>
        <v>0</v>
      </c>
      <c r="BR88" s="59" t="s">
        <v>315</v>
      </c>
      <c r="BS88" s="98" t="str">
        <f t="shared" si="92"/>
        <v/>
      </c>
      <c r="BT88" s="98" t="str">
        <f t="shared" si="93"/>
        <v/>
      </c>
      <c r="BU88" s="98" t="str">
        <f t="shared" si="94"/>
        <v/>
      </c>
      <c r="BV88" s="98" t="str">
        <f t="shared" si="95"/>
        <v/>
      </c>
      <c r="BW88" s="98" t="str">
        <f t="shared" si="96"/>
        <v/>
      </c>
      <c r="BX88" s="98" t="str">
        <f t="shared" si="97"/>
        <v/>
      </c>
      <c r="BY88" s="98" t="str">
        <f t="shared" si="98"/>
        <v/>
      </c>
      <c r="BZ88" s="98" t="str">
        <f t="shared" si="99"/>
        <v/>
      </c>
      <c r="CA88" s="98" t="str">
        <f t="shared" si="100"/>
        <v/>
      </c>
      <c r="CB88" s="98" t="str">
        <f t="shared" si="101"/>
        <v/>
      </c>
      <c r="CC88" s="98" t="str">
        <f t="shared" si="102"/>
        <v/>
      </c>
      <c r="CD88" s="98" t="str">
        <f t="shared" si="103"/>
        <v/>
      </c>
      <c r="CE88" s="98" t="str">
        <f t="shared" si="104"/>
        <v/>
      </c>
      <c r="CF88" s="98" t="str">
        <f t="shared" si="105"/>
        <v/>
      </c>
      <c r="CG88" s="98" t="str">
        <f t="shared" si="106"/>
        <v/>
      </c>
      <c r="CH88" s="98" t="str">
        <f t="shared" si="107"/>
        <v/>
      </c>
      <c r="CI88" s="98" t="str">
        <f t="shared" si="108"/>
        <v/>
      </c>
      <c r="CJ88" s="98" t="str">
        <f t="shared" si="109"/>
        <v/>
      </c>
      <c r="CK88" s="98" t="str">
        <f t="shared" si="110"/>
        <v/>
      </c>
      <c r="CL88" s="98" t="str">
        <f t="shared" si="111"/>
        <v/>
      </c>
    </row>
    <row r="89" spans="1:90" x14ac:dyDescent="0.25">
      <c r="A89" s="22">
        <f>'Gene Table'!D88</f>
        <v>0</v>
      </c>
      <c r="B89" s="59" t="s">
        <v>86</v>
      </c>
      <c r="C89" s="60" t="str">
        <f>IF('Test Sample Data'!C88="","",IF(SUM('Test Sample Data'!C$3:C$98)&gt;10,IF(AND(ISNUMBER('Test Sample Data'!C88),'Test Sample Data'!C88&lt;35, 'Test Sample Data'!C88&gt;0),'Test Sample Data'!C88,35),""))</f>
        <v/>
      </c>
      <c r="D89" s="60" t="str">
        <f>IF('Test Sample Data'!D88="","",IF(SUM('Test Sample Data'!D$3:D$98)&gt;10,IF(AND(ISNUMBER('Test Sample Data'!D88),'Test Sample Data'!D88&lt;35, 'Test Sample Data'!D88&gt;0),'Test Sample Data'!D88,35),""))</f>
        <v/>
      </c>
      <c r="E89" s="60" t="str">
        <f>IF('Test Sample Data'!E88="","",IF(SUM('Test Sample Data'!E$3:E$98)&gt;10,IF(AND(ISNUMBER('Test Sample Data'!E88),'Test Sample Data'!E88&lt;35, 'Test Sample Data'!E88&gt;0),'Test Sample Data'!E88,35),""))</f>
        <v/>
      </c>
      <c r="F89" s="60" t="str">
        <f>IF('Test Sample Data'!F88="","",IF(SUM('Test Sample Data'!F$3:F$98)&gt;10,IF(AND(ISNUMBER('Test Sample Data'!F88),'Test Sample Data'!F88&lt;35, 'Test Sample Data'!F88&gt;0),'Test Sample Data'!F88,35),""))</f>
        <v/>
      </c>
      <c r="G89" s="60" t="str">
        <f>IF('Test Sample Data'!G88="","",IF(SUM('Test Sample Data'!G$3:G$98)&gt;10,IF(AND(ISNUMBER('Test Sample Data'!G88),'Test Sample Data'!G88&lt;35, 'Test Sample Data'!G88&gt;0),'Test Sample Data'!G88,35),""))</f>
        <v/>
      </c>
      <c r="H89" s="60" t="str">
        <f>IF('Test Sample Data'!H88="","",IF(SUM('Test Sample Data'!H$3:H$98)&gt;10,IF(AND(ISNUMBER('Test Sample Data'!H88),'Test Sample Data'!H88&lt;35, 'Test Sample Data'!H88&gt;0),'Test Sample Data'!H88,35),""))</f>
        <v/>
      </c>
      <c r="I89" s="60" t="str">
        <f>IF('Test Sample Data'!I88="","",IF(SUM('Test Sample Data'!I$3:I$98)&gt;10,IF(AND(ISNUMBER('Test Sample Data'!I88),'Test Sample Data'!I88&lt;35, 'Test Sample Data'!I88&gt;0),'Test Sample Data'!I88,35),""))</f>
        <v/>
      </c>
      <c r="J89" s="60" t="str">
        <f>IF('Test Sample Data'!J88="","",IF(SUM('Test Sample Data'!J$3:J$98)&gt;10,IF(AND(ISNUMBER('Test Sample Data'!J88),'Test Sample Data'!J88&lt;35, 'Test Sample Data'!J88&gt;0),'Test Sample Data'!J88,35),""))</f>
        <v/>
      </c>
      <c r="K89" s="60" t="str">
        <f>IF('Test Sample Data'!K88="","",IF(SUM('Test Sample Data'!K$3:K$98)&gt;10,IF(AND(ISNUMBER('Test Sample Data'!K88),'Test Sample Data'!K88&lt;35, 'Test Sample Data'!K88&gt;0),'Test Sample Data'!K88,35),""))</f>
        <v/>
      </c>
      <c r="L89" s="60" t="str">
        <f>IF('Test Sample Data'!L88="","",IF(SUM('Test Sample Data'!L$3:L$98)&gt;10,IF(AND(ISNUMBER('Test Sample Data'!L88),'Test Sample Data'!L88&lt;35, 'Test Sample Data'!L88&gt;0),'Test Sample Data'!L88,35),""))</f>
        <v/>
      </c>
      <c r="M89" s="60">
        <f>'Gene Table'!D88</f>
        <v>0</v>
      </c>
      <c r="N89" s="59" t="s">
        <v>86</v>
      </c>
      <c r="O89" s="60" t="str">
        <f>IF('Control Sample Data'!C88="","",IF(SUM('Control Sample Data'!C$3:C$98)&gt;10,IF(AND(ISNUMBER('Control Sample Data'!C88),'Control Sample Data'!C88&lt;35, 'Control Sample Data'!C88&gt;0),'Control Sample Data'!C88,35),""))</f>
        <v/>
      </c>
      <c r="P89" s="60" t="str">
        <f>IF('Control Sample Data'!D88="","",IF(SUM('Control Sample Data'!D$3:D$98)&gt;10,IF(AND(ISNUMBER('Control Sample Data'!D88),'Control Sample Data'!D88&lt;35, 'Control Sample Data'!D88&gt;0),'Control Sample Data'!D88,35),""))</f>
        <v/>
      </c>
      <c r="Q89" s="60" t="str">
        <f>IF('Control Sample Data'!E88="","",IF(SUM('Control Sample Data'!E$3:E$98)&gt;10,IF(AND(ISNUMBER('Control Sample Data'!E88),'Control Sample Data'!E88&lt;35, 'Control Sample Data'!E88&gt;0),'Control Sample Data'!E88,35),""))</f>
        <v/>
      </c>
      <c r="R89" s="60" t="str">
        <f>IF('Control Sample Data'!F88="","",IF(SUM('Control Sample Data'!F$3:F$98)&gt;10,IF(AND(ISNUMBER('Control Sample Data'!F88),'Control Sample Data'!F88&lt;35, 'Control Sample Data'!F88&gt;0),'Control Sample Data'!F88,35),""))</f>
        <v/>
      </c>
      <c r="S89" s="60" t="str">
        <f>IF('Control Sample Data'!G88="","",IF(SUM('Control Sample Data'!G$3:G$98)&gt;10,IF(AND(ISNUMBER('Control Sample Data'!G88),'Control Sample Data'!G88&lt;35, 'Control Sample Data'!G88&gt;0),'Control Sample Data'!G88,35),""))</f>
        <v/>
      </c>
      <c r="T89" s="60" t="str">
        <f>IF('Control Sample Data'!H88="","",IF(SUM('Control Sample Data'!H$3:H$98)&gt;10,IF(AND(ISNUMBER('Control Sample Data'!H88),'Control Sample Data'!H88&lt;35, 'Control Sample Data'!H88&gt;0),'Control Sample Data'!H88,35),""))</f>
        <v/>
      </c>
      <c r="U89" s="60" t="str">
        <f>IF('Control Sample Data'!I88="","",IF(SUM('Control Sample Data'!I$3:I$98)&gt;10,IF(AND(ISNUMBER('Control Sample Data'!I88),'Control Sample Data'!I88&lt;35, 'Control Sample Data'!I88&gt;0),'Control Sample Data'!I88,35),""))</f>
        <v/>
      </c>
      <c r="V89" s="60" t="str">
        <f>IF('Control Sample Data'!J88="","",IF(SUM('Control Sample Data'!J$3:J$98)&gt;10,IF(AND(ISNUMBER('Control Sample Data'!J88),'Control Sample Data'!J88&lt;35, 'Control Sample Data'!J88&gt;0),'Control Sample Data'!J88,35),""))</f>
        <v/>
      </c>
      <c r="W89" s="60" t="str">
        <f>IF('Control Sample Data'!K88="","",IF(SUM('Control Sample Data'!K$3:K$98)&gt;10,IF(AND(ISNUMBER('Control Sample Data'!K88),'Control Sample Data'!K88&lt;35, 'Control Sample Data'!K88&gt;0),'Control Sample Data'!K88,35),""))</f>
        <v/>
      </c>
      <c r="X89" s="60" t="str">
        <f>IF('Control Sample Data'!L88="","",IF(SUM('Control Sample Data'!L$3:L$98)&gt;10,IF(AND(ISNUMBER('Control Sample Data'!L88),'Control Sample Data'!L88&lt;35, 'Control Sample Data'!L88&gt;0),'Control Sample Data'!L88,35),""))</f>
        <v/>
      </c>
      <c r="AS89" s="23">
        <f t="shared" si="90"/>
        <v>0</v>
      </c>
      <c r="AT89" s="59" t="s">
        <v>86</v>
      </c>
      <c r="AU89" s="60" t="str">
        <f t="shared" si="70"/>
        <v/>
      </c>
      <c r="AV89" s="60" t="str">
        <f t="shared" si="71"/>
        <v/>
      </c>
      <c r="AW89" s="60" t="str">
        <f t="shared" si="72"/>
        <v/>
      </c>
      <c r="AX89" s="60" t="str">
        <f t="shared" si="73"/>
        <v/>
      </c>
      <c r="AY89" s="60" t="str">
        <f t="shared" si="74"/>
        <v/>
      </c>
      <c r="AZ89" s="60" t="str">
        <f t="shared" si="75"/>
        <v/>
      </c>
      <c r="BA89" s="60" t="str">
        <f t="shared" si="76"/>
        <v/>
      </c>
      <c r="BB89" s="60" t="str">
        <f t="shared" si="77"/>
        <v/>
      </c>
      <c r="BC89" s="60" t="str">
        <f t="shared" si="78"/>
        <v/>
      </c>
      <c r="BD89" s="60" t="str">
        <f t="shared" si="79"/>
        <v/>
      </c>
      <c r="BE89" s="60" t="str">
        <f t="shared" si="80"/>
        <v/>
      </c>
      <c r="BF89" s="60" t="str">
        <f t="shared" si="81"/>
        <v/>
      </c>
      <c r="BG89" s="60" t="str">
        <f t="shared" si="82"/>
        <v/>
      </c>
      <c r="BH89" s="60" t="str">
        <f t="shared" si="83"/>
        <v/>
      </c>
      <c r="BI89" s="60" t="str">
        <f t="shared" si="84"/>
        <v/>
      </c>
      <c r="BJ89" s="60" t="str">
        <f t="shared" si="85"/>
        <v/>
      </c>
      <c r="BK89" s="60" t="str">
        <f t="shared" si="86"/>
        <v/>
      </c>
      <c r="BL89" s="60" t="str">
        <f t="shared" si="87"/>
        <v/>
      </c>
      <c r="BM89" s="60" t="str">
        <f t="shared" si="88"/>
        <v/>
      </c>
      <c r="BN89" s="60" t="str">
        <f t="shared" si="89"/>
        <v/>
      </c>
      <c r="BO89" s="62" t="str">
        <f t="shared" si="112"/>
        <v>N/A</v>
      </c>
      <c r="BP89" s="62" t="str">
        <f t="shared" si="113"/>
        <v>N/A</v>
      </c>
      <c r="BQ89" s="74">
        <f t="shared" si="91"/>
        <v>0</v>
      </c>
      <c r="BR89" s="59" t="s">
        <v>316</v>
      </c>
      <c r="BS89" s="98" t="str">
        <f t="shared" si="92"/>
        <v/>
      </c>
      <c r="BT89" s="98" t="str">
        <f t="shared" si="93"/>
        <v/>
      </c>
      <c r="BU89" s="98" t="str">
        <f t="shared" si="94"/>
        <v/>
      </c>
      <c r="BV89" s="98" t="str">
        <f t="shared" si="95"/>
        <v/>
      </c>
      <c r="BW89" s="98" t="str">
        <f t="shared" si="96"/>
        <v/>
      </c>
      <c r="BX89" s="98" t="str">
        <f t="shared" si="97"/>
        <v/>
      </c>
      <c r="BY89" s="98" t="str">
        <f t="shared" si="98"/>
        <v/>
      </c>
      <c r="BZ89" s="98" t="str">
        <f t="shared" si="99"/>
        <v/>
      </c>
      <c r="CA89" s="98" t="str">
        <f t="shared" si="100"/>
        <v/>
      </c>
      <c r="CB89" s="98" t="str">
        <f t="shared" si="101"/>
        <v/>
      </c>
      <c r="CC89" s="98" t="str">
        <f t="shared" si="102"/>
        <v/>
      </c>
      <c r="CD89" s="98" t="str">
        <f t="shared" si="103"/>
        <v/>
      </c>
      <c r="CE89" s="98" t="str">
        <f t="shared" si="104"/>
        <v/>
      </c>
      <c r="CF89" s="98" t="str">
        <f t="shared" si="105"/>
        <v/>
      </c>
      <c r="CG89" s="98" t="str">
        <f t="shared" si="106"/>
        <v/>
      </c>
      <c r="CH89" s="98" t="str">
        <f t="shared" si="107"/>
        <v/>
      </c>
      <c r="CI89" s="98" t="str">
        <f t="shared" si="108"/>
        <v/>
      </c>
      <c r="CJ89" s="98" t="str">
        <f t="shared" si="109"/>
        <v/>
      </c>
      <c r="CK89" s="98" t="str">
        <f t="shared" si="110"/>
        <v/>
      </c>
      <c r="CL89" s="98" t="str">
        <f t="shared" si="111"/>
        <v/>
      </c>
    </row>
    <row r="90" spans="1:90" x14ac:dyDescent="0.25">
      <c r="A90" s="22">
        <f>'Gene Table'!D89</f>
        <v>0</v>
      </c>
      <c r="B90" s="59" t="s">
        <v>87</v>
      </c>
      <c r="C90" s="60" t="str">
        <f>IF('Test Sample Data'!C89="","",IF(SUM('Test Sample Data'!C$3:C$98)&gt;10,IF(AND(ISNUMBER('Test Sample Data'!C89),'Test Sample Data'!C89&lt;35, 'Test Sample Data'!C89&gt;0),'Test Sample Data'!C89,35),""))</f>
        <v/>
      </c>
      <c r="D90" s="60" t="str">
        <f>IF('Test Sample Data'!D89="","",IF(SUM('Test Sample Data'!D$3:D$98)&gt;10,IF(AND(ISNUMBER('Test Sample Data'!D89),'Test Sample Data'!D89&lt;35, 'Test Sample Data'!D89&gt;0),'Test Sample Data'!D89,35),""))</f>
        <v/>
      </c>
      <c r="E90" s="60" t="str">
        <f>IF('Test Sample Data'!E89="","",IF(SUM('Test Sample Data'!E$3:E$98)&gt;10,IF(AND(ISNUMBER('Test Sample Data'!E89),'Test Sample Data'!E89&lt;35, 'Test Sample Data'!E89&gt;0),'Test Sample Data'!E89,35),""))</f>
        <v/>
      </c>
      <c r="F90" s="60" t="str">
        <f>IF('Test Sample Data'!F89="","",IF(SUM('Test Sample Data'!F$3:F$98)&gt;10,IF(AND(ISNUMBER('Test Sample Data'!F89),'Test Sample Data'!F89&lt;35, 'Test Sample Data'!F89&gt;0),'Test Sample Data'!F89,35),""))</f>
        <v/>
      </c>
      <c r="G90" s="60" t="str">
        <f>IF('Test Sample Data'!G89="","",IF(SUM('Test Sample Data'!G$3:G$98)&gt;10,IF(AND(ISNUMBER('Test Sample Data'!G89),'Test Sample Data'!G89&lt;35, 'Test Sample Data'!G89&gt;0),'Test Sample Data'!G89,35),""))</f>
        <v/>
      </c>
      <c r="H90" s="60" t="str">
        <f>IF('Test Sample Data'!H89="","",IF(SUM('Test Sample Data'!H$3:H$98)&gt;10,IF(AND(ISNUMBER('Test Sample Data'!H89),'Test Sample Data'!H89&lt;35, 'Test Sample Data'!H89&gt;0),'Test Sample Data'!H89,35),""))</f>
        <v/>
      </c>
      <c r="I90" s="60" t="str">
        <f>IF('Test Sample Data'!I89="","",IF(SUM('Test Sample Data'!I$3:I$98)&gt;10,IF(AND(ISNUMBER('Test Sample Data'!I89),'Test Sample Data'!I89&lt;35, 'Test Sample Data'!I89&gt;0),'Test Sample Data'!I89,35),""))</f>
        <v/>
      </c>
      <c r="J90" s="60" t="str">
        <f>IF('Test Sample Data'!J89="","",IF(SUM('Test Sample Data'!J$3:J$98)&gt;10,IF(AND(ISNUMBER('Test Sample Data'!J89),'Test Sample Data'!J89&lt;35, 'Test Sample Data'!J89&gt;0),'Test Sample Data'!J89,35),""))</f>
        <v/>
      </c>
      <c r="K90" s="60" t="str">
        <f>IF('Test Sample Data'!K89="","",IF(SUM('Test Sample Data'!K$3:K$98)&gt;10,IF(AND(ISNUMBER('Test Sample Data'!K89),'Test Sample Data'!K89&lt;35, 'Test Sample Data'!K89&gt;0),'Test Sample Data'!K89,35),""))</f>
        <v/>
      </c>
      <c r="L90" s="60" t="str">
        <f>IF('Test Sample Data'!L89="","",IF(SUM('Test Sample Data'!L$3:L$98)&gt;10,IF(AND(ISNUMBER('Test Sample Data'!L89),'Test Sample Data'!L89&lt;35, 'Test Sample Data'!L89&gt;0),'Test Sample Data'!L89,35),""))</f>
        <v/>
      </c>
      <c r="M90" s="60">
        <f>'Gene Table'!D89</f>
        <v>0</v>
      </c>
      <c r="N90" s="59" t="s">
        <v>87</v>
      </c>
      <c r="O90" s="60" t="str">
        <f>IF('Control Sample Data'!C89="","",IF(SUM('Control Sample Data'!C$3:C$98)&gt;10,IF(AND(ISNUMBER('Control Sample Data'!C89),'Control Sample Data'!C89&lt;35, 'Control Sample Data'!C89&gt;0),'Control Sample Data'!C89,35),""))</f>
        <v/>
      </c>
      <c r="P90" s="60" t="str">
        <f>IF('Control Sample Data'!D89="","",IF(SUM('Control Sample Data'!D$3:D$98)&gt;10,IF(AND(ISNUMBER('Control Sample Data'!D89),'Control Sample Data'!D89&lt;35, 'Control Sample Data'!D89&gt;0),'Control Sample Data'!D89,35),""))</f>
        <v/>
      </c>
      <c r="Q90" s="60" t="str">
        <f>IF('Control Sample Data'!E89="","",IF(SUM('Control Sample Data'!E$3:E$98)&gt;10,IF(AND(ISNUMBER('Control Sample Data'!E89),'Control Sample Data'!E89&lt;35, 'Control Sample Data'!E89&gt;0),'Control Sample Data'!E89,35),""))</f>
        <v/>
      </c>
      <c r="R90" s="60" t="str">
        <f>IF('Control Sample Data'!F89="","",IF(SUM('Control Sample Data'!F$3:F$98)&gt;10,IF(AND(ISNUMBER('Control Sample Data'!F89),'Control Sample Data'!F89&lt;35, 'Control Sample Data'!F89&gt;0),'Control Sample Data'!F89,35),""))</f>
        <v/>
      </c>
      <c r="S90" s="60" t="str">
        <f>IF('Control Sample Data'!G89="","",IF(SUM('Control Sample Data'!G$3:G$98)&gt;10,IF(AND(ISNUMBER('Control Sample Data'!G89),'Control Sample Data'!G89&lt;35, 'Control Sample Data'!G89&gt;0),'Control Sample Data'!G89,35),""))</f>
        <v/>
      </c>
      <c r="T90" s="60" t="str">
        <f>IF('Control Sample Data'!H89="","",IF(SUM('Control Sample Data'!H$3:H$98)&gt;10,IF(AND(ISNUMBER('Control Sample Data'!H89),'Control Sample Data'!H89&lt;35, 'Control Sample Data'!H89&gt;0),'Control Sample Data'!H89,35),""))</f>
        <v/>
      </c>
      <c r="U90" s="60" t="str">
        <f>IF('Control Sample Data'!I89="","",IF(SUM('Control Sample Data'!I$3:I$98)&gt;10,IF(AND(ISNUMBER('Control Sample Data'!I89),'Control Sample Data'!I89&lt;35, 'Control Sample Data'!I89&gt;0),'Control Sample Data'!I89,35),""))</f>
        <v/>
      </c>
      <c r="V90" s="60" t="str">
        <f>IF('Control Sample Data'!J89="","",IF(SUM('Control Sample Data'!J$3:J$98)&gt;10,IF(AND(ISNUMBER('Control Sample Data'!J89),'Control Sample Data'!J89&lt;35, 'Control Sample Data'!J89&gt;0),'Control Sample Data'!J89,35),""))</f>
        <v/>
      </c>
      <c r="W90" s="60" t="str">
        <f>IF('Control Sample Data'!K89="","",IF(SUM('Control Sample Data'!K$3:K$98)&gt;10,IF(AND(ISNUMBER('Control Sample Data'!K89),'Control Sample Data'!K89&lt;35, 'Control Sample Data'!K89&gt;0),'Control Sample Data'!K89,35),""))</f>
        <v/>
      </c>
      <c r="X90" s="60" t="str">
        <f>IF('Control Sample Data'!L89="","",IF(SUM('Control Sample Data'!L$3:L$98)&gt;10,IF(AND(ISNUMBER('Control Sample Data'!L89),'Control Sample Data'!L89&lt;35, 'Control Sample Data'!L89&gt;0),'Control Sample Data'!L89,35),""))</f>
        <v/>
      </c>
      <c r="AS90" s="23">
        <f t="shared" si="90"/>
        <v>0</v>
      </c>
      <c r="AT90" s="59" t="s">
        <v>87</v>
      </c>
      <c r="AU90" s="60" t="str">
        <f t="shared" si="70"/>
        <v/>
      </c>
      <c r="AV90" s="60" t="str">
        <f t="shared" si="71"/>
        <v/>
      </c>
      <c r="AW90" s="60" t="str">
        <f t="shared" si="72"/>
        <v/>
      </c>
      <c r="AX90" s="60" t="str">
        <f t="shared" si="73"/>
        <v/>
      </c>
      <c r="AY90" s="60" t="str">
        <f t="shared" si="74"/>
        <v/>
      </c>
      <c r="AZ90" s="60" t="str">
        <f t="shared" si="75"/>
        <v/>
      </c>
      <c r="BA90" s="60" t="str">
        <f t="shared" si="76"/>
        <v/>
      </c>
      <c r="BB90" s="60" t="str">
        <f t="shared" si="77"/>
        <v/>
      </c>
      <c r="BC90" s="60" t="str">
        <f t="shared" si="78"/>
        <v/>
      </c>
      <c r="BD90" s="60" t="str">
        <f t="shared" si="79"/>
        <v/>
      </c>
      <c r="BE90" s="60" t="str">
        <f t="shared" si="80"/>
        <v/>
      </c>
      <c r="BF90" s="60" t="str">
        <f t="shared" si="81"/>
        <v/>
      </c>
      <c r="BG90" s="60" t="str">
        <f t="shared" si="82"/>
        <v/>
      </c>
      <c r="BH90" s="60" t="str">
        <f t="shared" si="83"/>
        <v/>
      </c>
      <c r="BI90" s="60" t="str">
        <f t="shared" si="84"/>
        <v/>
      </c>
      <c r="BJ90" s="60" t="str">
        <f t="shared" si="85"/>
        <v/>
      </c>
      <c r="BK90" s="60" t="str">
        <f t="shared" si="86"/>
        <v/>
      </c>
      <c r="BL90" s="60" t="str">
        <f t="shared" si="87"/>
        <v/>
      </c>
      <c r="BM90" s="60" t="str">
        <f t="shared" si="88"/>
        <v/>
      </c>
      <c r="BN90" s="60" t="str">
        <f t="shared" si="89"/>
        <v/>
      </c>
      <c r="BO90" s="62" t="str">
        <f t="shared" si="112"/>
        <v>N/A</v>
      </c>
      <c r="BP90" s="62" t="str">
        <f t="shared" si="113"/>
        <v>N/A</v>
      </c>
      <c r="BQ90" s="74">
        <f t="shared" si="91"/>
        <v>0</v>
      </c>
      <c r="BR90" s="59" t="s">
        <v>317</v>
      </c>
      <c r="BS90" s="98" t="str">
        <f t="shared" si="92"/>
        <v/>
      </c>
      <c r="BT90" s="98" t="str">
        <f t="shared" si="93"/>
        <v/>
      </c>
      <c r="BU90" s="98" t="str">
        <f t="shared" si="94"/>
        <v/>
      </c>
      <c r="BV90" s="98" t="str">
        <f t="shared" si="95"/>
        <v/>
      </c>
      <c r="BW90" s="98" t="str">
        <f t="shared" si="96"/>
        <v/>
      </c>
      <c r="BX90" s="98" t="str">
        <f t="shared" si="97"/>
        <v/>
      </c>
      <c r="BY90" s="98" t="str">
        <f t="shared" si="98"/>
        <v/>
      </c>
      <c r="BZ90" s="98" t="str">
        <f t="shared" si="99"/>
        <v/>
      </c>
      <c r="CA90" s="98" t="str">
        <f t="shared" si="100"/>
        <v/>
      </c>
      <c r="CB90" s="98" t="str">
        <f t="shared" si="101"/>
        <v/>
      </c>
      <c r="CC90" s="98" t="str">
        <f t="shared" si="102"/>
        <v/>
      </c>
      <c r="CD90" s="98" t="str">
        <f t="shared" si="103"/>
        <v/>
      </c>
      <c r="CE90" s="98" t="str">
        <f t="shared" si="104"/>
        <v/>
      </c>
      <c r="CF90" s="98" t="str">
        <f t="shared" si="105"/>
        <v/>
      </c>
      <c r="CG90" s="98" t="str">
        <f t="shared" si="106"/>
        <v/>
      </c>
      <c r="CH90" s="98" t="str">
        <f t="shared" si="107"/>
        <v/>
      </c>
      <c r="CI90" s="98" t="str">
        <f t="shared" si="108"/>
        <v/>
      </c>
      <c r="CJ90" s="98" t="str">
        <f t="shared" si="109"/>
        <v/>
      </c>
      <c r="CK90" s="98" t="str">
        <f t="shared" si="110"/>
        <v/>
      </c>
      <c r="CL90" s="98" t="str">
        <f t="shared" si="111"/>
        <v/>
      </c>
    </row>
    <row r="91" spans="1:90" x14ac:dyDescent="0.25">
      <c r="A91" s="22">
        <f>'Gene Table'!D90</f>
        <v>0</v>
      </c>
      <c r="B91" s="59" t="s">
        <v>88</v>
      </c>
      <c r="C91" s="60" t="str">
        <f>IF('Test Sample Data'!C90="","",IF(SUM('Test Sample Data'!C$3:C$98)&gt;10,IF(AND(ISNUMBER('Test Sample Data'!C90),'Test Sample Data'!C90&lt;35, 'Test Sample Data'!C90&gt;0),'Test Sample Data'!C90,35),""))</f>
        <v/>
      </c>
      <c r="D91" s="60" t="str">
        <f>IF('Test Sample Data'!D90="","",IF(SUM('Test Sample Data'!D$3:D$98)&gt;10,IF(AND(ISNUMBER('Test Sample Data'!D90),'Test Sample Data'!D90&lt;35, 'Test Sample Data'!D90&gt;0),'Test Sample Data'!D90,35),""))</f>
        <v/>
      </c>
      <c r="E91" s="60" t="str">
        <f>IF('Test Sample Data'!E90="","",IF(SUM('Test Sample Data'!E$3:E$98)&gt;10,IF(AND(ISNUMBER('Test Sample Data'!E90),'Test Sample Data'!E90&lt;35, 'Test Sample Data'!E90&gt;0),'Test Sample Data'!E90,35),""))</f>
        <v/>
      </c>
      <c r="F91" s="60" t="str">
        <f>IF('Test Sample Data'!F90="","",IF(SUM('Test Sample Data'!F$3:F$98)&gt;10,IF(AND(ISNUMBER('Test Sample Data'!F90),'Test Sample Data'!F90&lt;35, 'Test Sample Data'!F90&gt;0),'Test Sample Data'!F90,35),""))</f>
        <v/>
      </c>
      <c r="G91" s="60" t="str">
        <f>IF('Test Sample Data'!G90="","",IF(SUM('Test Sample Data'!G$3:G$98)&gt;10,IF(AND(ISNUMBER('Test Sample Data'!G90),'Test Sample Data'!G90&lt;35, 'Test Sample Data'!G90&gt;0),'Test Sample Data'!G90,35),""))</f>
        <v/>
      </c>
      <c r="H91" s="60" t="str">
        <f>IF('Test Sample Data'!H90="","",IF(SUM('Test Sample Data'!H$3:H$98)&gt;10,IF(AND(ISNUMBER('Test Sample Data'!H90),'Test Sample Data'!H90&lt;35, 'Test Sample Data'!H90&gt;0),'Test Sample Data'!H90,35),""))</f>
        <v/>
      </c>
      <c r="I91" s="60" t="str">
        <f>IF('Test Sample Data'!I90="","",IF(SUM('Test Sample Data'!I$3:I$98)&gt;10,IF(AND(ISNUMBER('Test Sample Data'!I90),'Test Sample Data'!I90&lt;35, 'Test Sample Data'!I90&gt;0),'Test Sample Data'!I90,35),""))</f>
        <v/>
      </c>
      <c r="J91" s="60" t="str">
        <f>IF('Test Sample Data'!J90="","",IF(SUM('Test Sample Data'!J$3:J$98)&gt;10,IF(AND(ISNUMBER('Test Sample Data'!J90),'Test Sample Data'!J90&lt;35, 'Test Sample Data'!J90&gt;0),'Test Sample Data'!J90,35),""))</f>
        <v/>
      </c>
      <c r="K91" s="60" t="str">
        <f>IF('Test Sample Data'!K90="","",IF(SUM('Test Sample Data'!K$3:K$98)&gt;10,IF(AND(ISNUMBER('Test Sample Data'!K90),'Test Sample Data'!K90&lt;35, 'Test Sample Data'!K90&gt;0),'Test Sample Data'!K90,35),""))</f>
        <v/>
      </c>
      <c r="L91" s="60" t="str">
        <f>IF('Test Sample Data'!L90="","",IF(SUM('Test Sample Data'!L$3:L$98)&gt;10,IF(AND(ISNUMBER('Test Sample Data'!L90),'Test Sample Data'!L90&lt;35, 'Test Sample Data'!L90&gt;0),'Test Sample Data'!L90,35),""))</f>
        <v/>
      </c>
      <c r="M91" s="60">
        <f>'Gene Table'!D90</f>
        <v>0</v>
      </c>
      <c r="N91" s="59" t="s">
        <v>88</v>
      </c>
      <c r="O91" s="60" t="str">
        <f>IF('Control Sample Data'!C90="","",IF(SUM('Control Sample Data'!C$3:C$98)&gt;10,IF(AND(ISNUMBER('Control Sample Data'!C90),'Control Sample Data'!C90&lt;35, 'Control Sample Data'!C90&gt;0),'Control Sample Data'!C90,35),""))</f>
        <v/>
      </c>
      <c r="P91" s="60" t="str">
        <f>IF('Control Sample Data'!D90="","",IF(SUM('Control Sample Data'!D$3:D$98)&gt;10,IF(AND(ISNUMBER('Control Sample Data'!D90),'Control Sample Data'!D90&lt;35, 'Control Sample Data'!D90&gt;0),'Control Sample Data'!D90,35),""))</f>
        <v/>
      </c>
      <c r="Q91" s="60" t="str">
        <f>IF('Control Sample Data'!E90="","",IF(SUM('Control Sample Data'!E$3:E$98)&gt;10,IF(AND(ISNUMBER('Control Sample Data'!E90),'Control Sample Data'!E90&lt;35, 'Control Sample Data'!E90&gt;0),'Control Sample Data'!E90,35),""))</f>
        <v/>
      </c>
      <c r="R91" s="60" t="str">
        <f>IF('Control Sample Data'!F90="","",IF(SUM('Control Sample Data'!F$3:F$98)&gt;10,IF(AND(ISNUMBER('Control Sample Data'!F90),'Control Sample Data'!F90&lt;35, 'Control Sample Data'!F90&gt;0),'Control Sample Data'!F90,35),""))</f>
        <v/>
      </c>
      <c r="S91" s="60" t="str">
        <f>IF('Control Sample Data'!G90="","",IF(SUM('Control Sample Data'!G$3:G$98)&gt;10,IF(AND(ISNUMBER('Control Sample Data'!G90),'Control Sample Data'!G90&lt;35, 'Control Sample Data'!G90&gt;0),'Control Sample Data'!G90,35),""))</f>
        <v/>
      </c>
      <c r="T91" s="60" t="str">
        <f>IF('Control Sample Data'!H90="","",IF(SUM('Control Sample Data'!H$3:H$98)&gt;10,IF(AND(ISNUMBER('Control Sample Data'!H90),'Control Sample Data'!H90&lt;35, 'Control Sample Data'!H90&gt;0),'Control Sample Data'!H90,35),""))</f>
        <v/>
      </c>
      <c r="U91" s="60" t="str">
        <f>IF('Control Sample Data'!I90="","",IF(SUM('Control Sample Data'!I$3:I$98)&gt;10,IF(AND(ISNUMBER('Control Sample Data'!I90),'Control Sample Data'!I90&lt;35, 'Control Sample Data'!I90&gt;0),'Control Sample Data'!I90,35),""))</f>
        <v/>
      </c>
      <c r="V91" s="60" t="str">
        <f>IF('Control Sample Data'!J90="","",IF(SUM('Control Sample Data'!J$3:J$98)&gt;10,IF(AND(ISNUMBER('Control Sample Data'!J90),'Control Sample Data'!J90&lt;35, 'Control Sample Data'!J90&gt;0),'Control Sample Data'!J90,35),""))</f>
        <v/>
      </c>
      <c r="W91" s="60" t="str">
        <f>IF('Control Sample Data'!K90="","",IF(SUM('Control Sample Data'!K$3:K$98)&gt;10,IF(AND(ISNUMBER('Control Sample Data'!K90),'Control Sample Data'!K90&lt;35, 'Control Sample Data'!K90&gt;0),'Control Sample Data'!K90,35),""))</f>
        <v/>
      </c>
      <c r="X91" s="60" t="str">
        <f>IF('Control Sample Data'!L90="","",IF(SUM('Control Sample Data'!L$3:L$98)&gt;10,IF(AND(ISNUMBER('Control Sample Data'!L90),'Control Sample Data'!L90&lt;35, 'Control Sample Data'!L90&gt;0),'Control Sample Data'!L90,35),""))</f>
        <v/>
      </c>
      <c r="AS91" s="23">
        <f t="shared" si="90"/>
        <v>0</v>
      </c>
      <c r="AT91" s="59" t="s">
        <v>88</v>
      </c>
      <c r="AU91" s="60" t="str">
        <f t="shared" si="70"/>
        <v/>
      </c>
      <c r="AV91" s="60" t="str">
        <f t="shared" si="71"/>
        <v/>
      </c>
      <c r="AW91" s="60" t="str">
        <f t="shared" si="72"/>
        <v/>
      </c>
      <c r="AX91" s="60" t="str">
        <f t="shared" si="73"/>
        <v/>
      </c>
      <c r="AY91" s="60" t="str">
        <f t="shared" si="74"/>
        <v/>
      </c>
      <c r="AZ91" s="60" t="str">
        <f t="shared" si="75"/>
        <v/>
      </c>
      <c r="BA91" s="60" t="str">
        <f t="shared" si="76"/>
        <v/>
      </c>
      <c r="BB91" s="60" t="str">
        <f t="shared" si="77"/>
        <v/>
      </c>
      <c r="BC91" s="60" t="str">
        <f t="shared" si="78"/>
        <v/>
      </c>
      <c r="BD91" s="60" t="str">
        <f t="shared" si="79"/>
        <v/>
      </c>
      <c r="BE91" s="60" t="str">
        <f t="shared" si="80"/>
        <v/>
      </c>
      <c r="BF91" s="60" t="str">
        <f t="shared" si="81"/>
        <v/>
      </c>
      <c r="BG91" s="60" t="str">
        <f t="shared" si="82"/>
        <v/>
      </c>
      <c r="BH91" s="60" t="str">
        <f t="shared" si="83"/>
        <v/>
      </c>
      <c r="BI91" s="60" t="str">
        <f t="shared" si="84"/>
        <v/>
      </c>
      <c r="BJ91" s="60" t="str">
        <f t="shared" si="85"/>
        <v/>
      </c>
      <c r="BK91" s="60" t="str">
        <f t="shared" si="86"/>
        <v/>
      </c>
      <c r="BL91" s="60" t="str">
        <f t="shared" si="87"/>
        <v/>
      </c>
      <c r="BM91" s="60" t="str">
        <f t="shared" si="88"/>
        <v/>
      </c>
      <c r="BN91" s="60" t="str">
        <f t="shared" si="89"/>
        <v/>
      </c>
      <c r="BO91" s="62" t="str">
        <f t="shared" si="112"/>
        <v>N/A</v>
      </c>
      <c r="BP91" s="62" t="str">
        <f t="shared" si="113"/>
        <v>N/A</v>
      </c>
      <c r="BQ91" s="74">
        <f t="shared" si="91"/>
        <v>0</v>
      </c>
      <c r="BR91" s="59" t="s">
        <v>318</v>
      </c>
      <c r="BS91" s="98" t="str">
        <f t="shared" si="92"/>
        <v/>
      </c>
      <c r="BT91" s="98" t="str">
        <f t="shared" si="93"/>
        <v/>
      </c>
      <c r="BU91" s="98" t="str">
        <f t="shared" si="94"/>
        <v/>
      </c>
      <c r="BV91" s="98" t="str">
        <f t="shared" si="95"/>
        <v/>
      </c>
      <c r="BW91" s="98" t="str">
        <f t="shared" si="96"/>
        <v/>
      </c>
      <c r="BX91" s="98" t="str">
        <f t="shared" si="97"/>
        <v/>
      </c>
      <c r="BY91" s="98" t="str">
        <f t="shared" si="98"/>
        <v/>
      </c>
      <c r="BZ91" s="98" t="str">
        <f t="shared" si="99"/>
        <v/>
      </c>
      <c r="CA91" s="98" t="str">
        <f t="shared" si="100"/>
        <v/>
      </c>
      <c r="CB91" s="98" t="str">
        <f t="shared" si="101"/>
        <v/>
      </c>
      <c r="CC91" s="98" t="str">
        <f t="shared" si="102"/>
        <v/>
      </c>
      <c r="CD91" s="98" t="str">
        <f t="shared" si="103"/>
        <v/>
      </c>
      <c r="CE91" s="98" t="str">
        <f t="shared" si="104"/>
        <v/>
      </c>
      <c r="CF91" s="98" t="str">
        <f t="shared" si="105"/>
        <v/>
      </c>
      <c r="CG91" s="98" t="str">
        <f t="shared" si="106"/>
        <v/>
      </c>
      <c r="CH91" s="98" t="str">
        <f t="shared" si="107"/>
        <v/>
      </c>
      <c r="CI91" s="98" t="str">
        <f t="shared" si="108"/>
        <v/>
      </c>
      <c r="CJ91" s="98" t="str">
        <f t="shared" si="109"/>
        <v/>
      </c>
      <c r="CK91" s="98" t="str">
        <f t="shared" si="110"/>
        <v/>
      </c>
      <c r="CL91" s="98" t="str">
        <f t="shared" si="111"/>
        <v/>
      </c>
    </row>
    <row r="92" spans="1:90" x14ac:dyDescent="0.25">
      <c r="A92" s="22">
        <f>'Gene Table'!D91</f>
        <v>0</v>
      </c>
      <c r="B92" s="59" t="s">
        <v>89</v>
      </c>
      <c r="C92" s="60" t="str">
        <f>IF('Test Sample Data'!C91="","",IF(SUM('Test Sample Data'!C$3:C$98)&gt;10,IF(AND(ISNUMBER('Test Sample Data'!C91),'Test Sample Data'!C91&lt;35, 'Test Sample Data'!C91&gt;0),'Test Sample Data'!C91,35),""))</f>
        <v/>
      </c>
      <c r="D92" s="60" t="str">
        <f>IF('Test Sample Data'!D91="","",IF(SUM('Test Sample Data'!D$3:D$98)&gt;10,IF(AND(ISNUMBER('Test Sample Data'!D91),'Test Sample Data'!D91&lt;35, 'Test Sample Data'!D91&gt;0),'Test Sample Data'!D91,35),""))</f>
        <v/>
      </c>
      <c r="E92" s="60" t="str">
        <f>IF('Test Sample Data'!E91="","",IF(SUM('Test Sample Data'!E$3:E$98)&gt;10,IF(AND(ISNUMBER('Test Sample Data'!E91),'Test Sample Data'!E91&lt;35, 'Test Sample Data'!E91&gt;0),'Test Sample Data'!E91,35),""))</f>
        <v/>
      </c>
      <c r="F92" s="60" t="str">
        <f>IF('Test Sample Data'!F91="","",IF(SUM('Test Sample Data'!F$3:F$98)&gt;10,IF(AND(ISNUMBER('Test Sample Data'!F91),'Test Sample Data'!F91&lt;35, 'Test Sample Data'!F91&gt;0),'Test Sample Data'!F91,35),""))</f>
        <v/>
      </c>
      <c r="G92" s="60" t="str">
        <f>IF('Test Sample Data'!G91="","",IF(SUM('Test Sample Data'!G$3:G$98)&gt;10,IF(AND(ISNUMBER('Test Sample Data'!G91),'Test Sample Data'!G91&lt;35, 'Test Sample Data'!G91&gt;0),'Test Sample Data'!G91,35),""))</f>
        <v/>
      </c>
      <c r="H92" s="60" t="str">
        <f>IF('Test Sample Data'!H91="","",IF(SUM('Test Sample Data'!H$3:H$98)&gt;10,IF(AND(ISNUMBER('Test Sample Data'!H91),'Test Sample Data'!H91&lt;35, 'Test Sample Data'!H91&gt;0),'Test Sample Data'!H91,35),""))</f>
        <v/>
      </c>
      <c r="I92" s="60" t="str">
        <f>IF('Test Sample Data'!I91="","",IF(SUM('Test Sample Data'!I$3:I$98)&gt;10,IF(AND(ISNUMBER('Test Sample Data'!I91),'Test Sample Data'!I91&lt;35, 'Test Sample Data'!I91&gt;0),'Test Sample Data'!I91,35),""))</f>
        <v/>
      </c>
      <c r="J92" s="60" t="str">
        <f>IF('Test Sample Data'!J91="","",IF(SUM('Test Sample Data'!J$3:J$98)&gt;10,IF(AND(ISNUMBER('Test Sample Data'!J91),'Test Sample Data'!J91&lt;35, 'Test Sample Data'!J91&gt;0),'Test Sample Data'!J91,35),""))</f>
        <v/>
      </c>
      <c r="K92" s="60" t="str">
        <f>IF('Test Sample Data'!K91="","",IF(SUM('Test Sample Data'!K$3:K$98)&gt;10,IF(AND(ISNUMBER('Test Sample Data'!K91),'Test Sample Data'!K91&lt;35, 'Test Sample Data'!K91&gt;0),'Test Sample Data'!K91,35),""))</f>
        <v/>
      </c>
      <c r="L92" s="60" t="str">
        <f>IF('Test Sample Data'!L91="","",IF(SUM('Test Sample Data'!L$3:L$98)&gt;10,IF(AND(ISNUMBER('Test Sample Data'!L91),'Test Sample Data'!L91&lt;35, 'Test Sample Data'!L91&gt;0),'Test Sample Data'!L91,35),""))</f>
        <v/>
      </c>
      <c r="M92" s="60">
        <f>'Gene Table'!D91</f>
        <v>0</v>
      </c>
      <c r="N92" s="59" t="s">
        <v>89</v>
      </c>
      <c r="O92" s="60" t="str">
        <f>IF('Control Sample Data'!C91="","",IF(SUM('Control Sample Data'!C$3:C$98)&gt;10,IF(AND(ISNUMBER('Control Sample Data'!C91),'Control Sample Data'!C91&lt;35, 'Control Sample Data'!C91&gt;0),'Control Sample Data'!C91,35),""))</f>
        <v/>
      </c>
      <c r="P92" s="60" t="str">
        <f>IF('Control Sample Data'!D91="","",IF(SUM('Control Sample Data'!D$3:D$98)&gt;10,IF(AND(ISNUMBER('Control Sample Data'!D91),'Control Sample Data'!D91&lt;35, 'Control Sample Data'!D91&gt;0),'Control Sample Data'!D91,35),""))</f>
        <v/>
      </c>
      <c r="Q92" s="60" t="str">
        <f>IF('Control Sample Data'!E91="","",IF(SUM('Control Sample Data'!E$3:E$98)&gt;10,IF(AND(ISNUMBER('Control Sample Data'!E91),'Control Sample Data'!E91&lt;35, 'Control Sample Data'!E91&gt;0),'Control Sample Data'!E91,35),""))</f>
        <v/>
      </c>
      <c r="R92" s="60" t="str">
        <f>IF('Control Sample Data'!F91="","",IF(SUM('Control Sample Data'!F$3:F$98)&gt;10,IF(AND(ISNUMBER('Control Sample Data'!F91),'Control Sample Data'!F91&lt;35, 'Control Sample Data'!F91&gt;0),'Control Sample Data'!F91,35),""))</f>
        <v/>
      </c>
      <c r="S92" s="60" t="str">
        <f>IF('Control Sample Data'!G91="","",IF(SUM('Control Sample Data'!G$3:G$98)&gt;10,IF(AND(ISNUMBER('Control Sample Data'!G91),'Control Sample Data'!G91&lt;35, 'Control Sample Data'!G91&gt;0),'Control Sample Data'!G91,35),""))</f>
        <v/>
      </c>
      <c r="T92" s="60" t="str">
        <f>IF('Control Sample Data'!H91="","",IF(SUM('Control Sample Data'!H$3:H$98)&gt;10,IF(AND(ISNUMBER('Control Sample Data'!H91),'Control Sample Data'!H91&lt;35, 'Control Sample Data'!H91&gt;0),'Control Sample Data'!H91,35),""))</f>
        <v/>
      </c>
      <c r="U92" s="60" t="str">
        <f>IF('Control Sample Data'!I91="","",IF(SUM('Control Sample Data'!I$3:I$98)&gt;10,IF(AND(ISNUMBER('Control Sample Data'!I91),'Control Sample Data'!I91&lt;35, 'Control Sample Data'!I91&gt;0),'Control Sample Data'!I91,35),""))</f>
        <v/>
      </c>
      <c r="V92" s="60" t="str">
        <f>IF('Control Sample Data'!J91="","",IF(SUM('Control Sample Data'!J$3:J$98)&gt;10,IF(AND(ISNUMBER('Control Sample Data'!J91),'Control Sample Data'!J91&lt;35, 'Control Sample Data'!J91&gt;0),'Control Sample Data'!J91,35),""))</f>
        <v/>
      </c>
      <c r="W92" s="60" t="str">
        <f>IF('Control Sample Data'!K91="","",IF(SUM('Control Sample Data'!K$3:K$98)&gt;10,IF(AND(ISNUMBER('Control Sample Data'!K91),'Control Sample Data'!K91&lt;35, 'Control Sample Data'!K91&gt;0),'Control Sample Data'!K91,35),""))</f>
        <v/>
      </c>
      <c r="X92" s="60" t="str">
        <f>IF('Control Sample Data'!L91="","",IF(SUM('Control Sample Data'!L$3:L$98)&gt;10,IF(AND(ISNUMBER('Control Sample Data'!L91),'Control Sample Data'!L91&lt;35, 'Control Sample Data'!L91&gt;0),'Control Sample Data'!L91,35),""))</f>
        <v/>
      </c>
      <c r="AS92" s="23">
        <f t="shared" si="90"/>
        <v>0</v>
      </c>
      <c r="AT92" s="59" t="s">
        <v>89</v>
      </c>
      <c r="AU92" s="60" t="str">
        <f t="shared" si="70"/>
        <v/>
      </c>
      <c r="AV92" s="60" t="str">
        <f t="shared" si="71"/>
        <v/>
      </c>
      <c r="AW92" s="60" t="str">
        <f t="shared" si="72"/>
        <v/>
      </c>
      <c r="AX92" s="60" t="str">
        <f t="shared" si="73"/>
        <v/>
      </c>
      <c r="AY92" s="60" t="str">
        <f t="shared" si="74"/>
        <v/>
      </c>
      <c r="AZ92" s="60" t="str">
        <f t="shared" si="75"/>
        <v/>
      </c>
      <c r="BA92" s="60" t="str">
        <f t="shared" si="76"/>
        <v/>
      </c>
      <c r="BB92" s="60" t="str">
        <f t="shared" si="77"/>
        <v/>
      </c>
      <c r="BC92" s="60" t="str">
        <f t="shared" si="78"/>
        <v/>
      </c>
      <c r="BD92" s="60" t="str">
        <f t="shared" si="79"/>
        <v/>
      </c>
      <c r="BE92" s="60" t="str">
        <f t="shared" si="80"/>
        <v/>
      </c>
      <c r="BF92" s="60" t="str">
        <f t="shared" si="81"/>
        <v/>
      </c>
      <c r="BG92" s="60" t="str">
        <f t="shared" si="82"/>
        <v/>
      </c>
      <c r="BH92" s="60" t="str">
        <f t="shared" si="83"/>
        <v/>
      </c>
      <c r="BI92" s="60" t="str">
        <f t="shared" si="84"/>
        <v/>
      </c>
      <c r="BJ92" s="60" t="str">
        <f t="shared" si="85"/>
        <v/>
      </c>
      <c r="BK92" s="60" t="str">
        <f t="shared" si="86"/>
        <v/>
      </c>
      <c r="BL92" s="60" t="str">
        <f t="shared" si="87"/>
        <v/>
      </c>
      <c r="BM92" s="60" t="str">
        <f t="shared" si="88"/>
        <v/>
      </c>
      <c r="BN92" s="60" t="str">
        <f t="shared" si="89"/>
        <v/>
      </c>
      <c r="BO92" s="62" t="str">
        <f t="shared" si="112"/>
        <v>N/A</v>
      </c>
      <c r="BP92" s="62" t="str">
        <f t="shared" si="113"/>
        <v>N/A</v>
      </c>
      <c r="BQ92" s="74">
        <f t="shared" si="91"/>
        <v>0</v>
      </c>
      <c r="BR92" s="59" t="s">
        <v>319</v>
      </c>
      <c r="BS92" s="98" t="str">
        <f t="shared" si="92"/>
        <v/>
      </c>
      <c r="BT92" s="98" t="str">
        <f t="shared" si="93"/>
        <v/>
      </c>
      <c r="BU92" s="98" t="str">
        <f t="shared" si="94"/>
        <v/>
      </c>
      <c r="BV92" s="98" t="str">
        <f t="shared" si="95"/>
        <v/>
      </c>
      <c r="BW92" s="98" t="str">
        <f t="shared" si="96"/>
        <v/>
      </c>
      <c r="BX92" s="98" t="str">
        <f t="shared" si="97"/>
        <v/>
      </c>
      <c r="BY92" s="98" t="str">
        <f t="shared" si="98"/>
        <v/>
      </c>
      <c r="BZ92" s="98" t="str">
        <f t="shared" si="99"/>
        <v/>
      </c>
      <c r="CA92" s="98" t="str">
        <f t="shared" si="100"/>
        <v/>
      </c>
      <c r="CB92" s="98" t="str">
        <f t="shared" si="101"/>
        <v/>
      </c>
      <c r="CC92" s="98" t="str">
        <f t="shared" si="102"/>
        <v/>
      </c>
      <c r="CD92" s="98" t="str">
        <f t="shared" si="103"/>
        <v/>
      </c>
      <c r="CE92" s="98" t="str">
        <f t="shared" si="104"/>
        <v/>
      </c>
      <c r="CF92" s="98" t="str">
        <f t="shared" si="105"/>
        <v/>
      </c>
      <c r="CG92" s="98" t="str">
        <f t="shared" si="106"/>
        <v/>
      </c>
      <c r="CH92" s="98" t="str">
        <f t="shared" si="107"/>
        <v/>
      </c>
      <c r="CI92" s="98" t="str">
        <f t="shared" si="108"/>
        <v/>
      </c>
      <c r="CJ92" s="98" t="str">
        <f t="shared" si="109"/>
        <v/>
      </c>
      <c r="CK92" s="98" t="str">
        <f t="shared" si="110"/>
        <v/>
      </c>
      <c r="CL92" s="98" t="str">
        <f t="shared" si="111"/>
        <v/>
      </c>
    </row>
    <row r="93" spans="1:90" x14ac:dyDescent="0.25">
      <c r="A93" s="22">
        <f>'Gene Table'!D92</f>
        <v>0</v>
      </c>
      <c r="B93" s="59" t="s">
        <v>90</v>
      </c>
      <c r="C93" s="60" t="str">
        <f>IF('Test Sample Data'!C92="","",IF(SUM('Test Sample Data'!C$3:C$98)&gt;10,IF(AND(ISNUMBER('Test Sample Data'!C92),'Test Sample Data'!C92&lt;35, 'Test Sample Data'!C92&gt;0),'Test Sample Data'!C92,35),""))</f>
        <v/>
      </c>
      <c r="D93" s="60" t="str">
        <f>IF('Test Sample Data'!D92="","",IF(SUM('Test Sample Data'!D$3:D$98)&gt;10,IF(AND(ISNUMBER('Test Sample Data'!D92),'Test Sample Data'!D92&lt;35, 'Test Sample Data'!D92&gt;0),'Test Sample Data'!D92,35),""))</f>
        <v/>
      </c>
      <c r="E93" s="60" t="str">
        <f>IF('Test Sample Data'!E92="","",IF(SUM('Test Sample Data'!E$3:E$98)&gt;10,IF(AND(ISNUMBER('Test Sample Data'!E92),'Test Sample Data'!E92&lt;35, 'Test Sample Data'!E92&gt;0),'Test Sample Data'!E92,35),""))</f>
        <v/>
      </c>
      <c r="F93" s="60" t="str">
        <f>IF('Test Sample Data'!F92="","",IF(SUM('Test Sample Data'!F$3:F$98)&gt;10,IF(AND(ISNUMBER('Test Sample Data'!F92),'Test Sample Data'!F92&lt;35, 'Test Sample Data'!F92&gt;0),'Test Sample Data'!F92,35),""))</f>
        <v/>
      </c>
      <c r="G93" s="60" t="str">
        <f>IF('Test Sample Data'!G92="","",IF(SUM('Test Sample Data'!G$3:G$98)&gt;10,IF(AND(ISNUMBER('Test Sample Data'!G92),'Test Sample Data'!G92&lt;35, 'Test Sample Data'!G92&gt;0),'Test Sample Data'!G92,35),""))</f>
        <v/>
      </c>
      <c r="H93" s="60" t="str">
        <f>IF('Test Sample Data'!H92="","",IF(SUM('Test Sample Data'!H$3:H$98)&gt;10,IF(AND(ISNUMBER('Test Sample Data'!H92),'Test Sample Data'!H92&lt;35, 'Test Sample Data'!H92&gt;0),'Test Sample Data'!H92,35),""))</f>
        <v/>
      </c>
      <c r="I93" s="60" t="str">
        <f>IF('Test Sample Data'!I92="","",IF(SUM('Test Sample Data'!I$3:I$98)&gt;10,IF(AND(ISNUMBER('Test Sample Data'!I92),'Test Sample Data'!I92&lt;35, 'Test Sample Data'!I92&gt;0),'Test Sample Data'!I92,35),""))</f>
        <v/>
      </c>
      <c r="J93" s="60" t="str">
        <f>IF('Test Sample Data'!J92="","",IF(SUM('Test Sample Data'!J$3:J$98)&gt;10,IF(AND(ISNUMBER('Test Sample Data'!J92),'Test Sample Data'!J92&lt;35, 'Test Sample Data'!J92&gt;0),'Test Sample Data'!J92,35),""))</f>
        <v/>
      </c>
      <c r="K93" s="60" t="str">
        <f>IF('Test Sample Data'!K92="","",IF(SUM('Test Sample Data'!K$3:K$98)&gt;10,IF(AND(ISNUMBER('Test Sample Data'!K92),'Test Sample Data'!K92&lt;35, 'Test Sample Data'!K92&gt;0),'Test Sample Data'!K92,35),""))</f>
        <v/>
      </c>
      <c r="L93" s="60" t="str">
        <f>IF('Test Sample Data'!L92="","",IF(SUM('Test Sample Data'!L$3:L$98)&gt;10,IF(AND(ISNUMBER('Test Sample Data'!L92),'Test Sample Data'!L92&lt;35, 'Test Sample Data'!L92&gt;0),'Test Sample Data'!L92,35),""))</f>
        <v/>
      </c>
      <c r="M93" s="60">
        <f>'Gene Table'!D92</f>
        <v>0</v>
      </c>
      <c r="N93" s="59" t="s">
        <v>90</v>
      </c>
      <c r="O93" s="60" t="str">
        <f>IF('Control Sample Data'!C92="","",IF(SUM('Control Sample Data'!C$3:C$98)&gt;10,IF(AND(ISNUMBER('Control Sample Data'!C92),'Control Sample Data'!C92&lt;35, 'Control Sample Data'!C92&gt;0),'Control Sample Data'!C92,35),""))</f>
        <v/>
      </c>
      <c r="P93" s="60" t="str">
        <f>IF('Control Sample Data'!D92="","",IF(SUM('Control Sample Data'!D$3:D$98)&gt;10,IF(AND(ISNUMBER('Control Sample Data'!D92),'Control Sample Data'!D92&lt;35, 'Control Sample Data'!D92&gt;0),'Control Sample Data'!D92,35),""))</f>
        <v/>
      </c>
      <c r="Q93" s="60" t="str">
        <f>IF('Control Sample Data'!E92="","",IF(SUM('Control Sample Data'!E$3:E$98)&gt;10,IF(AND(ISNUMBER('Control Sample Data'!E92),'Control Sample Data'!E92&lt;35, 'Control Sample Data'!E92&gt;0),'Control Sample Data'!E92,35),""))</f>
        <v/>
      </c>
      <c r="R93" s="60" t="str">
        <f>IF('Control Sample Data'!F92="","",IF(SUM('Control Sample Data'!F$3:F$98)&gt;10,IF(AND(ISNUMBER('Control Sample Data'!F92),'Control Sample Data'!F92&lt;35, 'Control Sample Data'!F92&gt;0),'Control Sample Data'!F92,35),""))</f>
        <v/>
      </c>
      <c r="S93" s="60" t="str">
        <f>IF('Control Sample Data'!G92="","",IF(SUM('Control Sample Data'!G$3:G$98)&gt;10,IF(AND(ISNUMBER('Control Sample Data'!G92),'Control Sample Data'!G92&lt;35, 'Control Sample Data'!G92&gt;0),'Control Sample Data'!G92,35),""))</f>
        <v/>
      </c>
      <c r="T93" s="60" t="str">
        <f>IF('Control Sample Data'!H92="","",IF(SUM('Control Sample Data'!H$3:H$98)&gt;10,IF(AND(ISNUMBER('Control Sample Data'!H92),'Control Sample Data'!H92&lt;35, 'Control Sample Data'!H92&gt;0),'Control Sample Data'!H92,35),""))</f>
        <v/>
      </c>
      <c r="U93" s="60" t="str">
        <f>IF('Control Sample Data'!I92="","",IF(SUM('Control Sample Data'!I$3:I$98)&gt;10,IF(AND(ISNUMBER('Control Sample Data'!I92),'Control Sample Data'!I92&lt;35, 'Control Sample Data'!I92&gt;0),'Control Sample Data'!I92,35),""))</f>
        <v/>
      </c>
      <c r="V93" s="60" t="str">
        <f>IF('Control Sample Data'!J92="","",IF(SUM('Control Sample Data'!J$3:J$98)&gt;10,IF(AND(ISNUMBER('Control Sample Data'!J92),'Control Sample Data'!J92&lt;35, 'Control Sample Data'!J92&gt;0),'Control Sample Data'!J92,35),""))</f>
        <v/>
      </c>
      <c r="W93" s="60" t="str">
        <f>IF('Control Sample Data'!K92="","",IF(SUM('Control Sample Data'!K$3:K$98)&gt;10,IF(AND(ISNUMBER('Control Sample Data'!K92),'Control Sample Data'!K92&lt;35, 'Control Sample Data'!K92&gt;0),'Control Sample Data'!K92,35),""))</f>
        <v/>
      </c>
      <c r="X93" s="60" t="str">
        <f>IF('Control Sample Data'!L92="","",IF(SUM('Control Sample Data'!L$3:L$98)&gt;10,IF(AND(ISNUMBER('Control Sample Data'!L92),'Control Sample Data'!L92&lt;35, 'Control Sample Data'!L92&gt;0),'Control Sample Data'!L92,35),""))</f>
        <v/>
      </c>
      <c r="AS93" s="23">
        <f t="shared" si="90"/>
        <v>0</v>
      </c>
      <c r="AT93" s="59" t="s">
        <v>90</v>
      </c>
      <c r="AU93" s="60" t="str">
        <f t="shared" si="70"/>
        <v/>
      </c>
      <c r="AV93" s="60" t="str">
        <f t="shared" si="71"/>
        <v/>
      </c>
      <c r="AW93" s="60" t="str">
        <f t="shared" si="72"/>
        <v/>
      </c>
      <c r="AX93" s="60" t="str">
        <f t="shared" si="73"/>
        <v/>
      </c>
      <c r="AY93" s="60" t="str">
        <f t="shared" si="74"/>
        <v/>
      </c>
      <c r="AZ93" s="60" t="str">
        <f t="shared" si="75"/>
        <v/>
      </c>
      <c r="BA93" s="60" t="str">
        <f t="shared" si="76"/>
        <v/>
      </c>
      <c r="BB93" s="60" t="str">
        <f t="shared" si="77"/>
        <v/>
      </c>
      <c r="BC93" s="60" t="str">
        <f t="shared" si="78"/>
        <v/>
      </c>
      <c r="BD93" s="60" t="str">
        <f t="shared" si="79"/>
        <v/>
      </c>
      <c r="BE93" s="60" t="str">
        <f t="shared" si="80"/>
        <v/>
      </c>
      <c r="BF93" s="60" t="str">
        <f t="shared" si="81"/>
        <v/>
      </c>
      <c r="BG93" s="60" t="str">
        <f t="shared" si="82"/>
        <v/>
      </c>
      <c r="BH93" s="60" t="str">
        <f t="shared" si="83"/>
        <v/>
      </c>
      <c r="BI93" s="60" t="str">
        <f t="shared" si="84"/>
        <v/>
      </c>
      <c r="BJ93" s="60" t="str">
        <f t="shared" si="85"/>
        <v/>
      </c>
      <c r="BK93" s="60" t="str">
        <f t="shared" si="86"/>
        <v/>
      </c>
      <c r="BL93" s="60" t="str">
        <f t="shared" si="87"/>
        <v/>
      </c>
      <c r="BM93" s="60" t="str">
        <f t="shared" si="88"/>
        <v/>
      </c>
      <c r="BN93" s="60" t="str">
        <f t="shared" si="89"/>
        <v/>
      </c>
      <c r="BO93" s="62" t="str">
        <f t="shared" si="112"/>
        <v>N/A</v>
      </c>
      <c r="BP93" s="62" t="str">
        <f t="shared" si="113"/>
        <v>N/A</v>
      </c>
      <c r="BQ93" s="74">
        <f t="shared" si="91"/>
        <v>0</v>
      </c>
      <c r="BR93" s="59" t="s">
        <v>320</v>
      </c>
      <c r="BS93" s="98" t="str">
        <f t="shared" si="92"/>
        <v/>
      </c>
      <c r="BT93" s="98" t="str">
        <f t="shared" si="93"/>
        <v/>
      </c>
      <c r="BU93" s="98" t="str">
        <f t="shared" si="94"/>
        <v/>
      </c>
      <c r="BV93" s="98" t="str">
        <f t="shared" si="95"/>
        <v/>
      </c>
      <c r="BW93" s="98" t="str">
        <f t="shared" si="96"/>
        <v/>
      </c>
      <c r="BX93" s="98" t="str">
        <f t="shared" si="97"/>
        <v/>
      </c>
      <c r="BY93" s="98" t="str">
        <f t="shared" si="98"/>
        <v/>
      </c>
      <c r="BZ93" s="98" t="str">
        <f t="shared" si="99"/>
        <v/>
      </c>
      <c r="CA93" s="98" t="str">
        <f t="shared" si="100"/>
        <v/>
      </c>
      <c r="CB93" s="98" t="str">
        <f t="shared" si="101"/>
        <v/>
      </c>
      <c r="CC93" s="98" t="str">
        <f t="shared" si="102"/>
        <v/>
      </c>
      <c r="CD93" s="98" t="str">
        <f t="shared" si="103"/>
        <v/>
      </c>
      <c r="CE93" s="98" t="str">
        <f t="shared" si="104"/>
        <v/>
      </c>
      <c r="CF93" s="98" t="str">
        <f t="shared" si="105"/>
        <v/>
      </c>
      <c r="CG93" s="98" t="str">
        <f t="shared" si="106"/>
        <v/>
      </c>
      <c r="CH93" s="98" t="str">
        <f t="shared" si="107"/>
        <v/>
      </c>
      <c r="CI93" s="98" t="str">
        <f t="shared" si="108"/>
        <v/>
      </c>
      <c r="CJ93" s="98" t="str">
        <f t="shared" si="109"/>
        <v/>
      </c>
      <c r="CK93" s="98" t="str">
        <f t="shared" si="110"/>
        <v/>
      </c>
      <c r="CL93" s="98" t="str">
        <f t="shared" si="111"/>
        <v/>
      </c>
    </row>
    <row r="94" spans="1:90" x14ac:dyDescent="0.25">
      <c r="A94" s="22">
        <f>'Gene Table'!D93</f>
        <v>0</v>
      </c>
      <c r="B94" s="59" t="s">
        <v>91</v>
      </c>
      <c r="C94" s="60" t="str">
        <f>IF('Test Sample Data'!C93="","",IF(SUM('Test Sample Data'!C$3:C$98)&gt;10,IF(AND(ISNUMBER('Test Sample Data'!C93),'Test Sample Data'!C93&lt;35, 'Test Sample Data'!C93&gt;0),'Test Sample Data'!C93,35),""))</f>
        <v/>
      </c>
      <c r="D94" s="60" t="str">
        <f>IF('Test Sample Data'!D93="","",IF(SUM('Test Sample Data'!D$3:D$98)&gt;10,IF(AND(ISNUMBER('Test Sample Data'!D93),'Test Sample Data'!D93&lt;35, 'Test Sample Data'!D93&gt;0),'Test Sample Data'!D93,35),""))</f>
        <v/>
      </c>
      <c r="E94" s="60" t="str">
        <f>IF('Test Sample Data'!E93="","",IF(SUM('Test Sample Data'!E$3:E$98)&gt;10,IF(AND(ISNUMBER('Test Sample Data'!E93),'Test Sample Data'!E93&lt;35, 'Test Sample Data'!E93&gt;0),'Test Sample Data'!E93,35),""))</f>
        <v/>
      </c>
      <c r="F94" s="60" t="str">
        <f>IF('Test Sample Data'!F93="","",IF(SUM('Test Sample Data'!F$3:F$98)&gt;10,IF(AND(ISNUMBER('Test Sample Data'!F93),'Test Sample Data'!F93&lt;35, 'Test Sample Data'!F93&gt;0),'Test Sample Data'!F93,35),""))</f>
        <v/>
      </c>
      <c r="G94" s="60" t="str">
        <f>IF('Test Sample Data'!G93="","",IF(SUM('Test Sample Data'!G$3:G$98)&gt;10,IF(AND(ISNUMBER('Test Sample Data'!G93),'Test Sample Data'!G93&lt;35, 'Test Sample Data'!G93&gt;0),'Test Sample Data'!G93,35),""))</f>
        <v/>
      </c>
      <c r="H94" s="60" t="str">
        <f>IF('Test Sample Data'!H93="","",IF(SUM('Test Sample Data'!H$3:H$98)&gt;10,IF(AND(ISNUMBER('Test Sample Data'!H93),'Test Sample Data'!H93&lt;35, 'Test Sample Data'!H93&gt;0),'Test Sample Data'!H93,35),""))</f>
        <v/>
      </c>
      <c r="I94" s="60" t="str">
        <f>IF('Test Sample Data'!I93="","",IF(SUM('Test Sample Data'!I$3:I$98)&gt;10,IF(AND(ISNUMBER('Test Sample Data'!I93),'Test Sample Data'!I93&lt;35, 'Test Sample Data'!I93&gt;0),'Test Sample Data'!I93,35),""))</f>
        <v/>
      </c>
      <c r="J94" s="60" t="str">
        <f>IF('Test Sample Data'!J93="","",IF(SUM('Test Sample Data'!J$3:J$98)&gt;10,IF(AND(ISNUMBER('Test Sample Data'!J93),'Test Sample Data'!J93&lt;35, 'Test Sample Data'!J93&gt;0),'Test Sample Data'!J93,35),""))</f>
        <v/>
      </c>
      <c r="K94" s="60" t="str">
        <f>IF('Test Sample Data'!K93="","",IF(SUM('Test Sample Data'!K$3:K$98)&gt;10,IF(AND(ISNUMBER('Test Sample Data'!K93),'Test Sample Data'!K93&lt;35, 'Test Sample Data'!K93&gt;0),'Test Sample Data'!K93,35),""))</f>
        <v/>
      </c>
      <c r="L94" s="60" t="str">
        <f>IF('Test Sample Data'!L93="","",IF(SUM('Test Sample Data'!L$3:L$98)&gt;10,IF(AND(ISNUMBER('Test Sample Data'!L93),'Test Sample Data'!L93&lt;35, 'Test Sample Data'!L93&gt;0),'Test Sample Data'!L93,35),""))</f>
        <v/>
      </c>
      <c r="M94" s="60">
        <f>'Gene Table'!D93</f>
        <v>0</v>
      </c>
      <c r="N94" s="59" t="s">
        <v>91</v>
      </c>
      <c r="O94" s="60" t="str">
        <f>IF('Control Sample Data'!C93="","",IF(SUM('Control Sample Data'!C$3:C$98)&gt;10,IF(AND(ISNUMBER('Control Sample Data'!C93),'Control Sample Data'!C93&lt;35, 'Control Sample Data'!C93&gt;0),'Control Sample Data'!C93,35),""))</f>
        <v/>
      </c>
      <c r="P94" s="60" t="str">
        <f>IF('Control Sample Data'!D93="","",IF(SUM('Control Sample Data'!D$3:D$98)&gt;10,IF(AND(ISNUMBER('Control Sample Data'!D93),'Control Sample Data'!D93&lt;35, 'Control Sample Data'!D93&gt;0),'Control Sample Data'!D93,35),""))</f>
        <v/>
      </c>
      <c r="Q94" s="60" t="str">
        <f>IF('Control Sample Data'!E93="","",IF(SUM('Control Sample Data'!E$3:E$98)&gt;10,IF(AND(ISNUMBER('Control Sample Data'!E93),'Control Sample Data'!E93&lt;35, 'Control Sample Data'!E93&gt;0),'Control Sample Data'!E93,35),""))</f>
        <v/>
      </c>
      <c r="R94" s="60" t="str">
        <f>IF('Control Sample Data'!F93="","",IF(SUM('Control Sample Data'!F$3:F$98)&gt;10,IF(AND(ISNUMBER('Control Sample Data'!F93),'Control Sample Data'!F93&lt;35, 'Control Sample Data'!F93&gt;0),'Control Sample Data'!F93,35),""))</f>
        <v/>
      </c>
      <c r="S94" s="60" t="str">
        <f>IF('Control Sample Data'!G93="","",IF(SUM('Control Sample Data'!G$3:G$98)&gt;10,IF(AND(ISNUMBER('Control Sample Data'!G93),'Control Sample Data'!G93&lt;35, 'Control Sample Data'!G93&gt;0),'Control Sample Data'!G93,35),""))</f>
        <v/>
      </c>
      <c r="T94" s="60" t="str">
        <f>IF('Control Sample Data'!H93="","",IF(SUM('Control Sample Data'!H$3:H$98)&gt;10,IF(AND(ISNUMBER('Control Sample Data'!H93),'Control Sample Data'!H93&lt;35, 'Control Sample Data'!H93&gt;0),'Control Sample Data'!H93,35),""))</f>
        <v/>
      </c>
      <c r="U94" s="60" t="str">
        <f>IF('Control Sample Data'!I93="","",IF(SUM('Control Sample Data'!I$3:I$98)&gt;10,IF(AND(ISNUMBER('Control Sample Data'!I93),'Control Sample Data'!I93&lt;35, 'Control Sample Data'!I93&gt;0),'Control Sample Data'!I93,35),""))</f>
        <v/>
      </c>
      <c r="V94" s="60" t="str">
        <f>IF('Control Sample Data'!J93="","",IF(SUM('Control Sample Data'!J$3:J$98)&gt;10,IF(AND(ISNUMBER('Control Sample Data'!J93),'Control Sample Data'!J93&lt;35, 'Control Sample Data'!J93&gt;0),'Control Sample Data'!J93,35),""))</f>
        <v/>
      </c>
      <c r="W94" s="60" t="str">
        <f>IF('Control Sample Data'!K93="","",IF(SUM('Control Sample Data'!K$3:K$98)&gt;10,IF(AND(ISNUMBER('Control Sample Data'!K93),'Control Sample Data'!K93&lt;35, 'Control Sample Data'!K93&gt;0),'Control Sample Data'!K93,35),""))</f>
        <v/>
      </c>
      <c r="X94" s="60" t="str">
        <f>IF('Control Sample Data'!L93="","",IF(SUM('Control Sample Data'!L$3:L$98)&gt;10,IF(AND(ISNUMBER('Control Sample Data'!L93),'Control Sample Data'!L93&lt;35, 'Control Sample Data'!L93&gt;0),'Control Sample Data'!L93,35),""))</f>
        <v/>
      </c>
      <c r="AS94" s="23">
        <f t="shared" si="90"/>
        <v>0</v>
      </c>
      <c r="AT94" s="59" t="s">
        <v>91</v>
      </c>
      <c r="AU94" s="60" t="str">
        <f t="shared" si="70"/>
        <v/>
      </c>
      <c r="AV94" s="60" t="str">
        <f t="shared" si="71"/>
        <v/>
      </c>
      <c r="AW94" s="60" t="str">
        <f t="shared" si="72"/>
        <v/>
      </c>
      <c r="AX94" s="60" t="str">
        <f t="shared" si="73"/>
        <v/>
      </c>
      <c r="AY94" s="60" t="str">
        <f t="shared" si="74"/>
        <v/>
      </c>
      <c r="AZ94" s="60" t="str">
        <f t="shared" si="75"/>
        <v/>
      </c>
      <c r="BA94" s="60" t="str">
        <f t="shared" si="76"/>
        <v/>
      </c>
      <c r="BB94" s="60" t="str">
        <f t="shared" si="77"/>
        <v/>
      </c>
      <c r="BC94" s="60" t="str">
        <f t="shared" si="78"/>
        <v/>
      </c>
      <c r="BD94" s="60" t="str">
        <f t="shared" si="79"/>
        <v/>
      </c>
      <c r="BE94" s="60" t="str">
        <f t="shared" si="80"/>
        <v/>
      </c>
      <c r="BF94" s="60" t="str">
        <f t="shared" si="81"/>
        <v/>
      </c>
      <c r="BG94" s="60" t="str">
        <f t="shared" si="82"/>
        <v/>
      </c>
      <c r="BH94" s="60" t="str">
        <f t="shared" si="83"/>
        <v/>
      </c>
      <c r="BI94" s="60" t="str">
        <f t="shared" si="84"/>
        <v/>
      </c>
      <c r="BJ94" s="60" t="str">
        <f t="shared" si="85"/>
        <v/>
      </c>
      <c r="BK94" s="60" t="str">
        <f t="shared" si="86"/>
        <v/>
      </c>
      <c r="BL94" s="60" t="str">
        <f t="shared" si="87"/>
        <v/>
      </c>
      <c r="BM94" s="60" t="str">
        <f t="shared" si="88"/>
        <v/>
      </c>
      <c r="BN94" s="60" t="str">
        <f t="shared" si="89"/>
        <v/>
      </c>
      <c r="BO94" s="62" t="str">
        <f t="shared" si="112"/>
        <v>N/A</v>
      </c>
      <c r="BP94" s="62" t="str">
        <f t="shared" si="113"/>
        <v>N/A</v>
      </c>
      <c r="BQ94" s="74">
        <f t="shared" si="91"/>
        <v>0</v>
      </c>
      <c r="BR94" s="59" t="s">
        <v>321</v>
      </c>
      <c r="BS94" s="98" t="str">
        <f t="shared" si="92"/>
        <v/>
      </c>
      <c r="BT94" s="98" t="str">
        <f t="shared" si="93"/>
        <v/>
      </c>
      <c r="BU94" s="98" t="str">
        <f t="shared" si="94"/>
        <v/>
      </c>
      <c r="BV94" s="98" t="str">
        <f t="shared" si="95"/>
        <v/>
      </c>
      <c r="BW94" s="98" t="str">
        <f t="shared" si="96"/>
        <v/>
      </c>
      <c r="BX94" s="98" t="str">
        <f t="shared" si="97"/>
        <v/>
      </c>
      <c r="BY94" s="98" t="str">
        <f t="shared" si="98"/>
        <v/>
      </c>
      <c r="BZ94" s="98" t="str">
        <f t="shared" si="99"/>
        <v/>
      </c>
      <c r="CA94" s="98" t="str">
        <f t="shared" si="100"/>
        <v/>
      </c>
      <c r="CB94" s="98" t="str">
        <f t="shared" si="101"/>
        <v/>
      </c>
      <c r="CC94" s="98" t="str">
        <f t="shared" si="102"/>
        <v/>
      </c>
      <c r="CD94" s="98" t="str">
        <f t="shared" si="103"/>
        <v/>
      </c>
      <c r="CE94" s="98" t="str">
        <f t="shared" si="104"/>
        <v/>
      </c>
      <c r="CF94" s="98" t="str">
        <f t="shared" si="105"/>
        <v/>
      </c>
      <c r="CG94" s="98" t="str">
        <f t="shared" si="106"/>
        <v/>
      </c>
      <c r="CH94" s="98" t="str">
        <f t="shared" si="107"/>
        <v/>
      </c>
      <c r="CI94" s="98" t="str">
        <f t="shared" si="108"/>
        <v/>
      </c>
      <c r="CJ94" s="98" t="str">
        <f t="shared" si="109"/>
        <v/>
      </c>
      <c r="CK94" s="98" t="str">
        <f t="shared" si="110"/>
        <v/>
      </c>
      <c r="CL94" s="98" t="str">
        <f t="shared" si="111"/>
        <v/>
      </c>
    </row>
    <row r="95" spans="1:90" x14ac:dyDescent="0.25">
      <c r="A95" s="22">
        <f>'Gene Table'!D94</f>
        <v>0</v>
      </c>
      <c r="B95" s="59" t="s">
        <v>92</v>
      </c>
      <c r="C95" s="60" t="str">
        <f>IF('Test Sample Data'!C94="","",IF(SUM('Test Sample Data'!C$3:C$98)&gt;10,IF(AND(ISNUMBER('Test Sample Data'!C94),'Test Sample Data'!C94&lt;35, 'Test Sample Data'!C94&gt;0),'Test Sample Data'!C94,35),""))</f>
        <v/>
      </c>
      <c r="D95" s="60" t="str">
        <f>IF('Test Sample Data'!D94="","",IF(SUM('Test Sample Data'!D$3:D$98)&gt;10,IF(AND(ISNUMBER('Test Sample Data'!D94),'Test Sample Data'!D94&lt;35, 'Test Sample Data'!D94&gt;0),'Test Sample Data'!D94,35),""))</f>
        <v/>
      </c>
      <c r="E95" s="60" t="str">
        <f>IF('Test Sample Data'!E94="","",IF(SUM('Test Sample Data'!E$3:E$98)&gt;10,IF(AND(ISNUMBER('Test Sample Data'!E94),'Test Sample Data'!E94&lt;35, 'Test Sample Data'!E94&gt;0),'Test Sample Data'!E94,35),""))</f>
        <v/>
      </c>
      <c r="F95" s="60" t="str">
        <f>IF('Test Sample Data'!F94="","",IF(SUM('Test Sample Data'!F$3:F$98)&gt;10,IF(AND(ISNUMBER('Test Sample Data'!F94),'Test Sample Data'!F94&lt;35, 'Test Sample Data'!F94&gt;0),'Test Sample Data'!F94,35),""))</f>
        <v/>
      </c>
      <c r="G95" s="60" t="str">
        <f>IF('Test Sample Data'!G94="","",IF(SUM('Test Sample Data'!G$3:G$98)&gt;10,IF(AND(ISNUMBER('Test Sample Data'!G94),'Test Sample Data'!G94&lt;35, 'Test Sample Data'!G94&gt;0),'Test Sample Data'!G94,35),""))</f>
        <v/>
      </c>
      <c r="H95" s="60" t="str">
        <f>IF('Test Sample Data'!H94="","",IF(SUM('Test Sample Data'!H$3:H$98)&gt;10,IF(AND(ISNUMBER('Test Sample Data'!H94),'Test Sample Data'!H94&lt;35, 'Test Sample Data'!H94&gt;0),'Test Sample Data'!H94,35),""))</f>
        <v/>
      </c>
      <c r="I95" s="60" t="str">
        <f>IF('Test Sample Data'!I94="","",IF(SUM('Test Sample Data'!I$3:I$98)&gt;10,IF(AND(ISNUMBER('Test Sample Data'!I94),'Test Sample Data'!I94&lt;35, 'Test Sample Data'!I94&gt;0),'Test Sample Data'!I94,35),""))</f>
        <v/>
      </c>
      <c r="J95" s="60" t="str">
        <f>IF('Test Sample Data'!J94="","",IF(SUM('Test Sample Data'!J$3:J$98)&gt;10,IF(AND(ISNUMBER('Test Sample Data'!J94),'Test Sample Data'!J94&lt;35, 'Test Sample Data'!J94&gt;0),'Test Sample Data'!J94,35),""))</f>
        <v/>
      </c>
      <c r="K95" s="60" t="str">
        <f>IF('Test Sample Data'!K94="","",IF(SUM('Test Sample Data'!K$3:K$98)&gt;10,IF(AND(ISNUMBER('Test Sample Data'!K94),'Test Sample Data'!K94&lt;35, 'Test Sample Data'!K94&gt;0),'Test Sample Data'!K94,35),""))</f>
        <v/>
      </c>
      <c r="L95" s="60" t="str">
        <f>IF('Test Sample Data'!L94="","",IF(SUM('Test Sample Data'!L$3:L$98)&gt;10,IF(AND(ISNUMBER('Test Sample Data'!L94),'Test Sample Data'!L94&lt;35, 'Test Sample Data'!L94&gt;0),'Test Sample Data'!L94,35),""))</f>
        <v/>
      </c>
      <c r="M95" s="60">
        <f>'Gene Table'!D94</f>
        <v>0</v>
      </c>
      <c r="N95" s="59" t="s">
        <v>92</v>
      </c>
      <c r="O95" s="60" t="str">
        <f>IF('Control Sample Data'!C94="","",IF(SUM('Control Sample Data'!C$3:C$98)&gt;10,IF(AND(ISNUMBER('Control Sample Data'!C94),'Control Sample Data'!C94&lt;35, 'Control Sample Data'!C94&gt;0),'Control Sample Data'!C94,35),""))</f>
        <v/>
      </c>
      <c r="P95" s="60" t="str">
        <f>IF('Control Sample Data'!D94="","",IF(SUM('Control Sample Data'!D$3:D$98)&gt;10,IF(AND(ISNUMBER('Control Sample Data'!D94),'Control Sample Data'!D94&lt;35, 'Control Sample Data'!D94&gt;0),'Control Sample Data'!D94,35),""))</f>
        <v/>
      </c>
      <c r="Q95" s="60" t="str">
        <f>IF('Control Sample Data'!E94="","",IF(SUM('Control Sample Data'!E$3:E$98)&gt;10,IF(AND(ISNUMBER('Control Sample Data'!E94),'Control Sample Data'!E94&lt;35, 'Control Sample Data'!E94&gt;0),'Control Sample Data'!E94,35),""))</f>
        <v/>
      </c>
      <c r="R95" s="60" t="str">
        <f>IF('Control Sample Data'!F94="","",IF(SUM('Control Sample Data'!F$3:F$98)&gt;10,IF(AND(ISNUMBER('Control Sample Data'!F94),'Control Sample Data'!F94&lt;35, 'Control Sample Data'!F94&gt;0),'Control Sample Data'!F94,35),""))</f>
        <v/>
      </c>
      <c r="S95" s="60" t="str">
        <f>IF('Control Sample Data'!G94="","",IF(SUM('Control Sample Data'!G$3:G$98)&gt;10,IF(AND(ISNUMBER('Control Sample Data'!G94),'Control Sample Data'!G94&lt;35, 'Control Sample Data'!G94&gt;0),'Control Sample Data'!G94,35),""))</f>
        <v/>
      </c>
      <c r="T95" s="60" t="str">
        <f>IF('Control Sample Data'!H94="","",IF(SUM('Control Sample Data'!H$3:H$98)&gt;10,IF(AND(ISNUMBER('Control Sample Data'!H94),'Control Sample Data'!H94&lt;35, 'Control Sample Data'!H94&gt;0),'Control Sample Data'!H94,35),""))</f>
        <v/>
      </c>
      <c r="U95" s="60" t="str">
        <f>IF('Control Sample Data'!I94="","",IF(SUM('Control Sample Data'!I$3:I$98)&gt;10,IF(AND(ISNUMBER('Control Sample Data'!I94),'Control Sample Data'!I94&lt;35, 'Control Sample Data'!I94&gt;0),'Control Sample Data'!I94,35),""))</f>
        <v/>
      </c>
      <c r="V95" s="60" t="str">
        <f>IF('Control Sample Data'!J94="","",IF(SUM('Control Sample Data'!J$3:J$98)&gt;10,IF(AND(ISNUMBER('Control Sample Data'!J94),'Control Sample Data'!J94&lt;35, 'Control Sample Data'!J94&gt;0),'Control Sample Data'!J94,35),""))</f>
        <v/>
      </c>
      <c r="W95" s="60" t="str">
        <f>IF('Control Sample Data'!K94="","",IF(SUM('Control Sample Data'!K$3:K$98)&gt;10,IF(AND(ISNUMBER('Control Sample Data'!K94),'Control Sample Data'!K94&lt;35, 'Control Sample Data'!K94&gt;0),'Control Sample Data'!K94,35),""))</f>
        <v/>
      </c>
      <c r="X95" s="60" t="str">
        <f>IF('Control Sample Data'!L94="","",IF(SUM('Control Sample Data'!L$3:L$98)&gt;10,IF(AND(ISNUMBER('Control Sample Data'!L94),'Control Sample Data'!L94&lt;35, 'Control Sample Data'!L94&gt;0),'Control Sample Data'!L94,35),""))</f>
        <v/>
      </c>
      <c r="AS95" s="23">
        <f t="shared" si="90"/>
        <v>0</v>
      </c>
      <c r="AT95" s="59" t="s">
        <v>92</v>
      </c>
      <c r="AU95" s="60" t="str">
        <f t="shared" si="70"/>
        <v/>
      </c>
      <c r="AV95" s="60" t="str">
        <f t="shared" si="71"/>
        <v/>
      </c>
      <c r="AW95" s="60" t="str">
        <f t="shared" si="72"/>
        <v/>
      </c>
      <c r="AX95" s="60" t="str">
        <f t="shared" si="73"/>
        <v/>
      </c>
      <c r="AY95" s="60" t="str">
        <f t="shared" si="74"/>
        <v/>
      </c>
      <c r="AZ95" s="60" t="str">
        <f t="shared" si="75"/>
        <v/>
      </c>
      <c r="BA95" s="60" t="str">
        <f t="shared" si="76"/>
        <v/>
      </c>
      <c r="BB95" s="60" t="str">
        <f t="shared" si="77"/>
        <v/>
      </c>
      <c r="BC95" s="60" t="str">
        <f t="shared" si="78"/>
        <v/>
      </c>
      <c r="BD95" s="60" t="str">
        <f t="shared" si="79"/>
        <v/>
      </c>
      <c r="BE95" s="60" t="str">
        <f t="shared" si="80"/>
        <v/>
      </c>
      <c r="BF95" s="60" t="str">
        <f t="shared" si="81"/>
        <v/>
      </c>
      <c r="BG95" s="60" t="str">
        <f t="shared" si="82"/>
        <v/>
      </c>
      <c r="BH95" s="60" t="str">
        <f t="shared" si="83"/>
        <v/>
      </c>
      <c r="BI95" s="60" t="str">
        <f t="shared" si="84"/>
        <v/>
      </c>
      <c r="BJ95" s="60" t="str">
        <f t="shared" si="85"/>
        <v/>
      </c>
      <c r="BK95" s="60" t="str">
        <f t="shared" si="86"/>
        <v/>
      </c>
      <c r="BL95" s="60" t="str">
        <f t="shared" si="87"/>
        <v/>
      </c>
      <c r="BM95" s="60" t="str">
        <f t="shared" si="88"/>
        <v/>
      </c>
      <c r="BN95" s="60" t="str">
        <f t="shared" si="89"/>
        <v/>
      </c>
      <c r="BO95" s="62" t="str">
        <f t="shared" si="112"/>
        <v>N/A</v>
      </c>
      <c r="BP95" s="62" t="str">
        <f t="shared" si="113"/>
        <v>N/A</v>
      </c>
      <c r="BQ95" s="74">
        <f t="shared" si="91"/>
        <v>0</v>
      </c>
      <c r="BR95" s="59" t="s">
        <v>322</v>
      </c>
      <c r="BS95" s="98" t="str">
        <f t="shared" si="92"/>
        <v/>
      </c>
      <c r="BT95" s="98" t="str">
        <f t="shared" si="93"/>
        <v/>
      </c>
      <c r="BU95" s="98" t="str">
        <f t="shared" si="94"/>
        <v/>
      </c>
      <c r="BV95" s="98" t="str">
        <f t="shared" si="95"/>
        <v/>
      </c>
      <c r="BW95" s="98" t="str">
        <f t="shared" si="96"/>
        <v/>
      </c>
      <c r="BX95" s="98" t="str">
        <f t="shared" si="97"/>
        <v/>
      </c>
      <c r="BY95" s="98" t="str">
        <f t="shared" si="98"/>
        <v/>
      </c>
      <c r="BZ95" s="98" t="str">
        <f t="shared" si="99"/>
        <v/>
      </c>
      <c r="CA95" s="98" t="str">
        <f t="shared" si="100"/>
        <v/>
      </c>
      <c r="CB95" s="98" t="str">
        <f t="shared" si="101"/>
        <v/>
      </c>
      <c r="CC95" s="98" t="str">
        <f t="shared" si="102"/>
        <v/>
      </c>
      <c r="CD95" s="98" t="str">
        <f t="shared" si="103"/>
        <v/>
      </c>
      <c r="CE95" s="98" t="str">
        <f t="shared" si="104"/>
        <v/>
      </c>
      <c r="CF95" s="98" t="str">
        <f t="shared" si="105"/>
        <v/>
      </c>
      <c r="CG95" s="98" t="str">
        <f t="shared" si="106"/>
        <v/>
      </c>
      <c r="CH95" s="98" t="str">
        <f t="shared" si="107"/>
        <v/>
      </c>
      <c r="CI95" s="98" t="str">
        <f t="shared" si="108"/>
        <v/>
      </c>
      <c r="CJ95" s="98" t="str">
        <f t="shared" si="109"/>
        <v/>
      </c>
      <c r="CK95" s="98" t="str">
        <f t="shared" si="110"/>
        <v/>
      </c>
      <c r="CL95" s="98" t="str">
        <f t="shared" si="111"/>
        <v/>
      </c>
    </row>
    <row r="96" spans="1:90" x14ac:dyDescent="0.25">
      <c r="A96" s="22">
        <f>'Gene Table'!D95</f>
        <v>0</v>
      </c>
      <c r="B96" s="59" t="s">
        <v>93</v>
      </c>
      <c r="C96" s="60" t="str">
        <f>IF('Test Sample Data'!C95="","",IF(SUM('Test Sample Data'!C$3:C$98)&gt;10,IF(AND(ISNUMBER('Test Sample Data'!C95),'Test Sample Data'!C95&lt;35, 'Test Sample Data'!C95&gt;0),'Test Sample Data'!C95,35),""))</f>
        <v/>
      </c>
      <c r="D96" s="60" t="str">
        <f>IF('Test Sample Data'!D95="","",IF(SUM('Test Sample Data'!D$3:D$98)&gt;10,IF(AND(ISNUMBER('Test Sample Data'!D95),'Test Sample Data'!D95&lt;35, 'Test Sample Data'!D95&gt;0),'Test Sample Data'!D95,35),""))</f>
        <v/>
      </c>
      <c r="E96" s="60" t="str">
        <f>IF('Test Sample Data'!E95="","",IF(SUM('Test Sample Data'!E$3:E$98)&gt;10,IF(AND(ISNUMBER('Test Sample Data'!E95),'Test Sample Data'!E95&lt;35, 'Test Sample Data'!E95&gt;0),'Test Sample Data'!E95,35),""))</f>
        <v/>
      </c>
      <c r="F96" s="60" t="str">
        <f>IF('Test Sample Data'!F95="","",IF(SUM('Test Sample Data'!F$3:F$98)&gt;10,IF(AND(ISNUMBER('Test Sample Data'!F95),'Test Sample Data'!F95&lt;35, 'Test Sample Data'!F95&gt;0),'Test Sample Data'!F95,35),""))</f>
        <v/>
      </c>
      <c r="G96" s="60" t="str">
        <f>IF('Test Sample Data'!G95="","",IF(SUM('Test Sample Data'!G$3:G$98)&gt;10,IF(AND(ISNUMBER('Test Sample Data'!G95),'Test Sample Data'!G95&lt;35, 'Test Sample Data'!G95&gt;0),'Test Sample Data'!G95,35),""))</f>
        <v/>
      </c>
      <c r="H96" s="60" t="str">
        <f>IF('Test Sample Data'!H95="","",IF(SUM('Test Sample Data'!H$3:H$98)&gt;10,IF(AND(ISNUMBER('Test Sample Data'!H95),'Test Sample Data'!H95&lt;35, 'Test Sample Data'!H95&gt;0),'Test Sample Data'!H95,35),""))</f>
        <v/>
      </c>
      <c r="I96" s="60" t="str">
        <f>IF('Test Sample Data'!I95="","",IF(SUM('Test Sample Data'!I$3:I$98)&gt;10,IF(AND(ISNUMBER('Test Sample Data'!I95),'Test Sample Data'!I95&lt;35, 'Test Sample Data'!I95&gt;0),'Test Sample Data'!I95,35),""))</f>
        <v/>
      </c>
      <c r="J96" s="60" t="str">
        <f>IF('Test Sample Data'!J95="","",IF(SUM('Test Sample Data'!J$3:J$98)&gt;10,IF(AND(ISNUMBER('Test Sample Data'!J95),'Test Sample Data'!J95&lt;35, 'Test Sample Data'!J95&gt;0),'Test Sample Data'!J95,35),""))</f>
        <v/>
      </c>
      <c r="K96" s="60" t="str">
        <f>IF('Test Sample Data'!K95="","",IF(SUM('Test Sample Data'!K$3:K$98)&gt;10,IF(AND(ISNUMBER('Test Sample Data'!K95),'Test Sample Data'!K95&lt;35, 'Test Sample Data'!K95&gt;0),'Test Sample Data'!K95,35),""))</f>
        <v/>
      </c>
      <c r="L96" s="60" t="str">
        <f>IF('Test Sample Data'!L95="","",IF(SUM('Test Sample Data'!L$3:L$98)&gt;10,IF(AND(ISNUMBER('Test Sample Data'!L95),'Test Sample Data'!L95&lt;35, 'Test Sample Data'!L95&gt;0),'Test Sample Data'!L95,35),""))</f>
        <v/>
      </c>
      <c r="M96" s="60">
        <f>'Gene Table'!D95</f>
        <v>0</v>
      </c>
      <c r="N96" s="59" t="s">
        <v>93</v>
      </c>
      <c r="O96" s="60" t="str">
        <f>IF('Control Sample Data'!C95="","",IF(SUM('Control Sample Data'!C$3:C$98)&gt;10,IF(AND(ISNUMBER('Control Sample Data'!C95),'Control Sample Data'!C95&lt;35, 'Control Sample Data'!C95&gt;0),'Control Sample Data'!C95,35),""))</f>
        <v/>
      </c>
      <c r="P96" s="60" t="str">
        <f>IF('Control Sample Data'!D95="","",IF(SUM('Control Sample Data'!D$3:D$98)&gt;10,IF(AND(ISNUMBER('Control Sample Data'!D95),'Control Sample Data'!D95&lt;35, 'Control Sample Data'!D95&gt;0),'Control Sample Data'!D95,35),""))</f>
        <v/>
      </c>
      <c r="Q96" s="60" t="str">
        <f>IF('Control Sample Data'!E95="","",IF(SUM('Control Sample Data'!E$3:E$98)&gt;10,IF(AND(ISNUMBER('Control Sample Data'!E95),'Control Sample Data'!E95&lt;35, 'Control Sample Data'!E95&gt;0),'Control Sample Data'!E95,35),""))</f>
        <v/>
      </c>
      <c r="R96" s="60" t="str">
        <f>IF('Control Sample Data'!F95="","",IF(SUM('Control Sample Data'!F$3:F$98)&gt;10,IF(AND(ISNUMBER('Control Sample Data'!F95),'Control Sample Data'!F95&lt;35, 'Control Sample Data'!F95&gt;0),'Control Sample Data'!F95,35),""))</f>
        <v/>
      </c>
      <c r="S96" s="60" t="str">
        <f>IF('Control Sample Data'!G95="","",IF(SUM('Control Sample Data'!G$3:G$98)&gt;10,IF(AND(ISNUMBER('Control Sample Data'!G95),'Control Sample Data'!G95&lt;35, 'Control Sample Data'!G95&gt;0),'Control Sample Data'!G95,35),""))</f>
        <v/>
      </c>
      <c r="T96" s="60" t="str">
        <f>IF('Control Sample Data'!H95="","",IF(SUM('Control Sample Data'!H$3:H$98)&gt;10,IF(AND(ISNUMBER('Control Sample Data'!H95),'Control Sample Data'!H95&lt;35, 'Control Sample Data'!H95&gt;0),'Control Sample Data'!H95,35),""))</f>
        <v/>
      </c>
      <c r="U96" s="60" t="str">
        <f>IF('Control Sample Data'!I95="","",IF(SUM('Control Sample Data'!I$3:I$98)&gt;10,IF(AND(ISNUMBER('Control Sample Data'!I95),'Control Sample Data'!I95&lt;35, 'Control Sample Data'!I95&gt;0),'Control Sample Data'!I95,35),""))</f>
        <v/>
      </c>
      <c r="V96" s="60" t="str">
        <f>IF('Control Sample Data'!J95="","",IF(SUM('Control Sample Data'!J$3:J$98)&gt;10,IF(AND(ISNUMBER('Control Sample Data'!J95),'Control Sample Data'!J95&lt;35, 'Control Sample Data'!J95&gt;0),'Control Sample Data'!J95,35),""))</f>
        <v/>
      </c>
      <c r="W96" s="60" t="str">
        <f>IF('Control Sample Data'!K95="","",IF(SUM('Control Sample Data'!K$3:K$98)&gt;10,IF(AND(ISNUMBER('Control Sample Data'!K95),'Control Sample Data'!K95&lt;35, 'Control Sample Data'!K95&gt;0),'Control Sample Data'!K95,35),""))</f>
        <v/>
      </c>
      <c r="X96" s="60" t="str">
        <f>IF('Control Sample Data'!L95="","",IF(SUM('Control Sample Data'!L$3:L$98)&gt;10,IF(AND(ISNUMBER('Control Sample Data'!L95),'Control Sample Data'!L95&lt;35, 'Control Sample Data'!L95&gt;0),'Control Sample Data'!L95,35),""))</f>
        <v/>
      </c>
      <c r="AS96" s="23">
        <f t="shared" si="90"/>
        <v>0</v>
      </c>
      <c r="AT96" s="59" t="s">
        <v>93</v>
      </c>
      <c r="AU96" s="60" t="str">
        <f t="shared" si="70"/>
        <v/>
      </c>
      <c r="AV96" s="60" t="str">
        <f t="shared" si="71"/>
        <v/>
      </c>
      <c r="AW96" s="60" t="str">
        <f t="shared" si="72"/>
        <v/>
      </c>
      <c r="AX96" s="60" t="str">
        <f t="shared" si="73"/>
        <v/>
      </c>
      <c r="AY96" s="60" t="str">
        <f t="shared" si="74"/>
        <v/>
      </c>
      <c r="AZ96" s="60" t="str">
        <f t="shared" si="75"/>
        <v/>
      </c>
      <c r="BA96" s="60" t="str">
        <f t="shared" si="76"/>
        <v/>
      </c>
      <c r="BB96" s="60" t="str">
        <f t="shared" si="77"/>
        <v/>
      </c>
      <c r="BC96" s="60" t="str">
        <f t="shared" si="78"/>
        <v/>
      </c>
      <c r="BD96" s="60" t="str">
        <f t="shared" si="79"/>
        <v/>
      </c>
      <c r="BE96" s="60" t="str">
        <f t="shared" si="80"/>
        <v/>
      </c>
      <c r="BF96" s="60" t="str">
        <f t="shared" si="81"/>
        <v/>
      </c>
      <c r="BG96" s="60" t="str">
        <f t="shared" si="82"/>
        <v/>
      </c>
      <c r="BH96" s="60" t="str">
        <f t="shared" si="83"/>
        <v/>
      </c>
      <c r="BI96" s="60" t="str">
        <f t="shared" si="84"/>
        <v/>
      </c>
      <c r="BJ96" s="60" t="str">
        <f t="shared" si="85"/>
        <v/>
      </c>
      <c r="BK96" s="60" t="str">
        <f t="shared" si="86"/>
        <v/>
      </c>
      <c r="BL96" s="60" t="str">
        <f t="shared" si="87"/>
        <v/>
      </c>
      <c r="BM96" s="60" t="str">
        <f t="shared" si="88"/>
        <v/>
      </c>
      <c r="BN96" s="60" t="str">
        <f t="shared" si="89"/>
        <v/>
      </c>
      <c r="BO96" s="62" t="str">
        <f t="shared" si="112"/>
        <v>N/A</v>
      </c>
      <c r="BP96" s="62" t="str">
        <f t="shared" si="113"/>
        <v>N/A</v>
      </c>
      <c r="BQ96" s="74">
        <f t="shared" si="91"/>
        <v>0</v>
      </c>
      <c r="BR96" s="59" t="s">
        <v>323</v>
      </c>
      <c r="BS96" s="98" t="str">
        <f t="shared" si="92"/>
        <v/>
      </c>
      <c r="BT96" s="98" t="str">
        <f t="shared" si="93"/>
        <v/>
      </c>
      <c r="BU96" s="98" t="str">
        <f t="shared" si="94"/>
        <v/>
      </c>
      <c r="BV96" s="98" t="str">
        <f t="shared" si="95"/>
        <v/>
      </c>
      <c r="BW96" s="98" t="str">
        <f t="shared" si="96"/>
        <v/>
      </c>
      <c r="BX96" s="98" t="str">
        <f t="shared" si="97"/>
        <v/>
      </c>
      <c r="BY96" s="98" t="str">
        <f t="shared" si="98"/>
        <v/>
      </c>
      <c r="BZ96" s="98" t="str">
        <f t="shared" si="99"/>
        <v/>
      </c>
      <c r="CA96" s="98" t="str">
        <f t="shared" si="100"/>
        <v/>
      </c>
      <c r="CB96" s="98" t="str">
        <f t="shared" si="101"/>
        <v/>
      </c>
      <c r="CC96" s="98" t="str">
        <f t="shared" si="102"/>
        <v/>
      </c>
      <c r="CD96" s="98" t="str">
        <f t="shared" si="103"/>
        <v/>
      </c>
      <c r="CE96" s="98" t="str">
        <f t="shared" si="104"/>
        <v/>
      </c>
      <c r="CF96" s="98" t="str">
        <f t="shared" si="105"/>
        <v/>
      </c>
      <c r="CG96" s="98" t="str">
        <f t="shared" si="106"/>
        <v/>
      </c>
      <c r="CH96" s="98" t="str">
        <f t="shared" si="107"/>
        <v/>
      </c>
      <c r="CI96" s="98" t="str">
        <f t="shared" si="108"/>
        <v/>
      </c>
      <c r="CJ96" s="98" t="str">
        <f t="shared" si="109"/>
        <v/>
      </c>
      <c r="CK96" s="98" t="str">
        <f t="shared" si="110"/>
        <v/>
      </c>
      <c r="CL96" s="98" t="str">
        <f t="shared" si="111"/>
        <v/>
      </c>
    </row>
    <row r="97" spans="1:90" x14ac:dyDescent="0.25">
      <c r="A97" s="22">
        <f>'Gene Table'!D96</f>
        <v>0</v>
      </c>
      <c r="B97" s="59" t="s">
        <v>94</v>
      </c>
      <c r="C97" s="60" t="str">
        <f>IF('Test Sample Data'!C96="","",IF(SUM('Test Sample Data'!C$3:C$98)&gt;10,IF(AND(ISNUMBER('Test Sample Data'!C96),'Test Sample Data'!C96&lt;35, 'Test Sample Data'!C96&gt;0),'Test Sample Data'!C96,35),""))</f>
        <v/>
      </c>
      <c r="D97" s="60" t="str">
        <f>IF('Test Sample Data'!D96="","",IF(SUM('Test Sample Data'!D$3:D$98)&gt;10,IF(AND(ISNUMBER('Test Sample Data'!D96),'Test Sample Data'!D96&lt;35, 'Test Sample Data'!D96&gt;0),'Test Sample Data'!D96,35),""))</f>
        <v/>
      </c>
      <c r="E97" s="60" t="str">
        <f>IF('Test Sample Data'!E96="","",IF(SUM('Test Sample Data'!E$3:E$98)&gt;10,IF(AND(ISNUMBER('Test Sample Data'!E96),'Test Sample Data'!E96&lt;35, 'Test Sample Data'!E96&gt;0),'Test Sample Data'!E96,35),""))</f>
        <v/>
      </c>
      <c r="F97" s="60" t="str">
        <f>IF('Test Sample Data'!F96="","",IF(SUM('Test Sample Data'!F$3:F$98)&gt;10,IF(AND(ISNUMBER('Test Sample Data'!F96),'Test Sample Data'!F96&lt;35, 'Test Sample Data'!F96&gt;0),'Test Sample Data'!F96,35),""))</f>
        <v/>
      </c>
      <c r="G97" s="60" t="str">
        <f>IF('Test Sample Data'!G96="","",IF(SUM('Test Sample Data'!G$3:G$98)&gt;10,IF(AND(ISNUMBER('Test Sample Data'!G96),'Test Sample Data'!G96&lt;35, 'Test Sample Data'!G96&gt;0),'Test Sample Data'!G96,35),""))</f>
        <v/>
      </c>
      <c r="H97" s="60" t="str">
        <f>IF('Test Sample Data'!H96="","",IF(SUM('Test Sample Data'!H$3:H$98)&gt;10,IF(AND(ISNUMBER('Test Sample Data'!H96),'Test Sample Data'!H96&lt;35, 'Test Sample Data'!H96&gt;0),'Test Sample Data'!H96,35),""))</f>
        <v/>
      </c>
      <c r="I97" s="60" t="str">
        <f>IF('Test Sample Data'!I96="","",IF(SUM('Test Sample Data'!I$3:I$98)&gt;10,IF(AND(ISNUMBER('Test Sample Data'!I96),'Test Sample Data'!I96&lt;35, 'Test Sample Data'!I96&gt;0),'Test Sample Data'!I96,35),""))</f>
        <v/>
      </c>
      <c r="J97" s="60" t="str">
        <f>IF('Test Sample Data'!J96="","",IF(SUM('Test Sample Data'!J$3:J$98)&gt;10,IF(AND(ISNUMBER('Test Sample Data'!J96),'Test Sample Data'!J96&lt;35, 'Test Sample Data'!J96&gt;0),'Test Sample Data'!J96,35),""))</f>
        <v/>
      </c>
      <c r="K97" s="60" t="str">
        <f>IF('Test Sample Data'!K96="","",IF(SUM('Test Sample Data'!K$3:K$98)&gt;10,IF(AND(ISNUMBER('Test Sample Data'!K96),'Test Sample Data'!K96&lt;35, 'Test Sample Data'!K96&gt;0),'Test Sample Data'!K96,35),""))</f>
        <v/>
      </c>
      <c r="L97" s="60" t="str">
        <f>IF('Test Sample Data'!L96="","",IF(SUM('Test Sample Data'!L$3:L$98)&gt;10,IF(AND(ISNUMBER('Test Sample Data'!L96),'Test Sample Data'!L96&lt;35, 'Test Sample Data'!L96&gt;0),'Test Sample Data'!L96,35),""))</f>
        <v/>
      </c>
      <c r="M97" s="60">
        <f>'Gene Table'!D96</f>
        <v>0</v>
      </c>
      <c r="N97" s="59" t="s">
        <v>94</v>
      </c>
      <c r="O97" s="60" t="str">
        <f>IF('Control Sample Data'!C96="","",IF(SUM('Control Sample Data'!C$3:C$98)&gt;10,IF(AND(ISNUMBER('Control Sample Data'!C96),'Control Sample Data'!C96&lt;35, 'Control Sample Data'!C96&gt;0),'Control Sample Data'!C96,35),""))</f>
        <v/>
      </c>
      <c r="P97" s="60" t="str">
        <f>IF('Control Sample Data'!D96="","",IF(SUM('Control Sample Data'!D$3:D$98)&gt;10,IF(AND(ISNUMBER('Control Sample Data'!D96),'Control Sample Data'!D96&lt;35, 'Control Sample Data'!D96&gt;0),'Control Sample Data'!D96,35),""))</f>
        <v/>
      </c>
      <c r="Q97" s="60" t="str">
        <f>IF('Control Sample Data'!E96="","",IF(SUM('Control Sample Data'!E$3:E$98)&gt;10,IF(AND(ISNUMBER('Control Sample Data'!E96),'Control Sample Data'!E96&lt;35, 'Control Sample Data'!E96&gt;0),'Control Sample Data'!E96,35),""))</f>
        <v/>
      </c>
      <c r="R97" s="60" t="str">
        <f>IF('Control Sample Data'!F96="","",IF(SUM('Control Sample Data'!F$3:F$98)&gt;10,IF(AND(ISNUMBER('Control Sample Data'!F96),'Control Sample Data'!F96&lt;35, 'Control Sample Data'!F96&gt;0),'Control Sample Data'!F96,35),""))</f>
        <v/>
      </c>
      <c r="S97" s="60" t="str">
        <f>IF('Control Sample Data'!G96="","",IF(SUM('Control Sample Data'!G$3:G$98)&gt;10,IF(AND(ISNUMBER('Control Sample Data'!G96),'Control Sample Data'!G96&lt;35, 'Control Sample Data'!G96&gt;0),'Control Sample Data'!G96,35),""))</f>
        <v/>
      </c>
      <c r="T97" s="60" t="str">
        <f>IF('Control Sample Data'!H96="","",IF(SUM('Control Sample Data'!H$3:H$98)&gt;10,IF(AND(ISNUMBER('Control Sample Data'!H96),'Control Sample Data'!H96&lt;35, 'Control Sample Data'!H96&gt;0),'Control Sample Data'!H96,35),""))</f>
        <v/>
      </c>
      <c r="U97" s="60" t="str">
        <f>IF('Control Sample Data'!I96="","",IF(SUM('Control Sample Data'!I$3:I$98)&gt;10,IF(AND(ISNUMBER('Control Sample Data'!I96),'Control Sample Data'!I96&lt;35, 'Control Sample Data'!I96&gt;0),'Control Sample Data'!I96,35),""))</f>
        <v/>
      </c>
      <c r="V97" s="60" t="str">
        <f>IF('Control Sample Data'!J96="","",IF(SUM('Control Sample Data'!J$3:J$98)&gt;10,IF(AND(ISNUMBER('Control Sample Data'!J96),'Control Sample Data'!J96&lt;35, 'Control Sample Data'!J96&gt;0),'Control Sample Data'!J96,35),""))</f>
        <v/>
      </c>
      <c r="W97" s="60" t="str">
        <f>IF('Control Sample Data'!K96="","",IF(SUM('Control Sample Data'!K$3:K$98)&gt;10,IF(AND(ISNUMBER('Control Sample Data'!K96),'Control Sample Data'!K96&lt;35, 'Control Sample Data'!K96&gt;0),'Control Sample Data'!K96,35),""))</f>
        <v/>
      </c>
      <c r="X97" s="60" t="str">
        <f>IF('Control Sample Data'!L96="","",IF(SUM('Control Sample Data'!L$3:L$98)&gt;10,IF(AND(ISNUMBER('Control Sample Data'!L96),'Control Sample Data'!L96&lt;35, 'Control Sample Data'!L96&gt;0),'Control Sample Data'!L96,35),""))</f>
        <v/>
      </c>
      <c r="AS97" s="23">
        <f t="shared" si="90"/>
        <v>0</v>
      </c>
      <c r="AT97" s="59" t="s">
        <v>94</v>
      </c>
      <c r="AU97" s="60" t="str">
        <f t="shared" si="70"/>
        <v/>
      </c>
      <c r="AV97" s="60" t="str">
        <f t="shared" si="71"/>
        <v/>
      </c>
      <c r="AW97" s="60" t="str">
        <f t="shared" si="72"/>
        <v/>
      </c>
      <c r="AX97" s="60" t="str">
        <f t="shared" si="73"/>
        <v/>
      </c>
      <c r="AY97" s="60" t="str">
        <f t="shared" si="74"/>
        <v/>
      </c>
      <c r="AZ97" s="60" t="str">
        <f t="shared" si="75"/>
        <v/>
      </c>
      <c r="BA97" s="60" t="str">
        <f t="shared" si="76"/>
        <v/>
      </c>
      <c r="BB97" s="60" t="str">
        <f t="shared" si="77"/>
        <v/>
      </c>
      <c r="BC97" s="60" t="str">
        <f t="shared" si="78"/>
        <v/>
      </c>
      <c r="BD97" s="60" t="str">
        <f t="shared" si="79"/>
        <v/>
      </c>
      <c r="BE97" s="60" t="str">
        <f t="shared" si="80"/>
        <v/>
      </c>
      <c r="BF97" s="60" t="str">
        <f t="shared" si="81"/>
        <v/>
      </c>
      <c r="BG97" s="60" t="str">
        <f t="shared" si="82"/>
        <v/>
      </c>
      <c r="BH97" s="60" t="str">
        <f t="shared" si="83"/>
        <v/>
      </c>
      <c r="BI97" s="60" t="str">
        <f t="shared" si="84"/>
        <v/>
      </c>
      <c r="BJ97" s="60" t="str">
        <f t="shared" si="85"/>
        <v/>
      </c>
      <c r="BK97" s="60" t="str">
        <f t="shared" si="86"/>
        <v/>
      </c>
      <c r="BL97" s="60" t="str">
        <f t="shared" si="87"/>
        <v/>
      </c>
      <c r="BM97" s="60" t="str">
        <f t="shared" si="88"/>
        <v/>
      </c>
      <c r="BN97" s="60" t="str">
        <f t="shared" si="89"/>
        <v/>
      </c>
      <c r="BO97" s="62" t="str">
        <f t="shared" si="112"/>
        <v>N/A</v>
      </c>
      <c r="BP97" s="62" t="str">
        <f t="shared" si="113"/>
        <v>N/A</v>
      </c>
      <c r="BQ97" s="74">
        <f t="shared" si="91"/>
        <v>0</v>
      </c>
      <c r="BR97" s="59" t="s">
        <v>324</v>
      </c>
      <c r="BS97" s="98" t="str">
        <f t="shared" si="92"/>
        <v/>
      </c>
      <c r="BT97" s="98" t="str">
        <f t="shared" si="93"/>
        <v/>
      </c>
      <c r="BU97" s="98" t="str">
        <f t="shared" si="94"/>
        <v/>
      </c>
      <c r="BV97" s="98" t="str">
        <f t="shared" si="95"/>
        <v/>
      </c>
      <c r="BW97" s="98" t="str">
        <f t="shared" si="96"/>
        <v/>
      </c>
      <c r="BX97" s="98" t="str">
        <f t="shared" si="97"/>
        <v/>
      </c>
      <c r="BY97" s="98" t="str">
        <f t="shared" si="98"/>
        <v/>
      </c>
      <c r="BZ97" s="98" t="str">
        <f t="shared" si="99"/>
        <v/>
      </c>
      <c r="CA97" s="98" t="str">
        <f t="shared" si="100"/>
        <v/>
      </c>
      <c r="CB97" s="98" t="str">
        <f t="shared" si="101"/>
        <v/>
      </c>
      <c r="CC97" s="98" t="str">
        <f t="shared" si="102"/>
        <v/>
      </c>
      <c r="CD97" s="98" t="str">
        <f t="shared" si="103"/>
        <v/>
      </c>
      <c r="CE97" s="98" t="str">
        <f t="shared" si="104"/>
        <v/>
      </c>
      <c r="CF97" s="98" t="str">
        <f t="shared" si="105"/>
        <v/>
      </c>
      <c r="CG97" s="98" t="str">
        <f t="shared" si="106"/>
        <v/>
      </c>
      <c r="CH97" s="98" t="str">
        <f t="shared" si="107"/>
        <v/>
      </c>
      <c r="CI97" s="98" t="str">
        <f t="shared" si="108"/>
        <v/>
      </c>
      <c r="CJ97" s="98" t="str">
        <f t="shared" si="109"/>
        <v/>
      </c>
      <c r="CK97" s="98" t="str">
        <f t="shared" si="110"/>
        <v/>
      </c>
      <c r="CL97" s="98" t="str">
        <f t="shared" si="111"/>
        <v/>
      </c>
    </row>
    <row r="98" spans="1:90" x14ac:dyDescent="0.25">
      <c r="A98" s="22">
        <f>'Gene Table'!D97</f>
        <v>0</v>
      </c>
      <c r="B98" s="59" t="s">
        <v>95</v>
      </c>
      <c r="C98" s="60" t="str">
        <f>IF('Test Sample Data'!C97="","",IF(SUM('Test Sample Data'!C$3:C$98)&gt;10,IF(AND(ISNUMBER('Test Sample Data'!C97),'Test Sample Data'!C97&lt;35, 'Test Sample Data'!C97&gt;0),'Test Sample Data'!C97,35),""))</f>
        <v/>
      </c>
      <c r="D98" s="60" t="str">
        <f>IF('Test Sample Data'!D97="","",IF(SUM('Test Sample Data'!D$3:D$98)&gt;10,IF(AND(ISNUMBER('Test Sample Data'!D97),'Test Sample Data'!D97&lt;35, 'Test Sample Data'!D97&gt;0),'Test Sample Data'!D97,35),""))</f>
        <v/>
      </c>
      <c r="E98" s="60" t="str">
        <f>IF('Test Sample Data'!E97="","",IF(SUM('Test Sample Data'!E$3:E$98)&gt;10,IF(AND(ISNUMBER('Test Sample Data'!E97),'Test Sample Data'!E97&lt;35, 'Test Sample Data'!E97&gt;0),'Test Sample Data'!E97,35),""))</f>
        <v/>
      </c>
      <c r="F98" s="60" t="str">
        <f>IF('Test Sample Data'!F97="","",IF(SUM('Test Sample Data'!F$3:F$98)&gt;10,IF(AND(ISNUMBER('Test Sample Data'!F97),'Test Sample Data'!F97&lt;35, 'Test Sample Data'!F97&gt;0),'Test Sample Data'!F97,35),""))</f>
        <v/>
      </c>
      <c r="G98" s="60" t="str">
        <f>IF('Test Sample Data'!G97="","",IF(SUM('Test Sample Data'!G$3:G$98)&gt;10,IF(AND(ISNUMBER('Test Sample Data'!G97),'Test Sample Data'!G97&lt;35, 'Test Sample Data'!G97&gt;0),'Test Sample Data'!G97,35),""))</f>
        <v/>
      </c>
      <c r="H98" s="60" t="str">
        <f>IF('Test Sample Data'!H97="","",IF(SUM('Test Sample Data'!H$3:H$98)&gt;10,IF(AND(ISNUMBER('Test Sample Data'!H97),'Test Sample Data'!H97&lt;35, 'Test Sample Data'!H97&gt;0),'Test Sample Data'!H97,35),""))</f>
        <v/>
      </c>
      <c r="I98" s="60" t="str">
        <f>IF('Test Sample Data'!I97="","",IF(SUM('Test Sample Data'!I$3:I$98)&gt;10,IF(AND(ISNUMBER('Test Sample Data'!I97),'Test Sample Data'!I97&lt;35, 'Test Sample Data'!I97&gt;0),'Test Sample Data'!I97,35),""))</f>
        <v/>
      </c>
      <c r="J98" s="60" t="str">
        <f>IF('Test Sample Data'!J97="","",IF(SUM('Test Sample Data'!J$3:J$98)&gt;10,IF(AND(ISNUMBER('Test Sample Data'!J97),'Test Sample Data'!J97&lt;35, 'Test Sample Data'!J97&gt;0),'Test Sample Data'!J97,35),""))</f>
        <v/>
      </c>
      <c r="K98" s="60" t="str">
        <f>IF('Test Sample Data'!K97="","",IF(SUM('Test Sample Data'!K$3:K$98)&gt;10,IF(AND(ISNUMBER('Test Sample Data'!K97),'Test Sample Data'!K97&lt;35, 'Test Sample Data'!K97&gt;0),'Test Sample Data'!K97,35),""))</f>
        <v/>
      </c>
      <c r="L98" s="60" t="str">
        <f>IF('Test Sample Data'!L97="","",IF(SUM('Test Sample Data'!L$3:L$98)&gt;10,IF(AND(ISNUMBER('Test Sample Data'!L97),'Test Sample Data'!L97&lt;35, 'Test Sample Data'!L97&gt;0),'Test Sample Data'!L97,35),""))</f>
        <v/>
      </c>
      <c r="M98" s="60">
        <f>'Gene Table'!D97</f>
        <v>0</v>
      </c>
      <c r="N98" s="59" t="s">
        <v>95</v>
      </c>
      <c r="O98" s="60" t="str">
        <f>IF('Control Sample Data'!C97="","",IF(SUM('Control Sample Data'!C$3:C$98)&gt;10,IF(AND(ISNUMBER('Control Sample Data'!C97),'Control Sample Data'!C97&lt;35, 'Control Sample Data'!C97&gt;0),'Control Sample Data'!C97,35),""))</f>
        <v/>
      </c>
      <c r="P98" s="60" t="str">
        <f>IF('Control Sample Data'!D97="","",IF(SUM('Control Sample Data'!D$3:D$98)&gt;10,IF(AND(ISNUMBER('Control Sample Data'!D97),'Control Sample Data'!D97&lt;35, 'Control Sample Data'!D97&gt;0),'Control Sample Data'!D97,35),""))</f>
        <v/>
      </c>
      <c r="Q98" s="60" t="str">
        <f>IF('Control Sample Data'!E97="","",IF(SUM('Control Sample Data'!E$3:E$98)&gt;10,IF(AND(ISNUMBER('Control Sample Data'!E97),'Control Sample Data'!E97&lt;35, 'Control Sample Data'!E97&gt;0),'Control Sample Data'!E97,35),""))</f>
        <v/>
      </c>
      <c r="R98" s="60" t="str">
        <f>IF('Control Sample Data'!F97="","",IF(SUM('Control Sample Data'!F$3:F$98)&gt;10,IF(AND(ISNUMBER('Control Sample Data'!F97),'Control Sample Data'!F97&lt;35, 'Control Sample Data'!F97&gt;0),'Control Sample Data'!F97,35),""))</f>
        <v/>
      </c>
      <c r="S98" s="60" t="str">
        <f>IF('Control Sample Data'!G97="","",IF(SUM('Control Sample Data'!G$3:G$98)&gt;10,IF(AND(ISNUMBER('Control Sample Data'!G97),'Control Sample Data'!G97&lt;35, 'Control Sample Data'!G97&gt;0),'Control Sample Data'!G97,35),""))</f>
        <v/>
      </c>
      <c r="T98" s="60" t="str">
        <f>IF('Control Sample Data'!H97="","",IF(SUM('Control Sample Data'!H$3:H$98)&gt;10,IF(AND(ISNUMBER('Control Sample Data'!H97),'Control Sample Data'!H97&lt;35, 'Control Sample Data'!H97&gt;0),'Control Sample Data'!H97,35),""))</f>
        <v/>
      </c>
      <c r="U98" s="60" t="str">
        <f>IF('Control Sample Data'!I97="","",IF(SUM('Control Sample Data'!I$3:I$98)&gt;10,IF(AND(ISNUMBER('Control Sample Data'!I97),'Control Sample Data'!I97&lt;35, 'Control Sample Data'!I97&gt;0),'Control Sample Data'!I97,35),""))</f>
        <v/>
      </c>
      <c r="V98" s="60" t="str">
        <f>IF('Control Sample Data'!J97="","",IF(SUM('Control Sample Data'!J$3:J$98)&gt;10,IF(AND(ISNUMBER('Control Sample Data'!J97),'Control Sample Data'!J97&lt;35, 'Control Sample Data'!J97&gt;0),'Control Sample Data'!J97,35),""))</f>
        <v/>
      </c>
      <c r="W98" s="60" t="str">
        <f>IF('Control Sample Data'!K97="","",IF(SUM('Control Sample Data'!K$3:K$98)&gt;10,IF(AND(ISNUMBER('Control Sample Data'!K97),'Control Sample Data'!K97&lt;35, 'Control Sample Data'!K97&gt;0),'Control Sample Data'!K97,35),""))</f>
        <v/>
      </c>
      <c r="X98" s="60" t="str">
        <f>IF('Control Sample Data'!L97="","",IF(SUM('Control Sample Data'!L$3:L$98)&gt;10,IF(AND(ISNUMBER('Control Sample Data'!L97),'Control Sample Data'!L97&lt;35, 'Control Sample Data'!L97&gt;0),'Control Sample Data'!L97,35),""))</f>
        <v/>
      </c>
      <c r="AS98" s="23">
        <f t="shared" si="90"/>
        <v>0</v>
      </c>
      <c r="AT98" s="59" t="s">
        <v>95</v>
      </c>
      <c r="AU98" s="60" t="str">
        <f t="shared" si="70"/>
        <v/>
      </c>
      <c r="AV98" s="60" t="str">
        <f t="shared" si="71"/>
        <v/>
      </c>
      <c r="AW98" s="60" t="str">
        <f t="shared" si="72"/>
        <v/>
      </c>
      <c r="AX98" s="60" t="str">
        <f t="shared" si="73"/>
        <v/>
      </c>
      <c r="AY98" s="60" t="str">
        <f t="shared" si="74"/>
        <v/>
      </c>
      <c r="AZ98" s="60" t="str">
        <f t="shared" si="75"/>
        <v/>
      </c>
      <c r="BA98" s="60" t="str">
        <f t="shared" si="76"/>
        <v/>
      </c>
      <c r="BB98" s="60" t="str">
        <f t="shared" si="77"/>
        <v/>
      </c>
      <c r="BC98" s="60" t="str">
        <f t="shared" si="78"/>
        <v/>
      </c>
      <c r="BD98" s="60" t="str">
        <f t="shared" si="79"/>
        <v/>
      </c>
      <c r="BE98" s="60" t="str">
        <f t="shared" si="80"/>
        <v/>
      </c>
      <c r="BF98" s="60" t="str">
        <f t="shared" si="81"/>
        <v/>
      </c>
      <c r="BG98" s="60" t="str">
        <f t="shared" si="82"/>
        <v/>
      </c>
      <c r="BH98" s="60" t="str">
        <f t="shared" si="83"/>
        <v/>
      </c>
      <c r="BI98" s="60" t="str">
        <f t="shared" si="84"/>
        <v/>
      </c>
      <c r="BJ98" s="60" t="str">
        <f t="shared" si="85"/>
        <v/>
      </c>
      <c r="BK98" s="60" t="str">
        <f t="shared" si="86"/>
        <v/>
      </c>
      <c r="BL98" s="60" t="str">
        <f t="shared" si="87"/>
        <v/>
      </c>
      <c r="BM98" s="60" t="str">
        <f t="shared" si="88"/>
        <v/>
      </c>
      <c r="BN98" s="60" t="str">
        <f t="shared" si="89"/>
        <v/>
      </c>
      <c r="BO98" s="62" t="str">
        <f t="shared" si="112"/>
        <v>N/A</v>
      </c>
      <c r="BP98" s="62" t="str">
        <f t="shared" si="113"/>
        <v>N/A</v>
      </c>
      <c r="BQ98" s="74">
        <f t="shared" si="91"/>
        <v>0</v>
      </c>
      <c r="BR98" s="59" t="s">
        <v>325</v>
      </c>
      <c r="BS98" s="98" t="str">
        <f t="shared" si="92"/>
        <v/>
      </c>
      <c r="BT98" s="98" t="str">
        <f t="shared" si="93"/>
        <v/>
      </c>
      <c r="BU98" s="98" t="str">
        <f t="shared" si="94"/>
        <v/>
      </c>
      <c r="BV98" s="98" t="str">
        <f t="shared" si="95"/>
        <v/>
      </c>
      <c r="BW98" s="98" t="str">
        <f t="shared" si="96"/>
        <v/>
      </c>
      <c r="BX98" s="98" t="str">
        <f t="shared" si="97"/>
        <v/>
      </c>
      <c r="BY98" s="98" t="str">
        <f t="shared" si="98"/>
        <v/>
      </c>
      <c r="BZ98" s="98" t="str">
        <f t="shared" si="99"/>
        <v/>
      </c>
      <c r="CA98" s="98" t="str">
        <f t="shared" si="100"/>
        <v/>
      </c>
      <c r="CB98" s="98" t="str">
        <f t="shared" si="101"/>
        <v/>
      </c>
      <c r="CC98" s="98" t="str">
        <f t="shared" si="102"/>
        <v/>
      </c>
      <c r="CD98" s="98" t="str">
        <f t="shared" si="103"/>
        <v/>
      </c>
      <c r="CE98" s="98" t="str">
        <f t="shared" si="104"/>
        <v/>
      </c>
      <c r="CF98" s="98" t="str">
        <f t="shared" si="105"/>
        <v/>
      </c>
      <c r="CG98" s="98" t="str">
        <f t="shared" si="106"/>
        <v/>
      </c>
      <c r="CH98" s="98" t="str">
        <f t="shared" si="107"/>
        <v/>
      </c>
      <c r="CI98" s="98" t="str">
        <f t="shared" si="108"/>
        <v/>
      </c>
      <c r="CJ98" s="98" t="str">
        <f t="shared" si="109"/>
        <v/>
      </c>
      <c r="CK98" s="98" t="str">
        <f t="shared" si="110"/>
        <v/>
      </c>
      <c r="CL98" s="98" t="str">
        <f t="shared" si="111"/>
        <v/>
      </c>
    </row>
    <row r="99" spans="1:90" x14ac:dyDescent="0.25">
      <c r="A99" s="22">
        <f>'Gene Table'!D98</f>
        <v>0</v>
      </c>
      <c r="B99" s="59" t="s">
        <v>96</v>
      </c>
      <c r="C99" s="60" t="str">
        <f>IF('Test Sample Data'!C98="","",IF(SUM('Test Sample Data'!C$3:C$98)&gt;10,IF(AND(ISNUMBER('Test Sample Data'!C98),'Test Sample Data'!C98&lt;35, 'Test Sample Data'!C98&gt;0),'Test Sample Data'!C98,35),""))</f>
        <v/>
      </c>
      <c r="D99" s="60" t="str">
        <f>IF('Test Sample Data'!D98="","",IF(SUM('Test Sample Data'!D$3:D$98)&gt;10,IF(AND(ISNUMBER('Test Sample Data'!D98),'Test Sample Data'!D98&lt;35, 'Test Sample Data'!D98&gt;0),'Test Sample Data'!D98,35),""))</f>
        <v/>
      </c>
      <c r="E99" s="60" t="str">
        <f>IF('Test Sample Data'!E98="","",IF(SUM('Test Sample Data'!E$3:E$98)&gt;10,IF(AND(ISNUMBER('Test Sample Data'!E98),'Test Sample Data'!E98&lt;35, 'Test Sample Data'!E98&gt;0),'Test Sample Data'!E98,35),""))</f>
        <v/>
      </c>
      <c r="F99" s="60" t="str">
        <f>IF('Test Sample Data'!F98="","",IF(SUM('Test Sample Data'!F$3:F$98)&gt;10,IF(AND(ISNUMBER('Test Sample Data'!F98),'Test Sample Data'!F98&lt;35, 'Test Sample Data'!F98&gt;0),'Test Sample Data'!F98,35),""))</f>
        <v/>
      </c>
      <c r="G99" s="60" t="str">
        <f>IF('Test Sample Data'!G98="","",IF(SUM('Test Sample Data'!G$3:G$98)&gt;10,IF(AND(ISNUMBER('Test Sample Data'!G98),'Test Sample Data'!G98&lt;35, 'Test Sample Data'!G98&gt;0),'Test Sample Data'!G98,35),""))</f>
        <v/>
      </c>
      <c r="H99" s="60" t="str">
        <f>IF('Test Sample Data'!H98="","",IF(SUM('Test Sample Data'!H$3:H$98)&gt;10,IF(AND(ISNUMBER('Test Sample Data'!H98),'Test Sample Data'!H98&lt;35, 'Test Sample Data'!H98&gt;0),'Test Sample Data'!H98,35),""))</f>
        <v/>
      </c>
      <c r="I99" s="60" t="str">
        <f>IF('Test Sample Data'!I98="","",IF(SUM('Test Sample Data'!I$3:I$98)&gt;10,IF(AND(ISNUMBER('Test Sample Data'!I98),'Test Sample Data'!I98&lt;35, 'Test Sample Data'!I98&gt;0),'Test Sample Data'!I98,35),""))</f>
        <v/>
      </c>
      <c r="J99" s="60" t="str">
        <f>IF('Test Sample Data'!J98="","",IF(SUM('Test Sample Data'!J$3:J$98)&gt;10,IF(AND(ISNUMBER('Test Sample Data'!J98),'Test Sample Data'!J98&lt;35, 'Test Sample Data'!J98&gt;0),'Test Sample Data'!J98,35),""))</f>
        <v/>
      </c>
      <c r="K99" s="60" t="str">
        <f>IF('Test Sample Data'!K98="","",IF(SUM('Test Sample Data'!K$3:K$98)&gt;10,IF(AND(ISNUMBER('Test Sample Data'!K98),'Test Sample Data'!K98&lt;35, 'Test Sample Data'!K98&gt;0),'Test Sample Data'!K98,35),""))</f>
        <v/>
      </c>
      <c r="L99" s="60" t="str">
        <f>IF('Test Sample Data'!L98="","",IF(SUM('Test Sample Data'!L$3:L$98)&gt;10,IF(AND(ISNUMBER('Test Sample Data'!L98),'Test Sample Data'!L98&lt;35, 'Test Sample Data'!L98&gt;0),'Test Sample Data'!L98,35),""))</f>
        <v/>
      </c>
      <c r="M99" s="60">
        <f>'Gene Table'!D98</f>
        <v>0</v>
      </c>
      <c r="N99" s="59" t="s">
        <v>96</v>
      </c>
      <c r="O99" s="60" t="str">
        <f>IF('Control Sample Data'!C98="","",IF(SUM('Control Sample Data'!C$3:C$98)&gt;10,IF(AND(ISNUMBER('Control Sample Data'!C98),'Control Sample Data'!C98&lt;35, 'Control Sample Data'!C98&gt;0),'Control Sample Data'!C98,35),""))</f>
        <v/>
      </c>
      <c r="P99" s="60" t="str">
        <f>IF('Control Sample Data'!D98="","",IF(SUM('Control Sample Data'!D$3:D$98)&gt;10,IF(AND(ISNUMBER('Control Sample Data'!D98),'Control Sample Data'!D98&lt;35, 'Control Sample Data'!D98&gt;0),'Control Sample Data'!D98,35),""))</f>
        <v/>
      </c>
      <c r="Q99" s="60" t="str">
        <f>IF('Control Sample Data'!E98="","",IF(SUM('Control Sample Data'!E$3:E$98)&gt;10,IF(AND(ISNUMBER('Control Sample Data'!E98),'Control Sample Data'!E98&lt;35, 'Control Sample Data'!E98&gt;0),'Control Sample Data'!E98,35),""))</f>
        <v/>
      </c>
      <c r="R99" s="60" t="str">
        <f>IF('Control Sample Data'!F98="","",IF(SUM('Control Sample Data'!F$3:F$98)&gt;10,IF(AND(ISNUMBER('Control Sample Data'!F98),'Control Sample Data'!F98&lt;35, 'Control Sample Data'!F98&gt;0),'Control Sample Data'!F98,35),""))</f>
        <v/>
      </c>
      <c r="S99" s="60" t="str">
        <f>IF('Control Sample Data'!G98="","",IF(SUM('Control Sample Data'!G$3:G$98)&gt;10,IF(AND(ISNUMBER('Control Sample Data'!G98),'Control Sample Data'!G98&lt;35, 'Control Sample Data'!G98&gt;0),'Control Sample Data'!G98,35),""))</f>
        <v/>
      </c>
      <c r="T99" s="60" t="str">
        <f>IF('Control Sample Data'!H98="","",IF(SUM('Control Sample Data'!H$3:H$98)&gt;10,IF(AND(ISNUMBER('Control Sample Data'!H98),'Control Sample Data'!H98&lt;35, 'Control Sample Data'!H98&gt;0),'Control Sample Data'!H98,35),""))</f>
        <v/>
      </c>
      <c r="U99" s="60" t="str">
        <f>IF('Control Sample Data'!I98="","",IF(SUM('Control Sample Data'!I$3:I$98)&gt;10,IF(AND(ISNUMBER('Control Sample Data'!I98),'Control Sample Data'!I98&lt;35, 'Control Sample Data'!I98&gt;0),'Control Sample Data'!I98,35),""))</f>
        <v/>
      </c>
      <c r="V99" s="60" t="str">
        <f>IF('Control Sample Data'!J98="","",IF(SUM('Control Sample Data'!J$3:J$98)&gt;10,IF(AND(ISNUMBER('Control Sample Data'!J98),'Control Sample Data'!J98&lt;35, 'Control Sample Data'!J98&gt;0),'Control Sample Data'!J98,35),""))</f>
        <v/>
      </c>
      <c r="W99" s="60" t="str">
        <f>IF('Control Sample Data'!K98="","",IF(SUM('Control Sample Data'!K$3:K$98)&gt;10,IF(AND(ISNUMBER('Control Sample Data'!K98),'Control Sample Data'!K98&lt;35, 'Control Sample Data'!K98&gt;0),'Control Sample Data'!K98,35),""))</f>
        <v/>
      </c>
      <c r="X99" s="60" t="str">
        <f>IF('Control Sample Data'!L98="","",IF(SUM('Control Sample Data'!L$3:L$98)&gt;10,IF(AND(ISNUMBER('Control Sample Data'!L98),'Control Sample Data'!L98&lt;35, 'Control Sample Data'!L98&gt;0),'Control Sample Data'!L98,35),""))</f>
        <v/>
      </c>
      <c r="AS99" s="23">
        <f t="shared" si="90"/>
        <v>0</v>
      </c>
      <c r="AT99" s="59" t="s">
        <v>96</v>
      </c>
      <c r="AU99" s="60" t="str">
        <f t="shared" si="70"/>
        <v/>
      </c>
      <c r="AV99" s="60" t="str">
        <f t="shared" si="71"/>
        <v/>
      </c>
      <c r="AW99" s="60" t="str">
        <f t="shared" si="72"/>
        <v/>
      </c>
      <c r="AX99" s="60" t="str">
        <f t="shared" si="73"/>
        <v/>
      </c>
      <c r="AY99" s="60" t="str">
        <f t="shared" si="74"/>
        <v/>
      </c>
      <c r="AZ99" s="60" t="str">
        <f t="shared" si="75"/>
        <v/>
      </c>
      <c r="BA99" s="60" t="str">
        <f t="shared" si="76"/>
        <v/>
      </c>
      <c r="BB99" s="60" t="str">
        <f t="shared" si="77"/>
        <v/>
      </c>
      <c r="BC99" s="60" t="str">
        <f t="shared" si="78"/>
        <v/>
      </c>
      <c r="BD99" s="60" t="str">
        <f t="shared" si="79"/>
        <v/>
      </c>
      <c r="BE99" s="60" t="str">
        <f t="shared" si="80"/>
        <v/>
      </c>
      <c r="BF99" s="60" t="str">
        <f t="shared" si="81"/>
        <v/>
      </c>
      <c r="BG99" s="60" t="str">
        <f t="shared" si="82"/>
        <v/>
      </c>
      <c r="BH99" s="60" t="str">
        <f t="shared" si="83"/>
        <v/>
      </c>
      <c r="BI99" s="60" t="str">
        <f t="shared" si="84"/>
        <v/>
      </c>
      <c r="BJ99" s="60" t="str">
        <f t="shared" si="85"/>
        <v/>
      </c>
      <c r="BK99" s="60" t="str">
        <f t="shared" si="86"/>
        <v/>
      </c>
      <c r="BL99" s="60" t="str">
        <f t="shared" si="87"/>
        <v/>
      </c>
      <c r="BM99" s="60" t="str">
        <f t="shared" si="88"/>
        <v/>
      </c>
      <c r="BN99" s="60" t="str">
        <f t="shared" si="89"/>
        <v/>
      </c>
      <c r="BO99" s="62" t="str">
        <f t="shared" si="112"/>
        <v>N/A</v>
      </c>
      <c r="BP99" s="62" t="str">
        <f t="shared" si="113"/>
        <v>N/A</v>
      </c>
      <c r="BQ99" s="74">
        <f t="shared" si="91"/>
        <v>0</v>
      </c>
      <c r="BR99" s="59" t="s">
        <v>326</v>
      </c>
      <c r="BS99" s="98" t="str">
        <f t="shared" si="92"/>
        <v/>
      </c>
      <c r="BT99" s="98" t="str">
        <f t="shared" si="93"/>
        <v/>
      </c>
      <c r="BU99" s="98" t="str">
        <f t="shared" si="94"/>
        <v/>
      </c>
      <c r="BV99" s="98" t="str">
        <f t="shared" si="95"/>
        <v/>
      </c>
      <c r="BW99" s="98" t="str">
        <f t="shared" si="96"/>
        <v/>
      </c>
      <c r="BX99" s="98" t="str">
        <f t="shared" si="97"/>
        <v/>
      </c>
      <c r="BY99" s="98" t="str">
        <f t="shared" si="98"/>
        <v/>
      </c>
      <c r="BZ99" s="98" t="str">
        <f t="shared" si="99"/>
        <v/>
      </c>
      <c r="CA99" s="98" t="str">
        <f t="shared" si="100"/>
        <v/>
      </c>
      <c r="CB99" s="98" t="str">
        <f t="shared" si="101"/>
        <v/>
      </c>
      <c r="CC99" s="98" t="str">
        <f t="shared" si="102"/>
        <v/>
      </c>
      <c r="CD99" s="98" t="str">
        <f t="shared" si="103"/>
        <v/>
      </c>
      <c r="CE99" s="98" t="str">
        <f t="shared" si="104"/>
        <v/>
      </c>
      <c r="CF99" s="98" t="str">
        <f t="shared" si="105"/>
        <v/>
      </c>
      <c r="CG99" s="98" t="str">
        <f t="shared" si="106"/>
        <v/>
      </c>
      <c r="CH99" s="98" t="str">
        <f t="shared" si="107"/>
        <v/>
      </c>
      <c r="CI99" s="98" t="str">
        <f t="shared" si="108"/>
        <v/>
      </c>
      <c r="CJ99" s="98" t="str">
        <f t="shared" si="109"/>
        <v/>
      </c>
      <c r="CK99" s="98" t="str">
        <f t="shared" si="110"/>
        <v/>
      </c>
      <c r="CL99" s="98" t="str">
        <f t="shared" si="111"/>
        <v/>
      </c>
    </row>
    <row r="100" spans="1:90" x14ac:dyDescent="0.25">
      <c r="BO100" s="10"/>
      <c r="BP100" s="10"/>
    </row>
    <row r="101" spans="1:90" x14ac:dyDescent="0.25">
      <c r="BO101" s="10"/>
      <c r="BP101" s="10"/>
    </row>
    <row r="102" spans="1:90" x14ac:dyDescent="0.25">
      <c r="BO102" s="10"/>
      <c r="BP102" s="10"/>
    </row>
    <row r="103" spans="1:90" x14ac:dyDescent="0.25">
      <c r="BO103" s="10"/>
      <c r="BP103" s="10"/>
    </row>
    <row r="104" spans="1:90" x14ac:dyDescent="0.25">
      <c r="BO104" s="10"/>
      <c r="BP104" s="10"/>
    </row>
  </sheetData>
  <sheetProtection algorithmName="SHA-512" hashValue="3P2wVG4aX1xlL1PUN2D8/Q1CYpUlffvqaLpkbDax+0nKvF9DYvyy74ANWson+vCH6z/Qm0+m9o7jjENafVK+iw==" saltValue="PRpEu/YHlBQOuGu4q0f38A==" spinCount="100000" sheet="1" objects="1" scenarios="1"/>
  <mergeCells count="27">
    <mergeCell ref="BS1:CL1"/>
    <mergeCell ref="BQ2:BQ3"/>
    <mergeCell ref="BR2:BR3"/>
    <mergeCell ref="BS2:CB2"/>
    <mergeCell ref="CC2:CL2"/>
    <mergeCell ref="C1:L1"/>
    <mergeCell ref="C2:L2"/>
    <mergeCell ref="O2:X2"/>
    <mergeCell ref="O1:X1"/>
    <mergeCell ref="BP2:BP3"/>
    <mergeCell ref="BE2:BN2"/>
    <mergeCell ref="AU1:BN1"/>
    <mergeCell ref="Y1:AR1"/>
    <mergeCell ref="BO1:BP1"/>
    <mergeCell ref="BO2:BO3"/>
    <mergeCell ref="AT2:AT3"/>
    <mergeCell ref="AU2:BD2"/>
    <mergeCell ref="Y2:AH2"/>
    <mergeCell ref="AI2:AR2"/>
    <mergeCell ref="Y25:AH25"/>
    <mergeCell ref="AI25:AR25"/>
    <mergeCell ref="Y24:AR24"/>
    <mergeCell ref="AS2:AS3"/>
    <mergeCell ref="A2:A3"/>
    <mergeCell ref="B2:B3"/>
    <mergeCell ref="M2:M3"/>
    <mergeCell ref="N2:N3"/>
  </mergeCells>
  <phoneticPr fontId="7"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9"/>
  <sheetViews>
    <sheetView workbookViewId="0">
      <selection sqref="A1:B1"/>
    </sheetView>
  </sheetViews>
  <sheetFormatPr defaultColWidth="9.08984375" defaultRowHeight="12.5" x14ac:dyDescent="0.25"/>
  <cols>
    <col min="1" max="2" width="10.6328125" style="2" customWidth="1"/>
    <col min="3" max="3" width="14.1796875" style="2" customWidth="1"/>
    <col min="4" max="4" width="10.6328125" style="2" customWidth="1"/>
    <col min="5" max="5" width="44.90625" style="58" customWidth="1"/>
    <col min="6" max="6" width="30.6328125" style="2" customWidth="1"/>
    <col min="7" max="7" width="9.08984375" style="2"/>
    <col min="8" max="8" width="9.08984375" style="2" hidden="1" customWidth="1"/>
    <col min="9" max="16384" width="9.08984375" style="2"/>
  </cols>
  <sheetData>
    <row r="1" spans="1:8" ht="13" x14ac:dyDescent="0.3">
      <c r="A1" s="156" t="s">
        <v>403</v>
      </c>
      <c r="B1" s="156"/>
      <c r="C1" s="197" t="s">
        <v>504</v>
      </c>
      <c r="D1" s="198"/>
      <c r="E1" s="127" t="s">
        <v>503</v>
      </c>
      <c r="F1" s="114" t="str">
        <f>IF(E1="Don't Know.",HYPERLINK("http://www.sabiosciences.com/distributor.php","Contact Technical Support"),IF(E1="Old Version",HYPERLINK("http://www.sabiosciences.com/rt_pcr_product/HTML/"&amp;UPPER(TRIM(LEFT(C1,8)))&amp;"A.html","Open Gene Table in Web Browser"),IF(E1="Z Version",HYPERLINK("http://www.sabiosciences.com/rt_pcr_product/HTML/"&amp;UPPER(TRIM(LEFT(C1,8)))&amp;"Z.html","Open Gene Table in Web Browser"),HYPERLINK("http://www.sabiosciences.com/distributor.php","Contact Technical Support"))))</f>
        <v>Contact Technical Support</v>
      </c>
      <c r="G1" s="92"/>
    </row>
    <row r="2" spans="1:8" ht="15" customHeight="1" x14ac:dyDescent="0.3">
      <c r="A2" s="97" t="s">
        <v>105</v>
      </c>
      <c r="B2" s="97" t="s">
        <v>194</v>
      </c>
      <c r="C2" s="97" t="s">
        <v>195</v>
      </c>
      <c r="D2" s="97" t="s">
        <v>97</v>
      </c>
      <c r="E2" s="97" t="s">
        <v>106</v>
      </c>
      <c r="F2" s="97" t="s">
        <v>107</v>
      </c>
    </row>
    <row r="3" spans="1:8" ht="15" customHeight="1" x14ac:dyDescent="0.25">
      <c r="A3" s="128" t="s">
        <v>1</v>
      </c>
      <c r="B3" s="128"/>
      <c r="C3" s="129" t="s">
        <v>412</v>
      </c>
      <c r="D3" s="130" t="s">
        <v>354</v>
      </c>
      <c r="E3" s="130" t="s">
        <v>378</v>
      </c>
      <c r="F3" s="116"/>
      <c r="H3"/>
    </row>
    <row r="4" spans="1:8" ht="15" customHeight="1" x14ac:dyDescent="0.25">
      <c r="A4" s="128" t="s">
        <v>2</v>
      </c>
      <c r="B4" s="128"/>
      <c r="C4" s="129" t="s">
        <v>413</v>
      </c>
      <c r="D4" s="130" t="s">
        <v>355</v>
      </c>
      <c r="E4" s="130" t="s">
        <v>379</v>
      </c>
      <c r="F4" s="116"/>
      <c r="H4"/>
    </row>
    <row r="5" spans="1:8" ht="15" customHeight="1" x14ac:dyDescent="0.25">
      <c r="A5" s="128" t="s">
        <v>3</v>
      </c>
      <c r="B5" s="128"/>
      <c r="C5" s="128" t="s">
        <v>414</v>
      </c>
      <c r="D5" s="130" t="s">
        <v>404</v>
      </c>
      <c r="E5" s="130" t="s">
        <v>448</v>
      </c>
      <c r="F5" s="116"/>
      <c r="H5"/>
    </row>
    <row r="6" spans="1:8" ht="15" customHeight="1" x14ac:dyDescent="0.25">
      <c r="A6" s="128" t="s">
        <v>4</v>
      </c>
      <c r="B6" s="128"/>
      <c r="C6" s="128" t="s">
        <v>415</v>
      </c>
      <c r="D6" s="130" t="s">
        <v>405</v>
      </c>
      <c r="E6" s="130" t="s">
        <v>449</v>
      </c>
      <c r="F6" s="116"/>
    </row>
    <row r="7" spans="1:8" ht="15" customHeight="1" x14ac:dyDescent="0.25">
      <c r="A7" s="128" t="s">
        <v>5</v>
      </c>
      <c r="B7" s="128"/>
      <c r="C7" s="128" t="s">
        <v>416</v>
      </c>
      <c r="D7" s="130" t="s">
        <v>356</v>
      </c>
      <c r="E7" s="130" t="s">
        <v>380</v>
      </c>
      <c r="F7" s="116"/>
    </row>
    <row r="8" spans="1:8" ht="15" customHeight="1" x14ac:dyDescent="0.25">
      <c r="A8" s="128" t="s">
        <v>6</v>
      </c>
      <c r="B8" s="128"/>
      <c r="C8" s="128" t="s">
        <v>417</v>
      </c>
      <c r="D8" s="130" t="s">
        <v>357</v>
      </c>
      <c r="E8" s="130" t="s">
        <v>381</v>
      </c>
      <c r="F8" s="116"/>
    </row>
    <row r="9" spans="1:8" ht="15" customHeight="1" x14ac:dyDescent="0.25">
      <c r="A9" s="128" t="s">
        <v>7</v>
      </c>
      <c r="B9" s="128"/>
      <c r="C9" s="128" t="s">
        <v>418</v>
      </c>
      <c r="D9" s="130" t="s">
        <v>406</v>
      </c>
      <c r="E9" s="130" t="s">
        <v>450</v>
      </c>
      <c r="F9" s="116"/>
    </row>
    <row r="10" spans="1:8" ht="15" customHeight="1" x14ac:dyDescent="0.25">
      <c r="A10" s="128" t="s">
        <v>8</v>
      </c>
      <c r="B10" s="128"/>
      <c r="C10" s="128" t="s">
        <v>419</v>
      </c>
      <c r="D10" s="130" t="s">
        <v>358</v>
      </c>
      <c r="E10" s="130" t="s">
        <v>382</v>
      </c>
      <c r="F10" s="116"/>
    </row>
    <row r="11" spans="1:8" ht="15" customHeight="1" x14ac:dyDescent="0.25">
      <c r="A11" s="128" t="s">
        <v>9</v>
      </c>
      <c r="B11" s="128"/>
      <c r="C11" s="128" t="s">
        <v>420</v>
      </c>
      <c r="D11" s="130" t="s">
        <v>359</v>
      </c>
      <c r="E11" s="130" t="s">
        <v>383</v>
      </c>
      <c r="F11" s="116"/>
    </row>
    <row r="12" spans="1:8" ht="15" customHeight="1" x14ac:dyDescent="0.25">
      <c r="A12" s="128" t="s">
        <v>10</v>
      </c>
      <c r="B12" s="128"/>
      <c r="C12" s="128" t="s">
        <v>421</v>
      </c>
      <c r="D12" s="130" t="s">
        <v>360</v>
      </c>
      <c r="E12" s="130" t="s">
        <v>384</v>
      </c>
      <c r="F12" s="116"/>
    </row>
    <row r="13" spans="1:8" ht="15" customHeight="1" x14ac:dyDescent="0.25">
      <c r="A13" s="128" t="s">
        <v>11</v>
      </c>
      <c r="B13" s="128"/>
      <c r="C13" s="128" t="s">
        <v>479</v>
      </c>
      <c r="D13" s="130" t="s">
        <v>466</v>
      </c>
      <c r="E13" s="130" t="s">
        <v>491</v>
      </c>
      <c r="F13" s="116"/>
    </row>
    <row r="14" spans="1:8" ht="15" customHeight="1" x14ac:dyDescent="0.25">
      <c r="A14" s="128" t="s">
        <v>12</v>
      </c>
      <c r="B14" s="128"/>
      <c r="C14" s="128" t="s">
        <v>422</v>
      </c>
      <c r="D14" s="130" t="s">
        <v>361</v>
      </c>
      <c r="E14" s="130" t="s">
        <v>385</v>
      </c>
      <c r="F14" s="116"/>
    </row>
    <row r="15" spans="1:8" ht="15" customHeight="1" x14ac:dyDescent="0.25">
      <c r="A15" s="128" t="s">
        <v>13</v>
      </c>
      <c r="B15" s="128"/>
      <c r="C15" s="128" t="s">
        <v>423</v>
      </c>
      <c r="D15" s="130" t="s">
        <v>362</v>
      </c>
      <c r="E15" s="130" t="s">
        <v>386</v>
      </c>
      <c r="F15" s="116"/>
    </row>
    <row r="16" spans="1:8" ht="15" customHeight="1" x14ac:dyDescent="0.25">
      <c r="A16" s="128" t="s">
        <v>14</v>
      </c>
      <c r="B16" s="128"/>
      <c r="C16" s="128" t="s">
        <v>424</v>
      </c>
      <c r="D16" s="130" t="s">
        <v>363</v>
      </c>
      <c r="E16" s="130" t="s">
        <v>387</v>
      </c>
      <c r="F16" s="116"/>
    </row>
    <row r="17" spans="1:6" ht="15" customHeight="1" x14ac:dyDescent="0.25">
      <c r="A17" s="128" t="s">
        <v>15</v>
      </c>
      <c r="B17" s="128"/>
      <c r="C17" s="128" t="s">
        <v>425</v>
      </c>
      <c r="D17" s="130" t="s">
        <v>364</v>
      </c>
      <c r="E17" s="130" t="s">
        <v>388</v>
      </c>
      <c r="F17" s="116"/>
    </row>
    <row r="18" spans="1:6" ht="15" customHeight="1" x14ac:dyDescent="0.25">
      <c r="A18" s="128" t="s">
        <v>16</v>
      </c>
      <c r="B18" s="128"/>
      <c r="C18" s="128" t="s">
        <v>426</v>
      </c>
      <c r="D18" s="130" t="s">
        <v>365</v>
      </c>
      <c r="E18" s="130" t="s">
        <v>451</v>
      </c>
      <c r="F18" s="116"/>
    </row>
    <row r="19" spans="1:6" ht="15" customHeight="1" x14ac:dyDescent="0.25">
      <c r="A19" s="128" t="s">
        <v>17</v>
      </c>
      <c r="B19" s="128"/>
      <c r="C19" s="128" t="s">
        <v>427</v>
      </c>
      <c r="D19" s="130" t="s">
        <v>366</v>
      </c>
      <c r="E19" s="130" t="s">
        <v>389</v>
      </c>
      <c r="F19" s="116"/>
    </row>
    <row r="20" spans="1:6" ht="15" customHeight="1" x14ac:dyDescent="0.25">
      <c r="A20" s="128" t="s">
        <v>18</v>
      </c>
      <c r="B20" s="128"/>
      <c r="C20" s="128" t="s">
        <v>428</v>
      </c>
      <c r="D20" s="130" t="s">
        <v>235</v>
      </c>
      <c r="E20" s="130" t="s">
        <v>390</v>
      </c>
      <c r="F20" s="116"/>
    </row>
    <row r="21" spans="1:6" ht="15" customHeight="1" x14ac:dyDescent="0.25">
      <c r="A21" s="128" t="s">
        <v>19</v>
      </c>
      <c r="B21" s="128"/>
      <c r="C21" s="128" t="s">
        <v>429</v>
      </c>
      <c r="D21" s="130" t="s">
        <v>367</v>
      </c>
      <c r="E21" s="130" t="s">
        <v>391</v>
      </c>
      <c r="F21" s="116"/>
    </row>
    <row r="22" spans="1:6" ht="15" customHeight="1" x14ac:dyDescent="0.25">
      <c r="A22" s="128" t="s">
        <v>20</v>
      </c>
      <c r="B22" s="128"/>
      <c r="C22" s="128" t="s">
        <v>430</v>
      </c>
      <c r="D22" s="130" t="s">
        <v>407</v>
      </c>
      <c r="E22" s="130" t="s">
        <v>452</v>
      </c>
      <c r="F22" s="116"/>
    </row>
    <row r="23" spans="1:6" ht="15" customHeight="1" x14ac:dyDescent="0.25">
      <c r="A23" s="128" t="s">
        <v>21</v>
      </c>
      <c r="B23" s="128"/>
      <c r="C23" s="128" t="s">
        <v>431</v>
      </c>
      <c r="D23" s="130" t="s">
        <v>396</v>
      </c>
      <c r="E23" s="130" t="s">
        <v>392</v>
      </c>
      <c r="F23" s="116"/>
    </row>
    <row r="24" spans="1:6" ht="15" customHeight="1" x14ac:dyDescent="0.25">
      <c r="A24" s="128" t="s">
        <v>22</v>
      </c>
      <c r="B24" s="128"/>
      <c r="C24" s="128" t="s">
        <v>432</v>
      </c>
      <c r="D24" s="130" t="s">
        <v>397</v>
      </c>
      <c r="E24" s="130" t="s">
        <v>453</v>
      </c>
      <c r="F24" s="116"/>
    </row>
    <row r="25" spans="1:6" ht="15" customHeight="1" x14ac:dyDescent="0.25">
      <c r="A25" s="128" t="s">
        <v>23</v>
      </c>
      <c r="B25" s="128"/>
      <c r="C25" s="128" t="s">
        <v>433</v>
      </c>
      <c r="D25" s="130" t="s">
        <v>408</v>
      </c>
      <c r="E25" s="130" t="s">
        <v>454</v>
      </c>
      <c r="F25" s="116"/>
    </row>
    <row r="26" spans="1:6" ht="15" customHeight="1" x14ac:dyDescent="0.25">
      <c r="A26" s="128" t="s">
        <v>24</v>
      </c>
      <c r="B26" s="128"/>
      <c r="C26" s="128" t="s">
        <v>434</v>
      </c>
      <c r="D26" s="130" t="s">
        <v>368</v>
      </c>
      <c r="E26" s="130" t="s">
        <v>393</v>
      </c>
      <c r="F26" s="116"/>
    </row>
    <row r="27" spans="1:6" ht="15" customHeight="1" x14ac:dyDescent="0.25">
      <c r="A27" s="128" t="s">
        <v>25</v>
      </c>
      <c r="B27" s="128"/>
      <c r="C27" s="128" t="s">
        <v>480</v>
      </c>
      <c r="D27" s="130" t="s">
        <v>467</v>
      </c>
      <c r="E27" s="130" t="s">
        <v>492</v>
      </c>
      <c r="F27" s="116"/>
    </row>
    <row r="28" spans="1:6" ht="15" customHeight="1" x14ac:dyDescent="0.25">
      <c r="A28" s="128" t="s">
        <v>26</v>
      </c>
      <c r="B28" s="128"/>
      <c r="C28" s="128" t="s">
        <v>481</v>
      </c>
      <c r="D28" s="130" t="s">
        <v>468</v>
      </c>
      <c r="E28" s="130" t="s">
        <v>493</v>
      </c>
      <c r="F28" s="116"/>
    </row>
    <row r="29" spans="1:6" ht="15" customHeight="1" x14ac:dyDescent="0.25">
      <c r="A29" s="128" t="s">
        <v>27</v>
      </c>
      <c r="B29" s="128"/>
      <c r="C29" s="128" t="s">
        <v>435</v>
      </c>
      <c r="D29" s="130" t="s">
        <v>369</v>
      </c>
      <c r="E29" s="130" t="s">
        <v>455</v>
      </c>
      <c r="F29" s="116"/>
    </row>
    <row r="30" spans="1:6" ht="15" customHeight="1" x14ac:dyDescent="0.25">
      <c r="A30" s="128" t="s">
        <v>28</v>
      </c>
      <c r="B30" s="128"/>
      <c r="C30" s="128" t="s">
        <v>482</v>
      </c>
      <c r="D30" s="130" t="s">
        <v>469</v>
      </c>
      <c r="E30" s="130" t="s">
        <v>494</v>
      </c>
      <c r="F30" s="116"/>
    </row>
    <row r="31" spans="1:6" ht="15" customHeight="1" x14ac:dyDescent="0.25">
      <c r="A31" s="128" t="s">
        <v>29</v>
      </c>
      <c r="B31" s="128"/>
      <c r="C31" s="128" t="s">
        <v>483</v>
      </c>
      <c r="D31" s="130" t="s">
        <v>470</v>
      </c>
      <c r="E31" s="130" t="s">
        <v>495</v>
      </c>
      <c r="F31" s="116"/>
    </row>
    <row r="32" spans="1:6" ht="15" customHeight="1" x14ac:dyDescent="0.25">
      <c r="A32" s="128" t="s">
        <v>30</v>
      </c>
      <c r="B32" s="128"/>
      <c r="C32" s="128" t="s">
        <v>484</v>
      </c>
      <c r="D32" s="130" t="s">
        <v>471</v>
      </c>
      <c r="E32" s="130" t="s">
        <v>496</v>
      </c>
      <c r="F32" s="116"/>
    </row>
    <row r="33" spans="1:6" ht="15" customHeight="1" x14ac:dyDescent="0.25">
      <c r="A33" s="128" t="s">
        <v>31</v>
      </c>
      <c r="B33" s="128"/>
      <c r="C33" s="128" t="s">
        <v>436</v>
      </c>
      <c r="D33" s="130" t="s">
        <v>370</v>
      </c>
      <c r="E33" s="130" t="s">
        <v>456</v>
      </c>
      <c r="F33" s="116"/>
    </row>
    <row r="34" spans="1:6" ht="15" customHeight="1" x14ac:dyDescent="0.25">
      <c r="A34" s="128" t="s">
        <v>32</v>
      </c>
      <c r="B34" s="128"/>
      <c r="C34" s="128" t="s">
        <v>437</v>
      </c>
      <c r="D34" s="130" t="s">
        <v>371</v>
      </c>
      <c r="E34" s="130" t="s">
        <v>457</v>
      </c>
      <c r="F34" s="116"/>
    </row>
    <row r="35" spans="1:6" ht="15" customHeight="1" x14ac:dyDescent="0.25">
      <c r="A35" s="128" t="s">
        <v>33</v>
      </c>
      <c r="B35" s="128"/>
      <c r="C35" s="128" t="s">
        <v>485</v>
      </c>
      <c r="D35" s="130" t="s">
        <v>472</v>
      </c>
      <c r="E35" s="130" t="s">
        <v>497</v>
      </c>
      <c r="F35" s="116"/>
    </row>
    <row r="36" spans="1:6" ht="15" customHeight="1" x14ac:dyDescent="0.25">
      <c r="A36" s="128" t="s">
        <v>34</v>
      </c>
      <c r="B36" s="128"/>
      <c r="C36" s="128" t="s">
        <v>438</v>
      </c>
      <c r="D36" s="130" t="s">
        <v>473</v>
      </c>
      <c r="E36" s="130" t="s">
        <v>458</v>
      </c>
      <c r="F36" s="116"/>
    </row>
    <row r="37" spans="1:6" ht="15" customHeight="1" x14ac:dyDescent="0.25">
      <c r="A37" s="128" t="s">
        <v>35</v>
      </c>
      <c r="B37" s="128"/>
      <c r="C37" s="128" t="s">
        <v>486</v>
      </c>
      <c r="D37" s="130" t="s">
        <v>474</v>
      </c>
      <c r="E37" s="130" t="s">
        <v>498</v>
      </c>
      <c r="F37" s="116"/>
    </row>
    <row r="38" spans="1:6" ht="15" customHeight="1" x14ac:dyDescent="0.25">
      <c r="A38" s="128" t="s">
        <v>36</v>
      </c>
      <c r="B38" s="128"/>
      <c r="C38" s="128" t="s">
        <v>487</v>
      </c>
      <c r="D38" s="130" t="s">
        <v>475</v>
      </c>
      <c r="E38" s="130" t="s">
        <v>499</v>
      </c>
      <c r="F38" s="116"/>
    </row>
    <row r="39" spans="1:6" ht="15" customHeight="1" x14ac:dyDescent="0.25">
      <c r="A39" s="128" t="s">
        <v>37</v>
      </c>
      <c r="B39" s="128"/>
      <c r="C39" s="128" t="s">
        <v>488</v>
      </c>
      <c r="D39" s="130" t="s">
        <v>476</v>
      </c>
      <c r="E39" s="130" t="s">
        <v>500</v>
      </c>
      <c r="F39" s="116"/>
    </row>
    <row r="40" spans="1:6" ht="15" customHeight="1" x14ac:dyDescent="0.25">
      <c r="A40" s="128" t="s">
        <v>38</v>
      </c>
      <c r="B40" s="128"/>
      <c r="C40" s="128" t="s">
        <v>439</v>
      </c>
      <c r="D40" s="130" t="s">
        <v>372</v>
      </c>
      <c r="E40" s="130" t="s">
        <v>459</v>
      </c>
      <c r="F40" s="116"/>
    </row>
    <row r="41" spans="1:6" ht="15" customHeight="1" x14ac:dyDescent="0.25">
      <c r="A41" s="128" t="s">
        <v>39</v>
      </c>
      <c r="B41" s="128"/>
      <c r="C41" s="128" t="s">
        <v>440</v>
      </c>
      <c r="D41" s="130" t="s">
        <v>373</v>
      </c>
      <c r="E41" s="130" t="s">
        <v>460</v>
      </c>
      <c r="F41" s="116"/>
    </row>
    <row r="42" spans="1:6" ht="15" customHeight="1" x14ac:dyDescent="0.25">
      <c r="A42" s="128" t="s">
        <v>40</v>
      </c>
      <c r="B42" s="128"/>
      <c r="C42" s="128" t="s">
        <v>441</v>
      </c>
      <c r="D42" s="130" t="s">
        <v>374</v>
      </c>
      <c r="E42" s="130" t="s">
        <v>461</v>
      </c>
      <c r="F42" s="116"/>
    </row>
    <row r="43" spans="1:6" ht="15" customHeight="1" x14ac:dyDescent="0.25">
      <c r="A43" s="128" t="s">
        <v>41</v>
      </c>
      <c r="B43" s="128"/>
      <c r="C43" s="128" t="s">
        <v>442</v>
      </c>
      <c r="D43" s="130" t="s">
        <v>375</v>
      </c>
      <c r="E43" s="130" t="s">
        <v>462</v>
      </c>
      <c r="F43" s="116"/>
    </row>
    <row r="44" spans="1:6" ht="15" customHeight="1" x14ac:dyDescent="0.25">
      <c r="A44" s="128" t="s">
        <v>42</v>
      </c>
      <c r="B44" s="128"/>
      <c r="C44" s="128" t="s">
        <v>489</v>
      </c>
      <c r="D44" s="130" t="s">
        <v>477</v>
      </c>
      <c r="E44" s="130" t="s">
        <v>501</v>
      </c>
      <c r="F44" s="116"/>
    </row>
    <row r="45" spans="1:6" ht="15" customHeight="1" x14ac:dyDescent="0.25">
      <c r="A45" s="128" t="s">
        <v>43</v>
      </c>
      <c r="B45" s="128"/>
      <c r="C45" s="128" t="s">
        <v>490</v>
      </c>
      <c r="D45" s="130" t="s">
        <v>478</v>
      </c>
      <c r="E45" s="130" t="s">
        <v>502</v>
      </c>
      <c r="F45" s="116"/>
    </row>
    <row r="46" spans="1:6" ht="15" customHeight="1" x14ac:dyDescent="0.25">
      <c r="A46" s="128" t="s">
        <v>44</v>
      </c>
      <c r="B46" s="128"/>
      <c r="C46" s="128" t="s">
        <v>443</v>
      </c>
      <c r="D46" s="130" t="s">
        <v>376</v>
      </c>
      <c r="E46" s="130" t="s">
        <v>394</v>
      </c>
      <c r="F46" s="116"/>
    </row>
    <row r="47" spans="1:6" ht="15" customHeight="1" x14ac:dyDescent="0.25">
      <c r="A47" s="128" t="s">
        <v>45</v>
      </c>
      <c r="B47" s="128"/>
      <c r="C47" s="128" t="s">
        <v>444</v>
      </c>
      <c r="D47" s="130" t="s">
        <v>377</v>
      </c>
      <c r="E47" s="130" t="s">
        <v>395</v>
      </c>
      <c r="F47" s="116"/>
    </row>
    <row r="48" spans="1:6" ht="15" customHeight="1" x14ac:dyDescent="0.25">
      <c r="A48" s="128" t="s">
        <v>46</v>
      </c>
      <c r="B48" s="128"/>
      <c r="C48" s="128" t="s">
        <v>445</v>
      </c>
      <c r="D48" s="131" t="s">
        <v>409</v>
      </c>
      <c r="E48" s="130" t="s">
        <v>463</v>
      </c>
      <c r="F48" s="116"/>
    </row>
    <row r="49" spans="1:6" ht="15" customHeight="1" x14ac:dyDescent="0.25">
      <c r="A49" s="128" t="s">
        <v>47</v>
      </c>
      <c r="B49" s="128"/>
      <c r="C49" s="128" t="s">
        <v>446</v>
      </c>
      <c r="D49" s="131" t="s">
        <v>410</v>
      </c>
      <c r="E49" s="125" t="s">
        <v>464</v>
      </c>
      <c r="F49" s="116"/>
    </row>
    <row r="50" spans="1:6" ht="15" customHeight="1" x14ac:dyDescent="0.25">
      <c r="A50" s="128" t="s">
        <v>48</v>
      </c>
      <c r="B50" s="128"/>
      <c r="C50" s="128" t="s">
        <v>447</v>
      </c>
      <c r="D50" s="132" t="s">
        <v>411</v>
      </c>
      <c r="E50" s="130" t="s">
        <v>465</v>
      </c>
      <c r="F50" s="116"/>
    </row>
    <row r="51" spans="1:6" ht="15" customHeight="1" x14ac:dyDescent="0.25">
      <c r="A51" s="115"/>
      <c r="B51" s="115"/>
      <c r="C51" s="115"/>
      <c r="D51" s="115"/>
      <c r="E51" s="116"/>
      <c r="F51" s="116"/>
    </row>
    <row r="52" spans="1:6" ht="15" customHeight="1" x14ac:dyDescent="0.25">
      <c r="A52" s="115"/>
      <c r="B52" s="115"/>
      <c r="C52" s="115"/>
      <c r="D52" s="115"/>
      <c r="E52" s="116"/>
      <c r="F52" s="116"/>
    </row>
    <row r="53" spans="1:6" ht="15" customHeight="1" x14ac:dyDescent="0.25">
      <c r="A53" s="115"/>
      <c r="B53" s="115"/>
      <c r="C53" s="115"/>
      <c r="D53" s="115"/>
      <c r="E53" s="116"/>
      <c r="F53" s="116"/>
    </row>
    <row r="54" spans="1:6" ht="15" customHeight="1" x14ac:dyDescent="0.25">
      <c r="A54" s="115"/>
      <c r="B54" s="115"/>
      <c r="C54" s="115"/>
      <c r="D54" s="115"/>
      <c r="E54" s="116"/>
      <c r="F54" s="116"/>
    </row>
    <row r="55" spans="1:6" ht="15" customHeight="1" x14ac:dyDescent="0.25">
      <c r="A55" s="115"/>
      <c r="B55" s="115"/>
      <c r="C55" s="115"/>
      <c r="D55" s="115"/>
      <c r="E55" s="116"/>
      <c r="F55" s="116"/>
    </row>
    <row r="56" spans="1:6" ht="15" customHeight="1" x14ac:dyDescent="0.25">
      <c r="A56" s="115"/>
      <c r="B56" s="115"/>
      <c r="C56" s="115"/>
      <c r="D56" s="115"/>
      <c r="E56" s="116"/>
      <c r="F56" s="116"/>
    </row>
    <row r="57" spans="1:6" ht="15" customHeight="1" x14ac:dyDescent="0.25">
      <c r="A57" s="115"/>
      <c r="B57" s="115"/>
      <c r="C57" s="115"/>
      <c r="D57" s="115"/>
      <c r="E57" s="116"/>
      <c r="F57" s="116"/>
    </row>
    <row r="58" spans="1:6" ht="15" customHeight="1" x14ac:dyDescent="0.25">
      <c r="A58" s="115"/>
      <c r="B58" s="115"/>
      <c r="C58" s="115"/>
      <c r="D58" s="115"/>
      <c r="E58" s="116"/>
      <c r="F58" s="116"/>
    </row>
    <row r="59" spans="1:6" ht="15" customHeight="1" x14ac:dyDescent="0.25">
      <c r="A59" s="115"/>
      <c r="B59" s="115"/>
      <c r="C59" s="115"/>
      <c r="D59" s="115"/>
      <c r="E59" s="116"/>
      <c r="F59" s="116"/>
    </row>
    <row r="60" spans="1:6" ht="15" customHeight="1" x14ac:dyDescent="0.25">
      <c r="A60" s="115"/>
      <c r="B60" s="115"/>
      <c r="C60" s="115"/>
      <c r="D60" s="115"/>
      <c r="E60" s="116"/>
      <c r="F60" s="116"/>
    </row>
    <row r="61" spans="1:6" ht="15" customHeight="1" x14ac:dyDescent="0.25">
      <c r="A61" s="115"/>
      <c r="B61" s="115"/>
      <c r="C61" s="115"/>
      <c r="D61" s="115"/>
      <c r="E61" s="116"/>
      <c r="F61" s="116"/>
    </row>
    <row r="62" spans="1:6" ht="15" customHeight="1" x14ac:dyDescent="0.25">
      <c r="A62" s="115"/>
      <c r="B62" s="115"/>
      <c r="C62" s="115"/>
      <c r="D62" s="115"/>
      <c r="E62" s="116"/>
      <c r="F62" s="116"/>
    </row>
    <row r="63" spans="1:6" ht="15" customHeight="1" x14ac:dyDescent="0.25">
      <c r="A63" s="115"/>
      <c r="B63" s="115"/>
      <c r="C63" s="115"/>
      <c r="D63" s="115"/>
      <c r="E63" s="116"/>
      <c r="F63" s="116"/>
    </row>
    <row r="64" spans="1:6" ht="15" customHeight="1" x14ac:dyDescent="0.25">
      <c r="A64" s="115"/>
      <c r="B64" s="115"/>
      <c r="C64" s="115"/>
      <c r="D64" s="115"/>
      <c r="E64" s="116"/>
      <c r="F64" s="116"/>
    </row>
    <row r="65" spans="1:6" ht="15" customHeight="1" x14ac:dyDescent="0.25">
      <c r="A65" s="115"/>
      <c r="B65" s="115"/>
      <c r="C65" s="115"/>
      <c r="D65" s="115"/>
      <c r="E65" s="116"/>
      <c r="F65" s="116"/>
    </row>
    <row r="66" spans="1:6" ht="15" customHeight="1" x14ac:dyDescent="0.25">
      <c r="A66" s="115"/>
      <c r="B66" s="115"/>
      <c r="C66" s="115"/>
      <c r="D66" s="115"/>
      <c r="E66" s="116"/>
      <c r="F66" s="116"/>
    </row>
    <row r="67" spans="1:6" ht="15" customHeight="1" x14ac:dyDescent="0.25">
      <c r="A67" s="115"/>
      <c r="B67" s="115"/>
      <c r="C67" s="115"/>
      <c r="D67" s="115"/>
      <c r="E67" s="116"/>
      <c r="F67" s="116"/>
    </row>
    <row r="68" spans="1:6" ht="15" customHeight="1" x14ac:dyDescent="0.25">
      <c r="A68" s="115"/>
      <c r="B68" s="115"/>
      <c r="C68" s="115"/>
      <c r="D68" s="115"/>
      <c r="E68" s="116"/>
      <c r="F68" s="116"/>
    </row>
    <row r="69" spans="1:6" ht="15" customHeight="1" x14ac:dyDescent="0.25">
      <c r="A69" s="115"/>
      <c r="B69" s="115"/>
      <c r="C69" s="115"/>
      <c r="D69" s="115"/>
      <c r="E69" s="116"/>
      <c r="F69" s="116"/>
    </row>
    <row r="70" spans="1:6" ht="15" customHeight="1" x14ac:dyDescent="0.25">
      <c r="A70" s="115"/>
      <c r="B70" s="115"/>
      <c r="C70" s="115"/>
      <c r="D70" s="115"/>
      <c r="E70" s="116"/>
      <c r="F70" s="116"/>
    </row>
    <row r="71" spans="1:6" ht="15" customHeight="1" x14ac:dyDescent="0.25">
      <c r="A71" s="115"/>
      <c r="B71" s="115"/>
      <c r="C71" s="115"/>
      <c r="D71" s="115"/>
      <c r="E71" s="116"/>
      <c r="F71" s="116"/>
    </row>
    <row r="72" spans="1:6" ht="15" customHeight="1" x14ac:dyDescent="0.25">
      <c r="A72" s="115"/>
      <c r="B72" s="115"/>
      <c r="C72" s="115"/>
      <c r="D72" s="115"/>
      <c r="E72" s="116"/>
      <c r="F72" s="116"/>
    </row>
    <row r="73" spans="1:6" ht="15" customHeight="1" x14ac:dyDescent="0.25">
      <c r="A73" s="115"/>
      <c r="B73" s="115"/>
      <c r="C73" s="115"/>
      <c r="D73" s="115"/>
      <c r="E73" s="116"/>
      <c r="F73" s="116"/>
    </row>
    <row r="74" spans="1:6" ht="15" customHeight="1" x14ac:dyDescent="0.25">
      <c r="A74" s="115"/>
      <c r="B74" s="115"/>
      <c r="C74" s="115"/>
      <c r="D74" s="115"/>
      <c r="E74" s="116"/>
      <c r="F74" s="116"/>
    </row>
    <row r="75" spans="1:6" ht="15" customHeight="1" x14ac:dyDescent="0.25">
      <c r="A75" s="115"/>
      <c r="B75" s="115"/>
      <c r="C75" s="115"/>
      <c r="D75" s="115"/>
      <c r="E75" s="116"/>
      <c r="F75" s="116"/>
    </row>
    <row r="76" spans="1:6" ht="15" customHeight="1" x14ac:dyDescent="0.25">
      <c r="A76" s="115"/>
      <c r="B76" s="115"/>
      <c r="C76" s="115"/>
      <c r="D76" s="115"/>
      <c r="E76" s="116"/>
      <c r="F76" s="116"/>
    </row>
    <row r="77" spans="1:6" ht="15" customHeight="1" x14ac:dyDescent="0.25">
      <c r="A77" s="115"/>
      <c r="B77" s="115"/>
      <c r="C77" s="115"/>
      <c r="D77" s="115"/>
      <c r="E77" s="116"/>
      <c r="F77" s="116"/>
    </row>
    <row r="78" spans="1:6" ht="15" customHeight="1" x14ac:dyDescent="0.25">
      <c r="A78" s="115"/>
      <c r="B78" s="115"/>
      <c r="C78" s="115"/>
      <c r="D78" s="115"/>
      <c r="E78" s="116"/>
      <c r="F78" s="116"/>
    </row>
    <row r="79" spans="1:6" ht="15" customHeight="1" x14ac:dyDescent="0.25">
      <c r="A79" s="115"/>
      <c r="B79" s="115"/>
      <c r="C79" s="115"/>
      <c r="D79" s="115"/>
      <c r="E79" s="116"/>
      <c r="F79" s="116"/>
    </row>
    <row r="80" spans="1:6" ht="15" customHeight="1" x14ac:dyDescent="0.25">
      <c r="A80" s="115"/>
      <c r="B80" s="115"/>
      <c r="C80" s="115"/>
      <c r="D80" s="115"/>
      <c r="E80" s="116"/>
      <c r="F80" s="116"/>
    </row>
    <row r="81" spans="1:6" ht="15" customHeight="1" x14ac:dyDescent="0.25">
      <c r="A81" s="115"/>
      <c r="B81" s="115"/>
      <c r="C81" s="115"/>
      <c r="D81" s="115"/>
      <c r="E81" s="116"/>
      <c r="F81" s="116"/>
    </row>
    <row r="82" spans="1:6" ht="15" customHeight="1" x14ac:dyDescent="0.25">
      <c r="A82" s="115"/>
      <c r="B82" s="115"/>
      <c r="C82" s="115"/>
      <c r="D82" s="115"/>
      <c r="E82" s="116"/>
      <c r="F82" s="116"/>
    </row>
    <row r="83" spans="1:6" ht="15" customHeight="1" x14ac:dyDescent="0.25">
      <c r="A83" s="115"/>
      <c r="B83" s="115"/>
      <c r="C83" s="115"/>
      <c r="D83" s="115"/>
      <c r="E83" s="116"/>
      <c r="F83" s="116"/>
    </row>
    <row r="84" spans="1:6" ht="15" customHeight="1" x14ac:dyDescent="0.25">
      <c r="A84" s="115"/>
      <c r="B84" s="115"/>
      <c r="C84" s="115"/>
      <c r="D84" s="115"/>
      <c r="E84" s="116"/>
      <c r="F84" s="116"/>
    </row>
    <row r="85" spans="1:6" ht="15" customHeight="1" x14ac:dyDescent="0.25">
      <c r="A85" s="115"/>
      <c r="B85" s="115"/>
      <c r="C85" s="115"/>
      <c r="D85" s="115"/>
      <c r="E85" s="116"/>
      <c r="F85" s="116"/>
    </row>
    <row r="86" spans="1:6" ht="15" customHeight="1" x14ac:dyDescent="0.25">
      <c r="A86" s="115"/>
      <c r="B86" s="115"/>
      <c r="C86" s="115"/>
      <c r="D86" s="115"/>
      <c r="E86" s="116"/>
      <c r="F86" s="116"/>
    </row>
    <row r="87" spans="1:6" ht="15" customHeight="1" x14ac:dyDescent="0.25">
      <c r="A87" s="115"/>
      <c r="B87" s="115"/>
      <c r="C87" s="115"/>
      <c r="D87" s="115"/>
      <c r="E87" s="116"/>
      <c r="F87" s="116"/>
    </row>
    <row r="88" spans="1:6" ht="15" customHeight="1" x14ac:dyDescent="0.25">
      <c r="A88" s="115"/>
      <c r="B88" s="115"/>
      <c r="C88" s="115"/>
      <c r="D88" s="115"/>
      <c r="E88" s="116"/>
      <c r="F88" s="116"/>
    </row>
    <row r="89" spans="1:6" ht="15" customHeight="1" x14ac:dyDescent="0.25">
      <c r="A89" s="115"/>
      <c r="B89" s="115"/>
      <c r="C89" s="115"/>
      <c r="D89" s="115"/>
      <c r="E89" s="116"/>
      <c r="F89" s="116"/>
    </row>
    <row r="90" spans="1:6" ht="15" customHeight="1" x14ac:dyDescent="0.25">
      <c r="A90" s="115"/>
      <c r="B90" s="115"/>
      <c r="C90" s="115"/>
      <c r="D90" s="115"/>
      <c r="E90" s="116"/>
      <c r="F90" s="116"/>
    </row>
    <row r="91" spans="1:6" ht="15" customHeight="1" x14ac:dyDescent="0.25">
      <c r="A91" s="115"/>
      <c r="B91" s="115"/>
      <c r="C91" s="115"/>
      <c r="D91" s="115"/>
      <c r="E91" s="116"/>
      <c r="F91" s="116"/>
    </row>
    <row r="92" spans="1:6" ht="15" customHeight="1" x14ac:dyDescent="0.25">
      <c r="A92" s="115"/>
      <c r="B92" s="115"/>
      <c r="C92" s="115"/>
      <c r="D92" s="115"/>
      <c r="E92" s="116"/>
      <c r="F92" s="116"/>
    </row>
    <row r="93" spans="1:6" ht="15" customHeight="1" x14ac:dyDescent="0.25">
      <c r="A93" s="115"/>
      <c r="B93" s="115"/>
      <c r="C93" s="115"/>
      <c r="D93" s="115"/>
      <c r="E93" s="116"/>
      <c r="F93" s="116"/>
    </row>
    <row r="94" spans="1:6" ht="15" customHeight="1" x14ac:dyDescent="0.25">
      <c r="A94" s="115"/>
      <c r="B94" s="115"/>
      <c r="C94" s="115"/>
      <c r="D94" s="115"/>
      <c r="E94" s="116"/>
      <c r="F94" s="116"/>
    </row>
    <row r="95" spans="1:6" ht="15" customHeight="1" x14ac:dyDescent="0.25">
      <c r="A95" s="115"/>
      <c r="B95" s="115"/>
      <c r="C95" s="115"/>
      <c r="D95" s="115"/>
      <c r="E95" s="116"/>
      <c r="F95" s="116"/>
    </row>
    <row r="96" spans="1:6" ht="15" customHeight="1" x14ac:dyDescent="0.25">
      <c r="A96" s="115"/>
      <c r="B96" s="115"/>
      <c r="C96" s="115"/>
      <c r="D96" s="115"/>
      <c r="E96" s="116"/>
      <c r="F96" s="116"/>
    </row>
    <row r="97" spans="1:6" ht="15" customHeight="1" x14ac:dyDescent="0.25">
      <c r="A97" s="115"/>
      <c r="B97" s="115"/>
      <c r="C97" s="115"/>
      <c r="D97" s="115"/>
      <c r="E97" s="116"/>
      <c r="F97" s="116"/>
    </row>
    <row r="98" spans="1:6" ht="15" customHeight="1" x14ac:dyDescent="0.25">
      <c r="A98" s="115"/>
      <c r="B98" s="115"/>
      <c r="C98" s="115"/>
      <c r="D98" s="115"/>
      <c r="E98" s="116"/>
      <c r="F98" s="116"/>
    </row>
    <row r="99" spans="1:6" x14ac:dyDescent="0.25">
      <c r="A99" s="196"/>
      <c r="B99" s="196"/>
      <c r="C99" s="196"/>
      <c r="D99" s="196"/>
      <c r="E99" s="196"/>
      <c r="F99" s="196"/>
    </row>
  </sheetData>
  <sheetProtection algorithmName="SHA-512" hashValue="xjDn01nGkiYLCHw66kHN7WQpnSkD7PL55flRXYxD1pfRC2HXnO6nOTSfBtHp8GuHg95bUARg4XqWHBPSRdQy/Q==" saltValue="lWhY3WgOqOxtJW4fLsshpA==" spinCount="100000" sheet="1" objects="1" scenarios="1"/>
  <mergeCells count="3">
    <mergeCell ref="A99:F99"/>
    <mergeCell ref="A1:B1"/>
    <mergeCell ref="C1:D1"/>
  </mergeCells>
  <phoneticPr fontId="7"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workbookViewId="0">
      <selection activeCell="H16" sqref="H16"/>
    </sheetView>
  </sheetViews>
  <sheetFormatPr defaultRowHeight="12.5" x14ac:dyDescent="0.25"/>
  <cols>
    <col min="11" max="12" width="8.90625" customWidth="1"/>
  </cols>
  <sheetData>
    <row r="1" spans="1:13" ht="13" x14ac:dyDescent="0.3">
      <c r="A1" s="144" t="s">
        <v>170</v>
      </c>
      <c r="B1" s="145">
        <v>1</v>
      </c>
      <c r="C1" s="145">
        <v>2</v>
      </c>
      <c r="D1" s="145">
        <v>3</v>
      </c>
      <c r="E1" s="145">
        <v>4</v>
      </c>
      <c r="F1" s="145">
        <v>5</v>
      </c>
      <c r="G1" s="145">
        <v>6</v>
      </c>
      <c r="H1" s="145">
        <v>7</v>
      </c>
      <c r="I1" s="145">
        <v>8</v>
      </c>
      <c r="J1" s="145">
        <v>9</v>
      </c>
      <c r="K1" s="145">
        <v>10</v>
      </c>
      <c r="L1" s="145">
        <v>11</v>
      </c>
      <c r="M1" s="145">
        <v>12</v>
      </c>
    </row>
    <row r="2" spans="1:13" ht="17.399999999999999" customHeight="1" x14ac:dyDescent="0.3">
      <c r="A2" s="146" t="s">
        <v>139</v>
      </c>
      <c r="B2" s="143" t="s">
        <v>354</v>
      </c>
      <c r="C2" s="143" t="s">
        <v>355</v>
      </c>
      <c r="D2" s="143" t="s">
        <v>404</v>
      </c>
      <c r="E2" s="143" t="s">
        <v>405</v>
      </c>
      <c r="F2" s="143" t="s">
        <v>356</v>
      </c>
      <c r="G2" s="143" t="s">
        <v>357</v>
      </c>
      <c r="H2" s="143" t="s">
        <v>354</v>
      </c>
      <c r="I2" s="143" t="s">
        <v>355</v>
      </c>
      <c r="J2" s="143" t="s">
        <v>404</v>
      </c>
      <c r="K2" s="143" t="s">
        <v>405</v>
      </c>
      <c r="L2" s="143" t="s">
        <v>356</v>
      </c>
      <c r="M2" s="143" t="s">
        <v>357</v>
      </c>
    </row>
    <row r="3" spans="1:13" ht="17.399999999999999" customHeight="1" x14ac:dyDescent="0.3">
      <c r="A3" s="146" t="s">
        <v>140</v>
      </c>
      <c r="B3" s="143" t="s">
        <v>406</v>
      </c>
      <c r="C3" s="143" t="s">
        <v>358</v>
      </c>
      <c r="D3" s="143" t="s">
        <v>359</v>
      </c>
      <c r="E3" s="143" t="s">
        <v>360</v>
      </c>
      <c r="F3" s="143" t="s">
        <v>466</v>
      </c>
      <c r="G3" s="143" t="s">
        <v>361</v>
      </c>
      <c r="H3" s="143" t="s">
        <v>406</v>
      </c>
      <c r="I3" s="143" t="s">
        <v>358</v>
      </c>
      <c r="J3" s="143" t="s">
        <v>359</v>
      </c>
      <c r="K3" s="143" t="s">
        <v>360</v>
      </c>
      <c r="L3" s="143" t="s">
        <v>466</v>
      </c>
      <c r="M3" s="143" t="s">
        <v>361</v>
      </c>
    </row>
    <row r="4" spans="1:13" ht="17.399999999999999" customHeight="1" x14ac:dyDescent="0.3">
      <c r="A4" s="146" t="s">
        <v>141</v>
      </c>
      <c r="B4" s="143" t="s">
        <v>362</v>
      </c>
      <c r="C4" s="143" t="s">
        <v>363</v>
      </c>
      <c r="D4" s="143" t="s">
        <v>364</v>
      </c>
      <c r="E4" s="143" t="s">
        <v>365</v>
      </c>
      <c r="F4" s="143" t="s">
        <v>366</v>
      </c>
      <c r="G4" s="143" t="s">
        <v>235</v>
      </c>
      <c r="H4" s="143" t="s">
        <v>362</v>
      </c>
      <c r="I4" s="143" t="s">
        <v>363</v>
      </c>
      <c r="J4" s="143" t="s">
        <v>364</v>
      </c>
      <c r="K4" s="143" t="s">
        <v>365</v>
      </c>
      <c r="L4" s="143" t="s">
        <v>366</v>
      </c>
      <c r="M4" s="143" t="s">
        <v>235</v>
      </c>
    </row>
    <row r="5" spans="1:13" ht="17.399999999999999" customHeight="1" x14ac:dyDescent="0.3">
      <c r="A5" s="146" t="s">
        <v>142</v>
      </c>
      <c r="B5" s="143" t="s">
        <v>367</v>
      </c>
      <c r="C5" s="143" t="s">
        <v>407</v>
      </c>
      <c r="D5" s="143" t="s">
        <v>396</v>
      </c>
      <c r="E5" s="143" t="s">
        <v>508</v>
      </c>
      <c r="F5" s="143" t="s">
        <v>408</v>
      </c>
      <c r="G5" s="143" t="s">
        <v>368</v>
      </c>
      <c r="H5" s="143" t="s">
        <v>367</v>
      </c>
      <c r="I5" s="143" t="s">
        <v>407</v>
      </c>
      <c r="J5" s="143" t="s">
        <v>396</v>
      </c>
      <c r="K5" s="143" t="s">
        <v>508</v>
      </c>
      <c r="L5" s="143" t="s">
        <v>408</v>
      </c>
      <c r="M5" s="143" t="s">
        <v>368</v>
      </c>
    </row>
    <row r="6" spans="1:13" ht="17.399999999999999" customHeight="1" x14ac:dyDescent="0.3">
      <c r="A6" s="146" t="s">
        <v>143</v>
      </c>
      <c r="B6" s="143" t="s">
        <v>467</v>
      </c>
      <c r="C6" s="143" t="s">
        <v>468</v>
      </c>
      <c r="D6" s="143" t="s">
        <v>369</v>
      </c>
      <c r="E6" s="143" t="s">
        <v>469</v>
      </c>
      <c r="F6" s="143" t="s">
        <v>470</v>
      </c>
      <c r="G6" s="143" t="s">
        <v>471</v>
      </c>
      <c r="H6" s="143" t="s">
        <v>467</v>
      </c>
      <c r="I6" s="143" t="s">
        <v>468</v>
      </c>
      <c r="J6" s="143" t="s">
        <v>369</v>
      </c>
      <c r="K6" s="143" t="s">
        <v>469</v>
      </c>
      <c r="L6" s="143" t="s">
        <v>470</v>
      </c>
      <c r="M6" s="143" t="s">
        <v>471</v>
      </c>
    </row>
    <row r="7" spans="1:13" ht="17.399999999999999" customHeight="1" x14ac:dyDescent="0.3">
      <c r="A7" s="146" t="s">
        <v>144</v>
      </c>
      <c r="B7" s="143" t="s">
        <v>370</v>
      </c>
      <c r="C7" s="143" t="s">
        <v>371</v>
      </c>
      <c r="D7" s="143" t="s">
        <v>472</v>
      </c>
      <c r="E7" s="143" t="s">
        <v>509</v>
      </c>
      <c r="F7" s="143" t="s">
        <v>510</v>
      </c>
      <c r="G7" s="143" t="s">
        <v>475</v>
      </c>
      <c r="H7" s="143" t="s">
        <v>370</v>
      </c>
      <c r="I7" s="143" t="s">
        <v>371</v>
      </c>
      <c r="J7" s="143" t="s">
        <v>472</v>
      </c>
      <c r="K7" s="143" t="s">
        <v>509</v>
      </c>
      <c r="L7" s="143" t="s">
        <v>510</v>
      </c>
      <c r="M7" s="143" t="s">
        <v>475</v>
      </c>
    </row>
    <row r="8" spans="1:13" ht="17.399999999999999" customHeight="1" x14ac:dyDescent="0.3">
      <c r="A8" s="146" t="s">
        <v>145</v>
      </c>
      <c r="B8" s="143" t="s">
        <v>511</v>
      </c>
      <c r="C8" s="143" t="s">
        <v>372</v>
      </c>
      <c r="D8" s="143" t="s">
        <v>373</v>
      </c>
      <c r="E8" s="143" t="s">
        <v>374</v>
      </c>
      <c r="F8" s="143" t="s">
        <v>375</v>
      </c>
      <c r="G8" s="143" t="s">
        <v>477</v>
      </c>
      <c r="H8" s="143" t="s">
        <v>511</v>
      </c>
      <c r="I8" s="143" t="s">
        <v>372</v>
      </c>
      <c r="J8" s="143" t="s">
        <v>373</v>
      </c>
      <c r="K8" s="143" t="s">
        <v>374</v>
      </c>
      <c r="L8" s="143" t="s">
        <v>375</v>
      </c>
      <c r="M8" s="143" t="s">
        <v>477</v>
      </c>
    </row>
    <row r="9" spans="1:13" ht="17.399999999999999" customHeight="1" x14ac:dyDescent="0.3">
      <c r="A9" s="146" t="s">
        <v>146</v>
      </c>
      <c r="B9" s="143" t="s">
        <v>478</v>
      </c>
      <c r="C9" s="143" t="s">
        <v>376</v>
      </c>
      <c r="D9" s="143" t="s">
        <v>377</v>
      </c>
      <c r="E9" s="143" t="s">
        <v>512</v>
      </c>
      <c r="F9" s="143" t="s">
        <v>410</v>
      </c>
      <c r="G9" s="143" t="s">
        <v>411</v>
      </c>
      <c r="H9" s="143" t="s">
        <v>478</v>
      </c>
      <c r="I9" s="143" t="s">
        <v>376</v>
      </c>
      <c r="J9" s="143" t="s">
        <v>377</v>
      </c>
      <c r="K9" s="143" t="s">
        <v>512</v>
      </c>
      <c r="L9" s="143" t="s">
        <v>410</v>
      </c>
      <c r="M9" s="143" t="s">
        <v>411</v>
      </c>
    </row>
  </sheetData>
  <sheetProtection algorithmName="SHA-512" hashValue="dxntFZscqjzNvNDgsrQkffWK0zTYx+nx9Bvi5t3zlErKjCYNPaZK0XiLwU8HMSj2AHANZIcEcZGYpupgTnON4A==" saltValue="N9ptAY2Uf93rptXagX3CyQ=="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AB100"/>
  <sheetViews>
    <sheetView workbookViewId="0">
      <selection activeCell="E4" sqref="E4"/>
    </sheetView>
  </sheetViews>
  <sheetFormatPr defaultRowHeight="12.5" x14ac:dyDescent="0.25"/>
  <cols>
    <col min="1" max="1" width="12.6328125" customWidth="1"/>
    <col min="2" max="2" width="6.6328125" style="2" customWidth="1"/>
    <col min="3" max="14" width="6.6328125" customWidth="1"/>
    <col min="15" max="15" width="8.6328125" customWidth="1"/>
    <col min="16" max="16" width="15.6328125" customWidth="1"/>
    <col min="17" max="26" width="5.6328125" customWidth="1"/>
    <col min="27" max="28" width="6.6328125" customWidth="1"/>
  </cols>
  <sheetData>
    <row r="1" spans="1:28" ht="15" x14ac:dyDescent="0.4">
      <c r="A1" s="151" t="s">
        <v>97</v>
      </c>
      <c r="B1" s="151" t="s">
        <v>0</v>
      </c>
      <c r="C1" s="156" t="str">
        <f>Results!C2</f>
        <v>Test Sample</v>
      </c>
      <c r="D1" s="156"/>
      <c r="E1" s="156"/>
      <c r="F1" s="156"/>
      <c r="G1" s="156"/>
      <c r="H1" s="156"/>
      <c r="I1" s="156"/>
      <c r="J1" s="156"/>
      <c r="K1" s="156"/>
      <c r="L1" s="156"/>
      <c r="M1" s="193"/>
      <c r="N1" s="193"/>
      <c r="O1" s="26"/>
      <c r="P1" s="202" t="s">
        <v>178</v>
      </c>
      <c r="Q1" s="154" t="s">
        <v>173</v>
      </c>
      <c r="R1" s="173"/>
      <c r="S1" s="173"/>
      <c r="T1" s="173"/>
      <c r="U1" s="173"/>
      <c r="V1" s="173"/>
      <c r="W1" s="173"/>
      <c r="X1" s="173"/>
      <c r="Y1" s="173"/>
      <c r="Z1" s="155"/>
      <c r="AA1" s="202" t="s">
        <v>176</v>
      </c>
      <c r="AB1" s="202" t="s">
        <v>153</v>
      </c>
    </row>
    <row r="2" spans="1:28" ht="13" x14ac:dyDescent="0.3">
      <c r="A2" s="151"/>
      <c r="B2" s="151"/>
      <c r="C2" s="14" t="s">
        <v>154</v>
      </c>
      <c r="D2" s="14" t="s">
        <v>155</v>
      </c>
      <c r="E2" s="14" t="s">
        <v>156</v>
      </c>
      <c r="F2" s="14" t="s">
        <v>157</v>
      </c>
      <c r="G2" s="14" t="s">
        <v>158</v>
      </c>
      <c r="H2" s="14" t="s">
        <v>159</v>
      </c>
      <c r="I2" s="14" t="s">
        <v>160</v>
      </c>
      <c r="J2" s="14" t="s">
        <v>161</v>
      </c>
      <c r="K2" s="14" t="s">
        <v>162</v>
      </c>
      <c r="L2" s="14" t="s">
        <v>163</v>
      </c>
      <c r="M2" s="38" t="s">
        <v>176</v>
      </c>
      <c r="N2" s="38" t="s">
        <v>177</v>
      </c>
      <c r="O2" s="27"/>
      <c r="P2" s="203"/>
      <c r="Q2" s="14" t="s">
        <v>154</v>
      </c>
      <c r="R2" s="14" t="s">
        <v>155</v>
      </c>
      <c r="S2" s="14" t="s">
        <v>156</v>
      </c>
      <c r="T2" s="14" t="s">
        <v>157</v>
      </c>
      <c r="U2" s="14" t="s">
        <v>158</v>
      </c>
      <c r="V2" s="14" t="s">
        <v>159</v>
      </c>
      <c r="W2" s="14" t="s">
        <v>160</v>
      </c>
      <c r="X2" s="14" t="s">
        <v>161</v>
      </c>
      <c r="Y2" s="14" t="s">
        <v>162</v>
      </c>
      <c r="Z2" s="14" t="s">
        <v>163</v>
      </c>
      <c r="AA2" s="203"/>
      <c r="AB2" s="203"/>
    </row>
    <row r="3" spans="1:28" ht="13" x14ac:dyDescent="0.3">
      <c r="A3" s="21" t="str">
        <f>'Gene Table'!D3</f>
        <v>CYP3A7</v>
      </c>
      <c r="B3" s="13" t="s">
        <v>1</v>
      </c>
      <c r="C3" s="133">
        <v>21.39</v>
      </c>
      <c r="D3" s="133">
        <v>21.14</v>
      </c>
      <c r="E3" s="133">
        <v>21.01</v>
      </c>
      <c r="F3" s="134"/>
      <c r="G3" s="134"/>
      <c r="H3" s="134"/>
      <c r="I3" s="134"/>
      <c r="J3" s="134"/>
      <c r="K3" s="134"/>
      <c r="L3" s="134"/>
      <c r="M3" s="41">
        <f>IF(ISERROR(AVERAGE(Calculations!C4:L4)),"",AVERAGE(Calculations!C4:L4))</f>
        <v>21.180000000000003</v>
      </c>
      <c r="N3" s="41">
        <f>IF(ISERROR(STDEV(Calculations!C4:L4)),"",IF(COUNT(Calculations!C4:L4)&lt;3,"N/A",STDEV(Calculations!C4:L4)))</f>
        <v>0.19313207915827924</v>
      </c>
      <c r="P3" s="12" t="s">
        <v>102</v>
      </c>
      <c r="Q3" s="21">
        <f>IF(COUNTIF(C$3:C$98,"&lt;35")=0,"",COUNTIF(C$3:C$98, "&lt;25")-COUNTIF(C$3:C$98,"=0"))</f>
        <v>18</v>
      </c>
      <c r="R3" s="21">
        <f t="shared" ref="R3:Y3" si="0">IF(COUNTIF(D$3:D$98,"&lt;35")=0,"",COUNTIF(D$3:D$98, "&lt;25")-COUNTIF(D$3:D$98,"=0"))</f>
        <v>19</v>
      </c>
      <c r="S3" s="21">
        <f t="shared" si="0"/>
        <v>21</v>
      </c>
      <c r="T3" s="21" t="str">
        <f t="shared" si="0"/>
        <v/>
      </c>
      <c r="U3" s="21" t="str">
        <f t="shared" si="0"/>
        <v/>
      </c>
      <c r="V3" s="21" t="str">
        <f t="shared" si="0"/>
        <v/>
      </c>
      <c r="W3" s="21" t="str">
        <f t="shared" si="0"/>
        <v/>
      </c>
      <c r="X3" s="21" t="str">
        <f t="shared" si="0"/>
        <v/>
      </c>
      <c r="Y3" s="21" t="str">
        <f t="shared" si="0"/>
        <v/>
      </c>
      <c r="Z3" s="21" t="str">
        <f>IF(COUNTIF(L$3:L$98,"&lt;35")=0,"",COUNTIF(L$3:L$98, "&lt;25")-COUNTIF(L$3:L$98,"=0"))</f>
        <v/>
      </c>
      <c r="AA3" s="30">
        <f>AVERAGE(Q3:Z3)</f>
        <v>19.333333333333332</v>
      </c>
      <c r="AB3" s="31">
        <f>STDEV(Q3:Z3)</f>
        <v>1.5275252316519465</v>
      </c>
    </row>
    <row r="4" spans="1:28" ht="13" x14ac:dyDescent="0.3">
      <c r="A4" s="21" t="str">
        <f>'Gene Table'!D4</f>
        <v>CYP1A4</v>
      </c>
      <c r="B4" s="13" t="s">
        <v>2</v>
      </c>
      <c r="C4" s="133">
        <v>31.2</v>
      </c>
      <c r="D4" s="133">
        <v>30.52</v>
      </c>
      <c r="E4" s="133">
        <v>29.94</v>
      </c>
      <c r="F4" s="134"/>
      <c r="G4" s="134"/>
      <c r="H4" s="134"/>
      <c r="I4" s="134"/>
      <c r="J4" s="134"/>
      <c r="K4" s="134"/>
      <c r="L4" s="134"/>
      <c r="M4" s="41">
        <f>IF(ISERROR(AVERAGE(Calculations!C5:L5)),"",AVERAGE(Calculations!C5:L5))</f>
        <v>30.553333333333331</v>
      </c>
      <c r="N4" s="41">
        <f>IF(ISERROR(STDEV(Calculations!C5:L5)),"",IF(COUNT(Calculations!C5:L5)&lt;3,"N/A",STDEV(Calculations!C5:L5)))</f>
        <v>0.63066102886838671</v>
      </c>
      <c r="O4" s="2"/>
      <c r="P4" s="12" t="s">
        <v>103</v>
      </c>
      <c r="Q4" s="21">
        <f>IF(COUNTIF(C$3:C$98,"&lt;35")=0,"",COUNTIF(C$3:C$98,"&lt;30")-Q3-COUNTIF(C$3:C$98,"=0"))</f>
        <v>17</v>
      </c>
      <c r="R4" s="21">
        <f t="shared" ref="R4:Z4" si="1">IF(COUNTIF(D$3:D$98,"&lt;35")=0,"",COUNTIF(D$3:D$98,"&lt;30")-R3-COUNTIF(D$3:D$98,"=0"))</f>
        <v>17</v>
      </c>
      <c r="S4" s="21">
        <f t="shared" si="1"/>
        <v>17</v>
      </c>
      <c r="T4" s="21" t="str">
        <f t="shared" si="1"/>
        <v/>
      </c>
      <c r="U4" s="21" t="str">
        <f t="shared" si="1"/>
        <v/>
      </c>
      <c r="V4" s="21" t="str">
        <f t="shared" si="1"/>
        <v/>
      </c>
      <c r="W4" s="21" t="str">
        <f t="shared" si="1"/>
        <v/>
      </c>
      <c r="X4" s="21" t="str">
        <f t="shared" si="1"/>
        <v/>
      </c>
      <c r="Y4" s="21" t="str">
        <f t="shared" si="1"/>
        <v/>
      </c>
      <c r="Z4" s="21" t="str">
        <f t="shared" si="1"/>
        <v/>
      </c>
      <c r="AA4" s="30">
        <f>AVERAGE(Q4:Z4)</f>
        <v>17</v>
      </c>
      <c r="AB4" s="31">
        <f>STDEV(Q4:Z4)</f>
        <v>0</v>
      </c>
    </row>
    <row r="5" spans="1:28" ht="13" x14ac:dyDescent="0.3">
      <c r="A5" s="21" t="str">
        <f>'Gene Table'!D5</f>
        <v>UGT1A9</v>
      </c>
      <c r="B5" s="13" t="s">
        <v>3</v>
      </c>
      <c r="C5" s="133">
        <v>26.08</v>
      </c>
      <c r="D5" s="133">
        <v>25.47</v>
      </c>
      <c r="E5" s="133">
        <v>25.41</v>
      </c>
      <c r="F5" s="134"/>
      <c r="G5" s="134"/>
      <c r="H5" s="134"/>
      <c r="I5" s="134"/>
      <c r="J5" s="134"/>
      <c r="K5" s="134"/>
      <c r="L5" s="134"/>
      <c r="M5" s="41">
        <f>IF(ISERROR(AVERAGE(Calculations!C6:L6)),"",AVERAGE(Calculations!C6:L6))</f>
        <v>25.653333333333332</v>
      </c>
      <c r="N5" s="41">
        <f>IF(ISERROR(STDEV(Calculations!C6:L6)),"",IF(COUNT(Calculations!C6:L6)&lt;3,"N/A",STDEV(Calculations!C6:L6)))</f>
        <v>0.37072002014098565</v>
      </c>
      <c r="P5" s="12" t="s">
        <v>104</v>
      </c>
      <c r="Q5" s="21">
        <f>IF(COUNTIF(C$3:C$98, "&lt;35")=0,"",COUNTIF(C$3:C$98, "&lt;35")-SUM(Q3:Q4)-COUNTIF(C$3:C$98, "=0"))</f>
        <v>9</v>
      </c>
      <c r="R5" s="21">
        <f t="shared" ref="R5:Z5" si="2">IF(COUNTIF(D$3:D$98, "&lt;35")=0,"",COUNTIF(D$3:D$98, "&lt;35")-SUM(R3:R4)-COUNTIF(D$3:D$98, "=0"))</f>
        <v>8</v>
      </c>
      <c r="S5" s="21">
        <f t="shared" si="2"/>
        <v>7</v>
      </c>
      <c r="T5" s="21" t="str">
        <f t="shared" si="2"/>
        <v/>
      </c>
      <c r="U5" s="21" t="str">
        <f t="shared" si="2"/>
        <v/>
      </c>
      <c r="V5" s="21" t="str">
        <f t="shared" si="2"/>
        <v/>
      </c>
      <c r="W5" s="21" t="str">
        <f t="shared" si="2"/>
        <v/>
      </c>
      <c r="X5" s="21" t="str">
        <f t="shared" si="2"/>
        <v/>
      </c>
      <c r="Y5" s="21" t="str">
        <f t="shared" si="2"/>
        <v/>
      </c>
      <c r="Z5" s="21" t="str">
        <f t="shared" si="2"/>
        <v/>
      </c>
      <c r="AA5" s="30">
        <f>AVERAGE(Q5:Z5)</f>
        <v>8</v>
      </c>
      <c r="AB5" s="31">
        <f>STDEV(Q5:Z5)</f>
        <v>1</v>
      </c>
    </row>
    <row r="6" spans="1:28" ht="13" x14ac:dyDescent="0.3">
      <c r="A6" s="21" t="str">
        <f>'Gene Table'!D6</f>
        <v>SULT1B1</v>
      </c>
      <c r="B6" s="13" t="s">
        <v>4</v>
      </c>
      <c r="C6" s="133">
        <v>26.95</v>
      </c>
      <c r="D6" s="133">
        <v>26.38</v>
      </c>
      <c r="E6" s="133">
        <v>26.21</v>
      </c>
      <c r="F6" s="134"/>
      <c r="G6" s="134"/>
      <c r="H6" s="134"/>
      <c r="I6" s="134"/>
      <c r="J6" s="134"/>
      <c r="K6" s="134"/>
      <c r="L6" s="134"/>
      <c r="M6" s="41">
        <f>IF(ISERROR(AVERAGE(Calculations!C7:L7)),"",AVERAGE(Calculations!C7:L7))</f>
        <v>26.513333333333332</v>
      </c>
      <c r="N6" s="41">
        <f>IF(ISERROR(STDEV(Calculations!C7:L7)),"",IF(COUNT(Calculations!C7:L7)&lt;3,"N/A",STDEV(Calculations!C7:L7)))</f>
        <v>0.38759944960401183</v>
      </c>
      <c r="O6" s="2"/>
      <c r="P6" s="12" t="s">
        <v>225</v>
      </c>
      <c r="Q6" s="21">
        <f>IF(COUNTIF(C$3:C$98, "&lt;40")=0,"",COUNTIF(C$3:C$98, "N/A")+COUNTBLANK(C$3:C$98)+COUNTIF(C$3:C$98, "&gt;=35")+COUNTIF(C$3:C$98, "=0")+COUNTIF(C$3:C$98,"Undetermined"))</f>
        <v>49</v>
      </c>
      <c r="R6" s="21">
        <f t="shared" ref="R6:Z6" si="3">IF(COUNTIF(D$3:D$98, "&lt;40")=0,"",COUNTIF(D$3:D$98, "N/A")+COUNTBLANK(D$3:D$98)+COUNTIF(D$3:D$98, "&gt;=35")+COUNTIF(D$3:D$98, "=0")+COUNTIF(D$3:D$98,"Undetermined"))</f>
        <v>49</v>
      </c>
      <c r="S6" s="21">
        <f t="shared" si="3"/>
        <v>48</v>
      </c>
      <c r="T6" s="21" t="str">
        <f t="shared" si="3"/>
        <v/>
      </c>
      <c r="U6" s="21" t="str">
        <f>IF(COUNTIF(G$3:G$98, "&lt;40")=0,"",COUNTIF(G$3:G$98, "N/A")+COUNTBLANK(G$3:G$98)+COUNTIF(G$3:G$98, "&gt;=35")+COUNTIF(G$3:G$98, "=0")+COUNTIF(G$3:G$98,"Undetermined"))</f>
        <v/>
      </c>
      <c r="V6" s="21" t="str">
        <f t="shared" si="3"/>
        <v/>
      </c>
      <c r="W6" s="21" t="str">
        <f t="shared" si="3"/>
        <v/>
      </c>
      <c r="X6" s="21" t="str">
        <f t="shared" si="3"/>
        <v/>
      </c>
      <c r="Y6" s="21" t="str">
        <f t="shared" si="3"/>
        <v/>
      </c>
      <c r="Z6" s="21" t="str">
        <f t="shared" si="3"/>
        <v/>
      </c>
      <c r="AA6" s="30">
        <f>AVERAGE(Q6:Z6)</f>
        <v>48.666666666666664</v>
      </c>
      <c r="AB6" s="31">
        <f>STDEV(Q6:Z6)</f>
        <v>0.57735026918962584</v>
      </c>
    </row>
    <row r="7" spans="1:28" ht="15" x14ac:dyDescent="0.4">
      <c r="A7" s="21" t="str">
        <f>'Gene Table'!D7</f>
        <v>BATF3</v>
      </c>
      <c r="B7" s="13" t="s">
        <v>5</v>
      </c>
      <c r="C7" s="133">
        <v>27.97</v>
      </c>
      <c r="D7" s="133">
        <v>28.14</v>
      </c>
      <c r="E7" s="133">
        <v>27.6</v>
      </c>
      <c r="F7" s="134"/>
      <c r="G7" s="134"/>
      <c r="H7" s="134"/>
      <c r="I7" s="134"/>
      <c r="J7" s="134"/>
      <c r="K7" s="134"/>
      <c r="L7" s="134"/>
      <c r="M7" s="41">
        <f>IF(ISERROR(AVERAGE(Calculations!C8:L8)),"",AVERAGE(Calculations!C8:L8))</f>
        <v>27.903333333333336</v>
      </c>
      <c r="N7" s="41">
        <f>IF(ISERROR(STDEV(Calculations!C8:L8)),"",IF(COUNT(Calculations!C8:L8)&lt;3,"N/A",STDEV(Calculations!C8:L8)))</f>
        <v>0.27610384519838355</v>
      </c>
      <c r="P7" s="154" t="s">
        <v>174</v>
      </c>
      <c r="Q7" s="173"/>
      <c r="R7" s="173"/>
      <c r="S7" s="173"/>
      <c r="T7" s="173"/>
      <c r="U7" s="173"/>
      <c r="V7" s="173"/>
      <c r="W7" s="173"/>
      <c r="X7" s="173"/>
      <c r="Y7" s="173"/>
      <c r="Z7" s="173"/>
      <c r="AA7" s="173"/>
      <c r="AB7" s="155"/>
    </row>
    <row r="8" spans="1:28" ht="13" x14ac:dyDescent="0.3">
      <c r="A8" s="21" t="str">
        <f>'Gene Table'!D8</f>
        <v>PDK4</v>
      </c>
      <c r="B8" s="13" t="s">
        <v>6</v>
      </c>
      <c r="C8" s="133">
        <v>25.93</v>
      </c>
      <c r="D8" s="133">
        <v>25.45</v>
      </c>
      <c r="E8" s="133">
        <v>24.99</v>
      </c>
      <c r="F8" s="134"/>
      <c r="G8" s="134"/>
      <c r="H8" s="134"/>
      <c r="I8" s="134"/>
      <c r="J8" s="134"/>
      <c r="K8" s="134"/>
      <c r="L8" s="134"/>
      <c r="M8" s="41">
        <f>IF(ISERROR(AVERAGE(Calculations!C9:L9)),"",AVERAGE(Calculations!C9:L9))</f>
        <v>25.456666666666663</v>
      </c>
      <c r="N8" s="41">
        <f>IF(ISERROR(STDEV(Calculations!C9:L9)),"",IF(COUNT(Calculations!C9:L9)&lt;3,"N/A",STDEV(Calculations!C9:L9)))</f>
        <v>0.4700354596552625</v>
      </c>
      <c r="O8" s="2"/>
      <c r="P8" s="12" t="s">
        <v>102</v>
      </c>
      <c r="Q8" s="28">
        <f t="shared" ref="Q8:Z8" si="4">IF(Q3="","",Q3/SUM(Q$3:Q$6))</f>
        <v>0.19354838709677419</v>
      </c>
      <c r="R8" s="28">
        <f t="shared" si="4"/>
        <v>0.20430107526881722</v>
      </c>
      <c r="S8" s="28">
        <f t="shared" si="4"/>
        <v>0.22580645161290322</v>
      </c>
      <c r="T8" s="28" t="str">
        <f t="shared" si="4"/>
        <v/>
      </c>
      <c r="U8" s="28" t="str">
        <f t="shared" si="4"/>
        <v/>
      </c>
      <c r="V8" s="28" t="str">
        <f t="shared" si="4"/>
        <v/>
      </c>
      <c r="W8" s="28" t="str">
        <f t="shared" si="4"/>
        <v/>
      </c>
      <c r="X8" s="28" t="str">
        <f t="shared" si="4"/>
        <v/>
      </c>
      <c r="Y8" s="28" t="str">
        <f t="shared" si="4"/>
        <v/>
      </c>
      <c r="Z8" s="29" t="str">
        <f t="shared" si="4"/>
        <v/>
      </c>
      <c r="AA8" s="32">
        <f>AVERAGE(Q8:Z8)</f>
        <v>0.2078853046594982</v>
      </c>
      <c r="AB8" s="32">
        <f>STDEV(Q8:Z8)</f>
        <v>1.6425002490881146E-2</v>
      </c>
    </row>
    <row r="9" spans="1:28" ht="13" x14ac:dyDescent="0.3">
      <c r="A9" s="21" t="str">
        <f>'Gene Table'!D9</f>
        <v>TXN</v>
      </c>
      <c r="B9" s="13" t="s">
        <v>7</v>
      </c>
      <c r="C9" s="133">
        <v>19.98</v>
      </c>
      <c r="D9" s="133">
        <v>19.57</v>
      </c>
      <c r="E9" s="133">
        <v>19.03</v>
      </c>
      <c r="F9" s="134"/>
      <c r="G9" s="134"/>
      <c r="H9" s="134"/>
      <c r="I9" s="134"/>
      <c r="J9" s="134"/>
      <c r="K9" s="134"/>
      <c r="L9" s="134"/>
      <c r="M9" s="41">
        <f>IF(ISERROR(AVERAGE(Calculations!C10:L10)),"",AVERAGE(Calculations!C10:L10))</f>
        <v>19.526666666666667</v>
      </c>
      <c r="N9" s="41">
        <f>IF(ISERROR(STDEV(Calculations!C10:L10)),"",IF(COUNT(Calculations!C10:L10)&lt;3,"N/A",STDEV(Calculations!C10:L10)))</f>
        <v>0.4764801499887828</v>
      </c>
      <c r="P9" s="12" t="s">
        <v>103</v>
      </c>
      <c r="Q9" s="28">
        <f t="shared" ref="Q9:Z9" si="5">IF(Q4="","",Q4/SUM(Q$3:Q$6))</f>
        <v>0.18279569892473119</v>
      </c>
      <c r="R9" s="28">
        <f t="shared" si="5"/>
        <v>0.18279569892473119</v>
      </c>
      <c r="S9" s="28">
        <f t="shared" si="5"/>
        <v>0.18279569892473119</v>
      </c>
      <c r="T9" s="28" t="str">
        <f t="shared" si="5"/>
        <v/>
      </c>
      <c r="U9" s="28" t="str">
        <f t="shared" si="5"/>
        <v/>
      </c>
      <c r="V9" s="28" t="str">
        <f t="shared" si="5"/>
        <v/>
      </c>
      <c r="W9" s="28" t="str">
        <f t="shared" si="5"/>
        <v/>
      </c>
      <c r="X9" s="28" t="str">
        <f t="shared" si="5"/>
        <v/>
      </c>
      <c r="Y9" s="28" t="str">
        <f t="shared" si="5"/>
        <v/>
      </c>
      <c r="Z9" s="29" t="str">
        <f t="shared" si="5"/>
        <v/>
      </c>
      <c r="AA9" s="32">
        <f>AVERAGE(Q9:Z9)</f>
        <v>0.18279569892473116</v>
      </c>
      <c r="AB9" s="32">
        <f>STDEV(Q9:Z9)</f>
        <v>3.3993498887762956E-17</v>
      </c>
    </row>
    <row r="10" spans="1:28" ht="13" x14ac:dyDescent="0.3">
      <c r="A10" s="21" t="str">
        <f>'Gene Table'!D10</f>
        <v>ACSL5</v>
      </c>
      <c r="B10" s="13" t="s">
        <v>8</v>
      </c>
      <c r="C10" s="133">
        <v>24.78</v>
      </c>
      <c r="D10" s="133">
        <v>24.36</v>
      </c>
      <c r="E10" s="133">
        <v>24.11</v>
      </c>
      <c r="F10" s="134"/>
      <c r="G10" s="134"/>
      <c r="H10" s="134"/>
      <c r="I10" s="134"/>
      <c r="J10" s="134"/>
      <c r="K10" s="134"/>
      <c r="L10" s="134"/>
      <c r="M10" s="41">
        <f>IF(ISERROR(AVERAGE(Calculations!C11:L11)),"",AVERAGE(Calculations!C11:L11))</f>
        <v>24.416666666666668</v>
      </c>
      <c r="N10" s="41">
        <f>IF(ISERROR(STDEV(Calculations!C11:L11)),"",IF(COUNT(Calculations!C11:L11)&lt;3,"N/A",STDEV(Calculations!C11:L11)))</f>
        <v>0.33857544703261333</v>
      </c>
      <c r="O10" s="2"/>
      <c r="P10" s="12" t="s">
        <v>104</v>
      </c>
      <c r="Q10" s="28">
        <f t="shared" ref="Q10:Z10" si="6">IF(Q5="","",Q5/SUM(Q$3:Q$6))</f>
        <v>9.6774193548387094E-2</v>
      </c>
      <c r="R10" s="28">
        <f t="shared" si="6"/>
        <v>8.6021505376344093E-2</v>
      </c>
      <c r="S10" s="28">
        <f t="shared" si="6"/>
        <v>7.5268817204301078E-2</v>
      </c>
      <c r="T10" s="28" t="str">
        <f t="shared" si="6"/>
        <v/>
      </c>
      <c r="U10" s="28" t="str">
        <f t="shared" si="6"/>
        <v/>
      </c>
      <c r="V10" s="28" t="str">
        <f t="shared" si="6"/>
        <v/>
      </c>
      <c r="W10" s="28" t="str">
        <f t="shared" si="6"/>
        <v/>
      </c>
      <c r="X10" s="28" t="str">
        <f t="shared" si="6"/>
        <v/>
      </c>
      <c r="Y10" s="28" t="str">
        <f t="shared" si="6"/>
        <v/>
      </c>
      <c r="Z10" s="29" t="str">
        <f t="shared" si="6"/>
        <v/>
      </c>
      <c r="AA10" s="32">
        <f>AVERAGE(Q10:Z10)</f>
        <v>8.6021505376344079E-2</v>
      </c>
      <c r="AB10" s="32">
        <f>STDEV(Q10:Z10)</f>
        <v>1.0752688172043104E-2</v>
      </c>
    </row>
    <row r="11" spans="1:28" ht="13" x14ac:dyDescent="0.3">
      <c r="A11" s="21" t="str">
        <f>'Gene Table'!D11</f>
        <v>SLCO1A2</v>
      </c>
      <c r="B11" s="13" t="s">
        <v>9</v>
      </c>
      <c r="C11" s="133">
        <v>34.06</v>
      </c>
      <c r="D11" s="133">
        <v>32.619999999999997</v>
      </c>
      <c r="E11" s="133">
        <v>32.5</v>
      </c>
      <c r="F11" s="134"/>
      <c r="G11" s="134"/>
      <c r="H11" s="134"/>
      <c r="I11" s="134"/>
      <c r="J11" s="134"/>
      <c r="K11" s="134"/>
      <c r="L11" s="134"/>
      <c r="M11" s="41">
        <f>IF(ISERROR(AVERAGE(Calculations!C12:L12)),"",AVERAGE(Calculations!C12:L12))</f>
        <v>33.06</v>
      </c>
      <c r="N11" s="41">
        <f>IF(ISERROR(STDEV(Calculations!C12:L12)),"",IF(COUNT(Calculations!C12:L12)&lt;3,"N/A",STDEV(Calculations!C12:L12)))</f>
        <v>0.86810137656843012</v>
      </c>
      <c r="P11" s="12" t="s">
        <v>225</v>
      </c>
      <c r="Q11" s="28">
        <f t="shared" ref="Q11:Z11" si="7">IF(Q6="","",Q6/SUM(Q$3:Q$6))</f>
        <v>0.5268817204301075</v>
      </c>
      <c r="R11" s="28">
        <f t="shared" si="7"/>
        <v>0.5268817204301075</v>
      </c>
      <c r="S11" s="28">
        <f t="shared" si="7"/>
        <v>0.5161290322580645</v>
      </c>
      <c r="T11" s="28" t="str">
        <f t="shared" si="7"/>
        <v/>
      </c>
      <c r="U11" s="28" t="str">
        <f t="shared" si="7"/>
        <v/>
      </c>
      <c r="V11" s="28" t="str">
        <f t="shared" si="7"/>
        <v/>
      </c>
      <c r="W11" s="28" t="str">
        <f t="shared" si="7"/>
        <v/>
      </c>
      <c r="X11" s="28" t="str">
        <f t="shared" si="7"/>
        <v/>
      </c>
      <c r="Y11" s="28" t="str">
        <f t="shared" si="7"/>
        <v/>
      </c>
      <c r="Z11" s="29" t="str">
        <f t="shared" si="7"/>
        <v/>
      </c>
      <c r="AA11" s="32">
        <f>AVERAGE(Q11:Z11)</f>
        <v>0.52329749103942647</v>
      </c>
      <c r="AB11" s="32">
        <f>STDEV(Q11:Z11)</f>
        <v>6.2080674106411316E-3</v>
      </c>
    </row>
    <row r="12" spans="1:28" x14ac:dyDescent="0.25">
      <c r="A12" s="21" t="str">
        <f>'Gene Table'!D12</f>
        <v>TTR</v>
      </c>
      <c r="B12" s="13" t="s">
        <v>10</v>
      </c>
      <c r="C12" s="133">
        <v>25.86</v>
      </c>
      <c r="D12" s="133">
        <v>25.32</v>
      </c>
      <c r="E12" s="133">
        <v>24.56</v>
      </c>
      <c r="F12" s="134"/>
      <c r="G12" s="134"/>
      <c r="H12" s="134"/>
      <c r="I12" s="134"/>
      <c r="J12" s="134"/>
      <c r="K12" s="134"/>
      <c r="L12" s="134"/>
      <c r="M12" s="41">
        <f>IF(ISERROR(AVERAGE(Calculations!C13:L13)),"",AVERAGE(Calculations!C13:L13))</f>
        <v>25.246666666666666</v>
      </c>
      <c r="N12" s="41">
        <f>IF(ISERROR(STDEV(Calculations!C13:L13)),"",IF(COUNT(Calculations!C13:L13)&lt;3,"N/A",STDEV(Calculations!C13:L13)))</f>
        <v>0.65309519469471977</v>
      </c>
      <c r="O12" s="2"/>
    </row>
    <row r="13" spans="1:28" x14ac:dyDescent="0.25">
      <c r="A13" s="21" t="str">
        <f>'Gene Table'!D13</f>
        <v>HMOX1</v>
      </c>
      <c r="B13" s="13" t="s">
        <v>11</v>
      </c>
      <c r="C13" s="133">
        <v>21.09</v>
      </c>
      <c r="D13" s="133">
        <v>20.73</v>
      </c>
      <c r="E13" s="133">
        <v>19.989999999999998</v>
      </c>
      <c r="F13" s="134"/>
      <c r="G13" s="134"/>
      <c r="H13" s="134"/>
      <c r="I13" s="134"/>
      <c r="J13" s="134"/>
      <c r="K13" s="134"/>
      <c r="L13" s="134"/>
      <c r="M13" s="41">
        <f>IF(ISERROR(AVERAGE(Calculations!C14:L14)),"",AVERAGE(Calculations!C14:L14))</f>
        <v>20.603333333333335</v>
      </c>
      <c r="N13" s="41">
        <f>IF(ISERROR(STDEV(Calculations!C14:L14)),"",IF(COUNT(Calculations!C14:L14)&lt;3,"N/A",STDEV(Calculations!C14:L14)))</f>
        <v>0.560832714214617</v>
      </c>
    </row>
    <row r="14" spans="1:28" x14ac:dyDescent="0.25">
      <c r="A14" s="21" t="str">
        <f>'Gene Table'!D14</f>
        <v>THRSP</v>
      </c>
      <c r="B14" s="13" t="s">
        <v>12</v>
      </c>
      <c r="C14" s="133">
        <v>32</v>
      </c>
      <c r="D14" s="133">
        <v>32.14</v>
      </c>
      <c r="E14" s="133">
        <v>31.5</v>
      </c>
      <c r="F14" s="134"/>
      <c r="G14" s="134"/>
      <c r="H14" s="134"/>
      <c r="I14" s="134"/>
      <c r="J14" s="134"/>
      <c r="K14" s="134"/>
      <c r="L14" s="134"/>
      <c r="M14" s="41">
        <f>IF(ISERROR(AVERAGE(Calculations!C15:L15)),"",AVERAGE(Calculations!C15:L15))</f>
        <v>31.88</v>
      </c>
      <c r="N14" s="41">
        <f>IF(ISERROR(STDEV(Calculations!C15:L15)),"",IF(COUNT(Calculations!C15:L15)&lt;3,"N/A",STDEV(Calculations!C15:L15)))</f>
        <v>0.33645207682521466</v>
      </c>
      <c r="O14" s="2"/>
    </row>
    <row r="15" spans="1:28" x14ac:dyDescent="0.25">
      <c r="A15" s="21" t="str">
        <f>'Gene Table'!D15</f>
        <v>IGF1</v>
      </c>
      <c r="B15" s="13" t="s">
        <v>13</v>
      </c>
      <c r="C15" s="133">
        <v>34.24</v>
      </c>
      <c r="D15" s="133">
        <v>32.74</v>
      </c>
      <c r="E15" s="133">
        <v>32.08</v>
      </c>
      <c r="F15" s="134"/>
      <c r="G15" s="134"/>
      <c r="H15" s="134"/>
      <c r="I15" s="134"/>
      <c r="J15" s="134"/>
      <c r="K15" s="134"/>
      <c r="L15" s="134"/>
      <c r="M15" s="41">
        <f>IF(ISERROR(AVERAGE(Calculations!C16:L16)),"",AVERAGE(Calculations!C16:L16))</f>
        <v>33.020000000000003</v>
      </c>
      <c r="N15" s="41">
        <f>IF(ISERROR(STDEV(Calculations!C16:L16)),"",IF(COUNT(Calculations!C16:L16)&lt;3,"N/A",STDEV(Calculations!C16:L16)))</f>
        <v>1.1068875281617385</v>
      </c>
    </row>
    <row r="16" spans="1:28" x14ac:dyDescent="0.25">
      <c r="A16" s="21" t="str">
        <f>'Gene Table'!D16</f>
        <v>SULT1E1</v>
      </c>
      <c r="B16" s="13" t="s">
        <v>14</v>
      </c>
      <c r="C16" s="133">
        <v>23.94</v>
      </c>
      <c r="D16" s="133">
        <v>23.51</v>
      </c>
      <c r="E16" s="133">
        <v>23.48</v>
      </c>
      <c r="F16" s="134"/>
      <c r="G16" s="134"/>
      <c r="H16" s="134"/>
      <c r="I16" s="134"/>
      <c r="J16" s="134"/>
      <c r="K16" s="134"/>
      <c r="L16" s="134"/>
      <c r="M16" s="41">
        <f>IF(ISERROR(AVERAGE(Calculations!C17:L17)),"",AVERAGE(Calculations!C17:L17))</f>
        <v>23.643333333333334</v>
      </c>
      <c r="N16" s="41">
        <f>IF(ISERROR(STDEV(Calculations!C17:L17)),"",IF(COUNT(Calculations!C17:L17)&lt;3,"N/A",STDEV(Calculations!C17:L17)))</f>
        <v>0.25735837529276845</v>
      </c>
      <c r="O16" s="2"/>
    </row>
    <row r="17" spans="1:15" x14ac:dyDescent="0.25">
      <c r="A17" s="21" t="str">
        <f>'Gene Table'!D17</f>
        <v>CYP7B1</v>
      </c>
      <c r="B17" s="13" t="s">
        <v>15</v>
      </c>
      <c r="C17" s="133">
        <v>35.700000000000003</v>
      </c>
      <c r="D17" s="133" t="s">
        <v>513</v>
      </c>
      <c r="E17" s="133">
        <v>32.19</v>
      </c>
      <c r="F17" s="134"/>
      <c r="G17" s="134"/>
      <c r="H17" s="134"/>
      <c r="I17" s="134"/>
      <c r="J17" s="134"/>
      <c r="K17" s="134"/>
      <c r="L17" s="134"/>
      <c r="M17" s="41">
        <f>IF(ISERROR(AVERAGE(Calculations!C18:L18)),"",AVERAGE(Calculations!C18:L18))</f>
        <v>34.063333333333333</v>
      </c>
      <c r="N17" s="41">
        <f>IF(ISERROR(STDEV(Calculations!C18:L18)),"",IF(COUNT(Calculations!C18:L18)&lt;3,"N/A",STDEV(Calculations!C18:L18)))</f>
        <v>1.6223542564228497</v>
      </c>
    </row>
    <row r="18" spans="1:15" x14ac:dyDescent="0.25">
      <c r="A18" s="21" t="str">
        <f>'Gene Table'!D18</f>
        <v>FGF19</v>
      </c>
      <c r="B18" s="13" t="s">
        <v>16</v>
      </c>
      <c r="C18" s="133" t="s">
        <v>513</v>
      </c>
      <c r="D18" s="133" t="s">
        <v>513</v>
      </c>
      <c r="E18" s="133" t="s">
        <v>513</v>
      </c>
      <c r="F18" s="134"/>
      <c r="G18" s="134"/>
      <c r="H18" s="134"/>
      <c r="I18" s="134"/>
      <c r="J18" s="134"/>
      <c r="K18" s="134"/>
      <c r="L18" s="134"/>
      <c r="M18" s="41">
        <f>IF(ISERROR(AVERAGE(Calculations!C19:L19)),"",AVERAGE(Calculations!C19:L19))</f>
        <v>35</v>
      </c>
      <c r="N18" s="41">
        <f>IF(ISERROR(STDEV(Calculations!C19:L19)),"",IF(COUNT(Calculations!C19:L19)&lt;3,"N/A",STDEV(Calculations!C19:L19)))</f>
        <v>0</v>
      </c>
      <c r="O18" s="2"/>
    </row>
    <row r="19" spans="1:15" x14ac:dyDescent="0.25">
      <c r="A19" s="21" t="str">
        <f>'Gene Table'!D19</f>
        <v>ALAS1</v>
      </c>
      <c r="B19" s="13" t="s">
        <v>17</v>
      </c>
      <c r="C19" s="133">
        <v>19.11</v>
      </c>
      <c r="D19" s="133">
        <v>18.600000000000001</v>
      </c>
      <c r="E19" s="133">
        <v>18.22</v>
      </c>
      <c r="F19" s="134"/>
      <c r="G19" s="134"/>
      <c r="H19" s="134"/>
      <c r="I19" s="134"/>
      <c r="J19" s="134"/>
      <c r="K19" s="134"/>
      <c r="L19" s="134"/>
      <c r="M19" s="41">
        <f>IF(ISERROR(AVERAGE(Calculations!C20:L20)),"",AVERAGE(Calculations!C20:L20))</f>
        <v>18.643333333333334</v>
      </c>
      <c r="N19" s="41">
        <f>IF(ISERROR(STDEV(Calculations!C20:L20)),"",IF(COUNT(Calculations!C20:L20)&lt;3,"N/A",STDEV(Calculations!C20:L20)))</f>
        <v>0.44657959350303222</v>
      </c>
    </row>
    <row r="20" spans="1:15" x14ac:dyDescent="0.25">
      <c r="A20" s="21" t="str">
        <f>'Gene Table'!D20</f>
        <v>IL16</v>
      </c>
      <c r="B20" s="13" t="s">
        <v>18</v>
      </c>
      <c r="C20" s="133">
        <v>28.87</v>
      </c>
      <c r="D20" s="133">
        <v>28.57</v>
      </c>
      <c r="E20" s="133">
        <v>27.94</v>
      </c>
      <c r="F20" s="134"/>
      <c r="G20" s="134"/>
      <c r="H20" s="134"/>
      <c r="I20" s="134"/>
      <c r="J20" s="134"/>
      <c r="K20" s="134"/>
      <c r="L20" s="134"/>
      <c r="M20" s="41">
        <f>IF(ISERROR(AVERAGE(Calculations!C21:L21)),"",AVERAGE(Calculations!C21:L21))</f>
        <v>28.459999999999997</v>
      </c>
      <c r="N20" s="41">
        <f>IF(ISERROR(STDEV(Calculations!C21:L21)),"",IF(COUNT(Calculations!C21:L21)&lt;3,"N/A",STDEV(Calculations!C21:L21)))</f>
        <v>0.47465777145223248</v>
      </c>
      <c r="O20" s="2"/>
    </row>
    <row r="21" spans="1:15" x14ac:dyDescent="0.25">
      <c r="A21" s="21" t="str">
        <f>'Gene Table'!D21</f>
        <v>MT4</v>
      </c>
      <c r="B21" s="13" t="s">
        <v>19</v>
      </c>
      <c r="C21" s="133">
        <v>31.08</v>
      </c>
      <c r="D21" s="133">
        <v>30.96</v>
      </c>
      <c r="E21" s="133">
        <v>30.15</v>
      </c>
      <c r="F21" s="134"/>
      <c r="G21" s="134"/>
      <c r="H21" s="134"/>
      <c r="I21" s="134"/>
      <c r="J21" s="134"/>
      <c r="K21" s="134"/>
      <c r="L21" s="134"/>
      <c r="M21" s="41">
        <f>IF(ISERROR(AVERAGE(Calculations!C22:L22)),"",AVERAGE(Calculations!C22:L22))</f>
        <v>30.73</v>
      </c>
      <c r="N21" s="41">
        <f>IF(ISERROR(STDEV(Calculations!C22:L22)),"",IF(COUNT(Calculations!C22:L22)&lt;3,"N/A",STDEV(Calculations!C22:L22)))</f>
        <v>0.50586559479767002</v>
      </c>
    </row>
    <row r="22" spans="1:15" x14ac:dyDescent="0.25">
      <c r="A22" s="21" t="str">
        <f>'Gene Table'!D22</f>
        <v>SCD</v>
      </c>
      <c r="B22" s="13" t="s">
        <v>20</v>
      </c>
      <c r="C22" s="133">
        <v>21.56</v>
      </c>
      <c r="D22" s="133">
        <v>21.57</v>
      </c>
      <c r="E22" s="133">
        <v>20.260000000000002</v>
      </c>
      <c r="F22" s="134"/>
      <c r="G22" s="134"/>
      <c r="H22" s="134"/>
      <c r="I22" s="134"/>
      <c r="J22" s="134"/>
      <c r="K22" s="134"/>
      <c r="L22" s="134"/>
      <c r="M22" s="41">
        <f>IF(ISERROR(AVERAGE(Calculations!C23:L23)),"",AVERAGE(Calculations!C23:L23))</f>
        <v>21.13</v>
      </c>
      <c r="N22" s="41">
        <f>IF(ISERROR(STDEV(Calculations!C23:L23)),"",IF(COUNT(Calculations!C23:L23)&lt;3,"N/A",STDEV(Calculations!C23:L23)))</f>
        <v>0.75345869163478241</v>
      </c>
      <c r="O22" s="2"/>
    </row>
    <row r="23" spans="1:15" x14ac:dyDescent="0.25">
      <c r="A23" s="21" t="str">
        <f>'Gene Table'!D23</f>
        <v>LBFABP</v>
      </c>
      <c r="B23" s="13" t="s">
        <v>21</v>
      </c>
      <c r="C23" s="133">
        <v>29.83</v>
      </c>
      <c r="D23" s="133">
        <v>28.77</v>
      </c>
      <c r="E23" s="133">
        <v>28.18</v>
      </c>
      <c r="F23" s="134"/>
      <c r="G23" s="134"/>
      <c r="H23" s="134"/>
      <c r="I23" s="134"/>
      <c r="J23" s="134"/>
      <c r="K23" s="134"/>
      <c r="L23" s="134"/>
      <c r="M23" s="41">
        <f>IF(ISERROR(AVERAGE(Calculations!C24:L24)),"",AVERAGE(Calculations!C24:L24))</f>
        <v>28.926666666666666</v>
      </c>
      <c r="N23" s="41">
        <f>IF(ISERROR(STDEV(Calculations!C24:L24)),"",IF(COUNT(Calculations!C24:L24)&lt;3,"N/A",STDEV(Calculations!C24:L24)))</f>
        <v>0.83608213312648416</v>
      </c>
    </row>
    <row r="24" spans="1:15" x14ac:dyDescent="0.25">
      <c r="A24" s="21" t="str">
        <f>'Gene Table'!D24</f>
        <v>CDKN1A</v>
      </c>
      <c r="B24" s="13" t="s">
        <v>22</v>
      </c>
      <c r="C24" s="133">
        <v>29.05</v>
      </c>
      <c r="D24" s="133">
        <v>28.41</v>
      </c>
      <c r="E24" s="133">
        <v>27.59</v>
      </c>
      <c r="F24" s="134"/>
      <c r="G24" s="134"/>
      <c r="H24" s="134"/>
      <c r="I24" s="134"/>
      <c r="J24" s="134"/>
      <c r="K24" s="134"/>
      <c r="L24" s="134"/>
      <c r="M24" s="41">
        <f>IF(ISERROR(AVERAGE(Calculations!C25:L25)),"",AVERAGE(Calculations!C25:L25))</f>
        <v>28.349999999999998</v>
      </c>
      <c r="N24" s="41">
        <f>IF(ISERROR(STDEV(Calculations!C25:L25)),"",IF(COUNT(Calculations!C25:L25)&lt;3,"N/A",STDEV(Calculations!C25:L25)))</f>
        <v>0.73184697854127989</v>
      </c>
      <c r="O24" s="2"/>
    </row>
    <row r="25" spans="1:15" x14ac:dyDescent="0.25">
      <c r="A25" s="21" t="str">
        <f>'Gene Table'!D25</f>
        <v>GADD45A</v>
      </c>
      <c r="B25" s="13" t="s">
        <v>23</v>
      </c>
      <c r="C25" s="133">
        <v>22.68</v>
      </c>
      <c r="D25" s="133">
        <v>22.46</v>
      </c>
      <c r="E25" s="133">
        <v>22.07</v>
      </c>
      <c r="F25" s="134"/>
      <c r="G25" s="134"/>
      <c r="H25" s="134"/>
      <c r="I25" s="134"/>
      <c r="J25" s="134"/>
      <c r="K25" s="134"/>
      <c r="L25" s="134"/>
      <c r="M25" s="41">
        <f>IF(ISERROR(AVERAGE(Calculations!C26:L26)),"",AVERAGE(Calculations!C26:L26))</f>
        <v>22.403333333333336</v>
      </c>
      <c r="N25" s="41">
        <f>IF(ISERROR(STDEV(Calculations!C26:L26)),"",IF(COUNT(Calculations!C26:L26)&lt;3,"N/A",STDEV(Calculations!C26:L26)))</f>
        <v>0.30892285984260409</v>
      </c>
    </row>
    <row r="26" spans="1:15" x14ac:dyDescent="0.25">
      <c r="A26" s="21" t="str">
        <f>'Gene Table'!D26</f>
        <v>MGMT</v>
      </c>
      <c r="B26" s="13" t="s">
        <v>24</v>
      </c>
      <c r="C26" s="133">
        <v>26.84</v>
      </c>
      <c r="D26" s="133">
        <v>26.78</v>
      </c>
      <c r="E26" s="133">
        <v>26.16</v>
      </c>
      <c r="F26" s="134"/>
      <c r="G26" s="134"/>
      <c r="H26" s="134"/>
      <c r="I26" s="134"/>
      <c r="J26" s="134"/>
      <c r="K26" s="134"/>
      <c r="L26" s="134"/>
      <c r="M26" s="41">
        <f>IF(ISERROR(AVERAGE(Calculations!C27:L27)),"",AVERAGE(Calculations!C27:L27))</f>
        <v>26.593333333333334</v>
      </c>
      <c r="N26" s="41">
        <f>IF(ISERROR(STDEV(Calculations!C27:L27)),"",IF(COUNT(Calculations!C27:L27)&lt;3,"N/A",STDEV(Calculations!C27:L27)))</f>
        <v>0.37647487742654678</v>
      </c>
      <c r="O26" s="2"/>
    </row>
    <row r="27" spans="1:15" x14ac:dyDescent="0.25">
      <c r="A27" s="21" t="str">
        <f>'Gene Table'!D27</f>
        <v>NAT2</v>
      </c>
      <c r="B27" s="13" t="s">
        <v>25</v>
      </c>
      <c r="C27" s="133">
        <v>27</v>
      </c>
      <c r="D27" s="133">
        <v>26.6</v>
      </c>
      <c r="E27" s="133">
        <v>26.23</v>
      </c>
      <c r="F27" s="134"/>
      <c r="G27" s="134"/>
      <c r="H27" s="134"/>
      <c r="I27" s="134"/>
      <c r="J27" s="134"/>
      <c r="K27" s="134"/>
      <c r="L27" s="134"/>
      <c r="M27" s="41">
        <f>IF(ISERROR(AVERAGE(Calculations!C28:L28)),"",AVERAGE(Calculations!C28:L28))</f>
        <v>26.61</v>
      </c>
      <c r="N27" s="41">
        <f>IF(ISERROR(STDEV(Calculations!C28:L28)),"",IF(COUNT(Calculations!C28:L28)&lt;3,"N/A",STDEV(Calculations!C28:L28)))</f>
        <v>0.38509739027939388</v>
      </c>
    </row>
    <row r="28" spans="1:15" x14ac:dyDescent="0.25">
      <c r="A28" s="21" t="str">
        <f>'Gene Table'!D28</f>
        <v>ALDH1A1</v>
      </c>
      <c r="B28" s="13" t="s">
        <v>26</v>
      </c>
      <c r="C28" s="133">
        <v>19.87</v>
      </c>
      <c r="D28" s="133">
        <v>19.73</v>
      </c>
      <c r="E28" s="133">
        <v>19.39</v>
      </c>
      <c r="F28" s="134"/>
      <c r="G28" s="134"/>
      <c r="H28" s="134"/>
      <c r="I28" s="134"/>
      <c r="J28" s="134"/>
      <c r="K28" s="134"/>
      <c r="L28" s="134"/>
      <c r="M28" s="41">
        <f>IF(ISERROR(AVERAGE(Calculations!C29:L29)),"",AVERAGE(Calculations!C29:L29))</f>
        <v>19.663333333333334</v>
      </c>
      <c r="N28" s="41">
        <f>IF(ISERROR(STDEV(Calculations!C29:L29)),"",IF(COUNT(Calculations!C29:L29)&lt;3,"N/A",STDEV(Calculations!C29:L29)))</f>
        <v>0.2468467810876484</v>
      </c>
      <c r="O28" s="2"/>
    </row>
    <row r="29" spans="1:15" x14ac:dyDescent="0.25">
      <c r="A29" s="21" t="str">
        <f>'Gene Table'!D29</f>
        <v>MSH2</v>
      </c>
      <c r="B29" s="13" t="s">
        <v>27</v>
      </c>
      <c r="C29" s="133">
        <v>23.67</v>
      </c>
      <c r="D29" s="133">
        <v>23.53</v>
      </c>
      <c r="E29" s="133">
        <v>23.72</v>
      </c>
      <c r="F29" s="134"/>
      <c r="G29" s="134"/>
      <c r="H29" s="134"/>
      <c r="I29" s="134"/>
      <c r="J29" s="134"/>
      <c r="K29" s="134"/>
      <c r="L29" s="134"/>
      <c r="M29" s="41">
        <f>IF(ISERROR(AVERAGE(Calculations!C30:L30)),"",AVERAGE(Calculations!C30:L30))</f>
        <v>23.64</v>
      </c>
      <c r="N29" s="41">
        <f>IF(ISERROR(STDEV(Calculations!C30:L30)),"",IF(COUNT(Calculations!C30:L30)&lt;3,"N/A",STDEV(Calculations!C30:L30)))</f>
        <v>9.848857801796021E-2</v>
      </c>
    </row>
    <row r="30" spans="1:15" x14ac:dyDescent="0.25">
      <c r="A30" s="21" t="str">
        <f>'Gene Table'!D30</f>
        <v>CRYAB</v>
      </c>
      <c r="B30" s="13" t="s">
        <v>28</v>
      </c>
      <c r="C30" s="133" t="s">
        <v>513</v>
      </c>
      <c r="D30" s="133">
        <v>35.01</v>
      </c>
      <c r="E30" s="133" t="s">
        <v>513</v>
      </c>
      <c r="F30" s="134"/>
      <c r="G30" s="134"/>
      <c r="H30" s="134"/>
      <c r="I30" s="134"/>
      <c r="J30" s="134"/>
      <c r="K30" s="134"/>
      <c r="L30" s="134"/>
      <c r="M30" s="41">
        <f>IF(ISERROR(AVERAGE(Calculations!C31:L31)),"",AVERAGE(Calculations!C31:L31))</f>
        <v>35</v>
      </c>
      <c r="N30" s="41">
        <f>IF(ISERROR(STDEV(Calculations!C31:L31)),"",IF(COUNT(Calculations!C31:L31)&lt;3,"N/A",STDEV(Calculations!C31:L31)))</f>
        <v>0</v>
      </c>
      <c r="O30" s="2"/>
    </row>
    <row r="31" spans="1:15" x14ac:dyDescent="0.25">
      <c r="A31" s="21" t="str">
        <f>'Gene Table'!D31</f>
        <v>FOXA1</v>
      </c>
      <c r="B31" s="13" t="s">
        <v>29</v>
      </c>
      <c r="C31" s="133">
        <v>23.49</v>
      </c>
      <c r="D31" s="133">
        <v>23.19</v>
      </c>
      <c r="E31" s="133">
        <v>23.01</v>
      </c>
      <c r="F31" s="134"/>
      <c r="G31" s="134"/>
      <c r="H31" s="134"/>
      <c r="I31" s="134"/>
      <c r="J31" s="134"/>
      <c r="K31" s="134"/>
      <c r="L31" s="134"/>
      <c r="M31" s="41">
        <f>IF(ISERROR(AVERAGE(Calculations!C32:L32)),"",AVERAGE(Calculations!C32:L32))</f>
        <v>23.23</v>
      </c>
      <c r="N31" s="41">
        <f>IF(ISERROR(STDEV(Calculations!C32:L32)),"",IF(COUNT(Calculations!C32:L32)&lt;3,"N/A",STDEV(Calculations!C32:L32)))</f>
        <v>0.24248711305964119</v>
      </c>
    </row>
    <row r="32" spans="1:15" x14ac:dyDescent="0.25">
      <c r="A32" s="21" t="str">
        <f>'Gene Table'!D32</f>
        <v>APOB</v>
      </c>
      <c r="B32" s="13" t="s">
        <v>30</v>
      </c>
      <c r="C32" s="133">
        <v>24.37</v>
      </c>
      <c r="D32" s="133">
        <v>23.67</v>
      </c>
      <c r="E32" s="133">
        <v>23.23</v>
      </c>
      <c r="F32" s="134"/>
      <c r="G32" s="134"/>
      <c r="H32" s="134"/>
      <c r="I32" s="134"/>
      <c r="J32" s="134"/>
      <c r="K32" s="134"/>
      <c r="L32" s="134"/>
      <c r="M32" s="41">
        <f>IF(ISERROR(AVERAGE(Calculations!C33:L33)),"",AVERAGE(Calculations!C33:L33))</f>
        <v>23.756666666666671</v>
      </c>
      <c r="N32" s="41">
        <f>IF(ISERROR(STDEV(Calculations!C33:L33)),"",IF(COUNT(Calculations!C33:L33)&lt;3,"N/A",STDEV(Calculations!C33:L33)))</f>
        <v>0.57492028432934383</v>
      </c>
      <c r="O32" s="2"/>
    </row>
    <row r="33" spans="1:15" x14ac:dyDescent="0.25">
      <c r="A33" s="21" t="str">
        <f>'Gene Table'!D33</f>
        <v>POLB</v>
      </c>
      <c r="B33" s="13" t="s">
        <v>31</v>
      </c>
      <c r="C33" s="133">
        <v>25.63</v>
      </c>
      <c r="D33" s="133">
        <v>25.36</v>
      </c>
      <c r="E33" s="133">
        <v>25.72</v>
      </c>
      <c r="F33" s="134"/>
      <c r="G33" s="134"/>
      <c r="H33" s="134"/>
      <c r="I33" s="134"/>
      <c r="J33" s="134"/>
      <c r="K33" s="134"/>
      <c r="L33" s="134"/>
      <c r="M33" s="41">
        <f>IF(ISERROR(AVERAGE(Calculations!C34:L34)),"",AVERAGE(Calculations!C34:L34))</f>
        <v>25.569999999999997</v>
      </c>
      <c r="N33" s="41">
        <f>IF(ISERROR(STDEV(Calculations!C34:L34)),"",IF(COUNT(Calculations!C34:L34)&lt;3,"N/A",STDEV(Calculations!C34:L34)))</f>
        <v>0.18734993995195165</v>
      </c>
    </row>
    <row r="34" spans="1:15" x14ac:dyDescent="0.25">
      <c r="A34" s="21" t="str">
        <f>'Gene Table'!D34</f>
        <v>POLK</v>
      </c>
      <c r="B34" s="13" t="s">
        <v>32</v>
      </c>
      <c r="C34" s="133">
        <v>27.09</v>
      </c>
      <c r="D34" s="133">
        <v>26.87</v>
      </c>
      <c r="E34" s="133">
        <v>26.92</v>
      </c>
      <c r="F34" s="134"/>
      <c r="G34" s="134"/>
      <c r="H34" s="134"/>
      <c r="I34" s="134"/>
      <c r="J34" s="134"/>
      <c r="K34" s="134"/>
      <c r="L34" s="134"/>
      <c r="M34" s="41">
        <f>IF(ISERROR(AVERAGE(Calculations!C35:L35)),"",AVERAGE(Calculations!C35:L35))</f>
        <v>26.959999999999997</v>
      </c>
      <c r="N34" s="41">
        <f>IF(ISERROR(STDEV(Calculations!C35:L35)),"",IF(COUNT(Calculations!C35:L35)&lt;3,"N/A",STDEV(Calculations!C35:L35)))</f>
        <v>0.1153256259467072</v>
      </c>
      <c r="O34" s="2"/>
    </row>
    <row r="35" spans="1:15" x14ac:dyDescent="0.25">
      <c r="A35" s="21" t="str">
        <f>'Gene Table'!D35</f>
        <v>TP63</v>
      </c>
      <c r="B35" s="13" t="s">
        <v>33</v>
      </c>
      <c r="C35" s="133">
        <v>32.79</v>
      </c>
      <c r="D35" s="133">
        <v>33.08</v>
      </c>
      <c r="E35" s="133">
        <v>33.56</v>
      </c>
      <c r="F35" s="134"/>
      <c r="G35" s="134"/>
      <c r="H35" s="134"/>
      <c r="I35" s="134"/>
      <c r="J35" s="134"/>
      <c r="K35" s="134"/>
      <c r="L35" s="134"/>
      <c r="M35" s="41">
        <f>IF(ISERROR(AVERAGE(Calculations!C36:L36)),"",AVERAGE(Calculations!C36:L36))</f>
        <v>33.143333333333338</v>
      </c>
      <c r="N35" s="41">
        <f>IF(ISERROR(STDEV(Calculations!C36:L36)),"",IF(COUNT(Calculations!C36:L36)&lt;3,"N/A",STDEV(Calculations!C36:L36)))</f>
        <v>0.38888730158406393</v>
      </c>
    </row>
    <row r="36" spans="1:15" x14ac:dyDescent="0.25">
      <c r="A36" s="21" t="str">
        <f>'Gene Table'!D36</f>
        <v>G6PC</v>
      </c>
      <c r="B36" s="13" t="s">
        <v>34</v>
      </c>
      <c r="C36" s="133">
        <v>26.43</v>
      </c>
      <c r="D36" s="133">
        <v>25.81</v>
      </c>
      <c r="E36" s="133">
        <v>25.34</v>
      </c>
      <c r="F36" s="134"/>
      <c r="G36" s="134"/>
      <c r="H36" s="134"/>
      <c r="I36" s="134"/>
      <c r="J36" s="134"/>
      <c r="K36" s="134"/>
      <c r="L36" s="134"/>
      <c r="M36" s="41">
        <f>IF(ISERROR(AVERAGE(Calculations!C37:L37)),"",AVERAGE(Calculations!C37:L37))</f>
        <v>25.86</v>
      </c>
      <c r="N36" s="41">
        <f>IF(ISERROR(STDEV(Calculations!C37:L37)),"",IF(COUNT(Calculations!C37:L37)&lt;3,"N/A",STDEV(Calculations!C37:L37)))</f>
        <v>0.54671747731346576</v>
      </c>
      <c r="O36" s="2"/>
    </row>
    <row r="37" spans="1:15" x14ac:dyDescent="0.25">
      <c r="A37" s="21" t="str">
        <f>'Gene Table'!D37</f>
        <v>CA3B</v>
      </c>
      <c r="B37" s="13" t="s">
        <v>35</v>
      </c>
      <c r="C37" s="133">
        <v>30.79</v>
      </c>
      <c r="D37" s="133">
        <v>30.71</v>
      </c>
      <c r="E37" s="133">
        <v>29.98</v>
      </c>
      <c r="F37" s="134"/>
      <c r="G37" s="134"/>
      <c r="H37" s="134"/>
      <c r="I37" s="134"/>
      <c r="J37" s="134"/>
      <c r="K37" s="134"/>
      <c r="L37" s="134"/>
      <c r="M37" s="41">
        <f>IF(ISERROR(AVERAGE(Calculations!C38:L38)),"",AVERAGE(Calculations!C38:L38))</f>
        <v>30.493333333333336</v>
      </c>
      <c r="N37" s="41">
        <f>IF(ISERROR(STDEV(Calculations!C38:L38)),"",IF(COUNT(Calculations!C38:L38)&lt;3,"N/A",STDEV(Calculations!C38:L38)))</f>
        <v>0.44635561308594857</v>
      </c>
    </row>
    <row r="38" spans="1:15" x14ac:dyDescent="0.25">
      <c r="A38" s="21" t="str">
        <f>'Gene Table'!D38</f>
        <v>LSS</v>
      </c>
      <c r="B38" s="13" t="s">
        <v>36</v>
      </c>
      <c r="C38" s="133">
        <v>25.2</v>
      </c>
      <c r="D38" s="133">
        <v>24.98</v>
      </c>
      <c r="E38" s="133">
        <v>24.29</v>
      </c>
      <c r="F38" s="134"/>
      <c r="G38" s="134"/>
      <c r="H38" s="134"/>
      <c r="I38" s="134"/>
      <c r="J38" s="134"/>
      <c r="K38" s="134"/>
      <c r="L38" s="134"/>
      <c r="M38" s="41">
        <f>IF(ISERROR(AVERAGE(Calculations!C39:L39)),"",AVERAGE(Calculations!C39:L39))</f>
        <v>24.823333333333334</v>
      </c>
      <c r="N38" s="41">
        <f>IF(ISERROR(STDEV(Calculations!C39:L39)),"",IF(COUNT(Calculations!C39:L39)&lt;3,"N/A",STDEV(Calculations!C39:L39)))</f>
        <v>0.47479820274863466</v>
      </c>
      <c r="O38" s="2"/>
    </row>
    <row r="39" spans="1:15" x14ac:dyDescent="0.25">
      <c r="A39" s="21" t="str">
        <f>'Gene Table'!D39</f>
        <v>AOC1</v>
      </c>
      <c r="B39" s="13" t="s">
        <v>37</v>
      </c>
      <c r="C39" s="133">
        <v>31.31</v>
      </c>
      <c r="D39" s="133">
        <v>30.82</v>
      </c>
      <c r="E39" s="133">
        <v>30.19</v>
      </c>
      <c r="F39" s="134"/>
      <c r="G39" s="134"/>
      <c r="H39" s="134"/>
      <c r="I39" s="134"/>
      <c r="J39" s="134"/>
      <c r="K39" s="134"/>
      <c r="L39" s="134"/>
      <c r="M39" s="41">
        <f>IF(ISERROR(AVERAGE(Calculations!C40:L40)),"",AVERAGE(Calculations!C40:L40))</f>
        <v>30.77333333333333</v>
      </c>
      <c r="N39" s="41">
        <f>IF(ISERROR(STDEV(Calculations!C40:L40)),"",IF(COUNT(Calculations!C40:L40)&lt;3,"N/A",STDEV(Calculations!C40:L40)))</f>
        <v>0.56145643939074374</v>
      </c>
    </row>
    <row r="40" spans="1:15" x14ac:dyDescent="0.25">
      <c r="A40" s="21" t="str">
        <f>'Gene Table'!D40</f>
        <v>MGST3</v>
      </c>
      <c r="B40" s="13" t="s">
        <v>38</v>
      </c>
      <c r="C40" s="133">
        <v>21.44</v>
      </c>
      <c r="D40" s="133">
        <v>21.01</v>
      </c>
      <c r="E40" s="133">
        <v>20.72</v>
      </c>
      <c r="F40" s="134"/>
      <c r="G40" s="134"/>
      <c r="H40" s="134"/>
      <c r="I40" s="134"/>
      <c r="J40" s="134"/>
      <c r="K40" s="134"/>
      <c r="L40" s="134"/>
      <c r="M40" s="41">
        <f>IF(ISERROR(AVERAGE(Calculations!C41:L41)),"",AVERAGE(Calculations!C41:L41))</f>
        <v>21.056666666666668</v>
      </c>
      <c r="N40" s="41">
        <f>IF(ISERROR(STDEV(Calculations!C41:L41)),"",IF(COUNT(Calculations!C41:L41)&lt;3,"N/A",STDEV(Calculations!C41:L41)))</f>
        <v>0.36226141573915122</v>
      </c>
      <c r="O40" s="2"/>
    </row>
    <row r="41" spans="1:15" x14ac:dyDescent="0.25">
      <c r="A41" s="21" t="str">
        <f>'Gene Table'!D41</f>
        <v>LEAP2</v>
      </c>
      <c r="B41" s="13" t="s">
        <v>39</v>
      </c>
      <c r="C41" s="133">
        <v>30.68</v>
      </c>
      <c r="D41" s="133">
        <v>29.8</v>
      </c>
      <c r="E41" s="133">
        <v>29.9</v>
      </c>
      <c r="F41" s="134"/>
      <c r="G41" s="134"/>
      <c r="H41" s="134"/>
      <c r="I41" s="134"/>
      <c r="J41" s="134"/>
      <c r="K41" s="134"/>
      <c r="L41" s="134"/>
      <c r="M41" s="41">
        <f>IF(ISERROR(AVERAGE(Calculations!C42:L42)),"",AVERAGE(Calculations!C42:L42))</f>
        <v>30.126666666666665</v>
      </c>
      <c r="N41" s="41">
        <f>IF(ISERROR(STDEV(Calculations!C42:L42)),"",IF(COUNT(Calculations!C42:L42)&lt;3,"N/A",STDEV(Calculations!C42:L42)))</f>
        <v>0.48180217240412404</v>
      </c>
    </row>
    <row r="42" spans="1:15" x14ac:dyDescent="0.25">
      <c r="A42" s="21" t="str">
        <f>'Gene Table'!D42</f>
        <v>FGA</v>
      </c>
      <c r="B42" s="13" t="s">
        <v>40</v>
      </c>
      <c r="C42" s="133">
        <v>24.6</v>
      </c>
      <c r="D42" s="133">
        <v>24.22</v>
      </c>
      <c r="E42" s="133">
        <v>24.27</v>
      </c>
      <c r="F42" s="134"/>
      <c r="G42" s="134"/>
      <c r="H42" s="134"/>
      <c r="I42" s="134"/>
      <c r="J42" s="134"/>
      <c r="K42" s="134"/>
      <c r="L42" s="134"/>
      <c r="M42" s="41">
        <f>IF(ISERROR(AVERAGE(Calculations!C43:L43)),"",AVERAGE(Calculations!C43:L43))</f>
        <v>24.363333333333333</v>
      </c>
      <c r="N42" s="41">
        <f>IF(ISERROR(STDEV(Calculations!C43:L43)),"",IF(COUNT(Calculations!C43:L43)&lt;3,"N/A",STDEV(Calculations!C43:L43)))</f>
        <v>0.20647840887931571</v>
      </c>
      <c r="O42" s="2"/>
    </row>
    <row r="43" spans="1:15" x14ac:dyDescent="0.25">
      <c r="A43" s="21" t="str">
        <f>'Gene Table'!D43</f>
        <v>MAT1A</v>
      </c>
      <c r="B43" s="13" t="s">
        <v>41</v>
      </c>
      <c r="C43" s="133">
        <v>25.93</v>
      </c>
      <c r="D43" s="133">
        <v>25.12</v>
      </c>
      <c r="E43" s="133">
        <v>25.34</v>
      </c>
      <c r="F43" s="134"/>
      <c r="G43" s="134"/>
      <c r="H43" s="134"/>
      <c r="I43" s="134"/>
      <c r="J43" s="134"/>
      <c r="K43" s="134"/>
      <c r="L43" s="134"/>
      <c r="M43" s="41">
        <f>IF(ISERROR(AVERAGE(Calculations!C44:L44)),"",AVERAGE(Calculations!C44:L44))</f>
        <v>25.463333333333335</v>
      </c>
      <c r="N43" s="41">
        <f>IF(ISERROR(STDEV(Calculations!C44:L44)),"",IF(COUNT(Calculations!C44:L44)&lt;3,"N/A",STDEV(Calculations!C44:L44)))</f>
        <v>0.41884762543594883</v>
      </c>
    </row>
    <row r="44" spans="1:15" x14ac:dyDescent="0.25">
      <c r="A44" s="21" t="str">
        <f>'Gene Table'!D44</f>
        <v>IL1B</v>
      </c>
      <c r="B44" s="13" t="s">
        <v>42</v>
      </c>
      <c r="C44" s="133">
        <v>29.45</v>
      </c>
      <c r="D44" s="133">
        <v>29.24</v>
      </c>
      <c r="E44" s="133">
        <v>29.05</v>
      </c>
      <c r="F44" s="134"/>
      <c r="G44" s="134"/>
      <c r="H44" s="134"/>
      <c r="I44" s="134"/>
      <c r="J44" s="134"/>
      <c r="K44" s="134"/>
      <c r="L44" s="134"/>
      <c r="M44" s="41">
        <f>IF(ISERROR(AVERAGE(Calculations!C45:L45)),"",AVERAGE(Calculations!C45:L45))</f>
        <v>29.246666666666666</v>
      </c>
      <c r="N44" s="41">
        <f>IF(ISERROR(STDEV(Calculations!C45:L45)),"",IF(COUNT(Calculations!C45:L45)&lt;3,"N/A",STDEV(Calculations!C45:L45)))</f>
        <v>0.20008331597945156</v>
      </c>
      <c r="O44" s="2"/>
    </row>
    <row r="45" spans="1:15" x14ac:dyDescent="0.25">
      <c r="A45" s="21" t="str">
        <f>'Gene Table'!D45</f>
        <v>NOS2</v>
      </c>
      <c r="B45" s="13" t="s">
        <v>43</v>
      </c>
      <c r="C45" s="133">
        <v>27.99</v>
      </c>
      <c r="D45" s="133">
        <v>27.19</v>
      </c>
      <c r="E45" s="133">
        <v>27.52</v>
      </c>
      <c r="F45" s="134"/>
      <c r="G45" s="134"/>
      <c r="H45" s="134"/>
      <c r="I45" s="134"/>
      <c r="J45" s="134"/>
      <c r="K45" s="134"/>
      <c r="L45" s="134"/>
      <c r="M45" s="41">
        <f>IF(ISERROR(AVERAGE(Calculations!C46:L46)),"",AVERAGE(Calculations!C46:L46))</f>
        <v>27.566666666666666</v>
      </c>
      <c r="N45" s="41">
        <f>IF(ISERROR(STDEV(Calculations!C46:L46)),"",IF(COUNT(Calculations!C46:L46)&lt;3,"N/A",STDEV(Calculations!C46:L46)))</f>
        <v>0.40203648258999108</v>
      </c>
    </row>
    <row r="46" spans="1:15" x14ac:dyDescent="0.25">
      <c r="A46" s="21" t="str">
        <f>'Gene Table'!D46</f>
        <v>EEF1A1</v>
      </c>
      <c r="B46" s="13" t="s">
        <v>44</v>
      </c>
      <c r="C46" s="133">
        <v>18.28</v>
      </c>
      <c r="D46" s="133">
        <v>17.8</v>
      </c>
      <c r="E46" s="133">
        <v>17.54</v>
      </c>
      <c r="F46" s="134"/>
      <c r="G46" s="134"/>
      <c r="H46" s="134"/>
      <c r="I46" s="134"/>
      <c r="J46" s="134"/>
      <c r="K46" s="134"/>
      <c r="L46" s="134"/>
      <c r="M46" s="41">
        <f>IF(ISERROR(AVERAGE(Calculations!C47:L47)),"",AVERAGE(Calculations!C47:L47))</f>
        <v>17.873333333333331</v>
      </c>
      <c r="N46" s="41">
        <f>IF(ISERROR(STDEV(Calculations!C47:L47)),"",IF(COUNT(Calculations!C47:L47)&lt;3,"N/A",STDEV(Calculations!C47:L47)))</f>
        <v>0.37541088600802991</v>
      </c>
      <c r="O46" s="2"/>
    </row>
    <row r="47" spans="1:15" x14ac:dyDescent="0.25">
      <c r="A47" s="21" t="str">
        <f>'Gene Table'!D47</f>
        <v>RPL4</v>
      </c>
      <c r="B47" s="13" t="s">
        <v>45</v>
      </c>
      <c r="C47" s="133">
        <v>19.739999999999998</v>
      </c>
      <c r="D47" s="133">
        <v>19.5</v>
      </c>
      <c r="E47" s="133">
        <v>19.239999999999998</v>
      </c>
      <c r="F47" s="134"/>
      <c r="G47" s="134"/>
      <c r="H47" s="134"/>
      <c r="I47" s="134"/>
      <c r="J47" s="134"/>
      <c r="K47" s="134"/>
      <c r="L47" s="134"/>
      <c r="M47" s="41">
        <f>IF(ISERROR(AVERAGE(Calculations!C48:L48)),"",AVERAGE(Calculations!C48:L48))</f>
        <v>19.493333333333329</v>
      </c>
      <c r="N47" s="41">
        <f>IF(ISERROR(STDEV(Calculations!C48:L48)),"",IF(COUNT(Calculations!C48:L48)&lt;3,"N/A",STDEV(Calculations!C48:L48)))</f>
        <v>0.25006665778014736</v>
      </c>
    </row>
    <row r="48" spans="1:15" x14ac:dyDescent="0.25">
      <c r="A48" s="21" t="str">
        <f>'Gene Table'!D48</f>
        <v>GGDC</v>
      </c>
      <c r="B48" s="13" t="s">
        <v>46</v>
      </c>
      <c r="C48" s="133" t="s">
        <v>513</v>
      </c>
      <c r="D48" s="133" t="s">
        <v>513</v>
      </c>
      <c r="E48" s="133" t="s">
        <v>513</v>
      </c>
      <c r="F48" s="134"/>
      <c r="G48" s="134"/>
      <c r="H48" s="134"/>
      <c r="I48" s="134"/>
      <c r="J48" s="134"/>
      <c r="K48" s="134"/>
      <c r="L48" s="134"/>
      <c r="M48" s="41">
        <f>IF(ISERROR(AVERAGE(Calculations!C49:L49)),"",AVERAGE(Calculations!C49:L49))</f>
        <v>35</v>
      </c>
      <c r="N48" s="41">
        <f>IF(ISERROR(STDEV(Calculations!C49:L49)),"",IF(COUNT(Calculations!C49:L49)&lt;3,"N/A",STDEV(Calculations!C49:L49)))</f>
        <v>0</v>
      </c>
      <c r="O48" s="2"/>
    </row>
    <row r="49" spans="1:15" x14ac:dyDescent="0.25">
      <c r="A49" s="21" t="str">
        <f>'Gene Table'!D49</f>
        <v>RTC</v>
      </c>
      <c r="B49" s="13" t="s">
        <v>47</v>
      </c>
      <c r="C49" s="133">
        <v>19.510000000000002</v>
      </c>
      <c r="D49" s="133">
        <v>19.54</v>
      </c>
      <c r="E49" s="133">
        <v>19.62</v>
      </c>
      <c r="F49" s="134"/>
      <c r="G49" s="134"/>
      <c r="H49" s="134"/>
      <c r="I49" s="134"/>
      <c r="J49" s="134"/>
      <c r="K49" s="134"/>
      <c r="L49" s="134"/>
      <c r="M49" s="41">
        <f>IF(ISERROR(AVERAGE(Calculations!C50:L50)),"",AVERAGE(Calculations!C50:L50))</f>
        <v>19.556666666666668</v>
      </c>
      <c r="N49" s="41">
        <f>IF(ISERROR(STDEV(Calculations!C50:L50)),"",IF(COUNT(Calculations!C50:L50)&lt;3,"N/A",STDEV(Calculations!C50:L50)))</f>
        <v>5.6862407030773304E-2</v>
      </c>
    </row>
    <row r="50" spans="1:15" x14ac:dyDescent="0.25">
      <c r="A50" s="21" t="str">
        <f>'Gene Table'!D50</f>
        <v>PPC</v>
      </c>
      <c r="B50" s="13" t="s">
        <v>48</v>
      </c>
      <c r="C50" s="133">
        <v>18.63</v>
      </c>
      <c r="D50" s="133">
        <v>18.64</v>
      </c>
      <c r="E50" s="133">
        <v>18.670000000000002</v>
      </c>
      <c r="F50" s="134"/>
      <c r="G50" s="134"/>
      <c r="H50" s="134"/>
      <c r="I50" s="134"/>
      <c r="J50" s="134"/>
      <c r="K50" s="134"/>
      <c r="L50" s="134"/>
      <c r="M50" s="41">
        <f>IF(ISERROR(AVERAGE(Calculations!C51:L51)),"",AVERAGE(Calculations!C51:L51))</f>
        <v>18.646666666666665</v>
      </c>
      <c r="N50" s="41">
        <f>IF(ISERROR(STDEV(Calculations!C51:L51)),"",IF(COUNT(Calculations!C51:L51)&lt;3,"N/A",STDEV(Calculations!C51:L51)))</f>
        <v>2.081665999466259E-2</v>
      </c>
      <c r="O50" s="2"/>
    </row>
    <row r="51" spans="1:15" x14ac:dyDescent="0.25">
      <c r="A51" s="21"/>
      <c r="B51" s="13"/>
      <c r="C51" s="133"/>
      <c r="D51" s="133"/>
      <c r="E51" s="133"/>
      <c r="F51" s="134"/>
      <c r="G51" s="134"/>
      <c r="H51" s="134"/>
      <c r="I51" s="134"/>
      <c r="J51" s="134"/>
      <c r="K51" s="134"/>
      <c r="L51" s="134"/>
      <c r="M51" s="41"/>
      <c r="N51" s="41"/>
    </row>
    <row r="52" spans="1:15" x14ac:dyDescent="0.25">
      <c r="A52" s="21"/>
      <c r="B52" s="13"/>
      <c r="C52" s="133"/>
      <c r="D52" s="133"/>
      <c r="E52" s="133"/>
      <c r="F52" s="134"/>
      <c r="G52" s="134"/>
      <c r="H52" s="134"/>
      <c r="I52" s="134"/>
      <c r="J52" s="134"/>
      <c r="K52" s="134"/>
      <c r="L52" s="134"/>
      <c r="M52" s="41"/>
      <c r="N52" s="41"/>
      <c r="O52" s="2"/>
    </row>
    <row r="53" spans="1:15" x14ac:dyDescent="0.25">
      <c r="A53" s="21"/>
      <c r="B53" s="13"/>
      <c r="C53" s="133"/>
      <c r="D53" s="133"/>
      <c r="E53" s="133"/>
      <c r="F53" s="134"/>
      <c r="G53" s="134"/>
      <c r="H53" s="134"/>
      <c r="I53" s="134"/>
      <c r="J53" s="134"/>
      <c r="K53" s="134"/>
      <c r="L53" s="134"/>
      <c r="M53" s="41"/>
      <c r="N53" s="41"/>
    </row>
    <row r="54" spans="1:15" x14ac:dyDescent="0.25">
      <c r="A54" s="21"/>
      <c r="B54" s="13"/>
      <c r="C54" s="133"/>
      <c r="D54" s="133"/>
      <c r="E54" s="133"/>
      <c r="F54" s="134"/>
      <c r="G54" s="134"/>
      <c r="H54" s="134"/>
      <c r="I54" s="134"/>
      <c r="J54" s="134"/>
      <c r="K54" s="134"/>
      <c r="L54" s="134"/>
      <c r="M54" s="41"/>
      <c r="N54" s="41"/>
      <c r="O54" s="2"/>
    </row>
    <row r="55" spans="1:15" x14ac:dyDescent="0.25">
      <c r="A55" s="21"/>
      <c r="B55" s="13"/>
      <c r="C55" s="133"/>
      <c r="D55" s="133"/>
      <c r="E55" s="133"/>
      <c r="F55" s="134"/>
      <c r="G55" s="134"/>
      <c r="H55" s="134"/>
      <c r="I55" s="134"/>
      <c r="J55" s="134"/>
      <c r="K55" s="134"/>
      <c r="L55" s="134"/>
      <c r="M55" s="41"/>
      <c r="N55" s="41"/>
    </row>
    <row r="56" spans="1:15" x14ac:dyDescent="0.25">
      <c r="A56" s="21"/>
      <c r="B56" s="13"/>
      <c r="C56" s="133"/>
      <c r="D56" s="133"/>
      <c r="E56" s="133"/>
      <c r="F56" s="134"/>
      <c r="G56" s="134"/>
      <c r="H56" s="134"/>
      <c r="I56" s="134"/>
      <c r="J56" s="134"/>
      <c r="K56" s="134"/>
      <c r="L56" s="134"/>
      <c r="M56" s="41"/>
      <c r="N56" s="41"/>
      <c r="O56" s="2"/>
    </row>
    <row r="57" spans="1:15" x14ac:dyDescent="0.25">
      <c r="A57" s="21"/>
      <c r="B57" s="13"/>
      <c r="C57" s="133"/>
      <c r="D57" s="133"/>
      <c r="E57" s="133"/>
      <c r="F57" s="134"/>
      <c r="G57" s="134"/>
      <c r="H57" s="134"/>
      <c r="I57" s="134"/>
      <c r="J57" s="134"/>
      <c r="K57" s="134"/>
      <c r="L57" s="134"/>
      <c r="M57" s="41"/>
      <c r="N57" s="41"/>
    </row>
    <row r="58" spans="1:15" x14ac:dyDescent="0.25">
      <c r="A58" s="21"/>
      <c r="B58" s="13"/>
      <c r="C58" s="133"/>
      <c r="D58" s="133"/>
      <c r="E58" s="133"/>
      <c r="F58" s="134"/>
      <c r="G58" s="134"/>
      <c r="H58" s="134"/>
      <c r="I58" s="134"/>
      <c r="J58" s="134"/>
      <c r="K58" s="134"/>
      <c r="L58" s="134"/>
      <c r="M58" s="41"/>
      <c r="N58" s="41"/>
      <c r="O58" s="2"/>
    </row>
    <row r="59" spans="1:15" x14ac:dyDescent="0.25">
      <c r="A59" s="21"/>
      <c r="B59" s="13"/>
      <c r="C59" s="133"/>
      <c r="D59" s="133"/>
      <c r="E59" s="133"/>
      <c r="F59" s="134"/>
      <c r="G59" s="134"/>
      <c r="H59" s="134"/>
      <c r="I59" s="134"/>
      <c r="J59" s="134"/>
      <c r="K59" s="134"/>
      <c r="L59" s="134"/>
      <c r="M59" s="41"/>
      <c r="N59" s="41"/>
    </row>
    <row r="60" spans="1:15" x14ac:dyDescent="0.25">
      <c r="A60" s="21"/>
      <c r="B60" s="13"/>
      <c r="C60" s="133"/>
      <c r="D60" s="133"/>
      <c r="E60" s="133"/>
      <c r="F60" s="134"/>
      <c r="G60" s="134"/>
      <c r="H60" s="134"/>
      <c r="I60" s="134"/>
      <c r="J60" s="134"/>
      <c r="K60" s="134"/>
      <c r="L60" s="134"/>
      <c r="M60" s="41"/>
      <c r="N60" s="41"/>
      <c r="O60" s="2"/>
    </row>
    <row r="61" spans="1:15" x14ac:dyDescent="0.25">
      <c r="A61" s="21"/>
      <c r="B61" s="13"/>
      <c r="C61" s="133"/>
      <c r="D61" s="133"/>
      <c r="E61" s="133"/>
      <c r="F61" s="134"/>
      <c r="G61" s="134"/>
      <c r="H61" s="134"/>
      <c r="I61" s="134"/>
      <c r="J61" s="134"/>
      <c r="K61" s="134"/>
      <c r="L61" s="134"/>
      <c r="M61" s="41"/>
      <c r="N61" s="41"/>
    </row>
    <row r="62" spans="1:15" x14ac:dyDescent="0.25">
      <c r="A62" s="21"/>
      <c r="B62" s="13"/>
      <c r="C62" s="133"/>
      <c r="D62" s="133"/>
      <c r="E62" s="133"/>
      <c r="F62" s="134"/>
      <c r="G62" s="134"/>
      <c r="H62" s="134"/>
      <c r="I62" s="134"/>
      <c r="J62" s="134"/>
      <c r="K62" s="134"/>
      <c r="L62" s="134"/>
      <c r="M62" s="41"/>
      <c r="N62" s="41"/>
      <c r="O62" s="2"/>
    </row>
    <row r="63" spans="1:15" x14ac:dyDescent="0.25">
      <c r="A63" s="21"/>
      <c r="B63" s="13"/>
      <c r="C63" s="133"/>
      <c r="D63" s="133"/>
      <c r="E63" s="133"/>
      <c r="F63" s="134"/>
      <c r="G63" s="134"/>
      <c r="H63" s="134"/>
      <c r="I63" s="134"/>
      <c r="J63" s="134"/>
      <c r="K63" s="134"/>
      <c r="L63" s="134"/>
      <c r="M63" s="41"/>
      <c r="N63" s="41"/>
    </row>
    <row r="64" spans="1:15" x14ac:dyDescent="0.25">
      <c r="A64" s="21"/>
      <c r="B64" s="13"/>
      <c r="C64" s="133"/>
      <c r="D64" s="133"/>
      <c r="E64" s="133"/>
      <c r="F64" s="134"/>
      <c r="G64" s="134"/>
      <c r="H64" s="134"/>
      <c r="I64" s="134"/>
      <c r="J64" s="134"/>
      <c r="K64" s="134"/>
      <c r="L64" s="134"/>
      <c r="M64" s="41"/>
      <c r="N64" s="41"/>
      <c r="O64" s="2"/>
    </row>
    <row r="65" spans="1:15" x14ac:dyDescent="0.25">
      <c r="A65" s="21"/>
      <c r="B65" s="13"/>
      <c r="C65" s="133"/>
      <c r="D65" s="133"/>
      <c r="E65" s="133"/>
      <c r="F65" s="134"/>
      <c r="G65" s="134"/>
      <c r="H65" s="134"/>
      <c r="I65" s="134"/>
      <c r="J65" s="134"/>
      <c r="K65" s="134"/>
      <c r="L65" s="134"/>
      <c r="M65" s="41"/>
      <c r="N65" s="41"/>
    </row>
    <row r="66" spans="1:15" x14ac:dyDescent="0.25">
      <c r="A66" s="21"/>
      <c r="B66" s="13"/>
      <c r="C66" s="133"/>
      <c r="D66" s="133"/>
      <c r="E66" s="133"/>
      <c r="F66" s="134"/>
      <c r="G66" s="134"/>
      <c r="H66" s="134"/>
      <c r="I66" s="134"/>
      <c r="J66" s="134"/>
      <c r="K66" s="134"/>
      <c r="L66" s="134"/>
      <c r="M66" s="41"/>
      <c r="N66" s="41"/>
      <c r="O66" s="2"/>
    </row>
    <row r="67" spans="1:15" x14ac:dyDescent="0.25">
      <c r="A67" s="21"/>
      <c r="B67" s="13"/>
      <c r="C67" s="133"/>
      <c r="D67" s="133"/>
      <c r="E67" s="133"/>
      <c r="F67" s="134"/>
      <c r="G67" s="134"/>
      <c r="H67" s="134"/>
      <c r="I67" s="134"/>
      <c r="J67" s="134"/>
      <c r="K67" s="134"/>
      <c r="L67" s="134"/>
      <c r="M67" s="41"/>
      <c r="N67" s="41"/>
    </row>
    <row r="68" spans="1:15" x14ac:dyDescent="0.25">
      <c r="A68" s="21"/>
      <c r="B68" s="13"/>
      <c r="C68" s="133"/>
      <c r="D68" s="133"/>
      <c r="E68" s="133"/>
      <c r="F68" s="134"/>
      <c r="G68" s="134"/>
      <c r="H68" s="134"/>
      <c r="I68" s="134"/>
      <c r="J68" s="134"/>
      <c r="K68" s="134"/>
      <c r="L68" s="134"/>
      <c r="M68" s="41"/>
      <c r="N68" s="41"/>
      <c r="O68" s="2"/>
    </row>
    <row r="69" spans="1:15" x14ac:dyDescent="0.25">
      <c r="A69" s="21"/>
      <c r="B69" s="13"/>
      <c r="C69" s="133"/>
      <c r="D69" s="133"/>
      <c r="E69" s="133"/>
      <c r="F69" s="134"/>
      <c r="G69" s="134"/>
      <c r="H69" s="134"/>
      <c r="I69" s="134"/>
      <c r="J69" s="134"/>
      <c r="K69" s="134"/>
      <c r="L69" s="134"/>
      <c r="M69" s="41"/>
      <c r="N69" s="41"/>
    </row>
    <row r="70" spans="1:15" x14ac:dyDescent="0.25">
      <c r="A70" s="21"/>
      <c r="B70" s="13"/>
      <c r="C70" s="133"/>
      <c r="D70" s="133"/>
      <c r="E70" s="133"/>
      <c r="F70" s="134"/>
      <c r="G70" s="134"/>
      <c r="H70" s="134"/>
      <c r="I70" s="134"/>
      <c r="J70" s="134"/>
      <c r="K70" s="134"/>
      <c r="L70" s="134"/>
      <c r="M70" s="41"/>
      <c r="N70" s="41"/>
      <c r="O70" s="2"/>
    </row>
    <row r="71" spans="1:15" x14ac:dyDescent="0.25">
      <c r="A71" s="21"/>
      <c r="B71" s="13"/>
      <c r="C71" s="133"/>
      <c r="D71" s="133"/>
      <c r="E71" s="133"/>
      <c r="F71" s="134"/>
      <c r="G71" s="134"/>
      <c r="H71" s="134"/>
      <c r="I71" s="134"/>
      <c r="J71" s="134"/>
      <c r="K71" s="134"/>
      <c r="L71" s="134"/>
      <c r="M71" s="41"/>
      <c r="N71" s="41"/>
    </row>
    <row r="72" spans="1:15" x14ac:dyDescent="0.25">
      <c r="A72" s="21"/>
      <c r="B72" s="13"/>
      <c r="C72" s="133"/>
      <c r="D72" s="133"/>
      <c r="E72" s="133"/>
      <c r="F72" s="134"/>
      <c r="G72" s="134"/>
      <c r="H72" s="134"/>
      <c r="I72" s="134"/>
      <c r="J72" s="134"/>
      <c r="K72" s="134"/>
      <c r="L72" s="134"/>
      <c r="M72" s="41"/>
      <c r="N72" s="41"/>
      <c r="O72" s="2"/>
    </row>
    <row r="73" spans="1:15" x14ac:dyDescent="0.25">
      <c r="A73" s="21"/>
      <c r="B73" s="13"/>
      <c r="C73" s="133"/>
      <c r="D73" s="133"/>
      <c r="E73" s="133"/>
      <c r="F73" s="134"/>
      <c r="G73" s="134"/>
      <c r="H73" s="134"/>
      <c r="I73" s="134"/>
      <c r="J73" s="134"/>
      <c r="K73" s="134"/>
      <c r="L73" s="134"/>
      <c r="M73" s="41"/>
      <c r="N73" s="41"/>
    </row>
    <row r="74" spans="1:15" x14ac:dyDescent="0.25">
      <c r="A74" s="21"/>
      <c r="B74" s="13"/>
      <c r="C74" s="133"/>
      <c r="D74" s="133"/>
      <c r="E74" s="133"/>
      <c r="F74" s="134"/>
      <c r="G74" s="134"/>
      <c r="H74" s="134"/>
      <c r="I74" s="134"/>
      <c r="J74" s="134"/>
      <c r="K74" s="134"/>
      <c r="L74" s="134"/>
      <c r="M74" s="41"/>
      <c r="N74" s="41"/>
      <c r="O74" s="2"/>
    </row>
    <row r="75" spans="1:15" x14ac:dyDescent="0.25">
      <c r="A75" s="21"/>
      <c r="B75" s="13"/>
      <c r="C75" s="133"/>
      <c r="D75" s="133"/>
      <c r="E75" s="133"/>
      <c r="F75" s="134"/>
      <c r="G75" s="134"/>
      <c r="H75" s="134"/>
      <c r="I75" s="134"/>
      <c r="J75" s="134"/>
      <c r="K75" s="134"/>
      <c r="L75" s="134"/>
      <c r="M75" s="41"/>
      <c r="N75" s="41"/>
    </row>
    <row r="76" spans="1:15" x14ac:dyDescent="0.25">
      <c r="A76" s="21"/>
      <c r="B76" s="13"/>
      <c r="C76" s="133"/>
      <c r="D76" s="133"/>
      <c r="E76" s="133"/>
      <c r="F76" s="134"/>
      <c r="G76" s="134"/>
      <c r="H76" s="134"/>
      <c r="I76" s="134"/>
      <c r="J76" s="134"/>
      <c r="K76" s="134"/>
      <c r="L76" s="134"/>
      <c r="M76" s="41"/>
      <c r="N76" s="41"/>
      <c r="O76" s="2"/>
    </row>
    <row r="77" spans="1:15" x14ac:dyDescent="0.25">
      <c r="A77" s="21"/>
      <c r="B77" s="13"/>
      <c r="C77" s="133"/>
      <c r="D77" s="133"/>
      <c r="E77" s="133"/>
      <c r="F77" s="134"/>
      <c r="G77" s="134"/>
      <c r="H77" s="134"/>
      <c r="I77" s="134"/>
      <c r="J77" s="134"/>
      <c r="K77" s="134"/>
      <c r="L77" s="134"/>
      <c r="M77" s="41"/>
      <c r="N77" s="41"/>
    </row>
    <row r="78" spans="1:15" x14ac:dyDescent="0.25">
      <c r="A78" s="21"/>
      <c r="B78" s="13"/>
      <c r="C78" s="133"/>
      <c r="D78" s="133"/>
      <c r="E78" s="133"/>
      <c r="F78" s="134"/>
      <c r="G78" s="134"/>
      <c r="H78" s="134"/>
      <c r="I78" s="134"/>
      <c r="J78" s="134"/>
      <c r="K78" s="134"/>
      <c r="L78" s="134"/>
      <c r="M78" s="41"/>
      <c r="N78" s="41"/>
      <c r="O78" s="2"/>
    </row>
    <row r="79" spans="1:15" x14ac:dyDescent="0.25">
      <c r="A79" s="21"/>
      <c r="B79" s="13"/>
      <c r="C79" s="133"/>
      <c r="D79" s="133"/>
      <c r="E79" s="133"/>
      <c r="F79" s="134"/>
      <c r="G79" s="134"/>
      <c r="H79" s="134"/>
      <c r="I79" s="134"/>
      <c r="J79" s="134"/>
      <c r="K79" s="134"/>
      <c r="L79" s="134"/>
      <c r="M79" s="41"/>
      <c r="N79" s="41"/>
    </row>
    <row r="80" spans="1:15" x14ac:dyDescent="0.25">
      <c r="A80" s="21"/>
      <c r="B80" s="13"/>
      <c r="C80" s="133"/>
      <c r="D80" s="133"/>
      <c r="E80" s="133"/>
      <c r="F80" s="134"/>
      <c r="G80" s="134"/>
      <c r="H80" s="134"/>
      <c r="I80" s="134"/>
      <c r="J80" s="134"/>
      <c r="K80" s="134"/>
      <c r="L80" s="134"/>
      <c r="M80" s="41"/>
      <c r="N80" s="41"/>
      <c r="O80" s="2"/>
    </row>
    <row r="81" spans="1:15" x14ac:dyDescent="0.25">
      <c r="A81" s="21"/>
      <c r="B81" s="13"/>
      <c r="C81" s="133"/>
      <c r="D81" s="133"/>
      <c r="E81" s="133"/>
      <c r="F81" s="134"/>
      <c r="G81" s="134"/>
      <c r="H81" s="134"/>
      <c r="I81" s="134"/>
      <c r="J81" s="134"/>
      <c r="K81" s="134"/>
      <c r="L81" s="134"/>
      <c r="M81" s="41"/>
      <c r="N81" s="41"/>
    </row>
    <row r="82" spans="1:15" x14ac:dyDescent="0.25">
      <c r="A82" s="21"/>
      <c r="B82" s="13"/>
      <c r="C82" s="133"/>
      <c r="D82" s="133"/>
      <c r="E82" s="133"/>
      <c r="F82" s="134"/>
      <c r="G82" s="134"/>
      <c r="H82" s="134"/>
      <c r="I82" s="134"/>
      <c r="J82" s="134"/>
      <c r="K82" s="134"/>
      <c r="L82" s="134"/>
      <c r="M82" s="41"/>
      <c r="N82" s="41"/>
      <c r="O82" s="2"/>
    </row>
    <row r="83" spans="1:15" x14ac:dyDescent="0.25">
      <c r="A83" s="21"/>
      <c r="B83" s="13"/>
      <c r="C83" s="133"/>
      <c r="D83" s="133"/>
      <c r="E83" s="133"/>
      <c r="F83" s="134"/>
      <c r="G83" s="134"/>
      <c r="H83" s="134"/>
      <c r="I83" s="134"/>
      <c r="J83" s="134"/>
      <c r="K83" s="134"/>
      <c r="L83" s="134"/>
      <c r="M83" s="41"/>
      <c r="N83" s="41"/>
    </row>
    <row r="84" spans="1:15" x14ac:dyDescent="0.25">
      <c r="A84" s="21"/>
      <c r="B84" s="13"/>
      <c r="C84" s="133"/>
      <c r="D84" s="133"/>
      <c r="E84" s="133"/>
      <c r="F84" s="134"/>
      <c r="G84" s="134"/>
      <c r="H84" s="134"/>
      <c r="I84" s="134"/>
      <c r="J84" s="134"/>
      <c r="K84" s="134"/>
      <c r="L84" s="134"/>
      <c r="M84" s="41"/>
      <c r="N84" s="41"/>
      <c r="O84" s="2"/>
    </row>
    <row r="85" spans="1:15" x14ac:dyDescent="0.25">
      <c r="A85" s="21"/>
      <c r="B85" s="13"/>
      <c r="C85" s="133"/>
      <c r="D85" s="133"/>
      <c r="E85" s="133"/>
      <c r="F85" s="134"/>
      <c r="G85" s="134"/>
      <c r="H85" s="134"/>
      <c r="I85" s="134"/>
      <c r="J85" s="134"/>
      <c r="K85" s="134"/>
      <c r="L85" s="134"/>
      <c r="M85" s="41"/>
      <c r="N85" s="41"/>
    </row>
    <row r="86" spans="1:15" x14ac:dyDescent="0.25">
      <c r="A86" s="21"/>
      <c r="B86" s="13"/>
      <c r="C86" s="133"/>
      <c r="D86" s="133"/>
      <c r="E86" s="133"/>
      <c r="F86" s="134"/>
      <c r="G86" s="134"/>
      <c r="H86" s="134"/>
      <c r="I86" s="134"/>
      <c r="J86" s="134"/>
      <c r="K86" s="134"/>
      <c r="L86" s="134"/>
      <c r="M86" s="41"/>
      <c r="N86" s="41"/>
      <c r="O86" s="2"/>
    </row>
    <row r="87" spans="1:15" x14ac:dyDescent="0.25">
      <c r="A87" s="21"/>
      <c r="B87" s="13"/>
      <c r="C87" s="133"/>
      <c r="D87" s="133"/>
      <c r="E87" s="133"/>
      <c r="F87" s="134"/>
      <c r="G87" s="134"/>
      <c r="H87" s="134"/>
      <c r="I87" s="134"/>
      <c r="J87" s="134"/>
      <c r="K87" s="134"/>
      <c r="L87" s="134"/>
      <c r="M87" s="41"/>
      <c r="N87" s="41"/>
    </row>
    <row r="88" spans="1:15" x14ac:dyDescent="0.25">
      <c r="A88" s="21"/>
      <c r="B88" s="13"/>
      <c r="C88" s="133"/>
      <c r="D88" s="133"/>
      <c r="E88" s="133"/>
      <c r="F88" s="134"/>
      <c r="G88" s="134"/>
      <c r="H88" s="134"/>
      <c r="I88" s="134"/>
      <c r="J88" s="134"/>
      <c r="K88" s="134"/>
      <c r="L88" s="134"/>
      <c r="M88" s="41"/>
      <c r="N88" s="41"/>
      <c r="O88" s="2"/>
    </row>
    <row r="89" spans="1:15" x14ac:dyDescent="0.25">
      <c r="A89" s="21"/>
      <c r="B89" s="13"/>
      <c r="C89" s="133"/>
      <c r="D89" s="133"/>
      <c r="E89" s="133"/>
      <c r="F89" s="134"/>
      <c r="G89" s="134"/>
      <c r="H89" s="134"/>
      <c r="I89" s="134"/>
      <c r="J89" s="134"/>
      <c r="K89" s="134"/>
      <c r="L89" s="134"/>
      <c r="M89" s="41"/>
      <c r="N89" s="41"/>
    </row>
    <row r="90" spans="1:15" x14ac:dyDescent="0.25">
      <c r="A90" s="21"/>
      <c r="B90" s="13"/>
      <c r="C90" s="133"/>
      <c r="D90" s="133"/>
      <c r="E90" s="133"/>
      <c r="F90" s="134"/>
      <c r="G90" s="134"/>
      <c r="H90" s="134"/>
      <c r="I90" s="134"/>
      <c r="J90" s="134"/>
      <c r="K90" s="134"/>
      <c r="L90" s="134"/>
      <c r="M90" s="41"/>
      <c r="N90" s="41"/>
      <c r="O90" s="2"/>
    </row>
    <row r="91" spans="1:15" x14ac:dyDescent="0.25">
      <c r="A91" s="21"/>
      <c r="B91" s="13"/>
      <c r="C91" s="133"/>
      <c r="D91" s="133"/>
      <c r="E91" s="133"/>
      <c r="F91" s="134"/>
      <c r="G91" s="134"/>
      <c r="H91" s="134"/>
      <c r="I91" s="134"/>
      <c r="J91" s="134"/>
      <c r="K91" s="134"/>
      <c r="L91" s="134"/>
      <c r="M91" s="41"/>
      <c r="N91" s="41"/>
    </row>
    <row r="92" spans="1:15" x14ac:dyDescent="0.25">
      <c r="A92" s="21"/>
      <c r="B92" s="13"/>
      <c r="C92" s="133"/>
      <c r="D92" s="133"/>
      <c r="E92" s="133"/>
      <c r="F92" s="134"/>
      <c r="G92" s="134"/>
      <c r="H92" s="134"/>
      <c r="I92" s="134"/>
      <c r="J92" s="134"/>
      <c r="K92" s="134"/>
      <c r="L92" s="134"/>
      <c r="M92" s="41"/>
      <c r="N92" s="41"/>
      <c r="O92" s="2"/>
    </row>
    <row r="93" spans="1:15" x14ac:dyDescent="0.25">
      <c r="A93" s="21"/>
      <c r="B93" s="13"/>
      <c r="C93" s="133"/>
      <c r="D93" s="133"/>
      <c r="E93" s="133"/>
      <c r="F93" s="134"/>
      <c r="G93" s="134"/>
      <c r="H93" s="134"/>
      <c r="I93" s="134"/>
      <c r="J93" s="134"/>
      <c r="K93" s="134"/>
      <c r="L93" s="134"/>
      <c r="M93" s="41"/>
      <c r="N93" s="41"/>
    </row>
    <row r="94" spans="1:15" x14ac:dyDescent="0.25">
      <c r="A94" s="21"/>
      <c r="B94" s="13"/>
      <c r="C94" s="133"/>
      <c r="D94" s="133"/>
      <c r="E94" s="133"/>
      <c r="F94" s="134"/>
      <c r="G94" s="134"/>
      <c r="H94" s="134"/>
      <c r="I94" s="134"/>
      <c r="J94" s="134"/>
      <c r="K94" s="134"/>
      <c r="L94" s="134"/>
      <c r="M94" s="41"/>
      <c r="N94" s="41"/>
      <c r="O94" s="2"/>
    </row>
    <row r="95" spans="1:15" x14ac:dyDescent="0.25">
      <c r="A95" s="21"/>
      <c r="B95" s="13"/>
      <c r="C95" s="133"/>
      <c r="D95" s="133"/>
      <c r="E95" s="133"/>
      <c r="F95" s="134"/>
      <c r="G95" s="134"/>
      <c r="H95" s="134"/>
      <c r="I95" s="134"/>
      <c r="J95" s="134"/>
      <c r="K95" s="134"/>
      <c r="L95" s="134"/>
      <c r="M95" s="41"/>
      <c r="N95" s="41"/>
    </row>
    <row r="96" spans="1:15" x14ac:dyDescent="0.25">
      <c r="A96" s="21"/>
      <c r="B96" s="13"/>
      <c r="C96" s="133"/>
      <c r="D96" s="133"/>
      <c r="E96" s="133"/>
      <c r="F96" s="134"/>
      <c r="G96" s="134"/>
      <c r="H96" s="134"/>
      <c r="I96" s="134"/>
      <c r="J96" s="134"/>
      <c r="K96" s="134"/>
      <c r="L96" s="134"/>
      <c r="M96" s="41"/>
      <c r="N96" s="41"/>
      <c r="O96" s="2"/>
    </row>
    <row r="97" spans="1:15" x14ac:dyDescent="0.25">
      <c r="A97" s="21"/>
      <c r="B97" s="13"/>
      <c r="C97" s="133"/>
      <c r="D97" s="133"/>
      <c r="E97" s="133"/>
      <c r="F97" s="135"/>
      <c r="G97" s="135"/>
      <c r="H97" s="135"/>
      <c r="I97" s="135"/>
      <c r="J97" s="135"/>
      <c r="K97" s="135"/>
      <c r="L97" s="135"/>
      <c r="M97" s="41"/>
      <c r="N97" s="41"/>
    </row>
    <row r="98" spans="1:15" x14ac:dyDescent="0.25">
      <c r="A98" s="21"/>
      <c r="B98" s="13"/>
      <c r="C98" s="133"/>
      <c r="D98" s="133"/>
      <c r="E98" s="133"/>
      <c r="F98" s="135"/>
      <c r="G98" s="135"/>
      <c r="H98" s="135"/>
      <c r="I98" s="135"/>
      <c r="J98" s="135"/>
      <c r="K98" s="135"/>
      <c r="L98" s="135"/>
      <c r="M98" s="41"/>
      <c r="N98" s="41"/>
      <c r="O98" s="2"/>
    </row>
    <row r="100" spans="1:15" ht="13" x14ac:dyDescent="0.3">
      <c r="A100" s="199"/>
      <c r="B100" s="200"/>
      <c r="C100" s="200"/>
      <c r="D100" s="200"/>
      <c r="E100" s="200"/>
      <c r="F100" s="200"/>
      <c r="G100" s="200"/>
      <c r="H100" s="200"/>
      <c r="I100" s="200"/>
      <c r="J100" s="200"/>
      <c r="K100" s="200"/>
      <c r="L100" s="200"/>
      <c r="M100" s="200"/>
      <c r="N100" s="201"/>
    </row>
  </sheetData>
  <sheetProtection algorithmName="SHA-512" hashValue="qVmnVduAZy5Kt/8OFVfUDjl5PFxjiEBs7wkN0bzl74xwUl+73A1R86uDQlbEtZ8jXJIQSKzCKBmIQskmtVfvFQ==" saltValue="z/n8xImaNfo9d7qMkFPDnw==" spinCount="100000" sheet="1" objects="1" scenarios="1"/>
  <mergeCells count="9">
    <mergeCell ref="A100:N100"/>
    <mergeCell ref="A1:A2"/>
    <mergeCell ref="B1:B2"/>
    <mergeCell ref="P7:AB7"/>
    <mergeCell ref="AA1:AA2"/>
    <mergeCell ref="AB1:AB2"/>
    <mergeCell ref="Q1:Z1"/>
    <mergeCell ref="P1:P2"/>
    <mergeCell ref="C1:N1"/>
  </mergeCells>
  <phoneticPr fontId="7" type="noConversion"/>
  <conditionalFormatting sqref="C3:M98">
    <cfRule type="cellIs" dxfId="15" priority="1" stopIfTrue="1" operator="greaterThanOrEqual">
      <formula>35</formula>
    </cfRule>
    <cfRule type="cellIs" dxfId="14" priority="2" stopIfTrue="1" operator="equal">
      <formula>0</formula>
    </cfRule>
  </conditionalFormatting>
  <pageMargins left="0.75" right="0.75" top="1" bottom="1" header="0.5" footer="0.5"/>
  <pageSetup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9"/>
  <sheetViews>
    <sheetView topLeftCell="A29" workbookViewId="0">
      <selection activeCell="I43" sqref="I43"/>
    </sheetView>
  </sheetViews>
  <sheetFormatPr defaultRowHeight="12.5" x14ac:dyDescent="0.25"/>
  <cols>
    <col min="1" max="1" width="12.6328125" customWidth="1"/>
    <col min="2" max="2" width="6.6328125" style="2" customWidth="1"/>
    <col min="3" max="14" width="6.6328125" customWidth="1"/>
    <col min="15" max="15" width="8.6328125" customWidth="1"/>
    <col min="16" max="16" width="15.6328125" customWidth="1"/>
    <col min="17" max="26" width="5.6328125" customWidth="1"/>
    <col min="27" max="28" width="6.6328125" customWidth="1"/>
  </cols>
  <sheetData>
    <row r="1" spans="1:28" ht="15" x14ac:dyDescent="0.4">
      <c r="A1" s="151" t="s">
        <v>97</v>
      </c>
      <c r="B1" s="151" t="s">
        <v>0</v>
      </c>
      <c r="C1" s="154" t="str">
        <f>Results!D2</f>
        <v>Control Sample</v>
      </c>
      <c r="D1" s="173"/>
      <c r="E1" s="173"/>
      <c r="F1" s="173"/>
      <c r="G1" s="173"/>
      <c r="H1" s="173"/>
      <c r="I1" s="173"/>
      <c r="J1" s="173"/>
      <c r="K1" s="173"/>
      <c r="L1" s="173"/>
      <c r="M1" s="172"/>
      <c r="N1" s="168"/>
      <c r="P1" s="202" t="s">
        <v>178</v>
      </c>
      <c r="Q1" s="154" t="s">
        <v>173</v>
      </c>
      <c r="R1" s="173"/>
      <c r="S1" s="173"/>
      <c r="T1" s="173"/>
      <c r="U1" s="173"/>
      <c r="V1" s="173"/>
      <c r="W1" s="173"/>
      <c r="X1" s="173"/>
      <c r="Y1" s="173"/>
      <c r="Z1" s="155"/>
      <c r="AA1" s="202" t="s">
        <v>176</v>
      </c>
      <c r="AB1" s="202" t="s">
        <v>153</v>
      </c>
    </row>
    <row r="2" spans="1:28" ht="13" x14ac:dyDescent="0.3">
      <c r="A2" s="151"/>
      <c r="B2" s="151"/>
      <c r="C2" s="14" t="s">
        <v>154</v>
      </c>
      <c r="D2" s="14" t="s">
        <v>155</v>
      </c>
      <c r="E2" s="14" t="s">
        <v>156</v>
      </c>
      <c r="F2" s="14" t="s">
        <v>157</v>
      </c>
      <c r="G2" s="14" t="s">
        <v>158</v>
      </c>
      <c r="H2" s="14" t="s">
        <v>159</v>
      </c>
      <c r="I2" s="14" t="s">
        <v>160</v>
      </c>
      <c r="J2" s="14" t="s">
        <v>161</v>
      </c>
      <c r="K2" s="14" t="s">
        <v>162</v>
      </c>
      <c r="L2" s="14" t="s">
        <v>163</v>
      </c>
      <c r="M2" s="39" t="s">
        <v>176</v>
      </c>
      <c r="N2" s="38" t="s">
        <v>177</v>
      </c>
      <c r="P2" s="203"/>
      <c r="Q2" s="14" t="s">
        <v>154</v>
      </c>
      <c r="R2" s="14" t="s">
        <v>155</v>
      </c>
      <c r="S2" s="14" t="s">
        <v>156</v>
      </c>
      <c r="T2" s="14" t="s">
        <v>157</v>
      </c>
      <c r="U2" s="14" t="s">
        <v>158</v>
      </c>
      <c r="V2" s="14" t="s">
        <v>159</v>
      </c>
      <c r="W2" s="14" t="s">
        <v>160</v>
      </c>
      <c r="X2" s="14" t="s">
        <v>161</v>
      </c>
      <c r="Y2" s="14" t="s">
        <v>162</v>
      </c>
      <c r="Z2" s="14" t="s">
        <v>163</v>
      </c>
      <c r="AA2" s="203"/>
      <c r="AB2" s="203"/>
    </row>
    <row r="3" spans="1:28" ht="13" x14ac:dyDescent="0.3">
      <c r="A3" s="21" t="str">
        <f>'Gene Table'!D3</f>
        <v>CYP3A7</v>
      </c>
      <c r="B3" s="13" t="s">
        <v>1</v>
      </c>
      <c r="C3" s="133">
        <v>20.51</v>
      </c>
      <c r="D3" s="133">
        <v>21.87</v>
      </c>
      <c r="E3" s="133">
        <v>22.56</v>
      </c>
      <c r="F3" s="134"/>
      <c r="G3" s="134"/>
      <c r="H3" s="134"/>
      <c r="I3" s="134"/>
      <c r="J3" s="134"/>
      <c r="K3" s="134"/>
      <c r="L3" s="134"/>
      <c r="M3" s="42">
        <f>IF(ISERROR(AVERAGE(Calculations!O4:X4)),"",AVERAGE(Calculations!O4:X4))</f>
        <v>21.646666666666665</v>
      </c>
      <c r="N3" s="41">
        <f>IF(ISERROR(STDEV(Calculations!O4:X4)),"",IF(COUNT(Calculations!O4:X4)&lt;3,"N/A",STDEV(Calculations!O4:X4)))</f>
        <v>1.043088363147308</v>
      </c>
      <c r="P3" s="12" t="s">
        <v>102</v>
      </c>
      <c r="Q3" s="21">
        <f>IF(COUNTIF(C$3:C$98,"&lt;35")=0,"",COUNTIF(C$3:C$98, "&lt;25")-COUNTIF(C$3:C$98,"=0"))</f>
        <v>24</v>
      </c>
      <c r="R3" s="21">
        <f t="shared" ref="R3:Z3" si="0">IF(COUNTIF(D$3:D$98,"&lt;35")=0,"",COUNTIF(D$3:D$98, "&lt;25")-COUNTIF(D$3:D$98,"=0"))</f>
        <v>17</v>
      </c>
      <c r="S3" s="21">
        <f t="shared" si="0"/>
        <v>16</v>
      </c>
      <c r="T3" s="21" t="str">
        <f t="shared" si="0"/>
        <v/>
      </c>
      <c r="U3" s="21" t="str">
        <f t="shared" si="0"/>
        <v/>
      </c>
      <c r="V3" s="21" t="str">
        <f t="shared" si="0"/>
        <v/>
      </c>
      <c r="W3" s="21" t="str">
        <f t="shared" si="0"/>
        <v/>
      </c>
      <c r="X3" s="21" t="str">
        <f t="shared" si="0"/>
        <v/>
      </c>
      <c r="Y3" s="21" t="str">
        <f t="shared" si="0"/>
        <v/>
      </c>
      <c r="Z3" s="21" t="str">
        <f t="shared" si="0"/>
        <v/>
      </c>
      <c r="AA3" s="30">
        <f>AVERAGE(Q3:Z3)</f>
        <v>19</v>
      </c>
      <c r="AB3" s="31">
        <f>STDEV(Q3:Z3)</f>
        <v>4.358898943540674</v>
      </c>
    </row>
    <row r="4" spans="1:28" ht="13" x14ac:dyDescent="0.3">
      <c r="A4" s="21" t="str">
        <f>'Gene Table'!D4</f>
        <v>CYP1A4</v>
      </c>
      <c r="B4" s="13" t="s">
        <v>2</v>
      </c>
      <c r="C4" s="133">
        <v>30.47</v>
      </c>
      <c r="D4" s="133">
        <v>29.57</v>
      </c>
      <c r="E4" s="133">
        <v>31.44</v>
      </c>
      <c r="F4" s="134"/>
      <c r="G4" s="134"/>
      <c r="H4" s="134"/>
      <c r="I4" s="134"/>
      <c r="J4" s="134"/>
      <c r="K4" s="134"/>
      <c r="L4" s="134"/>
      <c r="M4" s="42">
        <f>IF(ISERROR(AVERAGE(Calculations!O5:X5)),"",AVERAGE(Calculations!O5:X5))</f>
        <v>30.493333333333336</v>
      </c>
      <c r="N4" s="41">
        <f>IF(ISERROR(STDEV(Calculations!O5:X5)),"",IF(COUNT(Calculations!O5:X5)&lt;3,"N/A",STDEV(Calculations!O5:X5)))</f>
        <v>0.93521833457932924</v>
      </c>
      <c r="P4" s="12" t="s">
        <v>103</v>
      </c>
      <c r="Q4" s="21">
        <f>IF(COUNTIF(C$3:C$98,"&lt;35")=0,"",COUNTIF(C$3:C$98,"&lt;30")-Q3-COUNTIF(C$3:C$98,"=0"))</f>
        <v>15</v>
      </c>
      <c r="R4" s="21">
        <f t="shared" ref="R4:Z4" si="1">IF(COUNTIF(D$3:D$98,"&lt;35")=0,"",COUNTIF(D$3:D$98,"&lt;30")-R3-COUNTIF(D$3:D$98,"=0"))</f>
        <v>22</v>
      </c>
      <c r="S4" s="21">
        <f t="shared" si="1"/>
        <v>18</v>
      </c>
      <c r="T4" s="21" t="str">
        <f t="shared" si="1"/>
        <v/>
      </c>
      <c r="U4" s="21" t="str">
        <f t="shared" si="1"/>
        <v/>
      </c>
      <c r="V4" s="21" t="str">
        <f t="shared" si="1"/>
        <v/>
      </c>
      <c r="W4" s="21" t="str">
        <f t="shared" si="1"/>
        <v/>
      </c>
      <c r="X4" s="21" t="str">
        <f t="shared" si="1"/>
        <v/>
      </c>
      <c r="Y4" s="21" t="str">
        <f t="shared" si="1"/>
        <v/>
      </c>
      <c r="Z4" s="21" t="str">
        <f t="shared" si="1"/>
        <v/>
      </c>
      <c r="AA4" s="30">
        <f>AVERAGE(Q4:Z4)</f>
        <v>18.333333333333332</v>
      </c>
      <c r="AB4" s="31">
        <f>STDEV(Q4:Z4)</f>
        <v>3.5118845842842434</v>
      </c>
    </row>
    <row r="5" spans="1:28" ht="13" x14ac:dyDescent="0.3">
      <c r="A5" s="21" t="str">
        <f>'Gene Table'!D5</f>
        <v>UGT1A9</v>
      </c>
      <c r="B5" s="13" t="s">
        <v>3</v>
      </c>
      <c r="C5" s="133">
        <v>25.73</v>
      </c>
      <c r="D5" s="133">
        <v>26.34</v>
      </c>
      <c r="E5" s="133">
        <v>28.1</v>
      </c>
      <c r="F5" s="134"/>
      <c r="G5" s="134"/>
      <c r="H5" s="134"/>
      <c r="I5" s="134"/>
      <c r="J5" s="134"/>
      <c r="K5" s="134"/>
      <c r="L5" s="134"/>
      <c r="M5" s="42">
        <f>IF(ISERROR(AVERAGE(Calculations!O6:X6)),"",AVERAGE(Calculations!O6:X6))</f>
        <v>26.723333333333333</v>
      </c>
      <c r="N5" s="41">
        <f>IF(ISERROR(STDEV(Calculations!O6:X6)),"",IF(COUNT(Calculations!O6:X6)&lt;3,"N/A",STDEV(Calculations!O6:X6)))</f>
        <v>1.2306231483818817</v>
      </c>
      <c r="P5" s="12" t="s">
        <v>104</v>
      </c>
      <c r="Q5" s="21">
        <f>IF(COUNTIF(C$3:C$98, "&lt;35")=0,"",COUNTIF(C$3:C$98, "&lt;35")-SUM(Q3:Q4)-COUNTIF(C$3:C$98, "=0"))</f>
        <v>8</v>
      </c>
      <c r="R5" s="21">
        <f t="shared" ref="R5:Z5" si="2">IF(COUNTIF(D$3:D$98, "&lt;35")=0,"",COUNTIF(D$3:D$98, "&lt;35")-SUM(R3:R4)-COUNTIF(D$3:D$98, "=0"))</f>
        <v>7</v>
      </c>
      <c r="S5" s="21">
        <f t="shared" si="2"/>
        <v>12</v>
      </c>
      <c r="T5" s="21" t="str">
        <f t="shared" si="2"/>
        <v/>
      </c>
      <c r="U5" s="21" t="str">
        <f t="shared" si="2"/>
        <v/>
      </c>
      <c r="V5" s="21" t="str">
        <f t="shared" si="2"/>
        <v/>
      </c>
      <c r="W5" s="21" t="str">
        <f t="shared" si="2"/>
        <v/>
      </c>
      <c r="X5" s="21" t="str">
        <f t="shared" si="2"/>
        <v/>
      </c>
      <c r="Y5" s="21" t="str">
        <f t="shared" si="2"/>
        <v/>
      </c>
      <c r="Z5" s="21" t="str">
        <f t="shared" si="2"/>
        <v/>
      </c>
      <c r="AA5" s="30">
        <f>AVERAGE(Q5:Z5)</f>
        <v>9</v>
      </c>
      <c r="AB5" s="31">
        <f>STDEV(Q5:Z5)</f>
        <v>2.6457513110645907</v>
      </c>
    </row>
    <row r="6" spans="1:28" ht="13" x14ac:dyDescent="0.3">
      <c r="A6" s="21" t="str">
        <f>'Gene Table'!D6</f>
        <v>SULT1B1</v>
      </c>
      <c r="B6" s="13" t="s">
        <v>4</v>
      </c>
      <c r="C6" s="133">
        <v>27.4</v>
      </c>
      <c r="D6" s="133">
        <v>26.65</v>
      </c>
      <c r="E6" s="133">
        <v>27.47</v>
      </c>
      <c r="F6" s="134"/>
      <c r="G6" s="134"/>
      <c r="H6" s="134"/>
      <c r="I6" s="134"/>
      <c r="J6" s="134"/>
      <c r="K6" s="134"/>
      <c r="L6" s="134"/>
      <c r="M6" s="42">
        <f>IF(ISERROR(AVERAGE(Calculations!O7:X7)),"",AVERAGE(Calculations!O7:X7))</f>
        <v>27.173333333333332</v>
      </c>
      <c r="N6" s="41">
        <f>IF(ISERROR(STDEV(Calculations!O7:X7)),"",IF(COUNT(Calculations!O7:X7)&lt;3,"N/A",STDEV(Calculations!O7:X7)))</f>
        <v>0.45456939330902318</v>
      </c>
      <c r="P6" s="12" t="s">
        <v>225</v>
      </c>
      <c r="Q6" s="21">
        <f>IF(COUNTIF(C$3:C$98, "&lt;40")=0,"",COUNTIF(C$3:C$98, "N/A")+COUNTBLANK(C$3:C$98)+COUNTIF(C$3:C$98, "&gt;=35")+COUNTIF(C$3:C$98, "=0")+COUNTIF(C$3:C$98,"Undetermined"))</f>
        <v>48</v>
      </c>
      <c r="R6" s="21">
        <f t="shared" ref="R6:Z6" si="3">IF(COUNTIF(D$3:D$98, "&lt;40")=0,"",COUNTIF(D$3:D$98, "N/A")+COUNTBLANK(D$3:D$98)+COUNTIF(D$3:D$98, "&gt;=35")+COUNTIF(D$3:D$98, "=0")+COUNTIF(D$3:D$98,"Undetermined"))</f>
        <v>48</v>
      </c>
      <c r="S6" s="21">
        <f t="shared" si="3"/>
        <v>49</v>
      </c>
      <c r="T6" s="21" t="str">
        <f t="shared" si="3"/>
        <v/>
      </c>
      <c r="U6" s="21" t="str">
        <f t="shared" si="3"/>
        <v/>
      </c>
      <c r="V6" s="21" t="str">
        <f t="shared" si="3"/>
        <v/>
      </c>
      <c r="W6" s="21" t="str">
        <f t="shared" si="3"/>
        <v/>
      </c>
      <c r="X6" s="21" t="str">
        <f t="shared" si="3"/>
        <v/>
      </c>
      <c r="Y6" s="21" t="str">
        <f t="shared" si="3"/>
        <v/>
      </c>
      <c r="Z6" s="21" t="str">
        <f t="shared" si="3"/>
        <v/>
      </c>
      <c r="AA6" s="30">
        <f>AVERAGE(Q6:Z6)</f>
        <v>48.333333333333336</v>
      </c>
      <c r="AB6" s="31">
        <f>STDEV(Q6:Z6)</f>
        <v>0.57735026918962584</v>
      </c>
    </row>
    <row r="7" spans="1:28" ht="15" x14ac:dyDescent="0.4">
      <c r="A7" s="21" t="str">
        <f>'Gene Table'!D7</f>
        <v>BATF3</v>
      </c>
      <c r="B7" s="13" t="s">
        <v>5</v>
      </c>
      <c r="C7" s="133">
        <v>26.82</v>
      </c>
      <c r="D7" s="133">
        <v>26.89</v>
      </c>
      <c r="E7" s="133">
        <v>27.67</v>
      </c>
      <c r="F7" s="134"/>
      <c r="G7" s="134"/>
      <c r="H7" s="134"/>
      <c r="I7" s="134"/>
      <c r="J7" s="134"/>
      <c r="K7" s="134"/>
      <c r="L7" s="134"/>
      <c r="M7" s="42">
        <f>IF(ISERROR(AVERAGE(Calculations!O8:X8)),"",AVERAGE(Calculations!O8:X8))</f>
        <v>27.126666666666665</v>
      </c>
      <c r="N7" s="41">
        <f>IF(ISERROR(STDEV(Calculations!O8:X8)),"",IF(COUNT(Calculations!O8:X8)&lt;3,"N/A",STDEV(Calculations!O8:X8)))</f>
        <v>0.47184036848634942</v>
      </c>
      <c r="P7" s="154" t="s">
        <v>174</v>
      </c>
      <c r="Q7" s="173"/>
      <c r="R7" s="173"/>
      <c r="S7" s="173"/>
      <c r="T7" s="173"/>
      <c r="U7" s="173"/>
      <c r="V7" s="173"/>
      <c r="W7" s="173"/>
      <c r="X7" s="173"/>
      <c r="Y7" s="173"/>
      <c r="Z7" s="173"/>
      <c r="AA7" s="173"/>
      <c r="AB7" s="155"/>
    </row>
    <row r="8" spans="1:28" ht="13" x14ac:dyDescent="0.3">
      <c r="A8" s="21" t="str">
        <f>'Gene Table'!D8</f>
        <v>PDK4</v>
      </c>
      <c r="B8" s="13" t="s">
        <v>6</v>
      </c>
      <c r="C8" s="133">
        <v>26.31</v>
      </c>
      <c r="D8" s="133">
        <v>27.48</v>
      </c>
      <c r="E8" s="133">
        <v>28.27</v>
      </c>
      <c r="F8" s="134"/>
      <c r="G8" s="134"/>
      <c r="H8" s="134"/>
      <c r="I8" s="134"/>
      <c r="J8" s="134"/>
      <c r="K8" s="134"/>
      <c r="L8" s="134"/>
      <c r="M8" s="42">
        <f>IF(ISERROR(AVERAGE(Calculations!O9:X9)),"",AVERAGE(Calculations!O9:X9))</f>
        <v>27.353333333333335</v>
      </c>
      <c r="N8" s="41">
        <f>IF(ISERROR(STDEV(Calculations!O9:X9)),"",IF(COUNT(Calculations!O9:X9)&lt;3,"N/A",STDEV(Calculations!O9:X9)))</f>
        <v>0.98612034424472472</v>
      </c>
      <c r="P8" s="12" t="s">
        <v>102</v>
      </c>
      <c r="Q8" s="28">
        <f t="shared" ref="Q8:AA8" si="4">IF(Q3="","",Q3/SUM(Q$3:Q$6))</f>
        <v>0.25263157894736843</v>
      </c>
      <c r="R8" s="28">
        <f t="shared" si="4"/>
        <v>0.18085106382978725</v>
      </c>
      <c r="S8" s="28">
        <f t="shared" si="4"/>
        <v>0.16842105263157894</v>
      </c>
      <c r="T8" s="28" t="str">
        <f t="shared" si="4"/>
        <v/>
      </c>
      <c r="U8" s="28" t="str">
        <f t="shared" si="4"/>
        <v/>
      </c>
      <c r="V8" s="28" t="str">
        <f t="shared" si="4"/>
        <v/>
      </c>
      <c r="W8" s="28" t="str">
        <f t="shared" si="4"/>
        <v/>
      </c>
      <c r="X8" s="28" t="str">
        <f t="shared" si="4"/>
        <v/>
      </c>
      <c r="Y8" s="28" t="str">
        <f t="shared" si="4"/>
        <v/>
      </c>
      <c r="Z8" s="29" t="str">
        <f t="shared" si="4"/>
        <v/>
      </c>
      <c r="AA8" s="32">
        <f t="shared" si="4"/>
        <v>0.20070422535211269</v>
      </c>
      <c r="AB8" s="32">
        <f>STDEV(Q8:Z8)</f>
        <v>4.5457599788732095E-2</v>
      </c>
    </row>
    <row r="9" spans="1:28" ht="13" x14ac:dyDescent="0.3">
      <c r="A9" s="21" t="str">
        <f>'Gene Table'!D9</f>
        <v>TXN</v>
      </c>
      <c r="B9" s="13" t="s">
        <v>7</v>
      </c>
      <c r="C9" s="133">
        <v>17.93</v>
      </c>
      <c r="D9" s="133">
        <v>18.57</v>
      </c>
      <c r="E9" s="133">
        <v>18.98</v>
      </c>
      <c r="F9" s="134"/>
      <c r="G9" s="134"/>
      <c r="H9" s="134"/>
      <c r="I9" s="134"/>
      <c r="J9" s="134"/>
      <c r="K9" s="134"/>
      <c r="L9" s="134"/>
      <c r="M9" s="42">
        <f>IF(ISERROR(AVERAGE(Calculations!O10:X10)),"",AVERAGE(Calculations!O10:X10))</f>
        <v>18.493333333333336</v>
      </c>
      <c r="N9" s="41">
        <f>IF(ISERROR(STDEV(Calculations!O10:X10)),"",IF(COUNT(Calculations!O10:X10)&lt;3,"N/A",STDEV(Calculations!O10:X10)))</f>
        <v>0.52918175831497982</v>
      </c>
      <c r="P9" s="12" t="s">
        <v>103</v>
      </c>
      <c r="Q9" s="28">
        <f t="shared" ref="Q9:AA9" si="5">IF(Q4="","",Q4/SUM(Q$3:Q$6))</f>
        <v>0.15789473684210525</v>
      </c>
      <c r="R9" s="28">
        <f t="shared" si="5"/>
        <v>0.23404255319148937</v>
      </c>
      <c r="S9" s="28">
        <f t="shared" si="5"/>
        <v>0.18947368421052632</v>
      </c>
      <c r="T9" s="28" t="str">
        <f t="shared" si="5"/>
        <v/>
      </c>
      <c r="U9" s="28" t="str">
        <f t="shared" si="5"/>
        <v/>
      </c>
      <c r="V9" s="28" t="str">
        <f t="shared" si="5"/>
        <v/>
      </c>
      <c r="W9" s="28" t="str">
        <f t="shared" si="5"/>
        <v/>
      </c>
      <c r="X9" s="28" t="str">
        <f t="shared" si="5"/>
        <v/>
      </c>
      <c r="Y9" s="28" t="str">
        <f t="shared" si="5"/>
        <v/>
      </c>
      <c r="Z9" s="29" t="str">
        <f t="shared" si="5"/>
        <v/>
      </c>
      <c r="AA9" s="32">
        <f t="shared" si="5"/>
        <v>0.19366197183098594</v>
      </c>
      <c r="AB9" s="32">
        <f>STDEV(Q9:Z9)</f>
        <v>3.8258123176477775E-2</v>
      </c>
    </row>
    <row r="10" spans="1:28" ht="13" x14ac:dyDescent="0.3">
      <c r="A10" s="21" t="str">
        <f>'Gene Table'!D10</f>
        <v>ACSL5</v>
      </c>
      <c r="B10" s="13" t="s">
        <v>8</v>
      </c>
      <c r="C10" s="133">
        <v>22.13</v>
      </c>
      <c r="D10" s="133">
        <v>24.33</v>
      </c>
      <c r="E10" s="133">
        <v>24.75</v>
      </c>
      <c r="F10" s="134"/>
      <c r="G10" s="134"/>
      <c r="H10" s="134"/>
      <c r="I10" s="134"/>
      <c r="J10" s="134"/>
      <c r="K10" s="134"/>
      <c r="L10" s="134"/>
      <c r="M10" s="42">
        <f>IF(ISERROR(AVERAGE(Calculations!O11:X11)),"",AVERAGE(Calculations!O11:X11))</f>
        <v>23.736666666666665</v>
      </c>
      <c r="N10" s="41">
        <f>IF(ISERROR(STDEV(Calculations!O11:X11)),"",IF(COUNT(Calculations!O11:X11)&lt;3,"N/A",STDEV(Calculations!O11:X11)))</f>
        <v>1.4071721050864157</v>
      </c>
      <c r="P10" s="12" t="s">
        <v>104</v>
      </c>
      <c r="Q10" s="28">
        <f t="shared" ref="Q10:AA10" si="6">IF(Q5="","",Q5/SUM(Q$3:Q$6))</f>
        <v>8.4210526315789472E-2</v>
      </c>
      <c r="R10" s="28">
        <f t="shared" si="6"/>
        <v>7.4468085106382975E-2</v>
      </c>
      <c r="S10" s="28">
        <f t="shared" si="6"/>
        <v>0.12631578947368421</v>
      </c>
      <c r="T10" s="28" t="str">
        <f t="shared" si="6"/>
        <v/>
      </c>
      <c r="U10" s="28" t="str">
        <f t="shared" si="6"/>
        <v/>
      </c>
      <c r="V10" s="28" t="str">
        <f t="shared" si="6"/>
        <v/>
      </c>
      <c r="W10" s="28" t="str">
        <f t="shared" si="6"/>
        <v/>
      </c>
      <c r="X10" s="28" t="str">
        <f t="shared" si="6"/>
        <v/>
      </c>
      <c r="Y10" s="28" t="str">
        <f t="shared" si="6"/>
        <v/>
      </c>
      <c r="Z10" s="29" t="str">
        <f t="shared" si="6"/>
        <v/>
      </c>
      <c r="AA10" s="32">
        <f t="shared" si="6"/>
        <v>9.507042253521128E-2</v>
      </c>
      <c r="AB10" s="32">
        <f>STDEV(Q10:Z10)</f>
        <v>2.7555860823889416E-2</v>
      </c>
    </row>
    <row r="11" spans="1:28" ht="13" x14ac:dyDescent="0.3">
      <c r="A11" s="21" t="str">
        <f>'Gene Table'!D11</f>
        <v>SLCO1A2</v>
      </c>
      <c r="B11" s="13" t="s">
        <v>9</v>
      </c>
      <c r="C11" s="133">
        <v>32.840000000000003</v>
      </c>
      <c r="D11" s="133" t="s">
        <v>513</v>
      </c>
      <c r="E11" s="133">
        <v>34.840000000000003</v>
      </c>
      <c r="F11" s="134"/>
      <c r="G11" s="134"/>
      <c r="H11" s="134"/>
      <c r="I11" s="134"/>
      <c r="J11" s="134"/>
      <c r="K11" s="134"/>
      <c r="L11" s="134"/>
      <c r="M11" s="42">
        <f>IF(ISERROR(AVERAGE(Calculations!O12:X12)),"",AVERAGE(Calculations!O12:X12))</f>
        <v>34.226666666666667</v>
      </c>
      <c r="N11" s="41">
        <f>IF(ISERROR(STDEV(Calculations!O12:X12)),"",IF(COUNT(Calculations!O12:X12)&lt;3,"N/A",STDEV(Calculations!O12:X12)))</f>
        <v>1.203550303615653</v>
      </c>
      <c r="P11" s="12" t="s">
        <v>225</v>
      </c>
      <c r="Q11" s="28">
        <f t="shared" ref="Q11:AA11" si="7">IF(Q6="","",Q6/SUM(Q$3:Q$6))</f>
        <v>0.50526315789473686</v>
      </c>
      <c r="R11" s="28">
        <f t="shared" si="7"/>
        <v>0.51063829787234039</v>
      </c>
      <c r="S11" s="28">
        <f t="shared" si="7"/>
        <v>0.51578947368421058</v>
      </c>
      <c r="T11" s="28" t="str">
        <f t="shared" si="7"/>
        <v/>
      </c>
      <c r="U11" s="28" t="str">
        <f t="shared" si="7"/>
        <v/>
      </c>
      <c r="V11" s="28" t="str">
        <f t="shared" si="7"/>
        <v/>
      </c>
      <c r="W11" s="28" t="str">
        <f t="shared" si="7"/>
        <v/>
      </c>
      <c r="X11" s="28" t="str">
        <f t="shared" si="7"/>
        <v/>
      </c>
      <c r="Y11" s="28" t="str">
        <f t="shared" si="7"/>
        <v/>
      </c>
      <c r="Z11" s="29" t="str">
        <f t="shared" si="7"/>
        <v/>
      </c>
      <c r="AA11" s="32">
        <f t="shared" si="7"/>
        <v>0.51056338028169024</v>
      </c>
      <c r="AB11" s="32">
        <f>STDEV(Q11:Z11)</f>
        <v>5.2635549793422541E-3</v>
      </c>
    </row>
    <row r="12" spans="1:28" x14ac:dyDescent="0.25">
      <c r="A12" s="21" t="str">
        <f>'Gene Table'!D12</f>
        <v>TTR</v>
      </c>
      <c r="B12" s="13" t="s">
        <v>10</v>
      </c>
      <c r="C12" s="133">
        <v>23.79</v>
      </c>
      <c r="D12" s="133">
        <v>26.54</v>
      </c>
      <c r="E12" s="133">
        <v>25.46</v>
      </c>
      <c r="F12" s="134"/>
      <c r="G12" s="134"/>
      <c r="H12" s="134"/>
      <c r="I12" s="134"/>
      <c r="J12" s="134"/>
      <c r="K12" s="134"/>
      <c r="L12" s="134"/>
      <c r="M12" s="42">
        <f>IF(ISERROR(AVERAGE(Calculations!O13:X13)),"",AVERAGE(Calculations!O13:X13))</f>
        <v>25.263333333333332</v>
      </c>
      <c r="N12" s="41">
        <f>IF(ISERROR(STDEV(Calculations!O13:X13)),"",IF(COUNT(Calculations!O13:X13)&lt;3,"N/A",STDEV(Calculations!O13:X13)))</f>
        <v>1.3855083303009528</v>
      </c>
    </row>
    <row r="13" spans="1:28" x14ac:dyDescent="0.25">
      <c r="A13" s="21" t="str">
        <f>'Gene Table'!D13</f>
        <v>HMOX1</v>
      </c>
      <c r="B13" s="13" t="s">
        <v>11</v>
      </c>
      <c r="C13" s="133">
        <v>18.79</v>
      </c>
      <c r="D13" s="133">
        <v>19.73</v>
      </c>
      <c r="E13" s="133">
        <v>20.48</v>
      </c>
      <c r="F13" s="134"/>
      <c r="G13" s="134"/>
      <c r="H13" s="134"/>
      <c r="I13" s="134"/>
      <c r="J13" s="134"/>
      <c r="K13" s="134"/>
      <c r="L13" s="134"/>
      <c r="M13" s="42">
        <f>IF(ISERROR(AVERAGE(Calculations!O14:X14)),"",AVERAGE(Calculations!O14:X14))</f>
        <v>19.666666666666668</v>
      </c>
      <c r="N13" s="41">
        <f>IF(ISERROR(STDEV(Calculations!O14:X14)),"",IF(COUNT(Calculations!O14:X14)&lt;3,"N/A",STDEV(Calculations!O14:X14)))</f>
        <v>0.84677820787578983</v>
      </c>
    </row>
    <row r="14" spans="1:28" x14ac:dyDescent="0.25">
      <c r="A14" s="21" t="str">
        <f>'Gene Table'!D14</f>
        <v>THRSP</v>
      </c>
      <c r="B14" s="13" t="s">
        <v>12</v>
      </c>
      <c r="C14" s="133">
        <v>30.9</v>
      </c>
      <c r="D14" s="133">
        <v>31.14</v>
      </c>
      <c r="E14" s="133">
        <v>32.5</v>
      </c>
      <c r="F14" s="134"/>
      <c r="G14" s="134"/>
      <c r="H14" s="134"/>
      <c r="I14" s="134"/>
      <c r="J14" s="134"/>
      <c r="K14" s="134"/>
      <c r="L14" s="134"/>
      <c r="M14" s="42">
        <f>IF(ISERROR(AVERAGE(Calculations!O15:X15)),"",AVERAGE(Calculations!O15:X15))</f>
        <v>31.513333333333332</v>
      </c>
      <c r="N14" s="41">
        <f>IF(ISERROR(STDEV(Calculations!O15:X15)),"",IF(COUNT(Calculations!O15:X15)&lt;3,"N/A",STDEV(Calculations!O15:X15)))</f>
        <v>0.86286344999271691</v>
      </c>
    </row>
    <row r="15" spans="1:28" x14ac:dyDescent="0.25">
      <c r="A15" s="21" t="str">
        <f>'Gene Table'!D15</f>
        <v>IGF1</v>
      </c>
      <c r="B15" s="13" t="s">
        <v>13</v>
      </c>
      <c r="C15" s="133">
        <v>30.63</v>
      </c>
      <c r="D15" s="133">
        <v>31.67</v>
      </c>
      <c r="E15" s="133">
        <v>33.450000000000003</v>
      </c>
      <c r="F15" s="134"/>
      <c r="G15" s="134"/>
      <c r="H15" s="134"/>
      <c r="I15" s="134"/>
      <c r="J15" s="134"/>
      <c r="K15" s="134"/>
      <c r="L15" s="134"/>
      <c r="M15" s="42">
        <f>IF(ISERROR(AVERAGE(Calculations!O16:X16)),"",AVERAGE(Calculations!O16:X16))</f>
        <v>31.916666666666668</v>
      </c>
      <c r="N15" s="41">
        <f>IF(ISERROR(STDEV(Calculations!O16:X16)),"",IF(COUNT(Calculations!O16:X16)&lt;3,"N/A",STDEV(Calculations!O16:X16)))</f>
        <v>1.4260902262246027</v>
      </c>
    </row>
    <row r="16" spans="1:28" x14ac:dyDescent="0.25">
      <c r="A16" s="21" t="str">
        <f>'Gene Table'!D16</f>
        <v>SULT1E1</v>
      </c>
      <c r="B16" s="13" t="s">
        <v>14</v>
      </c>
      <c r="C16" s="133">
        <v>23.1</v>
      </c>
      <c r="D16" s="133">
        <v>24.51</v>
      </c>
      <c r="E16" s="133">
        <v>24.76</v>
      </c>
      <c r="F16" s="134"/>
      <c r="G16" s="134"/>
      <c r="H16" s="134"/>
      <c r="I16" s="134"/>
      <c r="J16" s="134"/>
      <c r="K16" s="134"/>
      <c r="L16" s="134"/>
      <c r="M16" s="42">
        <f>IF(ISERROR(AVERAGE(Calculations!O17:X17)),"",AVERAGE(Calculations!O17:X17))</f>
        <v>24.123333333333335</v>
      </c>
      <c r="N16" s="41">
        <f>IF(ISERROR(STDEV(Calculations!O17:X17)),"",IF(COUNT(Calculations!O17:X17)&lt;3,"N/A",STDEV(Calculations!O17:X17)))</f>
        <v>0.89500465548137431</v>
      </c>
    </row>
    <row r="17" spans="1:14" x14ac:dyDescent="0.25">
      <c r="A17" s="21" t="str">
        <f>'Gene Table'!D17</f>
        <v>CYP7B1</v>
      </c>
      <c r="B17" s="13" t="s">
        <v>15</v>
      </c>
      <c r="C17" s="133">
        <v>31.01</v>
      </c>
      <c r="D17" s="133">
        <v>33.21</v>
      </c>
      <c r="E17" s="133">
        <v>35.01</v>
      </c>
      <c r="F17" s="134"/>
      <c r="G17" s="134"/>
      <c r="H17" s="134"/>
      <c r="I17" s="134"/>
      <c r="J17" s="134"/>
      <c r="K17" s="134"/>
      <c r="L17" s="134"/>
      <c r="M17" s="42">
        <f>IF(ISERROR(AVERAGE(Calculations!O18:X18)),"",AVERAGE(Calculations!O18:X18))</f>
        <v>33.073333333333331</v>
      </c>
      <c r="N17" s="41">
        <f>IF(ISERROR(STDEV(Calculations!O18:X18)),"",IF(COUNT(Calculations!O18:X18)&lt;3,"N/A",STDEV(Calculations!O18:X18)))</f>
        <v>1.9985077766507016</v>
      </c>
    </row>
    <row r="18" spans="1:14" x14ac:dyDescent="0.25">
      <c r="A18" s="21" t="str">
        <f>'Gene Table'!D18</f>
        <v>FGF19</v>
      </c>
      <c r="B18" s="13" t="s">
        <v>16</v>
      </c>
      <c r="C18" s="133">
        <v>30.54</v>
      </c>
      <c r="D18" s="133">
        <v>30.35</v>
      </c>
      <c r="E18" s="133">
        <v>31.37</v>
      </c>
      <c r="F18" s="134"/>
      <c r="G18" s="134"/>
      <c r="H18" s="134"/>
      <c r="I18" s="134"/>
      <c r="J18" s="134"/>
      <c r="K18" s="134"/>
      <c r="L18" s="134"/>
      <c r="M18" s="42">
        <f>IF(ISERROR(AVERAGE(Calculations!O19:X19)),"",AVERAGE(Calculations!O19:X19))</f>
        <v>30.753333333333334</v>
      </c>
      <c r="N18" s="41">
        <f>IF(ISERROR(STDEV(Calculations!O19:X19)),"",IF(COUNT(Calculations!O19:X19)&lt;3,"N/A",STDEV(Calculations!O19:X19)))</f>
        <v>0.54243279153581192</v>
      </c>
    </row>
    <row r="19" spans="1:14" x14ac:dyDescent="0.25">
      <c r="A19" s="21" t="str">
        <f>'Gene Table'!D19</f>
        <v>ALAS1</v>
      </c>
      <c r="B19" s="13" t="s">
        <v>17</v>
      </c>
      <c r="C19" s="133">
        <v>18.899999999999999</v>
      </c>
      <c r="D19" s="133">
        <v>20.28</v>
      </c>
      <c r="E19" s="133">
        <v>20.34</v>
      </c>
      <c r="F19" s="134"/>
      <c r="G19" s="134"/>
      <c r="H19" s="134"/>
      <c r="I19" s="134"/>
      <c r="J19" s="134"/>
      <c r="K19" s="134"/>
      <c r="L19" s="134"/>
      <c r="M19" s="42">
        <f>IF(ISERROR(AVERAGE(Calculations!O20:X20)),"",AVERAGE(Calculations!O20:X20))</f>
        <v>19.84</v>
      </c>
      <c r="N19" s="41">
        <f>IF(ISERROR(STDEV(Calculations!O20:X20)),"",IF(COUNT(Calculations!O20:X20)&lt;3,"N/A",STDEV(Calculations!O20:X20)))</f>
        <v>0.81461647417665306</v>
      </c>
    </row>
    <row r="20" spans="1:14" x14ac:dyDescent="0.25">
      <c r="A20" s="21" t="str">
        <f>'Gene Table'!D20</f>
        <v>IL16</v>
      </c>
      <c r="B20" s="13" t="s">
        <v>18</v>
      </c>
      <c r="C20" s="133">
        <v>26.88</v>
      </c>
      <c r="D20" s="133">
        <v>27.13</v>
      </c>
      <c r="E20" s="133">
        <v>28.23</v>
      </c>
      <c r="F20" s="134"/>
      <c r="G20" s="134"/>
      <c r="H20" s="134"/>
      <c r="I20" s="134"/>
      <c r="J20" s="134"/>
      <c r="K20" s="134"/>
      <c r="L20" s="134"/>
      <c r="M20" s="42">
        <f>IF(ISERROR(AVERAGE(Calculations!O21:X21)),"",AVERAGE(Calculations!O21:X21))</f>
        <v>27.41333333333333</v>
      </c>
      <c r="N20" s="41">
        <f>IF(ISERROR(STDEV(Calculations!O21:X21)),"",IF(COUNT(Calculations!O21:X21)&lt;3,"N/A",STDEV(Calculations!O21:X21)))</f>
        <v>0.71821538088050896</v>
      </c>
    </row>
    <row r="21" spans="1:14" x14ac:dyDescent="0.25">
      <c r="A21" s="21" t="str">
        <f>'Gene Table'!D21</f>
        <v>MT4</v>
      </c>
      <c r="B21" s="13" t="s">
        <v>19</v>
      </c>
      <c r="C21" s="133">
        <v>27.61</v>
      </c>
      <c r="D21" s="133">
        <v>28.84</v>
      </c>
      <c r="E21" s="133">
        <v>29.65</v>
      </c>
      <c r="F21" s="134"/>
      <c r="G21" s="134"/>
      <c r="H21" s="134"/>
      <c r="I21" s="134"/>
      <c r="J21" s="134"/>
      <c r="K21" s="134"/>
      <c r="L21" s="134"/>
      <c r="M21" s="42">
        <f>IF(ISERROR(AVERAGE(Calculations!O22:X22)),"",AVERAGE(Calculations!O22:X22))</f>
        <v>28.7</v>
      </c>
      <c r="N21" s="41">
        <f>IF(ISERROR(STDEV(Calculations!O22:X22)),"",IF(COUNT(Calculations!O22:X22)&lt;3,"N/A",STDEV(Calculations!O22:X22)))</f>
        <v>1.0271806072935759</v>
      </c>
    </row>
    <row r="22" spans="1:14" x14ac:dyDescent="0.25">
      <c r="A22" s="21" t="str">
        <f>'Gene Table'!D22</f>
        <v>SCD</v>
      </c>
      <c r="B22" s="13" t="s">
        <v>20</v>
      </c>
      <c r="C22" s="133">
        <v>19.59</v>
      </c>
      <c r="D22" s="133">
        <v>20.65</v>
      </c>
      <c r="E22" s="133">
        <v>21.97</v>
      </c>
      <c r="F22" s="134"/>
      <c r="G22" s="134"/>
      <c r="H22" s="134"/>
      <c r="I22" s="134"/>
      <c r="J22" s="134"/>
      <c r="K22" s="134"/>
      <c r="L22" s="134"/>
      <c r="M22" s="42">
        <f>IF(ISERROR(AVERAGE(Calculations!O23:X23)),"",AVERAGE(Calculations!O23:X23))</f>
        <v>20.736666666666665</v>
      </c>
      <c r="N22" s="41">
        <f>IF(ISERROR(STDEV(Calculations!O23:X23)),"",IF(COUNT(Calculations!O23:X23)&lt;3,"N/A",STDEV(Calculations!O23:X23)))</f>
        <v>1.1923645974840633</v>
      </c>
    </row>
    <row r="23" spans="1:14" x14ac:dyDescent="0.25">
      <c r="A23" s="21" t="str">
        <f>'Gene Table'!D23</f>
        <v>LBFABP</v>
      </c>
      <c r="B23" s="13" t="s">
        <v>21</v>
      </c>
      <c r="C23" s="133">
        <v>28.44</v>
      </c>
      <c r="D23" s="133">
        <v>29.81</v>
      </c>
      <c r="E23" s="133">
        <v>30.23</v>
      </c>
      <c r="F23" s="134"/>
      <c r="G23" s="134"/>
      <c r="H23" s="134"/>
      <c r="I23" s="134"/>
      <c r="J23" s="134"/>
      <c r="K23" s="134"/>
      <c r="L23" s="134"/>
      <c r="M23" s="42">
        <f>IF(ISERROR(AVERAGE(Calculations!O24:X24)),"",AVERAGE(Calculations!O24:X24))</f>
        <v>29.493333333333336</v>
      </c>
      <c r="N23" s="41">
        <f>IF(ISERROR(STDEV(Calculations!O24:X24)),"",IF(COUNT(Calculations!O24:X24)&lt;3,"N/A",STDEV(Calculations!O24:X24)))</f>
        <v>0.93607335894860932</v>
      </c>
    </row>
    <row r="24" spans="1:14" x14ac:dyDescent="0.25">
      <c r="A24" s="21" t="str">
        <f>'Gene Table'!D24</f>
        <v>CDKN1A</v>
      </c>
      <c r="B24" s="13" t="s">
        <v>22</v>
      </c>
      <c r="C24" s="133">
        <v>26.84</v>
      </c>
      <c r="D24" s="133">
        <v>27.22</v>
      </c>
      <c r="E24" s="133">
        <v>28.55</v>
      </c>
      <c r="F24" s="134"/>
      <c r="G24" s="134"/>
      <c r="H24" s="134"/>
      <c r="I24" s="134"/>
      <c r="J24" s="134"/>
      <c r="K24" s="134"/>
      <c r="L24" s="134"/>
      <c r="M24" s="42">
        <f>IF(ISERROR(AVERAGE(Calculations!O25:X25)),"",AVERAGE(Calculations!O25:X25))</f>
        <v>27.536666666666665</v>
      </c>
      <c r="N24" s="41">
        <f>IF(ISERROR(STDEV(Calculations!O25:X25)),"",IF(COUNT(Calculations!O25:X25)&lt;3,"N/A",STDEV(Calculations!O25:X25)))</f>
        <v>0.89790496898799621</v>
      </c>
    </row>
    <row r="25" spans="1:14" x14ac:dyDescent="0.25">
      <c r="A25" s="21" t="str">
        <f>'Gene Table'!D25</f>
        <v>GADD45A</v>
      </c>
      <c r="B25" s="13" t="s">
        <v>23</v>
      </c>
      <c r="C25" s="133">
        <v>21.32</v>
      </c>
      <c r="D25" s="133">
        <v>22.21</v>
      </c>
      <c r="E25" s="133">
        <v>23.38</v>
      </c>
      <c r="F25" s="134"/>
      <c r="G25" s="134"/>
      <c r="H25" s="134"/>
      <c r="I25" s="134"/>
      <c r="J25" s="134"/>
      <c r="K25" s="134"/>
      <c r="L25" s="134"/>
      <c r="M25" s="42">
        <f>IF(ISERROR(AVERAGE(Calculations!O26:X26)),"",AVERAGE(Calculations!O26:X26))</f>
        <v>22.303333333333331</v>
      </c>
      <c r="N25" s="41">
        <f>IF(ISERROR(STDEV(Calculations!O26:X26)),"",IF(COUNT(Calculations!O26:X26)&lt;3,"N/A",STDEV(Calculations!O26:X26)))</f>
        <v>1.0331666532236374</v>
      </c>
    </row>
    <row r="26" spans="1:14" x14ac:dyDescent="0.25">
      <c r="A26" s="21" t="str">
        <f>'Gene Table'!D26</f>
        <v>MGMT</v>
      </c>
      <c r="B26" s="13" t="s">
        <v>24</v>
      </c>
      <c r="C26" s="133">
        <v>24.14</v>
      </c>
      <c r="D26" s="133">
        <v>25.07</v>
      </c>
      <c r="E26" s="133">
        <v>26</v>
      </c>
      <c r="F26" s="134"/>
      <c r="G26" s="134"/>
      <c r="H26" s="134"/>
      <c r="I26" s="134"/>
      <c r="J26" s="134"/>
      <c r="K26" s="134"/>
      <c r="L26" s="134"/>
      <c r="M26" s="42">
        <f>IF(ISERROR(AVERAGE(Calculations!O27:X27)),"",AVERAGE(Calculations!O27:X27))</f>
        <v>25.070000000000004</v>
      </c>
      <c r="N26" s="41">
        <f>IF(ISERROR(STDEV(Calculations!O27:X27)),"",IF(COUNT(Calculations!O27:X27)&lt;3,"N/A",STDEV(Calculations!O27:X27)))</f>
        <v>0.92999999999999972</v>
      </c>
    </row>
    <row r="27" spans="1:14" x14ac:dyDescent="0.25">
      <c r="A27" s="21" t="str">
        <f>'Gene Table'!D27</f>
        <v>NAT2</v>
      </c>
      <c r="B27" s="13" t="s">
        <v>25</v>
      </c>
      <c r="C27" s="133">
        <v>24.93</v>
      </c>
      <c r="D27" s="133">
        <v>26.33</v>
      </c>
      <c r="E27" s="133">
        <v>26.64</v>
      </c>
      <c r="F27" s="134"/>
      <c r="G27" s="134"/>
      <c r="H27" s="134"/>
      <c r="I27" s="134"/>
      <c r="J27" s="134"/>
      <c r="K27" s="134"/>
      <c r="L27" s="134"/>
      <c r="M27" s="42">
        <f>IF(ISERROR(AVERAGE(Calculations!O28:X28)),"",AVERAGE(Calculations!O28:X28))</f>
        <v>25.966666666666669</v>
      </c>
      <c r="N27" s="41">
        <f>IF(ISERROR(STDEV(Calculations!O28:X28)),"",IF(COUNT(Calculations!O28:X28)&lt;3,"N/A",STDEV(Calculations!O28:X28)))</f>
        <v>0.91106165177409004</v>
      </c>
    </row>
    <row r="28" spans="1:14" x14ac:dyDescent="0.25">
      <c r="A28" s="21" t="str">
        <f>'Gene Table'!D28</f>
        <v>ALDH1A1</v>
      </c>
      <c r="B28" s="13" t="s">
        <v>26</v>
      </c>
      <c r="C28" s="133">
        <v>20.399999999999999</v>
      </c>
      <c r="D28" s="133">
        <v>22.24</v>
      </c>
      <c r="E28" s="133">
        <v>22.45</v>
      </c>
      <c r="F28" s="134"/>
      <c r="G28" s="134"/>
      <c r="H28" s="134"/>
      <c r="I28" s="134"/>
      <c r="J28" s="134"/>
      <c r="K28" s="134"/>
      <c r="L28" s="134"/>
      <c r="M28" s="42">
        <f>IF(ISERROR(AVERAGE(Calculations!O29:X29)),"",AVERAGE(Calculations!O29:X29))</f>
        <v>21.696666666666669</v>
      </c>
      <c r="N28" s="41">
        <f>IF(ISERROR(STDEV(Calculations!O29:X29)),"",IF(COUNT(Calculations!O29:X29)&lt;3,"N/A",STDEV(Calculations!O29:X29)))</f>
        <v>1.1278445519367168</v>
      </c>
    </row>
    <row r="29" spans="1:14" x14ac:dyDescent="0.25">
      <c r="A29" s="21" t="str">
        <f>'Gene Table'!D29</f>
        <v>MSH2</v>
      </c>
      <c r="B29" s="13" t="s">
        <v>27</v>
      </c>
      <c r="C29" s="133">
        <v>23.57</v>
      </c>
      <c r="D29" s="133">
        <v>24.91</v>
      </c>
      <c r="E29" s="133">
        <v>25.47</v>
      </c>
      <c r="F29" s="134"/>
      <c r="G29" s="134"/>
      <c r="H29" s="134"/>
      <c r="I29" s="134"/>
      <c r="J29" s="134"/>
      <c r="K29" s="134"/>
      <c r="L29" s="134"/>
      <c r="M29" s="42">
        <f>IF(ISERROR(AVERAGE(Calculations!O30:X30)),"",AVERAGE(Calculations!O30:X30))</f>
        <v>24.650000000000002</v>
      </c>
      <c r="N29" s="41">
        <f>IF(ISERROR(STDEV(Calculations!O30:X30)),"",IF(COUNT(Calculations!O30:X30)&lt;3,"N/A",STDEV(Calculations!O30:X30)))</f>
        <v>0.97631961979671333</v>
      </c>
    </row>
    <row r="30" spans="1:14" x14ac:dyDescent="0.25">
      <c r="A30" s="21" t="str">
        <f>'Gene Table'!D30</f>
        <v>CRYAB</v>
      </c>
      <c r="B30" s="13" t="s">
        <v>28</v>
      </c>
      <c r="C30" s="133">
        <v>30.46</v>
      </c>
      <c r="D30" s="133">
        <v>31.7</v>
      </c>
      <c r="E30" s="133">
        <v>31.48</v>
      </c>
      <c r="F30" s="134"/>
      <c r="G30" s="134"/>
      <c r="H30" s="134"/>
      <c r="I30" s="134"/>
      <c r="J30" s="134"/>
      <c r="K30" s="134"/>
      <c r="L30" s="134"/>
      <c r="M30" s="42">
        <f>IF(ISERROR(AVERAGE(Calculations!O31:X31)),"",AVERAGE(Calculations!O31:X31))</f>
        <v>31.213333333333335</v>
      </c>
      <c r="N30" s="41">
        <f>IF(ISERROR(STDEV(Calculations!O31:X31)),"",IF(COUNT(Calculations!O31:X31)&lt;3,"N/A",STDEV(Calculations!O31:X31)))</f>
        <v>0.66161418767536451</v>
      </c>
    </row>
    <row r="31" spans="1:14" x14ac:dyDescent="0.25">
      <c r="A31" s="21" t="str">
        <f>'Gene Table'!D31</f>
        <v>FOXA1</v>
      </c>
      <c r="B31" s="13" t="s">
        <v>29</v>
      </c>
      <c r="C31" s="133">
        <v>22.61</v>
      </c>
      <c r="D31" s="133">
        <v>23.58</v>
      </c>
      <c r="E31" s="133">
        <v>24.57</v>
      </c>
      <c r="F31" s="134"/>
      <c r="G31" s="134"/>
      <c r="H31" s="134"/>
      <c r="I31" s="134"/>
      <c r="J31" s="134"/>
      <c r="K31" s="134"/>
      <c r="L31" s="134"/>
      <c r="M31" s="42">
        <f>IF(ISERROR(AVERAGE(Calculations!O32:X32)),"",AVERAGE(Calculations!O32:X32))</f>
        <v>23.586666666666662</v>
      </c>
      <c r="N31" s="41">
        <f>IF(ISERROR(STDEV(Calculations!O32:X32)),"",IF(COUNT(Calculations!O32:X32)&lt;3,"N/A",STDEV(Calculations!O32:X32)))</f>
        <v>0.98001700665515701</v>
      </c>
    </row>
    <row r="32" spans="1:14" x14ac:dyDescent="0.25">
      <c r="A32" s="21" t="str">
        <f>'Gene Table'!D32</f>
        <v>APOB</v>
      </c>
      <c r="B32" s="13" t="s">
        <v>30</v>
      </c>
      <c r="C32" s="133">
        <v>21.47</v>
      </c>
      <c r="D32" s="133">
        <v>24.41</v>
      </c>
      <c r="E32" s="133">
        <v>23.99</v>
      </c>
      <c r="F32" s="134"/>
      <c r="G32" s="134"/>
      <c r="H32" s="134"/>
      <c r="I32" s="134"/>
      <c r="J32" s="134"/>
      <c r="K32" s="134"/>
      <c r="L32" s="134"/>
      <c r="M32" s="42">
        <f>IF(ISERROR(AVERAGE(Calculations!O33:X33)),"",AVERAGE(Calculations!O33:X33))</f>
        <v>23.289999999999996</v>
      </c>
      <c r="N32" s="41">
        <f>IF(ISERROR(STDEV(Calculations!O33:X33)),"",IF(COUNT(Calculations!O33:X33)&lt;3,"N/A",STDEV(Calculations!O33:X33)))</f>
        <v>1.590094336824077</v>
      </c>
    </row>
    <row r="33" spans="1:14" x14ac:dyDescent="0.25">
      <c r="A33" s="21" t="str">
        <f>'Gene Table'!D33</f>
        <v>POLB</v>
      </c>
      <c r="B33" s="13" t="s">
        <v>31</v>
      </c>
      <c r="C33" s="133">
        <v>25.06</v>
      </c>
      <c r="D33" s="133">
        <v>25.18</v>
      </c>
      <c r="E33" s="133">
        <v>26.57</v>
      </c>
      <c r="F33" s="134"/>
      <c r="G33" s="134"/>
      <c r="H33" s="134"/>
      <c r="I33" s="134"/>
      <c r="J33" s="134"/>
      <c r="K33" s="134"/>
      <c r="L33" s="134"/>
      <c r="M33" s="42">
        <f>IF(ISERROR(AVERAGE(Calculations!O34:X34)),"",AVERAGE(Calculations!O34:X34))</f>
        <v>25.603333333333335</v>
      </c>
      <c r="N33" s="41">
        <f>IF(ISERROR(STDEV(Calculations!O34:X34)),"",IF(COUNT(Calculations!O34:X34)&lt;3,"N/A",STDEV(Calculations!O34:X34)))</f>
        <v>0.83930526826258778</v>
      </c>
    </row>
    <row r="34" spans="1:14" x14ac:dyDescent="0.25">
      <c r="A34" s="21" t="str">
        <f>'Gene Table'!D34</f>
        <v>POLK</v>
      </c>
      <c r="B34" s="13" t="s">
        <v>32</v>
      </c>
      <c r="C34" s="133">
        <v>25.88</v>
      </c>
      <c r="D34" s="133">
        <v>26.79</v>
      </c>
      <c r="E34" s="133">
        <v>27.84</v>
      </c>
      <c r="F34" s="134"/>
      <c r="G34" s="134"/>
      <c r="H34" s="134"/>
      <c r="I34" s="134"/>
      <c r="J34" s="134"/>
      <c r="K34" s="134"/>
      <c r="L34" s="134"/>
      <c r="M34" s="42">
        <f>IF(ISERROR(AVERAGE(Calculations!O35:X35)),"",AVERAGE(Calculations!O35:X35))</f>
        <v>26.83666666666667</v>
      </c>
      <c r="N34" s="41">
        <f>IF(ISERROR(STDEV(Calculations!O35:X35)),"",IF(COUNT(Calculations!O35:X35)&lt;3,"N/A",STDEV(Calculations!O35:X35)))</f>
        <v>0.98083297932590652</v>
      </c>
    </row>
    <row r="35" spans="1:14" x14ac:dyDescent="0.25">
      <c r="A35" s="21" t="str">
        <f>'Gene Table'!D35</f>
        <v>TP63</v>
      </c>
      <c r="B35" s="13" t="s">
        <v>33</v>
      </c>
      <c r="C35" s="133">
        <v>29.36</v>
      </c>
      <c r="D35" s="133">
        <v>29.39</v>
      </c>
      <c r="E35" s="133">
        <v>31.21</v>
      </c>
      <c r="F35" s="134"/>
      <c r="G35" s="134"/>
      <c r="H35" s="134"/>
      <c r="I35" s="134"/>
      <c r="J35" s="134"/>
      <c r="K35" s="134"/>
      <c r="L35" s="134"/>
      <c r="M35" s="42">
        <f>IF(ISERROR(AVERAGE(Calculations!O36:X36)),"",AVERAGE(Calculations!O36:X36))</f>
        <v>29.986666666666668</v>
      </c>
      <c r="N35" s="41">
        <f>IF(ISERROR(STDEV(Calculations!O36:X36)),"",IF(COUNT(Calculations!O36:X36)&lt;3,"N/A",STDEV(Calculations!O36:X36)))</f>
        <v>1.0595439270428264</v>
      </c>
    </row>
    <row r="36" spans="1:14" x14ac:dyDescent="0.25">
      <c r="A36" s="21" t="str">
        <f>'Gene Table'!D36</f>
        <v>G6PC</v>
      </c>
      <c r="B36" s="13" t="s">
        <v>34</v>
      </c>
      <c r="C36" s="133">
        <v>24.27</v>
      </c>
      <c r="D36" s="133">
        <v>26.2</v>
      </c>
      <c r="E36" s="133">
        <v>25.97</v>
      </c>
      <c r="F36" s="134"/>
      <c r="G36" s="134"/>
      <c r="H36" s="134"/>
      <c r="I36" s="134"/>
      <c r="J36" s="134"/>
      <c r="K36" s="134"/>
      <c r="L36" s="134"/>
      <c r="M36" s="42">
        <f>IF(ISERROR(AVERAGE(Calculations!O37:X37)),"",AVERAGE(Calculations!O37:X37))</f>
        <v>25.48</v>
      </c>
      <c r="N36" s="41">
        <f>IF(ISERROR(STDEV(Calculations!O37:X37)),"",IF(COUNT(Calculations!O37:X37)&lt;3,"N/A",STDEV(Calculations!O37:X37)))</f>
        <v>1.0541821474489119</v>
      </c>
    </row>
    <row r="37" spans="1:14" x14ac:dyDescent="0.25">
      <c r="A37" s="21" t="str">
        <f>'Gene Table'!D37</f>
        <v>CA3B</v>
      </c>
      <c r="B37" s="13" t="s">
        <v>35</v>
      </c>
      <c r="C37" s="133">
        <v>29.33</v>
      </c>
      <c r="D37" s="133">
        <v>31.02</v>
      </c>
      <c r="E37" s="133">
        <v>31.06</v>
      </c>
      <c r="F37" s="134"/>
      <c r="G37" s="134"/>
      <c r="H37" s="134"/>
      <c r="I37" s="134"/>
      <c r="J37" s="134"/>
      <c r="K37" s="134"/>
      <c r="L37" s="134"/>
      <c r="M37" s="42">
        <f>IF(ISERROR(AVERAGE(Calculations!O38:X38)),"",AVERAGE(Calculations!O38:X38))</f>
        <v>30.47</v>
      </c>
      <c r="N37" s="41">
        <f>IF(ISERROR(STDEV(Calculations!O38:X38)),"",IF(COUNT(Calculations!O38:X38)&lt;3,"N/A",STDEV(Calculations!O38:X38)))</f>
        <v>0.98747151857661231</v>
      </c>
    </row>
    <row r="38" spans="1:14" x14ac:dyDescent="0.25">
      <c r="A38" s="21" t="str">
        <f>'Gene Table'!D38</f>
        <v>LSS</v>
      </c>
      <c r="B38" s="13" t="s">
        <v>36</v>
      </c>
      <c r="C38" s="133">
        <v>24.69</v>
      </c>
      <c r="D38" s="133">
        <v>25.76</v>
      </c>
      <c r="E38" s="133">
        <v>27.22</v>
      </c>
      <c r="F38" s="134"/>
      <c r="G38" s="134"/>
      <c r="H38" s="134"/>
      <c r="I38" s="134"/>
      <c r="J38" s="134"/>
      <c r="K38" s="134"/>
      <c r="L38" s="134"/>
      <c r="M38" s="42">
        <f>IF(ISERROR(AVERAGE(Calculations!O39:X39)),"",AVERAGE(Calculations!O39:X39))</f>
        <v>25.89</v>
      </c>
      <c r="N38" s="41">
        <f>IF(ISERROR(STDEV(Calculations!O39:X39)),"",IF(COUNT(Calculations!O39:X39)&lt;3,"N/A",STDEV(Calculations!O39:X39)))</f>
        <v>1.2699999999999987</v>
      </c>
    </row>
    <row r="39" spans="1:14" x14ac:dyDescent="0.25">
      <c r="A39" s="21" t="str">
        <f>'Gene Table'!D39</f>
        <v>AOC1</v>
      </c>
      <c r="B39" s="13" t="s">
        <v>37</v>
      </c>
      <c r="C39" s="133">
        <v>30.74</v>
      </c>
      <c r="D39" s="133">
        <v>31.34</v>
      </c>
      <c r="E39" s="133">
        <v>33.83</v>
      </c>
      <c r="F39" s="134"/>
      <c r="G39" s="134"/>
      <c r="H39" s="134"/>
      <c r="I39" s="134"/>
      <c r="J39" s="134"/>
      <c r="K39" s="134"/>
      <c r="L39" s="134"/>
      <c r="M39" s="42">
        <f>IF(ISERROR(AVERAGE(Calculations!O40:X40)),"",AVERAGE(Calculations!O40:X40))</f>
        <v>31.97</v>
      </c>
      <c r="N39" s="41">
        <f>IF(ISERROR(STDEV(Calculations!O40:X40)),"",IF(COUNT(Calculations!O40:X40)&lt;3,"N/A",STDEV(Calculations!O40:X40)))</f>
        <v>1.6385054165305644</v>
      </c>
    </row>
    <row r="40" spans="1:14" x14ac:dyDescent="0.25">
      <c r="A40" s="21" t="str">
        <f>'Gene Table'!D40</f>
        <v>MGST3</v>
      </c>
      <c r="B40" s="13" t="s">
        <v>38</v>
      </c>
      <c r="C40" s="133">
        <v>19.43</v>
      </c>
      <c r="D40" s="133">
        <v>20.49</v>
      </c>
      <c r="E40" s="133">
        <v>20.37</v>
      </c>
      <c r="F40" s="134"/>
      <c r="G40" s="134"/>
      <c r="H40" s="134"/>
      <c r="I40" s="134"/>
      <c r="J40" s="134"/>
      <c r="K40" s="134"/>
      <c r="L40" s="134"/>
      <c r="M40" s="42">
        <f>IF(ISERROR(AVERAGE(Calculations!O41:X41)),"",AVERAGE(Calculations!O41:X41))</f>
        <v>20.096666666666668</v>
      </c>
      <c r="N40" s="41">
        <f>IF(ISERROR(STDEV(Calculations!O41:X41)),"",IF(COUNT(Calculations!O41:X41)&lt;3,"N/A",STDEV(Calculations!O41:X41)))</f>
        <v>0.58045958802773967</v>
      </c>
    </row>
    <row r="41" spans="1:14" x14ac:dyDescent="0.25">
      <c r="A41" s="21" t="str">
        <f>'Gene Table'!D41</f>
        <v>LEAP2</v>
      </c>
      <c r="B41" s="13" t="s">
        <v>39</v>
      </c>
      <c r="C41" s="133">
        <v>28.32</v>
      </c>
      <c r="D41" s="133">
        <v>29.95</v>
      </c>
      <c r="E41" s="133">
        <v>30.23</v>
      </c>
      <c r="F41" s="134"/>
      <c r="G41" s="134"/>
      <c r="H41" s="134"/>
      <c r="I41" s="134"/>
      <c r="J41" s="134"/>
      <c r="K41" s="134"/>
      <c r="L41" s="134"/>
      <c r="M41" s="42">
        <f>IF(ISERROR(AVERAGE(Calculations!O42:X42)),"",AVERAGE(Calculations!O42:X42))</f>
        <v>29.5</v>
      </c>
      <c r="N41" s="41">
        <f>IF(ISERROR(STDEV(Calculations!O42:X42)),"",IF(COUNT(Calculations!O42:X42)&lt;3,"N/A",STDEV(Calculations!O42:X42)))</f>
        <v>1.0314552825983294</v>
      </c>
    </row>
    <row r="42" spans="1:14" x14ac:dyDescent="0.25">
      <c r="A42" s="21" t="str">
        <f>'Gene Table'!D42</f>
        <v>FGA</v>
      </c>
      <c r="B42" s="13" t="s">
        <v>40</v>
      </c>
      <c r="C42" s="133">
        <v>23.84</v>
      </c>
      <c r="D42" s="133">
        <v>25.58</v>
      </c>
      <c r="E42" s="133">
        <v>26.27</v>
      </c>
      <c r="F42" s="134"/>
      <c r="G42" s="134"/>
      <c r="H42" s="134"/>
      <c r="I42" s="134"/>
      <c r="J42" s="134"/>
      <c r="K42" s="134"/>
      <c r="L42" s="134"/>
      <c r="M42" s="42">
        <f>IF(ISERROR(AVERAGE(Calculations!O43:X43)),"",AVERAGE(Calculations!O43:X43))</f>
        <v>25.23</v>
      </c>
      <c r="N42" s="41">
        <f>IF(ISERROR(STDEV(Calculations!O43:X43)),"",IF(COUNT(Calculations!O43:X43)&lt;3,"N/A",STDEV(Calculations!O43:X43)))</f>
        <v>1.252237996548579</v>
      </c>
    </row>
    <row r="43" spans="1:14" x14ac:dyDescent="0.25">
      <c r="A43" s="21" t="str">
        <f>'Gene Table'!D43</f>
        <v>MAT1A</v>
      </c>
      <c r="B43" s="13" t="s">
        <v>41</v>
      </c>
      <c r="C43" s="133">
        <v>24.16</v>
      </c>
      <c r="D43" s="133">
        <v>25.98</v>
      </c>
      <c r="E43" s="133">
        <v>26.38</v>
      </c>
      <c r="F43" s="134"/>
      <c r="G43" s="134"/>
      <c r="H43" s="134"/>
      <c r="I43" s="134"/>
      <c r="J43" s="134"/>
      <c r="K43" s="134"/>
      <c r="L43" s="134"/>
      <c r="M43" s="42">
        <f>IF(ISERROR(AVERAGE(Calculations!O44:X44)),"",AVERAGE(Calculations!O44:X44))</f>
        <v>25.506666666666664</v>
      </c>
      <c r="N43" s="41">
        <f>IF(ISERROR(STDEV(Calculations!O44:X44)),"",IF(COUNT(Calculations!O44:X44)&lt;3,"N/A",STDEV(Calculations!O44:X44)))</f>
        <v>1.1832722988954538</v>
      </c>
    </row>
    <row r="44" spans="1:14" x14ac:dyDescent="0.25">
      <c r="A44" s="21" t="str">
        <f>'Gene Table'!D44</f>
        <v>IL1B</v>
      </c>
      <c r="B44" s="13" t="s">
        <v>42</v>
      </c>
      <c r="C44" s="133">
        <v>29.57</v>
      </c>
      <c r="D44" s="133">
        <v>29.85</v>
      </c>
      <c r="E44" s="133">
        <v>31.18</v>
      </c>
      <c r="F44" s="134"/>
      <c r="G44" s="134"/>
      <c r="H44" s="134"/>
      <c r="I44" s="134"/>
      <c r="J44" s="134"/>
      <c r="K44" s="134"/>
      <c r="L44" s="134"/>
      <c r="M44" s="42">
        <f>IF(ISERROR(AVERAGE(Calculations!O45:X45)),"",AVERAGE(Calculations!O45:X45))</f>
        <v>30.2</v>
      </c>
      <c r="N44" s="41">
        <f>IF(ISERROR(STDEV(Calculations!O45:X45)),"",IF(COUNT(Calculations!O45:X45)&lt;3,"N/A",STDEV(Calculations!O45:X45)))</f>
        <v>0.86017440092111497</v>
      </c>
    </row>
    <row r="45" spans="1:14" x14ac:dyDescent="0.25">
      <c r="A45" s="21" t="str">
        <f>'Gene Table'!D45</f>
        <v>NOS2</v>
      </c>
      <c r="B45" s="13" t="s">
        <v>43</v>
      </c>
      <c r="C45" s="133">
        <v>26.41</v>
      </c>
      <c r="D45" s="133">
        <v>27.34</v>
      </c>
      <c r="E45" s="133">
        <v>28.02</v>
      </c>
      <c r="F45" s="134"/>
      <c r="G45" s="134"/>
      <c r="H45" s="134"/>
      <c r="I45" s="134"/>
      <c r="J45" s="134"/>
      <c r="K45" s="134"/>
      <c r="L45" s="134"/>
      <c r="M45" s="42">
        <f>IF(ISERROR(AVERAGE(Calculations!O46:X46)),"",AVERAGE(Calculations!O46:X46))</f>
        <v>27.256666666666664</v>
      </c>
      <c r="N45" s="41">
        <f>IF(ISERROR(STDEV(Calculations!O46:X46)),"",IF(COUNT(Calculations!O46:X46)&lt;3,"N/A",STDEV(Calculations!O46:X46)))</f>
        <v>0.80822851554082953</v>
      </c>
    </row>
    <row r="46" spans="1:14" x14ac:dyDescent="0.25">
      <c r="A46" s="21" t="str">
        <f>'Gene Table'!D46</f>
        <v>EEF1A1</v>
      </c>
      <c r="B46" s="13" t="s">
        <v>44</v>
      </c>
      <c r="C46" s="133">
        <v>16.690000000000001</v>
      </c>
      <c r="D46" s="133">
        <v>17.61</v>
      </c>
      <c r="E46" s="133">
        <v>18.38</v>
      </c>
      <c r="F46" s="134"/>
      <c r="G46" s="134"/>
      <c r="H46" s="134"/>
      <c r="I46" s="134"/>
      <c r="J46" s="134"/>
      <c r="K46" s="134"/>
      <c r="L46" s="134"/>
      <c r="M46" s="42">
        <f>IF(ISERROR(AVERAGE(Calculations!O47:X47)),"",AVERAGE(Calculations!O47:X47))</f>
        <v>17.559999999999999</v>
      </c>
      <c r="N46" s="41">
        <f>IF(ISERROR(STDEV(Calculations!O47:X47)),"",IF(COUNT(Calculations!O47:X47)&lt;3,"N/A",STDEV(Calculations!O47:X47)))</f>
        <v>0.84610874005650005</v>
      </c>
    </row>
    <row r="47" spans="1:14" x14ac:dyDescent="0.25">
      <c r="A47" s="21" t="str">
        <f>'Gene Table'!D47</f>
        <v>RPL4</v>
      </c>
      <c r="B47" s="13" t="s">
        <v>45</v>
      </c>
      <c r="C47" s="133">
        <v>17.84</v>
      </c>
      <c r="D47" s="133">
        <v>18.53</v>
      </c>
      <c r="E47" s="133">
        <v>18.989999999999998</v>
      </c>
      <c r="F47" s="134"/>
      <c r="G47" s="134"/>
      <c r="H47" s="134"/>
      <c r="I47" s="134"/>
      <c r="J47" s="134"/>
      <c r="K47" s="134"/>
      <c r="L47" s="134"/>
      <c r="M47" s="42">
        <f>IF(ISERROR(AVERAGE(Calculations!O48:X48)),"",AVERAGE(Calculations!O48:X48))</f>
        <v>18.453333333333333</v>
      </c>
      <c r="N47" s="41">
        <f>IF(ISERROR(STDEV(Calculations!O48:X48)),"",IF(COUNT(Calculations!O48:X48)&lt;3,"N/A",STDEV(Calculations!O48:X48)))</f>
        <v>0.57882064003742362</v>
      </c>
    </row>
    <row r="48" spans="1:14" x14ac:dyDescent="0.25">
      <c r="A48" s="21" t="str">
        <f>'Gene Table'!D48</f>
        <v>GGDC</v>
      </c>
      <c r="B48" s="13" t="s">
        <v>46</v>
      </c>
      <c r="C48" s="133" t="s">
        <v>513</v>
      </c>
      <c r="D48" s="133" t="s">
        <v>513</v>
      </c>
      <c r="E48" s="133" t="s">
        <v>513</v>
      </c>
      <c r="F48" s="134"/>
      <c r="G48" s="134"/>
      <c r="H48" s="134"/>
      <c r="I48" s="134"/>
      <c r="J48" s="134"/>
      <c r="K48" s="134"/>
      <c r="L48" s="134"/>
      <c r="M48" s="42">
        <f>IF(ISERROR(AVERAGE(Calculations!O49:X49)),"",AVERAGE(Calculations!O49:X49))</f>
        <v>35</v>
      </c>
      <c r="N48" s="41">
        <f>IF(ISERROR(STDEV(Calculations!O49:X49)),"",IF(COUNT(Calculations!O49:X49)&lt;3,"N/A",STDEV(Calculations!O49:X49)))</f>
        <v>0</v>
      </c>
    </row>
    <row r="49" spans="1:14" x14ac:dyDescent="0.25">
      <c r="A49" s="21" t="str">
        <f>'Gene Table'!D49</f>
        <v>RTC</v>
      </c>
      <c r="B49" s="13" t="s">
        <v>47</v>
      </c>
      <c r="C49" s="133">
        <v>19.47</v>
      </c>
      <c r="D49" s="133">
        <v>19.670000000000002</v>
      </c>
      <c r="E49" s="133">
        <v>19.559999999999999</v>
      </c>
      <c r="F49" s="134"/>
      <c r="G49" s="134"/>
      <c r="H49" s="134"/>
      <c r="I49" s="134"/>
      <c r="J49" s="134"/>
      <c r="K49" s="134"/>
      <c r="L49" s="134"/>
      <c r="M49" s="42">
        <f>IF(ISERROR(AVERAGE(Calculations!O50:X50)),"",AVERAGE(Calculations!O50:X50))</f>
        <v>19.566666666666666</v>
      </c>
      <c r="N49" s="41">
        <f>IF(ISERROR(STDEV(Calculations!O50:X50)),"",IF(COUNT(Calculations!O50:X50)&lt;3,"N/A",STDEV(Calculations!O50:X50)))</f>
        <v>0.10016652800877961</v>
      </c>
    </row>
    <row r="50" spans="1:14" x14ac:dyDescent="0.25">
      <c r="A50" s="21" t="str">
        <f>'Gene Table'!D50</f>
        <v>PPC</v>
      </c>
      <c r="B50" s="13" t="s">
        <v>48</v>
      </c>
      <c r="C50" s="133">
        <v>18.059999999999999</v>
      </c>
      <c r="D50" s="133">
        <v>18.39</v>
      </c>
      <c r="E50" s="133">
        <v>18.25</v>
      </c>
      <c r="F50" s="134"/>
      <c r="G50" s="134"/>
      <c r="H50" s="134"/>
      <c r="I50" s="134"/>
      <c r="J50" s="134"/>
      <c r="K50" s="134"/>
      <c r="L50" s="134"/>
      <c r="M50" s="42">
        <f>IF(ISERROR(AVERAGE(Calculations!O51:X51)),"",AVERAGE(Calculations!O51:X51))</f>
        <v>18.233333333333334</v>
      </c>
      <c r="N50" s="41">
        <f>IF(ISERROR(STDEV(Calculations!O51:X51)),"",IF(COUNT(Calculations!O51:X51)&lt;3,"N/A",STDEV(Calculations!O51:X51)))</f>
        <v>0.16563010998406555</v>
      </c>
    </row>
    <row r="51" spans="1:14" x14ac:dyDescent="0.25">
      <c r="A51" s="21"/>
      <c r="B51" s="13"/>
      <c r="C51" s="133"/>
      <c r="D51" s="133"/>
      <c r="E51" s="133"/>
      <c r="F51" s="134"/>
      <c r="G51" s="134"/>
      <c r="H51" s="134"/>
      <c r="I51" s="134"/>
      <c r="J51" s="134"/>
      <c r="K51" s="134"/>
      <c r="L51" s="134"/>
      <c r="M51" s="42"/>
      <c r="N51" s="41"/>
    </row>
    <row r="52" spans="1:14" x14ac:dyDescent="0.25">
      <c r="A52" s="21"/>
      <c r="B52" s="13"/>
      <c r="C52" s="133"/>
      <c r="D52" s="133"/>
      <c r="E52" s="133"/>
      <c r="F52" s="134"/>
      <c r="G52" s="134"/>
      <c r="H52" s="134"/>
      <c r="I52" s="134"/>
      <c r="J52" s="134"/>
      <c r="K52" s="134"/>
      <c r="L52" s="134"/>
      <c r="M52" s="42"/>
      <c r="N52" s="41"/>
    </row>
    <row r="53" spans="1:14" x14ac:dyDescent="0.25">
      <c r="A53" s="21"/>
      <c r="B53" s="13"/>
      <c r="C53" s="133"/>
      <c r="D53" s="133"/>
      <c r="E53" s="133"/>
      <c r="F53" s="134"/>
      <c r="G53" s="134"/>
      <c r="H53" s="134"/>
      <c r="I53" s="134"/>
      <c r="J53" s="134"/>
      <c r="K53" s="134"/>
      <c r="L53" s="134"/>
      <c r="M53" s="42"/>
      <c r="N53" s="41"/>
    </row>
    <row r="54" spans="1:14" x14ac:dyDescent="0.25">
      <c r="A54" s="21"/>
      <c r="B54" s="13"/>
      <c r="C54" s="133"/>
      <c r="D54" s="133"/>
      <c r="E54" s="133"/>
      <c r="F54" s="134"/>
      <c r="G54" s="134"/>
      <c r="H54" s="134"/>
      <c r="I54" s="134"/>
      <c r="J54" s="134"/>
      <c r="K54" s="134"/>
      <c r="L54" s="134"/>
      <c r="M54" s="42"/>
      <c r="N54" s="41"/>
    </row>
    <row r="55" spans="1:14" x14ac:dyDescent="0.25">
      <c r="A55" s="21"/>
      <c r="B55" s="13"/>
      <c r="C55" s="133"/>
      <c r="D55" s="133"/>
      <c r="E55" s="133"/>
      <c r="F55" s="134"/>
      <c r="G55" s="134"/>
      <c r="H55" s="134"/>
      <c r="I55" s="134"/>
      <c r="J55" s="134"/>
      <c r="K55" s="134"/>
      <c r="L55" s="134"/>
      <c r="M55" s="42"/>
      <c r="N55" s="41"/>
    </row>
    <row r="56" spans="1:14" x14ac:dyDescent="0.25">
      <c r="A56" s="21"/>
      <c r="B56" s="13"/>
      <c r="C56" s="133"/>
      <c r="D56" s="133"/>
      <c r="E56" s="133"/>
      <c r="F56" s="134"/>
      <c r="G56" s="134"/>
      <c r="H56" s="134"/>
      <c r="I56" s="134"/>
      <c r="J56" s="134"/>
      <c r="K56" s="134"/>
      <c r="L56" s="134"/>
      <c r="M56" s="42"/>
      <c r="N56" s="41"/>
    </row>
    <row r="57" spans="1:14" x14ac:dyDescent="0.25">
      <c r="A57" s="21"/>
      <c r="B57" s="13"/>
      <c r="C57" s="133"/>
      <c r="D57" s="133"/>
      <c r="E57" s="133"/>
      <c r="F57" s="134"/>
      <c r="G57" s="134"/>
      <c r="H57" s="134"/>
      <c r="I57" s="134"/>
      <c r="J57" s="134"/>
      <c r="K57" s="134"/>
      <c r="L57" s="134"/>
      <c r="M57" s="42"/>
      <c r="N57" s="41"/>
    </row>
    <row r="58" spans="1:14" x14ac:dyDescent="0.25">
      <c r="A58" s="21"/>
      <c r="B58" s="13"/>
      <c r="C58" s="133"/>
      <c r="D58" s="133"/>
      <c r="E58" s="133"/>
      <c r="F58" s="134"/>
      <c r="G58" s="134"/>
      <c r="H58" s="134"/>
      <c r="I58" s="134"/>
      <c r="J58" s="134"/>
      <c r="K58" s="134"/>
      <c r="L58" s="134"/>
      <c r="M58" s="42"/>
      <c r="N58" s="41"/>
    </row>
    <row r="59" spans="1:14" x14ac:dyDescent="0.25">
      <c r="A59" s="21"/>
      <c r="B59" s="13"/>
      <c r="C59" s="133"/>
      <c r="D59" s="133"/>
      <c r="E59" s="133"/>
      <c r="F59" s="134"/>
      <c r="G59" s="134"/>
      <c r="H59" s="134"/>
      <c r="I59" s="134"/>
      <c r="J59" s="134"/>
      <c r="K59" s="134"/>
      <c r="L59" s="134"/>
      <c r="M59" s="42"/>
      <c r="N59" s="41"/>
    </row>
    <row r="60" spans="1:14" x14ac:dyDescent="0.25">
      <c r="A60" s="21"/>
      <c r="B60" s="13"/>
      <c r="C60" s="133"/>
      <c r="D60" s="133"/>
      <c r="E60" s="133"/>
      <c r="F60" s="134"/>
      <c r="G60" s="134"/>
      <c r="H60" s="134"/>
      <c r="I60" s="134"/>
      <c r="J60" s="134"/>
      <c r="K60" s="134"/>
      <c r="L60" s="134"/>
      <c r="M60" s="42"/>
      <c r="N60" s="41"/>
    </row>
    <row r="61" spans="1:14" x14ac:dyDescent="0.25">
      <c r="A61" s="21"/>
      <c r="B61" s="13"/>
      <c r="C61" s="133"/>
      <c r="D61" s="133"/>
      <c r="E61" s="133"/>
      <c r="F61" s="134"/>
      <c r="G61" s="134"/>
      <c r="H61" s="134"/>
      <c r="I61" s="134"/>
      <c r="J61" s="134"/>
      <c r="K61" s="134"/>
      <c r="L61" s="134"/>
      <c r="M61" s="42"/>
      <c r="N61" s="41"/>
    </row>
    <row r="62" spans="1:14" x14ac:dyDescent="0.25">
      <c r="A62" s="21"/>
      <c r="B62" s="13"/>
      <c r="C62" s="133"/>
      <c r="D62" s="133"/>
      <c r="E62" s="133"/>
      <c r="F62" s="134"/>
      <c r="G62" s="134"/>
      <c r="H62" s="134"/>
      <c r="I62" s="134"/>
      <c r="J62" s="134"/>
      <c r="K62" s="134"/>
      <c r="L62" s="134"/>
      <c r="M62" s="42"/>
      <c r="N62" s="41"/>
    </row>
    <row r="63" spans="1:14" x14ac:dyDescent="0.25">
      <c r="A63" s="21"/>
      <c r="B63" s="13"/>
      <c r="C63" s="133"/>
      <c r="D63" s="133"/>
      <c r="E63" s="133"/>
      <c r="F63" s="134"/>
      <c r="G63" s="134"/>
      <c r="H63" s="134"/>
      <c r="I63" s="134"/>
      <c r="J63" s="134"/>
      <c r="K63" s="134"/>
      <c r="L63" s="134"/>
      <c r="M63" s="42"/>
      <c r="N63" s="41"/>
    </row>
    <row r="64" spans="1:14" x14ac:dyDescent="0.25">
      <c r="A64" s="21"/>
      <c r="B64" s="13"/>
      <c r="C64" s="133"/>
      <c r="D64" s="133"/>
      <c r="E64" s="133"/>
      <c r="F64" s="134"/>
      <c r="G64" s="134"/>
      <c r="H64" s="134"/>
      <c r="I64" s="134"/>
      <c r="J64" s="134"/>
      <c r="K64" s="134"/>
      <c r="L64" s="134"/>
      <c r="M64" s="42"/>
      <c r="N64" s="41"/>
    </row>
    <row r="65" spans="1:14" x14ac:dyDescent="0.25">
      <c r="A65" s="21"/>
      <c r="B65" s="13"/>
      <c r="C65" s="133"/>
      <c r="D65" s="133"/>
      <c r="E65" s="133"/>
      <c r="F65" s="134"/>
      <c r="G65" s="134"/>
      <c r="H65" s="134"/>
      <c r="I65" s="134"/>
      <c r="J65" s="134"/>
      <c r="K65" s="134"/>
      <c r="L65" s="134"/>
      <c r="M65" s="42"/>
      <c r="N65" s="41"/>
    </row>
    <row r="66" spans="1:14" x14ac:dyDescent="0.25">
      <c r="A66" s="21"/>
      <c r="B66" s="13"/>
      <c r="C66" s="133"/>
      <c r="D66" s="133"/>
      <c r="E66" s="133"/>
      <c r="F66" s="134"/>
      <c r="G66" s="134"/>
      <c r="H66" s="134"/>
      <c r="I66" s="134"/>
      <c r="J66" s="134"/>
      <c r="K66" s="134"/>
      <c r="L66" s="134"/>
      <c r="M66" s="42"/>
      <c r="N66" s="41"/>
    </row>
    <row r="67" spans="1:14" x14ac:dyDescent="0.25">
      <c r="A67" s="21"/>
      <c r="B67" s="13"/>
      <c r="C67" s="133"/>
      <c r="D67" s="133"/>
      <c r="E67" s="133"/>
      <c r="F67" s="134"/>
      <c r="G67" s="134"/>
      <c r="H67" s="134"/>
      <c r="I67" s="134"/>
      <c r="J67" s="134"/>
      <c r="K67" s="134"/>
      <c r="L67" s="134"/>
      <c r="M67" s="42"/>
      <c r="N67" s="41"/>
    </row>
    <row r="68" spans="1:14" x14ac:dyDescent="0.25">
      <c r="A68" s="21"/>
      <c r="B68" s="13"/>
      <c r="C68" s="133"/>
      <c r="D68" s="133"/>
      <c r="E68" s="133"/>
      <c r="F68" s="134"/>
      <c r="G68" s="134"/>
      <c r="H68" s="134"/>
      <c r="I68" s="134"/>
      <c r="J68" s="134"/>
      <c r="K68" s="134"/>
      <c r="L68" s="134"/>
      <c r="M68" s="42"/>
      <c r="N68" s="41"/>
    </row>
    <row r="69" spans="1:14" x14ac:dyDescent="0.25">
      <c r="A69" s="21"/>
      <c r="B69" s="13"/>
      <c r="C69" s="133"/>
      <c r="D69" s="133"/>
      <c r="E69" s="133"/>
      <c r="F69" s="134"/>
      <c r="G69" s="134"/>
      <c r="H69" s="134"/>
      <c r="I69" s="134"/>
      <c r="J69" s="134"/>
      <c r="K69" s="134"/>
      <c r="L69" s="134"/>
      <c r="M69" s="42"/>
      <c r="N69" s="41"/>
    </row>
    <row r="70" spans="1:14" x14ac:dyDescent="0.25">
      <c r="A70" s="21"/>
      <c r="B70" s="13"/>
      <c r="C70" s="133"/>
      <c r="D70" s="133"/>
      <c r="E70" s="133"/>
      <c r="F70" s="134"/>
      <c r="G70" s="134"/>
      <c r="H70" s="134"/>
      <c r="I70" s="134"/>
      <c r="J70" s="134"/>
      <c r="K70" s="134"/>
      <c r="L70" s="134"/>
      <c r="M70" s="42"/>
      <c r="N70" s="41"/>
    </row>
    <row r="71" spans="1:14" x14ac:dyDescent="0.25">
      <c r="A71" s="21"/>
      <c r="B71" s="13"/>
      <c r="C71" s="133"/>
      <c r="D71" s="133"/>
      <c r="E71" s="133"/>
      <c r="F71" s="134"/>
      <c r="G71" s="134"/>
      <c r="H71" s="134"/>
      <c r="I71" s="134"/>
      <c r="J71" s="134"/>
      <c r="K71" s="134"/>
      <c r="L71" s="134"/>
      <c r="M71" s="42"/>
      <c r="N71" s="41"/>
    </row>
    <row r="72" spans="1:14" x14ac:dyDescent="0.25">
      <c r="A72" s="21"/>
      <c r="B72" s="13"/>
      <c r="C72" s="133"/>
      <c r="D72" s="133"/>
      <c r="E72" s="133"/>
      <c r="F72" s="134"/>
      <c r="G72" s="134"/>
      <c r="H72" s="134"/>
      <c r="I72" s="134"/>
      <c r="J72" s="134"/>
      <c r="K72" s="134"/>
      <c r="L72" s="134"/>
      <c r="M72" s="42"/>
      <c r="N72" s="41"/>
    </row>
    <row r="73" spans="1:14" x14ac:dyDescent="0.25">
      <c r="A73" s="21"/>
      <c r="B73" s="13"/>
      <c r="C73" s="133"/>
      <c r="D73" s="133"/>
      <c r="E73" s="133"/>
      <c r="F73" s="134"/>
      <c r="G73" s="134"/>
      <c r="H73" s="134"/>
      <c r="I73" s="134"/>
      <c r="J73" s="134"/>
      <c r="K73" s="134"/>
      <c r="L73" s="134"/>
      <c r="M73" s="42"/>
      <c r="N73" s="41"/>
    </row>
    <row r="74" spans="1:14" x14ac:dyDescent="0.25">
      <c r="A74" s="21"/>
      <c r="B74" s="13"/>
      <c r="C74" s="133"/>
      <c r="D74" s="133"/>
      <c r="E74" s="133"/>
      <c r="F74" s="134"/>
      <c r="G74" s="134"/>
      <c r="H74" s="134"/>
      <c r="I74" s="134"/>
      <c r="J74" s="134"/>
      <c r="K74" s="134"/>
      <c r="L74" s="134"/>
      <c r="M74" s="42"/>
      <c r="N74" s="41"/>
    </row>
    <row r="75" spans="1:14" x14ac:dyDescent="0.25">
      <c r="A75" s="21"/>
      <c r="B75" s="13"/>
      <c r="C75" s="133"/>
      <c r="D75" s="133"/>
      <c r="E75" s="133"/>
      <c r="F75" s="134"/>
      <c r="G75" s="134"/>
      <c r="H75" s="134"/>
      <c r="I75" s="134"/>
      <c r="J75" s="134"/>
      <c r="K75" s="134"/>
      <c r="L75" s="134"/>
      <c r="M75" s="42"/>
      <c r="N75" s="41"/>
    </row>
    <row r="76" spans="1:14" x14ac:dyDescent="0.25">
      <c r="A76" s="21"/>
      <c r="B76" s="13"/>
      <c r="C76" s="133"/>
      <c r="D76" s="133"/>
      <c r="E76" s="133"/>
      <c r="F76" s="134"/>
      <c r="G76" s="134"/>
      <c r="H76" s="134"/>
      <c r="I76" s="134"/>
      <c r="J76" s="134"/>
      <c r="K76" s="134"/>
      <c r="L76" s="134"/>
      <c r="M76" s="42"/>
      <c r="N76" s="41"/>
    </row>
    <row r="77" spans="1:14" x14ac:dyDescent="0.25">
      <c r="A77" s="21"/>
      <c r="B77" s="13"/>
      <c r="C77" s="133"/>
      <c r="D77" s="133"/>
      <c r="E77" s="133"/>
      <c r="F77" s="134"/>
      <c r="G77" s="134"/>
      <c r="H77" s="134"/>
      <c r="I77" s="134"/>
      <c r="J77" s="134"/>
      <c r="K77" s="134"/>
      <c r="L77" s="134"/>
      <c r="M77" s="42"/>
      <c r="N77" s="41"/>
    </row>
    <row r="78" spans="1:14" x14ac:dyDescent="0.25">
      <c r="A78" s="21"/>
      <c r="B78" s="13"/>
      <c r="C78" s="133"/>
      <c r="D78" s="133"/>
      <c r="E78" s="133"/>
      <c r="F78" s="134"/>
      <c r="G78" s="134"/>
      <c r="H78" s="134"/>
      <c r="I78" s="134"/>
      <c r="J78" s="134"/>
      <c r="K78" s="134"/>
      <c r="L78" s="134"/>
      <c r="M78" s="42"/>
      <c r="N78" s="41"/>
    </row>
    <row r="79" spans="1:14" x14ac:dyDescent="0.25">
      <c r="A79" s="21"/>
      <c r="B79" s="13"/>
      <c r="C79" s="133"/>
      <c r="D79" s="133"/>
      <c r="E79" s="133"/>
      <c r="F79" s="134"/>
      <c r="G79" s="134"/>
      <c r="H79" s="134"/>
      <c r="I79" s="134"/>
      <c r="J79" s="134"/>
      <c r="K79" s="134"/>
      <c r="L79" s="134"/>
      <c r="M79" s="42"/>
      <c r="N79" s="41"/>
    </row>
    <row r="80" spans="1:14" x14ac:dyDescent="0.25">
      <c r="A80" s="21"/>
      <c r="B80" s="13"/>
      <c r="C80" s="133"/>
      <c r="D80" s="133"/>
      <c r="E80" s="133"/>
      <c r="F80" s="134"/>
      <c r="G80" s="134"/>
      <c r="H80" s="134"/>
      <c r="I80" s="134"/>
      <c r="J80" s="134"/>
      <c r="K80" s="134"/>
      <c r="L80" s="134"/>
      <c r="M80" s="42"/>
      <c r="N80" s="41"/>
    </row>
    <row r="81" spans="1:14" x14ac:dyDescent="0.25">
      <c r="A81" s="21"/>
      <c r="B81" s="13"/>
      <c r="C81" s="133"/>
      <c r="D81" s="133"/>
      <c r="E81" s="133"/>
      <c r="F81" s="134"/>
      <c r="G81" s="134"/>
      <c r="H81" s="134"/>
      <c r="I81" s="134"/>
      <c r="J81" s="134"/>
      <c r="K81" s="134"/>
      <c r="L81" s="134"/>
      <c r="M81" s="42"/>
      <c r="N81" s="41"/>
    </row>
    <row r="82" spans="1:14" x14ac:dyDescent="0.25">
      <c r="A82" s="21"/>
      <c r="B82" s="13"/>
      <c r="C82" s="133"/>
      <c r="D82" s="133"/>
      <c r="E82" s="133"/>
      <c r="F82" s="134"/>
      <c r="G82" s="134"/>
      <c r="H82" s="134"/>
      <c r="I82" s="134"/>
      <c r="J82" s="134"/>
      <c r="K82" s="134"/>
      <c r="L82" s="134"/>
      <c r="M82" s="42"/>
      <c r="N82" s="41"/>
    </row>
    <row r="83" spans="1:14" x14ac:dyDescent="0.25">
      <c r="A83" s="21"/>
      <c r="B83" s="13"/>
      <c r="C83" s="133"/>
      <c r="D83" s="133"/>
      <c r="E83" s="133"/>
      <c r="F83" s="134"/>
      <c r="G83" s="134"/>
      <c r="H83" s="134"/>
      <c r="I83" s="134"/>
      <c r="J83" s="134"/>
      <c r="K83" s="134"/>
      <c r="L83" s="134"/>
      <c r="M83" s="42"/>
      <c r="N83" s="41"/>
    </row>
    <row r="84" spans="1:14" x14ac:dyDescent="0.25">
      <c r="A84" s="21"/>
      <c r="B84" s="13"/>
      <c r="C84" s="133"/>
      <c r="D84" s="133"/>
      <c r="E84" s="133"/>
      <c r="F84" s="134"/>
      <c r="G84" s="134"/>
      <c r="H84" s="134"/>
      <c r="I84" s="134"/>
      <c r="J84" s="134"/>
      <c r="K84" s="134"/>
      <c r="L84" s="134"/>
      <c r="M84" s="42"/>
      <c r="N84" s="41"/>
    </row>
    <row r="85" spans="1:14" x14ac:dyDescent="0.25">
      <c r="A85" s="21"/>
      <c r="B85" s="13"/>
      <c r="C85" s="133"/>
      <c r="D85" s="133"/>
      <c r="E85" s="133"/>
      <c r="F85" s="134"/>
      <c r="G85" s="134"/>
      <c r="H85" s="134"/>
      <c r="I85" s="134"/>
      <c r="J85" s="134"/>
      <c r="K85" s="134"/>
      <c r="L85" s="134"/>
      <c r="M85" s="42"/>
      <c r="N85" s="41"/>
    </row>
    <row r="86" spans="1:14" x14ac:dyDescent="0.25">
      <c r="A86" s="21"/>
      <c r="B86" s="13"/>
      <c r="C86" s="133"/>
      <c r="D86" s="133"/>
      <c r="E86" s="133"/>
      <c r="F86" s="134"/>
      <c r="G86" s="134"/>
      <c r="H86" s="134"/>
      <c r="I86" s="134"/>
      <c r="J86" s="134"/>
      <c r="K86" s="134"/>
      <c r="L86" s="134"/>
      <c r="M86" s="42"/>
      <c r="N86" s="41"/>
    </row>
    <row r="87" spans="1:14" x14ac:dyDescent="0.25">
      <c r="A87" s="21"/>
      <c r="B87" s="13"/>
      <c r="C87" s="133"/>
      <c r="D87" s="133"/>
      <c r="E87" s="133"/>
      <c r="F87" s="134"/>
      <c r="G87" s="134"/>
      <c r="H87" s="134"/>
      <c r="I87" s="134"/>
      <c r="J87" s="134"/>
      <c r="K87" s="134"/>
      <c r="L87" s="134"/>
      <c r="M87" s="42"/>
      <c r="N87" s="41"/>
    </row>
    <row r="88" spans="1:14" x14ac:dyDescent="0.25">
      <c r="A88" s="21"/>
      <c r="B88" s="13"/>
      <c r="C88" s="133"/>
      <c r="D88" s="133"/>
      <c r="E88" s="133"/>
      <c r="F88" s="134"/>
      <c r="G88" s="134"/>
      <c r="H88" s="134"/>
      <c r="I88" s="134"/>
      <c r="J88" s="134"/>
      <c r="K88" s="134"/>
      <c r="L88" s="134"/>
      <c r="M88" s="42"/>
      <c r="N88" s="41"/>
    </row>
    <row r="89" spans="1:14" x14ac:dyDescent="0.25">
      <c r="A89" s="21"/>
      <c r="B89" s="13"/>
      <c r="C89" s="133"/>
      <c r="D89" s="133"/>
      <c r="E89" s="133"/>
      <c r="F89" s="134"/>
      <c r="G89" s="134"/>
      <c r="H89" s="134"/>
      <c r="I89" s="134"/>
      <c r="J89" s="134"/>
      <c r="K89" s="134"/>
      <c r="L89" s="134"/>
      <c r="M89" s="42"/>
      <c r="N89" s="41"/>
    </row>
    <row r="90" spans="1:14" x14ac:dyDescent="0.25">
      <c r="A90" s="21"/>
      <c r="B90" s="13"/>
      <c r="C90" s="133"/>
      <c r="D90" s="133"/>
      <c r="E90" s="133"/>
      <c r="F90" s="134"/>
      <c r="G90" s="134"/>
      <c r="H90" s="134"/>
      <c r="I90" s="134"/>
      <c r="J90" s="134"/>
      <c r="K90" s="134"/>
      <c r="L90" s="134"/>
      <c r="M90" s="42"/>
      <c r="N90" s="41"/>
    </row>
    <row r="91" spans="1:14" x14ac:dyDescent="0.25">
      <c r="A91" s="21"/>
      <c r="B91" s="13"/>
      <c r="C91" s="133"/>
      <c r="D91" s="133"/>
      <c r="E91" s="133"/>
      <c r="F91" s="134"/>
      <c r="G91" s="134"/>
      <c r="H91" s="134"/>
      <c r="I91" s="134"/>
      <c r="J91" s="134"/>
      <c r="K91" s="134"/>
      <c r="L91" s="134"/>
      <c r="M91" s="42"/>
      <c r="N91" s="41"/>
    </row>
    <row r="92" spans="1:14" x14ac:dyDescent="0.25">
      <c r="A92" s="21"/>
      <c r="B92" s="13"/>
      <c r="C92" s="133"/>
      <c r="D92" s="133"/>
      <c r="E92" s="133"/>
      <c r="F92" s="134"/>
      <c r="G92" s="134"/>
      <c r="H92" s="134"/>
      <c r="I92" s="134"/>
      <c r="J92" s="134"/>
      <c r="K92" s="134"/>
      <c r="L92" s="134"/>
      <c r="M92" s="42"/>
      <c r="N92" s="41"/>
    </row>
    <row r="93" spans="1:14" x14ac:dyDescent="0.25">
      <c r="A93" s="21"/>
      <c r="B93" s="13"/>
      <c r="C93" s="133"/>
      <c r="D93" s="133"/>
      <c r="E93" s="133"/>
      <c r="F93" s="134"/>
      <c r="G93" s="134"/>
      <c r="H93" s="134"/>
      <c r="I93" s="134"/>
      <c r="J93" s="134"/>
      <c r="K93" s="134"/>
      <c r="L93" s="134"/>
      <c r="M93" s="42"/>
      <c r="N93" s="41"/>
    </row>
    <row r="94" spans="1:14" x14ac:dyDescent="0.25">
      <c r="A94" s="21"/>
      <c r="B94" s="13"/>
      <c r="C94" s="133"/>
      <c r="D94" s="133"/>
      <c r="E94" s="133"/>
      <c r="F94" s="134"/>
      <c r="G94" s="134"/>
      <c r="H94" s="134"/>
      <c r="I94" s="134"/>
      <c r="J94" s="134"/>
      <c r="K94" s="134"/>
      <c r="L94" s="134"/>
      <c r="M94" s="42"/>
      <c r="N94" s="41"/>
    </row>
    <row r="95" spans="1:14" x14ac:dyDescent="0.25">
      <c r="A95" s="21"/>
      <c r="B95" s="13"/>
      <c r="C95" s="133"/>
      <c r="D95" s="133"/>
      <c r="E95" s="133"/>
      <c r="F95" s="134"/>
      <c r="G95" s="134"/>
      <c r="H95" s="134"/>
      <c r="I95" s="134"/>
      <c r="J95" s="134"/>
      <c r="K95" s="134"/>
      <c r="L95" s="134"/>
      <c r="M95" s="42"/>
      <c r="N95" s="41"/>
    </row>
    <row r="96" spans="1:14" x14ac:dyDescent="0.25">
      <c r="A96" s="21"/>
      <c r="B96" s="13"/>
      <c r="C96" s="133"/>
      <c r="D96" s="133"/>
      <c r="E96" s="133"/>
      <c r="F96" s="134"/>
      <c r="G96" s="134"/>
      <c r="H96" s="134"/>
      <c r="I96" s="134"/>
      <c r="J96" s="134"/>
      <c r="K96" s="134"/>
      <c r="L96" s="134"/>
      <c r="M96" s="42"/>
      <c r="N96" s="41"/>
    </row>
    <row r="97" spans="1:14" x14ac:dyDescent="0.25">
      <c r="A97" s="21"/>
      <c r="B97" s="13"/>
      <c r="C97" s="133"/>
      <c r="D97" s="133"/>
      <c r="E97" s="133"/>
      <c r="F97" s="135"/>
      <c r="G97" s="135"/>
      <c r="H97" s="135"/>
      <c r="I97" s="135"/>
      <c r="J97" s="135"/>
      <c r="K97" s="135"/>
      <c r="L97" s="135"/>
      <c r="M97" s="42"/>
      <c r="N97" s="41"/>
    </row>
    <row r="98" spans="1:14" x14ac:dyDescent="0.25">
      <c r="A98" s="21"/>
      <c r="B98" s="13"/>
      <c r="C98" s="133"/>
      <c r="D98" s="133"/>
      <c r="E98" s="133"/>
      <c r="F98" s="135"/>
      <c r="G98" s="135"/>
      <c r="H98" s="135"/>
      <c r="I98" s="135"/>
      <c r="J98" s="135"/>
      <c r="K98" s="135"/>
      <c r="L98" s="135"/>
      <c r="M98" s="42"/>
      <c r="N98" s="41"/>
    </row>
    <row r="100" spans="1:14" x14ac:dyDescent="0.25">
      <c r="A100" s="199" t="s">
        <v>236</v>
      </c>
      <c r="B100" s="200"/>
      <c r="C100" s="200"/>
      <c r="D100" s="200"/>
      <c r="E100" s="200"/>
      <c r="F100" s="200"/>
      <c r="G100" s="200"/>
      <c r="H100" s="200"/>
      <c r="I100" s="200"/>
      <c r="J100" s="200"/>
      <c r="K100" s="200"/>
      <c r="L100" s="200"/>
      <c r="M100" s="200"/>
      <c r="N100" s="201"/>
    </row>
    <row r="101" spans="1:14" x14ac:dyDescent="0.25">
      <c r="A101" s="9"/>
      <c r="B101" s="9"/>
      <c r="C101" s="9"/>
      <c r="D101" s="9"/>
      <c r="E101" s="9"/>
      <c r="F101" s="9"/>
      <c r="G101" s="9"/>
      <c r="H101" s="9"/>
      <c r="I101" s="9"/>
      <c r="J101" s="9"/>
      <c r="K101" s="9"/>
      <c r="L101" s="9"/>
      <c r="M101" s="9"/>
      <c r="N101" s="9"/>
    </row>
    <row r="102" spans="1:14" x14ac:dyDescent="0.25">
      <c r="B102"/>
    </row>
    <row r="103" spans="1:14" x14ac:dyDescent="0.25">
      <c r="B103"/>
    </row>
    <row r="105" spans="1:14" x14ac:dyDescent="0.25">
      <c r="C105" s="4"/>
    </row>
    <row r="106" spans="1:14" x14ac:dyDescent="0.25">
      <c r="C106" s="4"/>
    </row>
    <row r="107" spans="1:14" x14ac:dyDescent="0.25">
      <c r="C107" s="4"/>
    </row>
    <row r="108" spans="1:14" x14ac:dyDescent="0.25">
      <c r="C108" s="4"/>
    </row>
    <row r="109" spans="1:14" x14ac:dyDescent="0.25">
      <c r="C109" s="4"/>
    </row>
  </sheetData>
  <sheetProtection algorithmName="SHA-512" hashValue="KnbLPSbu3dD0uiLz7X/mChspttaFalQci0ew0KOA8clSTfAy4JZEwTTY3gGOD3lW+QDe+R0Uolf0/+VpGkfh/g==" saltValue="y+xoq1mLsC4MWmtLkNSfAA==" spinCount="100000" sheet="1" objects="1" scenarios="1"/>
  <mergeCells count="9">
    <mergeCell ref="A100:N100"/>
    <mergeCell ref="AA1:AA2"/>
    <mergeCell ref="AB1:AB2"/>
    <mergeCell ref="P1:P2"/>
    <mergeCell ref="P7:AB7"/>
    <mergeCell ref="A1:A2"/>
    <mergeCell ref="B1:B2"/>
    <mergeCell ref="Q1:Z1"/>
    <mergeCell ref="C1:N1"/>
  </mergeCells>
  <phoneticPr fontId="7" type="noConversion"/>
  <conditionalFormatting sqref="C3:M98">
    <cfRule type="cellIs" dxfId="13" priority="1" stopIfTrue="1" operator="greaterThanOrEqual">
      <formula>35</formula>
    </cfRule>
    <cfRule type="cellIs" dxfId="12" priority="2" stopIfTrue="1" operator="equal">
      <formula>0</formula>
    </cfRule>
  </conditionalFormatting>
  <pageMargins left="0.75" right="0.75" top="1" bottom="1" header="0.5" footer="0.5"/>
  <pageSetup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24"/>
  <sheetViews>
    <sheetView workbookViewId="0">
      <selection sqref="A1:A2"/>
    </sheetView>
  </sheetViews>
  <sheetFormatPr defaultRowHeight="12.5" x14ac:dyDescent="0.25"/>
  <cols>
    <col min="1" max="1" width="20.6328125" customWidth="1"/>
    <col min="2" max="2" width="2.6328125" customWidth="1"/>
    <col min="3" max="13" width="5.6328125" customWidth="1"/>
    <col min="14" max="14" width="2.6328125" customWidth="1"/>
    <col min="15" max="15" width="20.6328125" customWidth="1"/>
    <col min="16" max="16" width="2.6328125" customWidth="1"/>
    <col min="17" max="27" width="5.6328125" customWidth="1"/>
  </cols>
  <sheetData>
    <row r="1" spans="1:27" ht="12.75" customHeight="1" x14ac:dyDescent="0.3">
      <c r="A1" s="204" t="s">
        <v>226</v>
      </c>
      <c r="C1" s="151" t="s">
        <v>0</v>
      </c>
      <c r="D1" s="154" t="str">
        <f>Results!C2</f>
        <v>Test Sample</v>
      </c>
      <c r="E1" s="173"/>
      <c r="F1" s="173"/>
      <c r="G1" s="173"/>
      <c r="H1" s="173"/>
      <c r="I1" s="173"/>
      <c r="J1" s="173"/>
      <c r="K1" s="173"/>
      <c r="L1" s="173"/>
      <c r="M1" s="155"/>
      <c r="O1" s="204" t="s">
        <v>226</v>
      </c>
      <c r="Q1" s="151" t="s">
        <v>0</v>
      </c>
      <c r="R1" s="156" t="str">
        <f>Results!D2</f>
        <v>Control Sample</v>
      </c>
      <c r="S1" s="156"/>
      <c r="T1" s="156"/>
      <c r="U1" s="156"/>
      <c r="V1" s="156"/>
      <c r="W1" s="156"/>
      <c r="X1" s="156"/>
      <c r="Y1" s="156"/>
      <c r="Z1" s="156"/>
      <c r="AA1" s="156"/>
    </row>
    <row r="2" spans="1:27" ht="13" x14ac:dyDescent="0.3">
      <c r="A2" s="205"/>
      <c r="C2" s="151"/>
      <c r="D2" s="14" t="s">
        <v>154</v>
      </c>
      <c r="E2" s="14" t="s">
        <v>155</v>
      </c>
      <c r="F2" s="14" t="s">
        <v>156</v>
      </c>
      <c r="G2" s="14" t="s">
        <v>157</v>
      </c>
      <c r="H2" s="14" t="s">
        <v>158</v>
      </c>
      <c r="I2" s="14" t="s">
        <v>159</v>
      </c>
      <c r="J2" s="14" t="s">
        <v>160</v>
      </c>
      <c r="K2" s="14" t="s">
        <v>161</v>
      </c>
      <c r="L2" s="14" t="s">
        <v>162</v>
      </c>
      <c r="M2" s="14" t="s">
        <v>163</v>
      </c>
      <c r="O2" s="205"/>
      <c r="Q2" s="151"/>
      <c r="R2" s="14" t="s">
        <v>154</v>
      </c>
      <c r="S2" s="14" t="s">
        <v>155</v>
      </c>
      <c r="T2" s="14" t="s">
        <v>156</v>
      </c>
      <c r="U2" s="14" t="s">
        <v>157</v>
      </c>
      <c r="V2" s="14" t="s">
        <v>158</v>
      </c>
      <c r="W2" s="14" t="s">
        <v>159</v>
      </c>
      <c r="X2" s="14" t="s">
        <v>160</v>
      </c>
      <c r="Y2" s="14" t="s">
        <v>161</v>
      </c>
      <c r="Z2" s="14" t="s">
        <v>162</v>
      </c>
      <c r="AA2" s="14" t="s">
        <v>163</v>
      </c>
    </row>
    <row r="3" spans="1:27" x14ac:dyDescent="0.25">
      <c r="A3" s="136" t="s">
        <v>376</v>
      </c>
      <c r="B3" s="126"/>
      <c r="C3" s="33" t="str">
        <f>IF(A3="","",IF(VLOOKUP($A3,'Test Sample Data'!$A$3:$L$98,2,FALSE)=0,"",VLOOKUP($A3,'Test Sample Data'!$A$3:$L$98,2,FALSE)))</f>
        <v>D08</v>
      </c>
      <c r="D3" s="13">
        <f>IF(A3="","",IF(VLOOKUP($A3,'Test Sample Data'!$A$3:$L$98,3,FALSE)=0,"",VLOOKUP($A3,'Test Sample Data'!$A$3:$L$98,3,FALSE)))</f>
        <v>18.28</v>
      </c>
      <c r="E3" s="13">
        <f>IF(A3="","",IF(VLOOKUP($A3,'Test Sample Data'!$A$3:$L$98,4,FALSE)=0,"",VLOOKUP($A3,'Test Sample Data'!$A$3:$L$98,4,FALSE)))</f>
        <v>17.8</v>
      </c>
      <c r="F3" s="13">
        <f>IF(A3="","",IF(VLOOKUP($A3,'Test Sample Data'!$A$3:$L$98,5,FALSE)=0,"",VLOOKUP($A3,'Test Sample Data'!$A$3:$L$98,5,FALSE)))</f>
        <v>17.54</v>
      </c>
      <c r="G3" s="13" t="str">
        <f>IF(A3="","",IF(VLOOKUP($A3,'Test Sample Data'!$A$3:$L$98,6,FALSE)=0,"",VLOOKUP($A3,'Test Sample Data'!$A$3:$L$98,6,FALSE)))</f>
        <v/>
      </c>
      <c r="H3" s="13" t="str">
        <f>IF(A3="","",IF(VLOOKUP($A3,'Test Sample Data'!$A$3:$L$98,7,FALSE)=0,"",VLOOKUP($A3,'Test Sample Data'!$A$3:$L$98,7,FALSE)))</f>
        <v/>
      </c>
      <c r="I3" s="13" t="str">
        <f>IF(A3="","",IF(VLOOKUP($A3,'Test Sample Data'!$A$3:$L$98,8,FALSE)=0,"",VLOOKUP($A3,'Test Sample Data'!$A$3:$L$98,8,FALSE)))</f>
        <v/>
      </c>
      <c r="J3" s="13" t="str">
        <f>IF(A3="","",IF(VLOOKUP($A3,'Test Sample Data'!$A$3:$L$98,9,FALSE)=0,"",VLOOKUP($A3,'Test Sample Data'!$A$3:$L$98,9,FALSE)))</f>
        <v/>
      </c>
      <c r="K3" s="13" t="str">
        <f>IF(A3="","",IF(VLOOKUP($A3,'Test Sample Data'!$A$3:$L$98,10,FALSE)=0,"",VLOOKUP($A3,'Test Sample Data'!$A$3:$L$98,10,FALSE)))</f>
        <v/>
      </c>
      <c r="L3" s="13" t="str">
        <f>IF(A3="","",IF(VLOOKUP($A3,'Test Sample Data'!$A$3:$L$98,11,FALSE)=0,"",VLOOKUP($A3,'Test Sample Data'!$A$3:$L$98,11,FALSE)))</f>
        <v/>
      </c>
      <c r="M3" s="13" t="str">
        <f>IF(A3="","",IF(VLOOKUP($A3,'Test Sample Data'!$A$3:$L$98,12,FALSE)=0,"",VLOOKUP($A3,'Test Sample Data'!$A$3:$L$98,12,FALSE)))</f>
        <v/>
      </c>
      <c r="O3" s="25" t="str">
        <f>IF(A3=0,"",A3)</f>
        <v>EEF1A1</v>
      </c>
      <c r="Q3" s="21" t="str">
        <f>IF('Choose Housekeeping Genes'!C3=0,"",'Choose Housekeeping Genes'!C3)</f>
        <v>D08</v>
      </c>
      <c r="R3" s="13">
        <f>IF(A3="","",IF(VLOOKUP($A3,'Control Sample Data'!$A$3:$L$98,3,FALSE)=0,"",VLOOKUP($A3,'Control Sample Data'!$A$3:$L$98,3,FALSE)))</f>
        <v>16.690000000000001</v>
      </c>
      <c r="S3" s="13">
        <f>IF(A3="","",IF(VLOOKUP($A3,'Control Sample Data'!$A$3:$L$98,4,FALSE)=0,"",VLOOKUP($A3,'Control Sample Data'!$A$3:$L$98,4,FALSE)))</f>
        <v>17.61</v>
      </c>
      <c r="T3" s="13">
        <f>IF(A3="","",IF(VLOOKUP($A3,'Control Sample Data'!$A$3:$L$98,5,FALSE)=0,"",VLOOKUP($A3,'Control Sample Data'!$A$3:$L$98,5,FALSE)))</f>
        <v>18.38</v>
      </c>
      <c r="U3" s="13" t="str">
        <f>IF(A3="","",IF(VLOOKUP($A3,'Control Sample Data'!$A$3:$L$98,6,FALSE)=0,"",VLOOKUP($A3,'Control Sample Data'!$A$3:$L$98,6,FALSE)))</f>
        <v/>
      </c>
      <c r="V3" s="13" t="str">
        <f>IF(A3="","",IF(VLOOKUP($A3,'Control Sample Data'!$A$3:$L$98,7,FALSE)=0,"",VLOOKUP($A3,'Control Sample Data'!$A$3:$L$98,7,FALSE)))</f>
        <v/>
      </c>
      <c r="W3" s="13" t="str">
        <f>IF(A3="","",IF(VLOOKUP($A3,'Control Sample Data'!$A$3:$L$98,8,FALSE)=0,"",VLOOKUP($A3,'Control Sample Data'!$A$3:$L$98,8,FALSE)))</f>
        <v/>
      </c>
      <c r="X3" s="13" t="str">
        <f>IF(A3="","",IF(VLOOKUP($A3,'Control Sample Data'!$A$3:$L$98,9,FALSE)=0,"",VLOOKUP($A3,'Control Sample Data'!$A$3:$L$98,9,FALSE)))</f>
        <v/>
      </c>
      <c r="Y3" s="13" t="str">
        <f>IF($A3="","",IF(VLOOKUP($A3,'Control Sample Data'!$A$3:$L$98,10,FALSE)=0,"",VLOOKUP($A3,'Control Sample Data'!$A$3:$L$98,10,FALSE)))</f>
        <v/>
      </c>
      <c r="Z3" s="13" t="str">
        <f>IF(A3="","",IF(VLOOKUP($A3,'Control Sample Data'!$A$3:$L$98,11,FALSE)=0,"",VLOOKUP($A3,'Control Sample Data'!$A$3:$L$98,11,FALSE)))</f>
        <v/>
      </c>
      <c r="AA3" s="13" t="str">
        <f>IF(A3="","",IF(VLOOKUP($A3,'Control Sample Data'!$A$3:$L$98,12,FALSE)=0,"",VLOOKUP($A3,'Control Sample Data'!$A$3:$L$98,12,FALSE)))</f>
        <v/>
      </c>
    </row>
    <row r="4" spans="1:27" ht="12" customHeight="1" x14ac:dyDescent="0.25">
      <c r="A4" s="137" t="s">
        <v>377</v>
      </c>
      <c r="C4" s="33" t="str">
        <f>IF(A4="","",IF(VLOOKUP($A4,'Test Sample Data'!$A$3:$L$98,2,FALSE)=0,"",VLOOKUP($A4,'Test Sample Data'!$A$3:$L$98,2,FALSE)))</f>
        <v>D09</v>
      </c>
      <c r="D4" s="13">
        <f>IF(A4="","",IF(VLOOKUP($A4,'Test Sample Data'!$A$3:$L$98,3,FALSE)=0,"",VLOOKUP($A4,'Test Sample Data'!$A$3:$L$98,3,FALSE)))</f>
        <v>19.739999999999998</v>
      </c>
      <c r="E4" s="13">
        <f>IF(A4="","",IF(VLOOKUP($A4,'Test Sample Data'!$A$3:$L$98,4,FALSE)=0,"",VLOOKUP($A4,'Test Sample Data'!$A$3:$L$98,4,FALSE)))</f>
        <v>19.5</v>
      </c>
      <c r="F4" s="13">
        <f>IF(A4="","",IF(VLOOKUP($A4,'Test Sample Data'!$A$3:$L$98,5,FALSE)=0,"",VLOOKUP($A4,'Test Sample Data'!$A$3:$L$98,5,FALSE)))</f>
        <v>19.239999999999998</v>
      </c>
      <c r="G4" s="13" t="str">
        <f>IF(A4="","",IF(VLOOKUP($A4,'Test Sample Data'!$A$3:$L$98,6,FALSE)=0,"",VLOOKUP($A4,'Test Sample Data'!$A$3:$L$98,6,FALSE)))</f>
        <v/>
      </c>
      <c r="H4" s="13" t="str">
        <f>IF(A4="","",IF(VLOOKUP($A4,'Test Sample Data'!$A$3:$L$98,7,FALSE)=0,"",VLOOKUP($A4,'Test Sample Data'!$A$3:$L$98,7,FALSE)))</f>
        <v/>
      </c>
      <c r="I4" s="13" t="str">
        <f>IF(A4="","",IF(VLOOKUP($A4,'Test Sample Data'!$A$3:$L$98,8,FALSE)=0,"",VLOOKUP($A4,'Test Sample Data'!$A$3:$L$98,8,FALSE)))</f>
        <v/>
      </c>
      <c r="J4" s="13" t="str">
        <f>IF(A4="","",IF(VLOOKUP($A4,'Test Sample Data'!$A$3:$L$98,9,FALSE)=0,"",VLOOKUP($A4,'Test Sample Data'!$A$3:$L$98,9,FALSE)))</f>
        <v/>
      </c>
      <c r="K4" s="13" t="str">
        <f>IF(A4="","",IF(VLOOKUP($A4,'Test Sample Data'!$A$3:$L$98,10,FALSE)=0,"",VLOOKUP($A4,'Test Sample Data'!$A$3:$L$98,10,FALSE)))</f>
        <v/>
      </c>
      <c r="L4" s="13" t="str">
        <f>IF(A4="","",IF(VLOOKUP($A4,'Test Sample Data'!$A$3:$L$98,11,FALSE)=0,"",VLOOKUP($A4,'Test Sample Data'!$A$3:$L$98,11,FALSE)))</f>
        <v/>
      </c>
      <c r="M4" s="13" t="str">
        <f>IF(A4="","",IF(VLOOKUP($A4,'Test Sample Data'!$A$3:$L$98,12,FALSE)=0,"",VLOOKUP($A4,'Test Sample Data'!$A$3:$L$98,12,FALSE)))</f>
        <v/>
      </c>
      <c r="O4" s="25" t="str">
        <f t="shared" ref="O4:O22" si="0">IF(A4=0,"",A4)</f>
        <v>RPL4</v>
      </c>
      <c r="Q4" s="21" t="str">
        <f>IF('Choose Housekeeping Genes'!C4=0,"",'Choose Housekeeping Genes'!C4)</f>
        <v>D09</v>
      </c>
      <c r="R4" s="13">
        <f>IF(A4="","",IF(VLOOKUP($A4,'Control Sample Data'!$A$3:$L$98,3,FALSE)=0,"",VLOOKUP($A4,'Control Sample Data'!$A$3:$L$98,3,FALSE)))</f>
        <v>17.84</v>
      </c>
      <c r="S4" s="13">
        <f>IF(A4="","",IF(VLOOKUP($A4,'Control Sample Data'!$A$3:$L$98,4,FALSE)=0,"",VLOOKUP($A4,'Control Sample Data'!$A$3:$L$98,4,FALSE)))</f>
        <v>18.53</v>
      </c>
      <c r="T4" s="13">
        <f>IF(A4="","",IF(VLOOKUP($A4,'Control Sample Data'!$A$3:$L$98,5,FALSE)=0,"",VLOOKUP($A4,'Control Sample Data'!$A$3:$L$98,5,FALSE)))</f>
        <v>18.989999999999998</v>
      </c>
      <c r="U4" s="13" t="str">
        <f>IF(A4="","",IF(VLOOKUP($A4,'Control Sample Data'!$A$3:$L$98,6,FALSE)=0,"",VLOOKUP($A4,'Control Sample Data'!$A$3:$L$98,6,FALSE)))</f>
        <v/>
      </c>
      <c r="V4" s="13" t="str">
        <f>IF(A4="","",IF(VLOOKUP($A4,'Control Sample Data'!$A$3:$L$98,7,FALSE)=0,"",VLOOKUP($A4,'Control Sample Data'!$A$3:$L$98,7,FALSE)))</f>
        <v/>
      </c>
      <c r="W4" s="13" t="str">
        <f>IF(A4="","",IF(VLOOKUP($A4,'Control Sample Data'!$A$3:$L$98,8,FALSE)=0,"",VLOOKUP($A4,'Control Sample Data'!$A$3:$L$98,8,FALSE)))</f>
        <v/>
      </c>
      <c r="X4" s="13" t="str">
        <f>IF(A4="","",IF(VLOOKUP($A4,'Control Sample Data'!$A$3:$L$98,9,FALSE)=0,"",VLOOKUP($A4,'Control Sample Data'!$A$3:$L$98,9,FALSE)))</f>
        <v/>
      </c>
      <c r="Y4" s="13" t="str">
        <f>IF($A4="","",IF(VLOOKUP($A4,'Control Sample Data'!$A$3:$L$98,10,FALSE)=0,"",VLOOKUP($A4,'Control Sample Data'!$A$3:$L$98,10,FALSE)))</f>
        <v/>
      </c>
      <c r="Z4" s="13" t="str">
        <f>IF(A4="","",IF(VLOOKUP($A4,'Control Sample Data'!$A$3:$L$98,11,FALSE)=0,"",VLOOKUP($A4,'Control Sample Data'!$A$3:$L$98,11,FALSE)))</f>
        <v/>
      </c>
      <c r="AA4" s="13" t="str">
        <f>IF(A4="","",IF(VLOOKUP($A4,'Control Sample Data'!$A$3:$L$98,12,FALSE)=0,"",VLOOKUP($A4,'Control Sample Data'!$A$3:$L$98,12,FALSE)))</f>
        <v/>
      </c>
    </row>
    <row r="5" spans="1:27" x14ac:dyDescent="0.25">
      <c r="A5" s="138"/>
      <c r="C5" s="33" t="str">
        <f>IF(A5="","",IF(VLOOKUP($A5,'Test Sample Data'!$A$3:$L$98,2,FALSE)=0,"",VLOOKUP($A5,'Test Sample Data'!$A$3:$L$98,2,FALSE)))</f>
        <v/>
      </c>
      <c r="D5" s="13" t="str">
        <f>IF(A5="","",IF(VLOOKUP($A5,'Test Sample Data'!$A$3:$L$98,3,FALSE)=0,"",VLOOKUP($A5,'Test Sample Data'!$A$3:$L$98,3,FALSE)))</f>
        <v/>
      </c>
      <c r="E5" s="13" t="str">
        <f>IF(A5="","",IF(VLOOKUP($A5,'Test Sample Data'!$A$3:$L$98,4,FALSE)=0,"",VLOOKUP($A5,'Test Sample Data'!$A$3:$L$98,4,FALSE)))</f>
        <v/>
      </c>
      <c r="F5" s="13" t="str">
        <f>IF(A5="","",IF(VLOOKUP($A5,'Test Sample Data'!$A$3:$L$98,5,FALSE)=0,"",VLOOKUP($A5,'Test Sample Data'!$A$3:$L$98,5,FALSE)))</f>
        <v/>
      </c>
      <c r="G5" s="13" t="str">
        <f>IF(A5="","",IF(VLOOKUP($A5,'Test Sample Data'!$A$3:$L$98,6,FALSE)=0,"",VLOOKUP($A5,'Test Sample Data'!$A$3:$L$98,6,FALSE)))</f>
        <v/>
      </c>
      <c r="H5" s="13" t="str">
        <f>IF(A5="","",IF(VLOOKUP($A5,'Test Sample Data'!$A$3:$L$98,7,FALSE)=0,"",VLOOKUP($A5,'Test Sample Data'!$A$3:$L$98,7,FALSE)))</f>
        <v/>
      </c>
      <c r="I5" s="13" t="str">
        <f>IF(A5="","",IF(VLOOKUP($A5,'Test Sample Data'!$A$3:$L$98,8,FALSE)=0,"",VLOOKUP($A5,'Test Sample Data'!$A$3:$L$98,8,FALSE)))</f>
        <v/>
      </c>
      <c r="J5" s="13" t="str">
        <f>IF(A5="","",IF(VLOOKUP($A5,'Test Sample Data'!$A$3:$L$98,9,FALSE)=0,"",VLOOKUP($A5,'Test Sample Data'!$A$3:$L$98,9,FALSE)))</f>
        <v/>
      </c>
      <c r="K5" s="13" t="str">
        <f>IF(A5="","",IF(VLOOKUP($A5,'Test Sample Data'!$A$3:$L$98,10,FALSE)=0,"",VLOOKUP($A5,'Test Sample Data'!$A$3:$L$98,10,FALSE)))</f>
        <v/>
      </c>
      <c r="L5" s="13" t="str">
        <f>IF(A5="","",IF(VLOOKUP($A5,'Test Sample Data'!$A$3:$L$98,11,FALSE)=0,"",VLOOKUP($A5,'Test Sample Data'!$A$3:$L$98,11,FALSE)))</f>
        <v/>
      </c>
      <c r="M5" s="13" t="str">
        <f>IF(A5="","",IF(VLOOKUP($A5,'Test Sample Data'!$A$3:$L$98,12,FALSE)=0,"",VLOOKUP($A5,'Test Sample Data'!$A$3:$L$98,12,FALSE)))</f>
        <v/>
      </c>
      <c r="O5" s="25" t="str">
        <f t="shared" si="0"/>
        <v/>
      </c>
      <c r="Q5" s="21" t="str">
        <f>IF('Choose Housekeeping Genes'!C5=0,"",'Choose Housekeeping Genes'!C5)</f>
        <v/>
      </c>
      <c r="R5" s="13" t="str">
        <f>IF(A5="","",IF(VLOOKUP($A5,'Control Sample Data'!$A$3:$L$98,3,FALSE)=0,"",VLOOKUP($A5,'Control Sample Data'!$A$3:$L$98,3,FALSE)))</f>
        <v/>
      </c>
      <c r="S5" s="13" t="str">
        <f>IF(A5="","",IF(VLOOKUP($A5,'Control Sample Data'!$A$3:$L$98,4,FALSE)=0,"",VLOOKUP($A5,'Control Sample Data'!$A$3:$L$98,4,FALSE)))</f>
        <v/>
      </c>
      <c r="T5" s="13" t="str">
        <f>IF(A5="","",IF(VLOOKUP($A5,'Control Sample Data'!$A$3:$L$98,5,FALSE)=0,"",VLOOKUP($A5,'Control Sample Data'!$A$3:$L$98,5,FALSE)))</f>
        <v/>
      </c>
      <c r="U5" s="13" t="str">
        <f>IF(A5="","",IF(VLOOKUP($A5,'Control Sample Data'!$A$3:$L$98,6,FALSE)=0,"",VLOOKUP($A5,'Control Sample Data'!$A$3:$L$98,6,FALSE)))</f>
        <v/>
      </c>
      <c r="V5" s="13" t="str">
        <f>IF(A5="","",IF(VLOOKUP($A5,'Control Sample Data'!$A$3:$L$98,7,FALSE)=0,"",VLOOKUP($A5,'Control Sample Data'!$A$3:$L$98,7,FALSE)))</f>
        <v/>
      </c>
      <c r="W5" s="13" t="str">
        <f>IF(A5="","",IF(VLOOKUP($A5,'Control Sample Data'!$A$3:$L$98,8,FALSE)=0,"",VLOOKUP($A5,'Control Sample Data'!$A$3:$L$98,8,FALSE)))</f>
        <v/>
      </c>
      <c r="X5" s="13" t="str">
        <f>IF(A5="","",IF(VLOOKUP($A5,'Control Sample Data'!$A$3:$L$98,9,FALSE)=0,"",VLOOKUP($A5,'Control Sample Data'!$A$3:$L$98,9,FALSE)))</f>
        <v/>
      </c>
      <c r="Y5" s="13" t="str">
        <f>IF($A5="","",IF(VLOOKUP($A5,'Control Sample Data'!$A$3:$L$98,10,FALSE)=0,"",VLOOKUP($A5,'Control Sample Data'!$A$3:$L$98,10,FALSE)))</f>
        <v/>
      </c>
      <c r="Z5" s="13" t="str">
        <f>IF(A5="","",IF(VLOOKUP($A5,'Control Sample Data'!$A$3:$L$98,11,FALSE)=0,"",VLOOKUP($A5,'Control Sample Data'!$A$3:$L$98,11,FALSE)))</f>
        <v/>
      </c>
      <c r="AA5" s="13" t="str">
        <f>IF(A5="","",IF(VLOOKUP($A5,'Control Sample Data'!$A$3:$L$98,12,FALSE)=0,"",VLOOKUP($A5,'Control Sample Data'!$A$3:$L$98,12,FALSE)))</f>
        <v/>
      </c>
    </row>
    <row r="6" spans="1:27" x14ac:dyDescent="0.25">
      <c r="A6" s="139"/>
      <c r="C6" s="33" t="str">
        <f>IF(A6="","",IF(VLOOKUP($A6,'Test Sample Data'!$A$3:$L$98,2,FALSE)=0,"",VLOOKUP($A6,'Test Sample Data'!$A$3:$L$98,2,FALSE)))</f>
        <v/>
      </c>
      <c r="D6" s="13" t="str">
        <f>IF(A6="","",IF(VLOOKUP($A6,'Test Sample Data'!$A$3:$L$98,3,FALSE)=0,"",VLOOKUP($A6,'Test Sample Data'!$A$3:$L$98,3,FALSE)))</f>
        <v/>
      </c>
      <c r="E6" s="13" t="str">
        <f>IF(A6="","",IF(VLOOKUP($A6,'Test Sample Data'!$A$3:$L$98,4,FALSE)=0,"",VLOOKUP($A6,'Test Sample Data'!$A$3:$L$98,4,FALSE)))</f>
        <v/>
      </c>
      <c r="F6" s="13" t="str">
        <f>IF(A6="","",IF(VLOOKUP($A6,'Test Sample Data'!$A$3:$L$98,5,FALSE)=0,"",VLOOKUP($A6,'Test Sample Data'!$A$3:$L$98,5,FALSE)))</f>
        <v/>
      </c>
      <c r="G6" s="13" t="str">
        <f>IF(A6="","",IF(VLOOKUP($A6,'Test Sample Data'!$A$3:$L$98,6,FALSE)=0,"",VLOOKUP($A6,'Test Sample Data'!$A$3:$L$98,6,FALSE)))</f>
        <v/>
      </c>
      <c r="H6" s="13" t="str">
        <f>IF(A6="","",IF(VLOOKUP($A6,'Test Sample Data'!$A$3:$L$98,7,FALSE)=0,"",VLOOKUP($A6,'Test Sample Data'!$A$3:$L$98,7,FALSE)))</f>
        <v/>
      </c>
      <c r="I6" s="13" t="str">
        <f>IF(A6="","",IF(VLOOKUP($A6,'Test Sample Data'!$A$3:$L$98,8,FALSE)=0,"",VLOOKUP($A6,'Test Sample Data'!$A$3:$L$98,8,FALSE)))</f>
        <v/>
      </c>
      <c r="J6" s="13" t="str">
        <f>IF(A6="","",IF(VLOOKUP($A6,'Test Sample Data'!$A$3:$L$98,9,FALSE)=0,"",VLOOKUP($A6,'Test Sample Data'!$A$3:$L$98,9,FALSE)))</f>
        <v/>
      </c>
      <c r="K6" s="13" t="str">
        <f>IF(A6="","",IF(VLOOKUP($A6,'Test Sample Data'!$A$3:$L$98,10,FALSE)=0,"",VLOOKUP($A6,'Test Sample Data'!$A$3:$L$98,10,FALSE)))</f>
        <v/>
      </c>
      <c r="L6" s="13" t="str">
        <f>IF(A6="","",IF(VLOOKUP($A6,'Test Sample Data'!$A$3:$L$98,11,FALSE)=0,"",VLOOKUP($A6,'Test Sample Data'!$A$3:$L$98,11,FALSE)))</f>
        <v/>
      </c>
      <c r="M6" s="13" t="str">
        <f>IF(A6="","",IF(VLOOKUP($A6,'Test Sample Data'!$A$3:$L$98,12,FALSE)=0,"",VLOOKUP($A6,'Test Sample Data'!$A$3:$L$98,12,FALSE)))</f>
        <v/>
      </c>
      <c r="O6" s="25" t="str">
        <f t="shared" si="0"/>
        <v/>
      </c>
      <c r="Q6" s="21" t="str">
        <f>IF('Choose Housekeeping Genes'!C6=0,"",'Choose Housekeeping Genes'!C6)</f>
        <v/>
      </c>
      <c r="R6" s="13" t="str">
        <f>IF(A6="","",IF(VLOOKUP($A6,'Control Sample Data'!$A$3:$L$98,3,FALSE)=0,"",VLOOKUP($A6,'Control Sample Data'!$A$3:$L$98,3,FALSE)))</f>
        <v/>
      </c>
      <c r="S6" s="13" t="str">
        <f>IF(A6="","",IF(VLOOKUP($A6,'Control Sample Data'!$A$3:$L$98,4,FALSE)=0,"",VLOOKUP($A6,'Control Sample Data'!$A$3:$L$98,4,FALSE)))</f>
        <v/>
      </c>
      <c r="T6" s="13" t="str">
        <f>IF(A6="","",IF(VLOOKUP($A6,'Control Sample Data'!$A$3:$L$98,5,FALSE)=0,"",VLOOKUP($A6,'Control Sample Data'!$A$3:$L$98,5,FALSE)))</f>
        <v/>
      </c>
      <c r="U6" s="13" t="str">
        <f>IF(A6="","",IF(VLOOKUP($A6,'Control Sample Data'!$A$3:$L$98,6,FALSE)=0,"",VLOOKUP($A6,'Control Sample Data'!$A$3:$L$98,6,FALSE)))</f>
        <v/>
      </c>
      <c r="V6" s="13" t="str">
        <f>IF(A6="","",IF(VLOOKUP($A6,'Control Sample Data'!$A$3:$L$98,7,FALSE)=0,"",VLOOKUP($A6,'Control Sample Data'!$A$3:$L$98,7,FALSE)))</f>
        <v/>
      </c>
      <c r="W6" s="13" t="str">
        <f>IF(A6="","",IF(VLOOKUP($A6,'Control Sample Data'!$A$3:$L$98,8,FALSE)=0,"",VLOOKUP($A6,'Control Sample Data'!$A$3:$L$98,8,FALSE)))</f>
        <v/>
      </c>
      <c r="X6" s="13" t="str">
        <f>IF(A6="","",IF(VLOOKUP($A6,'Control Sample Data'!$A$3:$L$98,9,FALSE)=0,"",VLOOKUP($A6,'Control Sample Data'!$A$3:$L$98,9,FALSE)))</f>
        <v/>
      </c>
      <c r="Y6" s="13" t="str">
        <f>IF($A6="","",IF(VLOOKUP($A6,'Control Sample Data'!$A$3:$L$98,10,FALSE)=0,"",VLOOKUP($A6,'Control Sample Data'!$A$3:$L$98,10,FALSE)))</f>
        <v/>
      </c>
      <c r="Z6" s="13" t="str">
        <f>IF(A6="","",IF(VLOOKUP($A6,'Control Sample Data'!$A$3:$L$98,11,FALSE)=0,"",VLOOKUP($A6,'Control Sample Data'!$A$3:$L$98,11,FALSE)))</f>
        <v/>
      </c>
      <c r="AA6" s="13" t="str">
        <f>IF(A6="","",IF(VLOOKUP($A6,'Control Sample Data'!$A$3:$L$98,12,FALSE)=0,"",VLOOKUP($A6,'Control Sample Data'!$A$3:$L$98,12,FALSE)))</f>
        <v/>
      </c>
    </row>
    <row r="7" spans="1:27" x14ac:dyDescent="0.25">
      <c r="A7" s="139"/>
      <c r="C7" s="33" t="str">
        <f>IF(A7="","",IF(VLOOKUP($A7,'Test Sample Data'!$A$3:$L$98,2,FALSE)=0,"",VLOOKUP($A7,'Test Sample Data'!$A$3:$L$98,2,FALSE)))</f>
        <v/>
      </c>
      <c r="D7" s="13" t="str">
        <f>IF(A7="","",IF(VLOOKUP($A7,'Test Sample Data'!$A$3:$L$98,3,FALSE)=0,"",VLOOKUP($A7,'Test Sample Data'!$A$3:$L$98,3,FALSE)))</f>
        <v/>
      </c>
      <c r="E7" s="13" t="str">
        <f>IF(A7="","",IF(VLOOKUP($A7,'Test Sample Data'!$A$3:$L$98,4,FALSE)=0,"",VLOOKUP($A7,'Test Sample Data'!$A$3:$L$98,4,FALSE)))</f>
        <v/>
      </c>
      <c r="F7" s="13" t="str">
        <f>IF(A7="","",IF(VLOOKUP($A7,'Test Sample Data'!$A$3:$L$98,5,FALSE)=0,"",VLOOKUP($A7,'Test Sample Data'!$A$3:$L$98,5,FALSE)))</f>
        <v/>
      </c>
      <c r="G7" s="13" t="str">
        <f>IF(A7="","",IF(VLOOKUP($A7,'Test Sample Data'!$A$3:$L$98,6,FALSE)=0,"",VLOOKUP($A7,'Test Sample Data'!$A$3:$L$98,6,FALSE)))</f>
        <v/>
      </c>
      <c r="H7" s="13" t="str">
        <f>IF(A7="","",IF(VLOOKUP($A7,'Test Sample Data'!$A$3:$L$98,7,FALSE)=0,"",VLOOKUP($A7,'Test Sample Data'!$A$3:$L$98,7,FALSE)))</f>
        <v/>
      </c>
      <c r="I7" s="13" t="str">
        <f>IF(A7="","",IF(VLOOKUP($A7,'Test Sample Data'!$A$3:$L$98,8,FALSE)=0,"",VLOOKUP($A7,'Test Sample Data'!$A$3:$L$98,8,FALSE)))</f>
        <v/>
      </c>
      <c r="J7" s="13" t="str">
        <f>IF(A7="","",IF(VLOOKUP($A7,'Test Sample Data'!$A$3:$L$98,9,FALSE)=0,"",VLOOKUP($A7,'Test Sample Data'!$A$3:$L$98,9,FALSE)))</f>
        <v/>
      </c>
      <c r="K7" s="13" t="str">
        <f>IF(A7="","",IF(VLOOKUP($A7,'Test Sample Data'!$A$3:$L$98,10,FALSE)=0,"",VLOOKUP($A7,'Test Sample Data'!$A$3:$L$98,10,FALSE)))</f>
        <v/>
      </c>
      <c r="L7" s="13" t="str">
        <f>IF(A7="","",IF(VLOOKUP($A7,'Test Sample Data'!$A$3:$L$98,11,FALSE)=0,"",VLOOKUP($A7,'Test Sample Data'!$A$3:$L$98,11,FALSE)))</f>
        <v/>
      </c>
      <c r="M7" s="13" t="str">
        <f>IF(A7="","",IF(VLOOKUP($A7,'Test Sample Data'!$A$3:$L$98,12,FALSE)=0,"",VLOOKUP($A7,'Test Sample Data'!$A$3:$L$98,12,FALSE)))</f>
        <v/>
      </c>
      <c r="O7" s="25" t="str">
        <f t="shared" si="0"/>
        <v/>
      </c>
      <c r="Q7" s="21" t="str">
        <f>IF('Choose Housekeeping Genes'!C7=0,"",'Choose Housekeeping Genes'!C7)</f>
        <v/>
      </c>
      <c r="R7" s="13" t="str">
        <f>IF(A7="","",IF(VLOOKUP($A7,'Control Sample Data'!$A$3:$L$98,3,FALSE)=0,"",VLOOKUP($A7,'Control Sample Data'!$A$3:$L$98,3,FALSE)))</f>
        <v/>
      </c>
      <c r="S7" s="13" t="str">
        <f>IF(A7="","",IF(VLOOKUP($A7,'Control Sample Data'!$A$3:$L$98,4,FALSE)=0,"",VLOOKUP($A7,'Control Sample Data'!$A$3:$L$98,4,FALSE)))</f>
        <v/>
      </c>
      <c r="T7" s="13" t="str">
        <f>IF(A7="","",IF(VLOOKUP($A7,'Control Sample Data'!$A$3:$L$98,5,FALSE)=0,"",VLOOKUP($A7,'Control Sample Data'!$A$3:$L$98,5,FALSE)))</f>
        <v/>
      </c>
      <c r="U7" s="13" t="str">
        <f>IF(A7="","",IF(VLOOKUP($A7,'Control Sample Data'!$A$3:$L$98,6,FALSE)=0,"",VLOOKUP($A7,'Control Sample Data'!$A$3:$L$98,6,FALSE)))</f>
        <v/>
      </c>
      <c r="V7" s="13" t="str">
        <f>IF(A7="","",IF(VLOOKUP($A7,'Control Sample Data'!$A$3:$L$98,7,FALSE)=0,"",VLOOKUP($A7,'Control Sample Data'!$A$3:$L$98,7,FALSE)))</f>
        <v/>
      </c>
      <c r="W7" s="13" t="str">
        <f>IF(A7="","",IF(VLOOKUP($A7,'Control Sample Data'!$A$3:$L$98,8,FALSE)=0,"",VLOOKUP($A7,'Control Sample Data'!$A$3:$L$98,8,FALSE)))</f>
        <v/>
      </c>
      <c r="X7" s="13" t="str">
        <f>IF(A7="","",IF(VLOOKUP($A7,'Control Sample Data'!$A$3:$L$98,9,FALSE)=0,"",VLOOKUP($A7,'Control Sample Data'!$A$3:$L$98,9,FALSE)))</f>
        <v/>
      </c>
      <c r="Y7" s="13" t="str">
        <f>IF($A7="","",IF(VLOOKUP($A7,'Control Sample Data'!$A$3:$L$98,10,FALSE)=0,"",VLOOKUP($A7,'Control Sample Data'!$A$3:$L$98,10,FALSE)))</f>
        <v/>
      </c>
      <c r="Z7" s="13" t="str">
        <f>IF(A7="","",IF(VLOOKUP($A7,'Control Sample Data'!$A$3:$L$98,11,FALSE)=0,"",VLOOKUP($A7,'Control Sample Data'!$A$3:$L$98,11,FALSE)))</f>
        <v/>
      </c>
      <c r="AA7" s="13" t="str">
        <f>IF(A7="","",IF(VLOOKUP($A7,'Control Sample Data'!$A$3:$L$98,12,FALSE)=0,"",VLOOKUP($A7,'Control Sample Data'!$A$3:$L$98,12,FALSE)))</f>
        <v/>
      </c>
    </row>
    <row r="8" spans="1:27" x14ac:dyDescent="0.25">
      <c r="A8" s="133"/>
      <c r="C8" s="33" t="str">
        <f>IF(A8="","",IF(VLOOKUP($A8,'Test Sample Data'!$A$3:$L$98,2,FALSE)=0,"",VLOOKUP($A8,'Test Sample Data'!$A$3:$L$98,2,FALSE)))</f>
        <v/>
      </c>
      <c r="D8" s="13" t="str">
        <f>IF(A8="","",IF(VLOOKUP($A8,'Test Sample Data'!$A$3:$L$98,3,FALSE)=0,"",VLOOKUP($A8,'Test Sample Data'!$A$3:$L$98,3,FALSE)))</f>
        <v/>
      </c>
      <c r="E8" s="13" t="str">
        <f>IF(A8="","",IF(VLOOKUP($A8,'Test Sample Data'!$A$3:$L$98,4,FALSE)=0,"",VLOOKUP($A8,'Test Sample Data'!$A$3:$L$98,4,FALSE)))</f>
        <v/>
      </c>
      <c r="F8" s="13" t="str">
        <f>IF(A8="","",IF(VLOOKUP($A8,'Test Sample Data'!$A$3:$L$98,5,FALSE)=0,"",VLOOKUP($A8,'Test Sample Data'!$A$3:$L$98,5,FALSE)))</f>
        <v/>
      </c>
      <c r="G8" s="13" t="str">
        <f>IF(A8="","",IF(VLOOKUP($A8,'Test Sample Data'!$A$3:$L$98,6,FALSE)=0,"",VLOOKUP($A8,'Test Sample Data'!$A$3:$L$98,6,FALSE)))</f>
        <v/>
      </c>
      <c r="H8" s="13" t="str">
        <f>IF(A8="","",IF(VLOOKUP($A8,'Test Sample Data'!$A$3:$L$98,7,FALSE)=0,"",VLOOKUP($A8,'Test Sample Data'!$A$3:$L$98,7,FALSE)))</f>
        <v/>
      </c>
      <c r="I8" s="13" t="str">
        <f>IF(A8="","",IF(VLOOKUP($A8,'Test Sample Data'!$A$3:$L$98,8,FALSE)=0,"",VLOOKUP($A8,'Test Sample Data'!$A$3:$L$98,8,FALSE)))</f>
        <v/>
      </c>
      <c r="J8" s="13" t="str">
        <f>IF(A8="","",IF(VLOOKUP($A8,'Test Sample Data'!$A$3:$L$98,9,FALSE)=0,"",VLOOKUP($A8,'Test Sample Data'!$A$3:$L$98,9,FALSE)))</f>
        <v/>
      </c>
      <c r="K8" s="13" t="str">
        <f>IF(A8="","",IF(VLOOKUP($A8,'Test Sample Data'!$A$3:$L$98,10,FALSE)=0,"",VLOOKUP($A8,'Test Sample Data'!$A$3:$L$98,10,FALSE)))</f>
        <v/>
      </c>
      <c r="L8" s="13" t="str">
        <f>IF(A8="","",IF(VLOOKUP($A8,'Test Sample Data'!$A$3:$L$98,11,FALSE)=0,"",VLOOKUP($A8,'Test Sample Data'!$A$3:$L$98,11,FALSE)))</f>
        <v/>
      </c>
      <c r="M8" s="13" t="str">
        <f>IF(A8="","",IF(VLOOKUP($A8,'Test Sample Data'!$A$3:$L$98,12,FALSE)=0,"",VLOOKUP($A8,'Test Sample Data'!$A$3:$L$98,12,FALSE)))</f>
        <v/>
      </c>
      <c r="O8" s="25" t="str">
        <f t="shared" si="0"/>
        <v/>
      </c>
      <c r="Q8" s="21" t="str">
        <f>IF('Choose Housekeeping Genes'!C8=0,"",'Choose Housekeeping Genes'!C8)</f>
        <v/>
      </c>
      <c r="R8" s="13" t="str">
        <f>IF(A8="","",IF(VLOOKUP($A8,'Control Sample Data'!$A$3:$L$98,3,FALSE)=0,"",VLOOKUP($A8,'Control Sample Data'!$A$3:$L$98,3,FALSE)))</f>
        <v/>
      </c>
      <c r="S8" s="13" t="str">
        <f>IF(A8="","",IF(VLOOKUP($A8,'Control Sample Data'!$A$3:$L$98,4,FALSE)=0,"",VLOOKUP($A8,'Control Sample Data'!$A$3:$L$98,4,FALSE)))</f>
        <v/>
      </c>
      <c r="T8" s="13" t="str">
        <f>IF(A8="","",IF(VLOOKUP($A8,'Control Sample Data'!$A$3:$L$98,5,FALSE)=0,"",VLOOKUP($A8,'Control Sample Data'!$A$3:$L$98,5,FALSE)))</f>
        <v/>
      </c>
      <c r="U8" s="13" t="str">
        <f>IF(A8="","",IF(VLOOKUP($A8,'Control Sample Data'!$A$3:$L$98,6,FALSE)=0,"",VLOOKUP($A8,'Control Sample Data'!$A$3:$L$98,6,FALSE)))</f>
        <v/>
      </c>
      <c r="V8" s="13" t="str">
        <f>IF(A8="","",IF(VLOOKUP($A8,'Control Sample Data'!$A$3:$L$98,7,FALSE)=0,"",VLOOKUP($A8,'Control Sample Data'!$A$3:$L$98,7,FALSE)))</f>
        <v/>
      </c>
      <c r="W8" s="13" t="str">
        <f>IF(A8="","",IF(VLOOKUP($A8,'Control Sample Data'!$A$3:$L$98,8,FALSE)=0,"",VLOOKUP($A8,'Control Sample Data'!$A$3:$L$98,8,FALSE)))</f>
        <v/>
      </c>
      <c r="X8" s="13" t="str">
        <f>IF(A8="","",IF(VLOOKUP($A8,'Control Sample Data'!$A$3:$L$98,9,FALSE)=0,"",VLOOKUP($A8,'Control Sample Data'!$A$3:$L$98,9,FALSE)))</f>
        <v/>
      </c>
      <c r="Y8" s="13" t="str">
        <f>IF($A8="","",IF(VLOOKUP($A8,'Control Sample Data'!$A$3:$L$98,10,FALSE)=0,"",VLOOKUP($A8,'Control Sample Data'!$A$3:$L$98,10,FALSE)))</f>
        <v/>
      </c>
      <c r="Z8" s="13" t="str">
        <f>IF(A8="","",IF(VLOOKUP($A8,'Control Sample Data'!$A$3:$L$98,11,FALSE)=0,"",VLOOKUP($A8,'Control Sample Data'!$A$3:$L$98,11,FALSE)))</f>
        <v/>
      </c>
      <c r="AA8" s="13" t="str">
        <f>IF(A8="","",IF(VLOOKUP($A8,'Control Sample Data'!$A$3:$L$98,12,FALSE)=0,"",VLOOKUP($A8,'Control Sample Data'!$A$3:$L$98,12,FALSE)))</f>
        <v/>
      </c>
    </row>
    <row r="9" spans="1:27" x14ac:dyDescent="0.25">
      <c r="A9" s="133"/>
      <c r="C9" s="33" t="str">
        <f>IF(A9="","",IF(VLOOKUP($A9,'Test Sample Data'!$A$3:$L$98,2,FALSE)=0,"",VLOOKUP($A9,'Test Sample Data'!$A$3:$L$98,2,FALSE)))</f>
        <v/>
      </c>
      <c r="D9" s="13" t="str">
        <f>IF(A9="","",IF(VLOOKUP($A9,'Test Sample Data'!$A$3:$L$98,3,FALSE)=0,"",VLOOKUP($A9,'Test Sample Data'!$A$3:$L$98,3,FALSE)))</f>
        <v/>
      </c>
      <c r="E9" s="13" t="str">
        <f>IF(A9="","",IF(VLOOKUP($A9,'Test Sample Data'!$A$3:$L$98,4,FALSE)=0,"",VLOOKUP($A9,'Test Sample Data'!$A$3:$L$98,4,FALSE)))</f>
        <v/>
      </c>
      <c r="F9" s="13" t="str">
        <f>IF(A9="","",IF(VLOOKUP($A9,'Test Sample Data'!$A$3:$L$98,5,FALSE)=0,"",VLOOKUP($A9,'Test Sample Data'!$A$3:$L$98,5,FALSE)))</f>
        <v/>
      </c>
      <c r="G9" s="13" t="str">
        <f>IF(A9="","",IF(VLOOKUP($A9,'Test Sample Data'!$A$3:$L$98,6,FALSE)=0,"",VLOOKUP($A9,'Test Sample Data'!$A$3:$L$98,6,FALSE)))</f>
        <v/>
      </c>
      <c r="H9" s="13" t="str">
        <f>IF(A9="","",IF(VLOOKUP($A9,'Test Sample Data'!$A$3:$L$98,7,FALSE)=0,"",VLOOKUP($A9,'Test Sample Data'!$A$3:$L$98,7,FALSE)))</f>
        <v/>
      </c>
      <c r="I9" s="13" t="str">
        <f>IF(A9="","",IF(VLOOKUP($A9,'Test Sample Data'!$A$3:$L$98,8,FALSE)=0,"",VLOOKUP($A9,'Test Sample Data'!$A$3:$L$98,8,FALSE)))</f>
        <v/>
      </c>
      <c r="J9" s="13" t="str">
        <f>IF(A9="","",IF(VLOOKUP($A9,'Test Sample Data'!$A$3:$L$98,9,FALSE)=0,"",VLOOKUP($A9,'Test Sample Data'!$A$3:$L$98,9,FALSE)))</f>
        <v/>
      </c>
      <c r="K9" s="13" t="str">
        <f>IF(A9="","",IF(VLOOKUP($A9,'Test Sample Data'!$A$3:$L$98,10,FALSE)=0,"",VLOOKUP($A9,'Test Sample Data'!$A$3:$L$98,10,FALSE)))</f>
        <v/>
      </c>
      <c r="L9" s="13" t="str">
        <f>IF(A9="","",IF(VLOOKUP($A9,'Test Sample Data'!$A$3:$L$98,11,FALSE)=0,"",VLOOKUP($A9,'Test Sample Data'!$A$3:$L$98,11,FALSE)))</f>
        <v/>
      </c>
      <c r="M9" s="13" t="str">
        <f>IF(A9="","",IF(VLOOKUP($A9,'Test Sample Data'!$A$3:$L$98,12,FALSE)=0,"",VLOOKUP($A9,'Test Sample Data'!$A$3:$L$98,12,FALSE)))</f>
        <v/>
      </c>
      <c r="O9" s="25" t="str">
        <f t="shared" si="0"/>
        <v/>
      </c>
      <c r="Q9" s="21" t="str">
        <f>IF('Choose Housekeeping Genes'!C9=0,"",'Choose Housekeeping Genes'!C9)</f>
        <v/>
      </c>
      <c r="R9" s="13" t="str">
        <f>IF(A9="","",IF(VLOOKUP($A9,'Control Sample Data'!$A$3:$L$98,3,FALSE)=0,"",VLOOKUP($A9,'Control Sample Data'!$A$3:$L$98,3,FALSE)))</f>
        <v/>
      </c>
      <c r="S9" s="13" t="str">
        <f>IF(A9="","",IF(VLOOKUP($A9,'Control Sample Data'!$A$3:$L$98,4,FALSE)=0,"",VLOOKUP($A9,'Control Sample Data'!$A$3:$L$98,4,FALSE)))</f>
        <v/>
      </c>
      <c r="T9" s="13" t="str">
        <f>IF(A9="","",IF(VLOOKUP($A9,'Control Sample Data'!$A$3:$L$98,5,FALSE)=0,"",VLOOKUP($A9,'Control Sample Data'!$A$3:$L$98,5,FALSE)))</f>
        <v/>
      </c>
      <c r="U9" s="13" t="str">
        <f>IF(A9="","",IF(VLOOKUP($A9,'Control Sample Data'!$A$3:$L$98,6,FALSE)=0,"",VLOOKUP($A9,'Control Sample Data'!$A$3:$L$98,6,FALSE)))</f>
        <v/>
      </c>
      <c r="V9" s="13" t="str">
        <f>IF(A9="","",IF(VLOOKUP($A9,'Control Sample Data'!$A$3:$L$98,7,FALSE)=0,"",VLOOKUP($A9,'Control Sample Data'!$A$3:$L$98,7,FALSE)))</f>
        <v/>
      </c>
      <c r="W9" s="13" t="str">
        <f>IF(A9="","",IF(VLOOKUP($A9,'Control Sample Data'!$A$3:$L$98,8,FALSE)=0,"",VLOOKUP($A9,'Control Sample Data'!$A$3:$L$98,8,FALSE)))</f>
        <v/>
      </c>
      <c r="X9" s="13" t="str">
        <f>IF(A9="","",IF(VLOOKUP($A9,'Control Sample Data'!$A$3:$L$98,9,FALSE)=0,"",VLOOKUP($A9,'Control Sample Data'!$A$3:$L$98,9,FALSE)))</f>
        <v/>
      </c>
      <c r="Y9" s="13" t="str">
        <f>IF($A9="","",IF(VLOOKUP($A9,'Control Sample Data'!$A$3:$L$98,10,FALSE)=0,"",VLOOKUP($A9,'Control Sample Data'!$A$3:$L$98,10,FALSE)))</f>
        <v/>
      </c>
      <c r="Z9" s="13" t="str">
        <f>IF(A9="","",IF(VLOOKUP($A9,'Control Sample Data'!$A$3:$L$98,11,FALSE)=0,"",VLOOKUP($A9,'Control Sample Data'!$A$3:$L$98,11,FALSE)))</f>
        <v/>
      </c>
      <c r="AA9" s="13" t="str">
        <f>IF(A9="","",IF(VLOOKUP($A9,'Control Sample Data'!$A$3:$L$98,12,FALSE)=0,"",VLOOKUP($A9,'Control Sample Data'!$A$3:$L$98,12,FALSE)))</f>
        <v/>
      </c>
    </row>
    <row r="10" spans="1:27" x14ac:dyDescent="0.25">
      <c r="A10" s="133"/>
      <c r="C10" s="33" t="str">
        <f>IF(A10="","",IF(VLOOKUP($A10,'Test Sample Data'!$A$3:$L$98,2,FALSE)=0,"",VLOOKUP($A10,'Test Sample Data'!$A$3:$L$98,2,FALSE)))</f>
        <v/>
      </c>
      <c r="D10" s="13" t="str">
        <f>IF(A10="","",IF(VLOOKUP($A10,'Test Sample Data'!$A$3:$L$98,3,FALSE)=0,"",VLOOKUP($A10,'Test Sample Data'!$A$3:$L$98,3,FALSE)))</f>
        <v/>
      </c>
      <c r="E10" s="13" t="str">
        <f>IF(A10="","",IF(VLOOKUP($A10,'Test Sample Data'!$A$3:$L$98,4,FALSE)=0,"",VLOOKUP($A10,'Test Sample Data'!$A$3:$L$98,4,FALSE)))</f>
        <v/>
      </c>
      <c r="F10" s="13" t="str">
        <f>IF(A10="","",IF(VLOOKUP($A10,'Test Sample Data'!$A$3:$L$98,5,FALSE)=0,"",VLOOKUP($A10,'Test Sample Data'!$A$3:$L$98,5,FALSE)))</f>
        <v/>
      </c>
      <c r="G10" s="13" t="str">
        <f>IF(A10="","",IF(VLOOKUP($A10,'Test Sample Data'!$A$3:$L$98,6,FALSE)=0,"",VLOOKUP($A10,'Test Sample Data'!$A$3:$L$98,6,FALSE)))</f>
        <v/>
      </c>
      <c r="H10" s="13" t="str">
        <f>IF(A10="","",IF(VLOOKUP($A10,'Test Sample Data'!$A$3:$L$98,7,FALSE)=0,"",VLOOKUP($A10,'Test Sample Data'!$A$3:$L$98,7,FALSE)))</f>
        <v/>
      </c>
      <c r="I10" s="13" t="str">
        <f>IF(A10="","",IF(VLOOKUP($A10,'Test Sample Data'!$A$3:$L$98,8,FALSE)=0,"",VLOOKUP($A10,'Test Sample Data'!$A$3:$L$98,8,FALSE)))</f>
        <v/>
      </c>
      <c r="J10" s="13" t="str">
        <f>IF(A10="","",IF(VLOOKUP($A10,'Test Sample Data'!$A$3:$L$98,9,FALSE)=0,"",VLOOKUP($A10,'Test Sample Data'!$A$3:$L$98,9,FALSE)))</f>
        <v/>
      </c>
      <c r="K10" s="13" t="str">
        <f>IF(A10="","",IF(VLOOKUP($A10,'Test Sample Data'!$A$3:$L$98,10,FALSE)=0,"",VLOOKUP($A10,'Test Sample Data'!$A$3:$L$98,10,FALSE)))</f>
        <v/>
      </c>
      <c r="L10" s="13" t="str">
        <f>IF(A10="","",IF(VLOOKUP($A10,'Test Sample Data'!$A$3:$L$98,11,FALSE)=0,"",VLOOKUP($A10,'Test Sample Data'!$A$3:$L$98,11,FALSE)))</f>
        <v/>
      </c>
      <c r="M10" s="13" t="str">
        <f>IF(A10="","",IF(VLOOKUP($A10,'Test Sample Data'!$A$3:$L$98,12,FALSE)=0,"",VLOOKUP($A10,'Test Sample Data'!$A$3:$L$98,12,FALSE)))</f>
        <v/>
      </c>
      <c r="O10" s="25" t="str">
        <f t="shared" si="0"/>
        <v/>
      </c>
      <c r="Q10" s="21" t="str">
        <f>IF('Choose Housekeeping Genes'!C10=0,"",'Choose Housekeeping Genes'!C10)</f>
        <v/>
      </c>
      <c r="R10" s="13" t="str">
        <f>IF(A10="","",IF(VLOOKUP($A10,'Control Sample Data'!$A$3:$L$98,3,FALSE)=0,"",VLOOKUP($A10,'Control Sample Data'!$A$3:$L$98,3,FALSE)))</f>
        <v/>
      </c>
      <c r="S10" s="13" t="str">
        <f>IF(A10="","",IF(VLOOKUP($A10,'Control Sample Data'!$A$3:$L$98,4,FALSE)=0,"",VLOOKUP($A10,'Control Sample Data'!$A$3:$L$98,4,FALSE)))</f>
        <v/>
      </c>
      <c r="T10" s="13" t="str">
        <f>IF(A10="","",IF(VLOOKUP($A10,'Control Sample Data'!$A$3:$L$98,5,FALSE)=0,"",VLOOKUP($A10,'Control Sample Data'!$A$3:$L$98,5,FALSE)))</f>
        <v/>
      </c>
      <c r="U10" s="13" t="str">
        <f>IF(A10="","",IF(VLOOKUP($A10,'Control Sample Data'!$A$3:$L$98,6,FALSE)=0,"",VLOOKUP($A10,'Control Sample Data'!$A$3:$L$98,6,FALSE)))</f>
        <v/>
      </c>
      <c r="V10" s="13" t="str">
        <f>IF(A10="","",IF(VLOOKUP($A10,'Control Sample Data'!$A$3:$L$98,7,FALSE)=0,"",VLOOKUP($A10,'Control Sample Data'!$A$3:$L$98,7,FALSE)))</f>
        <v/>
      </c>
      <c r="W10" s="13" t="str">
        <f>IF(A10="","",IF(VLOOKUP($A10,'Control Sample Data'!$A$3:$L$98,8,FALSE)=0,"",VLOOKUP($A10,'Control Sample Data'!$A$3:$L$98,8,FALSE)))</f>
        <v/>
      </c>
      <c r="X10" s="13" t="str">
        <f>IF(A10="","",IF(VLOOKUP($A10,'Control Sample Data'!$A$3:$L$98,9,FALSE)=0,"",VLOOKUP($A10,'Control Sample Data'!$A$3:$L$98,9,FALSE)))</f>
        <v/>
      </c>
      <c r="Y10" s="13" t="str">
        <f>IF($A10="","",IF(VLOOKUP($A10,'Control Sample Data'!$A$3:$L$98,10,FALSE)=0,"",VLOOKUP($A10,'Control Sample Data'!$A$3:$L$98,10,FALSE)))</f>
        <v/>
      </c>
      <c r="Z10" s="13" t="str">
        <f>IF(A10="","",IF(VLOOKUP($A10,'Control Sample Data'!$A$3:$L$98,11,FALSE)=0,"",VLOOKUP($A10,'Control Sample Data'!$A$3:$L$98,11,FALSE)))</f>
        <v/>
      </c>
      <c r="AA10" s="13" t="str">
        <f>IF(A10="","",IF(VLOOKUP($A10,'Control Sample Data'!$A$3:$L$98,12,FALSE)=0,"",VLOOKUP($A10,'Control Sample Data'!$A$3:$L$98,12,FALSE)))</f>
        <v/>
      </c>
    </row>
    <row r="11" spans="1:27" x14ac:dyDescent="0.25">
      <c r="A11" s="133"/>
      <c r="C11" s="33" t="str">
        <f>IF(A11="","",IF(VLOOKUP($A11,'Test Sample Data'!$A$3:$L$98,2,FALSE)=0,"",VLOOKUP($A11,'Test Sample Data'!$A$3:$L$98,2,FALSE)))</f>
        <v/>
      </c>
      <c r="D11" s="13" t="str">
        <f>IF(A11="","",IF(VLOOKUP($A11,'Test Sample Data'!$A$3:$L$98,3,FALSE)=0,"",VLOOKUP($A11,'Test Sample Data'!$A$3:$L$98,3,FALSE)))</f>
        <v/>
      </c>
      <c r="E11" s="13" t="str">
        <f>IF(A11="","",IF(VLOOKUP($A11,'Test Sample Data'!$A$3:$L$98,4,FALSE)=0,"",VLOOKUP($A11,'Test Sample Data'!$A$3:$L$98,4,FALSE)))</f>
        <v/>
      </c>
      <c r="F11" s="13" t="str">
        <f>IF(A11="","",IF(VLOOKUP($A11,'Test Sample Data'!$A$3:$L$98,5,FALSE)=0,"",VLOOKUP($A11,'Test Sample Data'!$A$3:$L$98,5,FALSE)))</f>
        <v/>
      </c>
      <c r="G11" s="13" t="str">
        <f>IF(A11="","",IF(VLOOKUP($A11,'Test Sample Data'!$A$3:$L$98,6,FALSE)=0,"",VLOOKUP($A11,'Test Sample Data'!$A$3:$L$98,6,FALSE)))</f>
        <v/>
      </c>
      <c r="H11" s="13" t="str">
        <f>IF(A11="","",IF(VLOOKUP($A11,'Test Sample Data'!$A$3:$L$98,7,FALSE)=0,"",VLOOKUP($A11,'Test Sample Data'!$A$3:$L$98,7,FALSE)))</f>
        <v/>
      </c>
      <c r="I11" s="13" t="str">
        <f>IF(A11="","",IF(VLOOKUP($A11,'Test Sample Data'!$A$3:$L$98,8,FALSE)=0,"",VLOOKUP($A11,'Test Sample Data'!$A$3:$L$98,8,FALSE)))</f>
        <v/>
      </c>
      <c r="J11" s="13" t="str">
        <f>IF(A11="","",IF(VLOOKUP($A11,'Test Sample Data'!$A$3:$L$98,9,FALSE)=0,"",VLOOKUP($A11,'Test Sample Data'!$A$3:$L$98,9,FALSE)))</f>
        <v/>
      </c>
      <c r="K11" s="13" t="str">
        <f>IF(A11="","",IF(VLOOKUP($A11,'Test Sample Data'!$A$3:$L$98,10,FALSE)=0,"",VLOOKUP($A11,'Test Sample Data'!$A$3:$L$98,10,FALSE)))</f>
        <v/>
      </c>
      <c r="L11" s="13" t="str">
        <f>IF(A11="","",IF(VLOOKUP($A11,'Test Sample Data'!$A$3:$L$98,11,FALSE)=0,"",VLOOKUP($A11,'Test Sample Data'!$A$3:$L$98,11,FALSE)))</f>
        <v/>
      </c>
      <c r="M11" s="13" t="str">
        <f>IF(A11="","",IF(VLOOKUP($A11,'Test Sample Data'!$A$3:$L$98,12,FALSE)=0,"",VLOOKUP($A11,'Test Sample Data'!$A$3:$L$98,12,FALSE)))</f>
        <v/>
      </c>
      <c r="O11" s="25" t="str">
        <f t="shared" si="0"/>
        <v/>
      </c>
      <c r="Q11" s="21" t="str">
        <f>IF('Choose Housekeeping Genes'!C11=0,"",'Choose Housekeeping Genes'!C11)</f>
        <v/>
      </c>
      <c r="R11" s="13" t="str">
        <f>IF(A11="","",IF(VLOOKUP($A11,'Control Sample Data'!$A$3:$L$98,3,FALSE)=0,"",VLOOKUP($A11,'Control Sample Data'!$A$3:$L$98,3,FALSE)))</f>
        <v/>
      </c>
      <c r="S11" s="13" t="str">
        <f>IF(A11="","",IF(VLOOKUP($A11,'Control Sample Data'!$A$3:$L$98,4,FALSE)=0,"",VLOOKUP($A11,'Control Sample Data'!$A$3:$L$98,4,FALSE)))</f>
        <v/>
      </c>
      <c r="T11" s="13" t="str">
        <f>IF(A11="","",IF(VLOOKUP($A11,'Control Sample Data'!$A$3:$L$98,5,FALSE)=0,"",VLOOKUP($A11,'Control Sample Data'!$A$3:$L$98,5,FALSE)))</f>
        <v/>
      </c>
      <c r="U11" s="13" t="str">
        <f>IF(A11="","",IF(VLOOKUP($A11,'Control Sample Data'!$A$3:$L$98,6,FALSE)=0,"",VLOOKUP($A11,'Control Sample Data'!$A$3:$L$98,6,FALSE)))</f>
        <v/>
      </c>
      <c r="V11" s="13" t="str">
        <f>IF(A11="","",IF(VLOOKUP($A11,'Control Sample Data'!$A$3:$L$98,7,FALSE)=0,"",VLOOKUP($A11,'Control Sample Data'!$A$3:$L$98,7,FALSE)))</f>
        <v/>
      </c>
      <c r="W11" s="13" t="str">
        <f>IF(A11="","",IF(VLOOKUP($A11,'Control Sample Data'!$A$3:$L$98,8,FALSE)=0,"",VLOOKUP($A11,'Control Sample Data'!$A$3:$L$98,8,FALSE)))</f>
        <v/>
      </c>
      <c r="X11" s="13" t="str">
        <f>IF(A11="","",IF(VLOOKUP($A11,'Control Sample Data'!$A$3:$L$98,9,FALSE)=0,"",VLOOKUP($A11,'Control Sample Data'!$A$3:$L$98,9,FALSE)))</f>
        <v/>
      </c>
      <c r="Y11" s="13" t="str">
        <f>IF($A11="","",IF(VLOOKUP($A11,'Control Sample Data'!$A$3:$L$98,10,FALSE)=0,"",VLOOKUP($A11,'Control Sample Data'!$A$3:$L$98,10,FALSE)))</f>
        <v/>
      </c>
      <c r="Z11" s="13" t="str">
        <f>IF(A11="","",IF(VLOOKUP($A11,'Control Sample Data'!$A$3:$L$98,11,FALSE)=0,"",VLOOKUP($A11,'Control Sample Data'!$A$3:$L$98,11,FALSE)))</f>
        <v/>
      </c>
      <c r="AA11" s="13" t="str">
        <f>IF(A11="","",IF(VLOOKUP($A11,'Control Sample Data'!$A$3:$L$98,12,FALSE)=0,"",VLOOKUP($A11,'Control Sample Data'!$A$3:$L$98,12,FALSE)))</f>
        <v/>
      </c>
    </row>
    <row r="12" spans="1:27" x14ac:dyDescent="0.25">
      <c r="A12" s="133"/>
      <c r="C12" s="33" t="str">
        <f>IF(A12="","",IF(VLOOKUP($A12,'Test Sample Data'!$A$3:$L$98,2,FALSE)=0,"",VLOOKUP($A12,'Test Sample Data'!$A$3:$L$98,2,FALSE)))</f>
        <v/>
      </c>
      <c r="D12" s="13" t="str">
        <f>IF(A12="","",IF(VLOOKUP($A12,'Test Sample Data'!$A$3:$L$98,3,FALSE)=0,"",VLOOKUP($A12,'Test Sample Data'!$A$3:$L$98,3,FALSE)))</f>
        <v/>
      </c>
      <c r="E12" s="13" t="str">
        <f>IF(A12="","",IF(VLOOKUP($A12,'Test Sample Data'!$A$3:$L$98,4,FALSE)=0,"",VLOOKUP($A12,'Test Sample Data'!$A$3:$L$98,4,FALSE)))</f>
        <v/>
      </c>
      <c r="F12" s="13" t="str">
        <f>IF(A12="","",IF(VLOOKUP($A12,'Test Sample Data'!$A$3:$L$98,5,FALSE)=0,"",VLOOKUP($A12,'Test Sample Data'!$A$3:$L$98,5,FALSE)))</f>
        <v/>
      </c>
      <c r="G12" s="13" t="str">
        <f>IF(A12="","",IF(VLOOKUP($A12,'Test Sample Data'!$A$3:$L$98,6,FALSE)=0,"",VLOOKUP($A12,'Test Sample Data'!$A$3:$L$98,6,FALSE)))</f>
        <v/>
      </c>
      <c r="H12" s="13" t="str">
        <f>IF(A12="","",IF(VLOOKUP($A12,'Test Sample Data'!$A$3:$L$98,7,FALSE)=0,"",VLOOKUP($A12,'Test Sample Data'!$A$3:$L$98,7,FALSE)))</f>
        <v/>
      </c>
      <c r="I12" s="13" t="str">
        <f>IF(A12="","",IF(VLOOKUP($A12,'Test Sample Data'!$A$3:$L$98,8,FALSE)=0,"",VLOOKUP($A12,'Test Sample Data'!$A$3:$L$98,8,FALSE)))</f>
        <v/>
      </c>
      <c r="J12" s="13" t="str">
        <f>IF(A12="","",IF(VLOOKUP($A12,'Test Sample Data'!$A$3:$L$98,9,FALSE)=0,"",VLOOKUP($A12,'Test Sample Data'!$A$3:$L$98,9,FALSE)))</f>
        <v/>
      </c>
      <c r="K12" s="13" t="str">
        <f>IF(A12="","",IF(VLOOKUP($A12,'Test Sample Data'!$A$3:$L$98,10,FALSE)=0,"",VLOOKUP($A12,'Test Sample Data'!$A$3:$L$98,10,FALSE)))</f>
        <v/>
      </c>
      <c r="L12" s="13" t="str">
        <f>IF(A12="","",IF(VLOOKUP($A12,'Test Sample Data'!$A$3:$L$98,11,FALSE)=0,"",VLOOKUP($A12,'Test Sample Data'!$A$3:$L$98,11,FALSE)))</f>
        <v/>
      </c>
      <c r="M12" s="13" t="str">
        <f>IF(A12="","",IF(VLOOKUP($A12,'Test Sample Data'!$A$3:$L$98,12,FALSE)=0,"",VLOOKUP($A12,'Test Sample Data'!$A$3:$L$98,12,FALSE)))</f>
        <v/>
      </c>
      <c r="O12" s="25" t="str">
        <f t="shared" si="0"/>
        <v/>
      </c>
      <c r="Q12" s="21" t="str">
        <f>IF('Choose Housekeeping Genes'!C12=0,"",'Choose Housekeeping Genes'!C12)</f>
        <v/>
      </c>
      <c r="R12" s="13" t="str">
        <f>IF(A12="","",IF(VLOOKUP($A12,'Control Sample Data'!$A$3:$L$98,3,FALSE)=0,"",VLOOKUP($A12,'Control Sample Data'!$A$3:$L$98,3,FALSE)))</f>
        <v/>
      </c>
      <c r="S12" s="13" t="str">
        <f>IF(A12="","",IF(VLOOKUP($A12,'Control Sample Data'!$A$3:$L$98,4,FALSE)=0,"",VLOOKUP($A12,'Control Sample Data'!$A$3:$L$98,4,FALSE)))</f>
        <v/>
      </c>
      <c r="T12" s="13" t="str">
        <f>IF(A12="","",IF(VLOOKUP($A12,'Control Sample Data'!$A$3:$L$98,5,FALSE)=0,"",VLOOKUP($A12,'Control Sample Data'!$A$3:$L$98,5,FALSE)))</f>
        <v/>
      </c>
      <c r="U12" s="13" t="str">
        <f>IF(A12="","",IF(VLOOKUP($A12,'Control Sample Data'!$A$3:$L$98,6,FALSE)=0,"",VLOOKUP($A12,'Control Sample Data'!$A$3:$L$98,6,FALSE)))</f>
        <v/>
      </c>
      <c r="V12" s="13" t="str">
        <f>IF(A12="","",IF(VLOOKUP($A12,'Control Sample Data'!$A$3:$L$98,7,FALSE)=0,"",VLOOKUP($A12,'Control Sample Data'!$A$3:$L$98,7,FALSE)))</f>
        <v/>
      </c>
      <c r="W12" s="13" t="str">
        <f>IF(A12="","",IF(VLOOKUP($A12,'Control Sample Data'!$A$3:$L$98,8,FALSE)=0,"",VLOOKUP($A12,'Control Sample Data'!$A$3:$L$98,8,FALSE)))</f>
        <v/>
      </c>
      <c r="X12" s="13" t="str">
        <f>IF(A12="","",IF(VLOOKUP($A12,'Control Sample Data'!$A$3:$L$98,9,FALSE)=0,"",VLOOKUP($A12,'Control Sample Data'!$A$3:$L$98,9,FALSE)))</f>
        <v/>
      </c>
      <c r="Y12" s="13" t="str">
        <f>IF($A12="","",IF(VLOOKUP($A12,'Control Sample Data'!$A$3:$L$98,10,FALSE)=0,"",VLOOKUP($A12,'Control Sample Data'!$A$3:$L$98,10,FALSE)))</f>
        <v/>
      </c>
      <c r="Z12" s="13" t="str">
        <f>IF(A12="","",IF(VLOOKUP($A12,'Control Sample Data'!$A$3:$L$98,11,FALSE)=0,"",VLOOKUP($A12,'Control Sample Data'!$A$3:$L$98,11,FALSE)))</f>
        <v/>
      </c>
      <c r="AA12" s="13" t="str">
        <f>IF(A12="","",IF(VLOOKUP($A12,'Control Sample Data'!$A$3:$L$98,12,FALSE)=0,"",VLOOKUP($A12,'Control Sample Data'!$A$3:$L$98,12,FALSE)))</f>
        <v/>
      </c>
    </row>
    <row r="13" spans="1:27" x14ac:dyDescent="0.25">
      <c r="A13" s="133"/>
      <c r="C13" s="33" t="str">
        <f>IF(A13="","",IF(VLOOKUP($A13,'Test Sample Data'!$A$3:$L$98,2,FALSE)=0,"",VLOOKUP($A13,'Test Sample Data'!$A$3:$L$98,2,FALSE)))</f>
        <v/>
      </c>
      <c r="D13" s="13" t="str">
        <f>IF(A13="","",IF(VLOOKUP($A13,'Test Sample Data'!$A$3:$L$98,3,FALSE)=0,"",VLOOKUP($A13,'Test Sample Data'!$A$3:$L$98,3,FALSE)))</f>
        <v/>
      </c>
      <c r="E13" s="13" t="str">
        <f>IF(A13="","",IF(VLOOKUP($A13,'Test Sample Data'!$A$3:$L$98,4,FALSE)=0,"",VLOOKUP($A13,'Test Sample Data'!$A$3:$L$98,4,FALSE)))</f>
        <v/>
      </c>
      <c r="F13" s="13" t="str">
        <f>IF(A13="","",IF(VLOOKUP($A13,'Test Sample Data'!$A$3:$L$98,5,FALSE)=0,"",VLOOKUP($A13,'Test Sample Data'!$A$3:$L$98,5,FALSE)))</f>
        <v/>
      </c>
      <c r="G13" s="13" t="str">
        <f>IF(A13="","",IF(VLOOKUP($A13,'Test Sample Data'!$A$3:$L$98,6,FALSE)=0,"",VLOOKUP($A13,'Test Sample Data'!$A$3:$L$98,6,FALSE)))</f>
        <v/>
      </c>
      <c r="H13" s="13" t="str">
        <f>IF(A13="","",IF(VLOOKUP($A13,'Test Sample Data'!$A$3:$L$98,7,FALSE)=0,"",VLOOKUP($A13,'Test Sample Data'!$A$3:$L$98,7,FALSE)))</f>
        <v/>
      </c>
      <c r="I13" s="13" t="str">
        <f>IF(A13="","",IF(VLOOKUP($A13,'Test Sample Data'!$A$3:$L$98,8,FALSE)=0,"",VLOOKUP($A13,'Test Sample Data'!$A$3:$L$98,8,FALSE)))</f>
        <v/>
      </c>
      <c r="J13" s="13" t="str">
        <f>IF(A13="","",IF(VLOOKUP($A13,'Test Sample Data'!$A$3:$L$98,9,FALSE)=0,"",VLOOKUP($A13,'Test Sample Data'!$A$3:$L$98,9,FALSE)))</f>
        <v/>
      </c>
      <c r="K13" s="13" t="str">
        <f>IF(A13="","",IF(VLOOKUP($A13,'Test Sample Data'!$A$3:$L$98,10,FALSE)=0,"",VLOOKUP($A13,'Test Sample Data'!$A$3:$L$98,10,FALSE)))</f>
        <v/>
      </c>
      <c r="L13" s="13" t="str">
        <f>IF(A13="","",IF(VLOOKUP($A13,'Test Sample Data'!$A$3:$L$98,11,FALSE)=0,"",VLOOKUP($A13,'Test Sample Data'!$A$3:$L$98,11,FALSE)))</f>
        <v/>
      </c>
      <c r="M13" s="13" t="str">
        <f>IF(A13="","",IF(VLOOKUP($A13,'Test Sample Data'!$A$3:$L$98,12,FALSE)=0,"",VLOOKUP($A13,'Test Sample Data'!$A$3:$L$98,12,FALSE)))</f>
        <v/>
      </c>
      <c r="O13" s="25" t="str">
        <f>IF(A13=0,"",A13)</f>
        <v/>
      </c>
      <c r="Q13" s="21" t="str">
        <f>IF('Choose Housekeeping Genes'!C13=0,"",'Choose Housekeeping Genes'!C13)</f>
        <v/>
      </c>
      <c r="R13" s="13" t="str">
        <f>IF(A13="","",IF(VLOOKUP($A13,'Control Sample Data'!$A$3:$L$98,3,FALSE)=0,"",VLOOKUP($A13,'Control Sample Data'!$A$3:$L$98,3,FALSE)))</f>
        <v/>
      </c>
      <c r="S13" s="13" t="str">
        <f>IF(A13="","",IF(VLOOKUP($A13,'Control Sample Data'!$A$3:$L$98,4,FALSE)=0,"",VLOOKUP($A13,'Control Sample Data'!$A$3:$L$98,4,FALSE)))</f>
        <v/>
      </c>
      <c r="T13" s="13" t="str">
        <f>IF(A13="","",IF(VLOOKUP($A13,'Control Sample Data'!$A$3:$L$98,5,FALSE)=0,"",VLOOKUP($A13,'Control Sample Data'!$A$3:$L$98,5,FALSE)))</f>
        <v/>
      </c>
      <c r="U13" s="13" t="str">
        <f>IF(A13="","",IF(VLOOKUP($A13,'Control Sample Data'!$A$3:$L$98,6,FALSE)=0,"",VLOOKUP($A13,'Control Sample Data'!$A$3:$L$98,6,FALSE)))</f>
        <v/>
      </c>
      <c r="V13" s="13" t="str">
        <f>IF(A13="","",IF(VLOOKUP($A13,'Control Sample Data'!$A$3:$L$98,7,FALSE)=0,"",VLOOKUP($A13,'Control Sample Data'!$A$3:$L$98,7,FALSE)))</f>
        <v/>
      </c>
      <c r="W13" s="13" t="str">
        <f>IF(A13="","",IF(VLOOKUP($A13,'Control Sample Data'!$A$3:$L$98,8,FALSE)=0,"",VLOOKUP($A13,'Control Sample Data'!$A$3:$L$98,8,FALSE)))</f>
        <v/>
      </c>
      <c r="X13" s="13" t="str">
        <f>IF(A13="","",IF(VLOOKUP($A13,'Control Sample Data'!$A$3:$L$98,9,FALSE)=0,"",VLOOKUP($A13,'Control Sample Data'!$A$3:$L$98,9,FALSE)))</f>
        <v/>
      </c>
      <c r="Y13" s="13" t="str">
        <f>IF($A13="","",IF(VLOOKUP($A13,'Control Sample Data'!$A$3:$L$98,10,FALSE)=0,"",VLOOKUP($A13,'Control Sample Data'!$A$3:$L$98,10,FALSE)))</f>
        <v/>
      </c>
      <c r="Z13" s="13" t="str">
        <f>IF(A13="","",IF(VLOOKUP($A13,'Control Sample Data'!$A$3:$L$98,11,FALSE)=0,"",VLOOKUP($A13,'Control Sample Data'!$A$3:$L$98,11,FALSE)))</f>
        <v/>
      </c>
      <c r="AA13" s="13" t="str">
        <f>IF(A13="","",IF(VLOOKUP($A13,'Control Sample Data'!$A$3:$L$98,12,FALSE)=0,"",VLOOKUP($A13,'Control Sample Data'!$A$3:$L$98,12,FALSE)))</f>
        <v/>
      </c>
    </row>
    <row r="14" spans="1:27" x14ac:dyDescent="0.25">
      <c r="A14" s="133"/>
      <c r="C14" s="33" t="str">
        <f>IF(A14="","",IF(VLOOKUP($A14,'Test Sample Data'!$A$3:$L$98,2,FALSE)=0,"",VLOOKUP($A14,'Test Sample Data'!$A$3:$L$98,2,FALSE)))</f>
        <v/>
      </c>
      <c r="D14" s="13" t="str">
        <f>IF(A14="","",IF(VLOOKUP($A14,'Test Sample Data'!$A$3:$L$98,3,FALSE)=0,"",VLOOKUP($A14,'Test Sample Data'!$A$3:$L$98,3,FALSE)))</f>
        <v/>
      </c>
      <c r="E14" s="13" t="str">
        <f>IF(A14="","",IF(VLOOKUP($A14,'Test Sample Data'!$A$3:$L$98,4,FALSE)=0,"",VLOOKUP($A14,'Test Sample Data'!$A$3:$L$98,4,FALSE)))</f>
        <v/>
      </c>
      <c r="F14" s="13" t="str">
        <f>IF(A14="","",IF(VLOOKUP($A14,'Test Sample Data'!$A$3:$L$98,5,FALSE)=0,"",VLOOKUP($A14,'Test Sample Data'!$A$3:$L$98,5,FALSE)))</f>
        <v/>
      </c>
      <c r="G14" s="13" t="str">
        <f>IF(A14="","",IF(VLOOKUP($A14,'Test Sample Data'!$A$3:$L$98,6,FALSE)=0,"",VLOOKUP($A14,'Test Sample Data'!$A$3:$L$98,6,FALSE)))</f>
        <v/>
      </c>
      <c r="H14" s="13" t="str">
        <f>IF(A14="","",IF(VLOOKUP($A14,'Test Sample Data'!$A$3:$L$98,7,FALSE)=0,"",VLOOKUP($A14,'Test Sample Data'!$A$3:$L$98,7,FALSE)))</f>
        <v/>
      </c>
      <c r="I14" s="13" t="str">
        <f>IF(A14="","",IF(VLOOKUP($A14,'Test Sample Data'!$A$3:$L$98,8,FALSE)=0,"",VLOOKUP($A14,'Test Sample Data'!$A$3:$L$98,8,FALSE)))</f>
        <v/>
      </c>
      <c r="J14" s="13" t="str">
        <f>IF(A14="","",IF(VLOOKUP($A14,'Test Sample Data'!$A$3:$L$98,9,FALSE)=0,"",VLOOKUP($A14,'Test Sample Data'!$A$3:$L$98,9,FALSE)))</f>
        <v/>
      </c>
      <c r="K14" s="13" t="str">
        <f>IF(A14="","",IF(VLOOKUP($A14,'Test Sample Data'!$A$3:$L$98,10,FALSE)=0,"",VLOOKUP($A14,'Test Sample Data'!$A$3:$L$98,10,FALSE)))</f>
        <v/>
      </c>
      <c r="L14" s="13" t="str">
        <f>IF(A14="","",IF(VLOOKUP($A14,'Test Sample Data'!$A$3:$L$98,11,FALSE)=0,"",VLOOKUP($A14,'Test Sample Data'!$A$3:$L$98,11,FALSE)))</f>
        <v/>
      </c>
      <c r="M14" s="13" t="str">
        <f>IF(A14="","",IF(VLOOKUP($A14,'Test Sample Data'!$A$3:$L$98,12,FALSE)=0,"",VLOOKUP($A14,'Test Sample Data'!$A$3:$L$98,12,FALSE)))</f>
        <v/>
      </c>
      <c r="O14" s="25" t="str">
        <f>IF(A14=0,"",A14)</f>
        <v/>
      </c>
      <c r="Q14" s="21" t="str">
        <f>IF('Choose Housekeeping Genes'!C14=0,"",'Choose Housekeeping Genes'!C14)</f>
        <v/>
      </c>
      <c r="R14" s="13" t="str">
        <f>IF(A14="","",IF(VLOOKUP($A14,'Control Sample Data'!$A$3:$L$98,3,FALSE)=0,"",VLOOKUP($A14,'Control Sample Data'!$A$3:$L$98,3,FALSE)))</f>
        <v/>
      </c>
      <c r="S14" s="13" t="str">
        <f>IF(A14="","",IF(VLOOKUP($A14,'Control Sample Data'!$A$3:$L$98,4,FALSE)=0,"",VLOOKUP($A14,'Control Sample Data'!$A$3:$L$98,4,FALSE)))</f>
        <v/>
      </c>
      <c r="T14" s="13" t="str">
        <f>IF(A14="","",IF(VLOOKUP($A14,'Control Sample Data'!$A$3:$L$98,5,FALSE)=0,"",VLOOKUP($A14,'Control Sample Data'!$A$3:$L$98,5,FALSE)))</f>
        <v/>
      </c>
      <c r="U14" s="13" t="str">
        <f>IF(A14="","",IF(VLOOKUP($A14,'Control Sample Data'!$A$3:$L$98,6,FALSE)=0,"",VLOOKUP($A14,'Control Sample Data'!$A$3:$L$98,6,FALSE)))</f>
        <v/>
      </c>
      <c r="V14" s="13" t="str">
        <f>IF(A14="","",IF(VLOOKUP($A14,'Control Sample Data'!$A$3:$L$98,7,FALSE)=0,"",VLOOKUP($A14,'Control Sample Data'!$A$3:$L$98,7,FALSE)))</f>
        <v/>
      </c>
      <c r="W14" s="13" t="str">
        <f>IF(A14="","",IF(VLOOKUP($A14,'Control Sample Data'!$A$3:$L$98,8,FALSE)=0,"",VLOOKUP($A14,'Control Sample Data'!$A$3:$L$98,8,FALSE)))</f>
        <v/>
      </c>
      <c r="X14" s="13" t="str">
        <f>IF(A14="","",IF(VLOOKUP($A14,'Control Sample Data'!$A$3:$L$98,9,FALSE)=0,"",VLOOKUP($A14,'Control Sample Data'!$A$3:$L$98,9,FALSE)))</f>
        <v/>
      </c>
      <c r="Y14" s="13" t="str">
        <f>IF($A14="","",IF(VLOOKUP($A14,'Control Sample Data'!$A$3:$L$98,10,FALSE)=0,"",VLOOKUP($A14,'Control Sample Data'!$A$3:$L$98,10,FALSE)))</f>
        <v/>
      </c>
      <c r="Z14" s="13" t="str">
        <f>IF(A14="","",IF(VLOOKUP($A14,'Control Sample Data'!$A$3:$L$98,11,FALSE)=0,"",VLOOKUP($A14,'Control Sample Data'!$A$3:$L$98,11,FALSE)))</f>
        <v/>
      </c>
      <c r="AA14" s="13" t="str">
        <f>IF(A14="","",IF(VLOOKUP($A14,'Control Sample Data'!$A$3:$L$98,12,FALSE)=0,"",VLOOKUP($A14,'Control Sample Data'!$A$3:$L$98,12,FALSE)))</f>
        <v/>
      </c>
    </row>
    <row r="15" spans="1:27" x14ac:dyDescent="0.25">
      <c r="A15" s="133"/>
      <c r="C15" s="33" t="str">
        <f>IF(A15="","",IF(VLOOKUP($A15,'Test Sample Data'!$A$3:$L$98,2,FALSE)=0,"",VLOOKUP($A15,'Test Sample Data'!$A$3:$L$98,2,FALSE)))</f>
        <v/>
      </c>
      <c r="D15" s="13" t="str">
        <f>IF(A15="","",IF(VLOOKUP($A15,'Test Sample Data'!$A$3:$L$98,3,FALSE)=0,"",VLOOKUP($A15,'Test Sample Data'!$A$3:$L$98,3,FALSE)))</f>
        <v/>
      </c>
      <c r="E15" s="13" t="str">
        <f>IF(A15="","",IF(VLOOKUP($A15,'Test Sample Data'!$A$3:$L$98,4,FALSE)=0,"",VLOOKUP($A15,'Test Sample Data'!$A$3:$L$98,4,FALSE)))</f>
        <v/>
      </c>
      <c r="F15" s="13" t="str">
        <f>IF(A15="","",IF(VLOOKUP($A15,'Test Sample Data'!$A$3:$L$98,5,FALSE)=0,"",VLOOKUP($A15,'Test Sample Data'!$A$3:$L$98,5,FALSE)))</f>
        <v/>
      </c>
      <c r="G15" s="13" t="str">
        <f>IF(A15="","",IF(VLOOKUP($A15,'Test Sample Data'!$A$3:$L$98,6,FALSE)=0,"",VLOOKUP($A15,'Test Sample Data'!$A$3:$L$98,6,FALSE)))</f>
        <v/>
      </c>
      <c r="H15" s="13" t="str">
        <f>IF(A15="","",IF(VLOOKUP($A15,'Test Sample Data'!$A$3:$L$98,7,FALSE)=0,"",VLOOKUP($A15,'Test Sample Data'!$A$3:$L$98,7,FALSE)))</f>
        <v/>
      </c>
      <c r="I15" s="13" t="str">
        <f>IF(A15="","",IF(VLOOKUP($A15,'Test Sample Data'!$A$3:$L$98,8,FALSE)=0,"",VLOOKUP($A15,'Test Sample Data'!$A$3:$L$98,8,FALSE)))</f>
        <v/>
      </c>
      <c r="J15" s="13" t="str">
        <f>IF(A15="","",IF(VLOOKUP($A15,'Test Sample Data'!$A$3:$L$98,9,FALSE)=0,"",VLOOKUP($A15,'Test Sample Data'!$A$3:$L$98,9,FALSE)))</f>
        <v/>
      </c>
      <c r="K15" s="13" t="str">
        <f>IF(A15="","",IF(VLOOKUP($A15,'Test Sample Data'!$A$3:$L$98,10,FALSE)=0,"",VLOOKUP($A15,'Test Sample Data'!$A$3:$L$98,10,FALSE)))</f>
        <v/>
      </c>
      <c r="L15" s="13" t="str">
        <f>IF(A15="","",IF(VLOOKUP($A15,'Test Sample Data'!$A$3:$L$98,11,FALSE)=0,"",VLOOKUP($A15,'Test Sample Data'!$A$3:$L$98,11,FALSE)))</f>
        <v/>
      </c>
      <c r="M15" s="13" t="str">
        <f>IF(A15="","",IF(VLOOKUP($A15,'Test Sample Data'!$A$3:$L$98,12,FALSE)=0,"",VLOOKUP($A15,'Test Sample Data'!$A$3:$L$98,12,FALSE)))</f>
        <v/>
      </c>
      <c r="O15" s="25" t="str">
        <f>IF(A15=0,"",A15)</f>
        <v/>
      </c>
      <c r="Q15" s="21" t="str">
        <f>IF('Choose Housekeeping Genes'!C15=0,"",'Choose Housekeeping Genes'!C15)</f>
        <v/>
      </c>
      <c r="R15" s="13" t="str">
        <f>IF(A15="","",IF(VLOOKUP($A15,'Control Sample Data'!$A$3:$L$98,3,FALSE)=0,"",VLOOKUP($A15,'Control Sample Data'!$A$3:$L$98,3,FALSE)))</f>
        <v/>
      </c>
      <c r="S15" s="13" t="str">
        <f>IF(A15="","",IF(VLOOKUP($A15,'Control Sample Data'!$A$3:$L$98,4,FALSE)=0,"",VLOOKUP($A15,'Control Sample Data'!$A$3:$L$98,4,FALSE)))</f>
        <v/>
      </c>
      <c r="T15" s="13" t="str">
        <f>IF(A15="","",IF(VLOOKUP($A15,'Control Sample Data'!$A$3:$L$98,5,FALSE)=0,"",VLOOKUP($A15,'Control Sample Data'!$A$3:$L$98,5,FALSE)))</f>
        <v/>
      </c>
      <c r="U15" s="13" t="str">
        <f>IF(A15="","",IF(VLOOKUP($A15,'Control Sample Data'!$A$3:$L$98,6,FALSE)=0,"",VLOOKUP($A15,'Control Sample Data'!$A$3:$L$98,6,FALSE)))</f>
        <v/>
      </c>
      <c r="V15" s="13" t="str">
        <f>IF(A15="","",IF(VLOOKUP($A15,'Control Sample Data'!$A$3:$L$98,7,FALSE)=0,"",VLOOKUP($A15,'Control Sample Data'!$A$3:$L$98,7,FALSE)))</f>
        <v/>
      </c>
      <c r="W15" s="13" t="str">
        <f>IF(A15="","",IF(VLOOKUP($A15,'Control Sample Data'!$A$3:$L$98,8,FALSE)=0,"",VLOOKUP($A15,'Control Sample Data'!$A$3:$L$98,8,FALSE)))</f>
        <v/>
      </c>
      <c r="X15" s="13" t="str">
        <f>IF(A15="","",IF(VLOOKUP($A15,'Control Sample Data'!$A$3:$L$98,9,FALSE)=0,"",VLOOKUP($A15,'Control Sample Data'!$A$3:$L$98,9,FALSE)))</f>
        <v/>
      </c>
      <c r="Y15" s="13" t="str">
        <f>IF($A15="","",IF(VLOOKUP($A15,'Control Sample Data'!$A$3:$L$98,10,FALSE)=0,"",VLOOKUP($A15,'Control Sample Data'!$A$3:$L$98,10,FALSE)))</f>
        <v/>
      </c>
      <c r="Z15" s="13" t="str">
        <f>IF(A15="","",IF(VLOOKUP($A15,'Control Sample Data'!$A$3:$L$98,11,FALSE)=0,"",VLOOKUP($A15,'Control Sample Data'!$A$3:$L$98,11,FALSE)))</f>
        <v/>
      </c>
      <c r="AA15" s="13" t="str">
        <f>IF(A15="","",IF(VLOOKUP($A15,'Control Sample Data'!$A$3:$L$98,12,FALSE)=0,"",VLOOKUP($A15,'Control Sample Data'!$A$3:$L$98,12,FALSE)))</f>
        <v/>
      </c>
    </row>
    <row r="16" spans="1:27" x14ac:dyDescent="0.25">
      <c r="A16" s="133"/>
      <c r="C16" s="33" t="str">
        <f>IF(A16="","",IF(VLOOKUP($A16,'Test Sample Data'!$A$3:$L$98,2,FALSE)=0,"",VLOOKUP($A16,'Test Sample Data'!$A$3:$L$98,2,FALSE)))</f>
        <v/>
      </c>
      <c r="D16" s="13" t="str">
        <f>IF(A16="","",IF(VLOOKUP($A16,'Test Sample Data'!$A$3:$L$98,3,FALSE)=0,"",VLOOKUP($A16,'Test Sample Data'!$A$3:$L$98,3,FALSE)))</f>
        <v/>
      </c>
      <c r="E16" s="13" t="str">
        <f>IF(A16="","",IF(VLOOKUP($A16,'Test Sample Data'!$A$3:$L$98,4,FALSE)=0,"",VLOOKUP($A16,'Test Sample Data'!$A$3:$L$98,4,FALSE)))</f>
        <v/>
      </c>
      <c r="F16" s="13" t="str">
        <f>IF(A16="","",IF(VLOOKUP($A16,'Test Sample Data'!$A$3:$L$98,5,FALSE)=0,"",VLOOKUP($A16,'Test Sample Data'!$A$3:$L$98,5,FALSE)))</f>
        <v/>
      </c>
      <c r="G16" s="13" t="str">
        <f>IF(A16="","",IF(VLOOKUP($A16,'Test Sample Data'!$A$3:$L$98,6,FALSE)=0,"",VLOOKUP($A16,'Test Sample Data'!$A$3:$L$98,6,FALSE)))</f>
        <v/>
      </c>
      <c r="H16" s="13" t="str">
        <f>IF(A16="","",IF(VLOOKUP($A16,'Test Sample Data'!$A$3:$L$98,7,FALSE)=0,"",VLOOKUP($A16,'Test Sample Data'!$A$3:$L$98,7,FALSE)))</f>
        <v/>
      </c>
      <c r="I16" s="13" t="str">
        <f>IF(A16="","",IF(VLOOKUP($A16,'Test Sample Data'!$A$3:$L$98,8,FALSE)=0,"",VLOOKUP($A16,'Test Sample Data'!$A$3:$L$98,8,FALSE)))</f>
        <v/>
      </c>
      <c r="J16" s="13" t="str">
        <f>IF(A16="","",IF(VLOOKUP($A16,'Test Sample Data'!$A$3:$L$98,9,FALSE)=0,"",VLOOKUP($A16,'Test Sample Data'!$A$3:$L$98,9,FALSE)))</f>
        <v/>
      </c>
      <c r="K16" s="13" t="str">
        <f>IF(A16="","",IF(VLOOKUP($A16,'Test Sample Data'!$A$3:$L$98,10,FALSE)=0,"",VLOOKUP($A16,'Test Sample Data'!$A$3:$L$98,10,FALSE)))</f>
        <v/>
      </c>
      <c r="L16" s="13" t="str">
        <f>IF(A16="","",IF(VLOOKUP($A16,'Test Sample Data'!$A$3:$L$98,11,FALSE)=0,"",VLOOKUP($A16,'Test Sample Data'!$A$3:$L$98,11,FALSE)))</f>
        <v/>
      </c>
      <c r="M16" s="13" t="str">
        <f>IF(A16="","",IF(VLOOKUP($A16,'Test Sample Data'!$A$3:$L$98,12,FALSE)=0,"",VLOOKUP($A16,'Test Sample Data'!$A$3:$L$98,12,FALSE)))</f>
        <v/>
      </c>
      <c r="O16" s="25" t="str">
        <f>IF(A16=0,"",A16)</f>
        <v/>
      </c>
      <c r="Q16" s="21" t="str">
        <f>IF('Choose Housekeeping Genes'!C16=0,"",'Choose Housekeeping Genes'!C16)</f>
        <v/>
      </c>
      <c r="R16" s="13" t="str">
        <f>IF(A16="","",IF(VLOOKUP($A16,'Control Sample Data'!$A$3:$L$98,3,FALSE)=0,"",VLOOKUP($A16,'Control Sample Data'!$A$3:$L$98,3,FALSE)))</f>
        <v/>
      </c>
      <c r="S16" s="13" t="str">
        <f>IF(A16="","",IF(VLOOKUP($A16,'Control Sample Data'!$A$3:$L$98,4,FALSE)=0,"",VLOOKUP($A16,'Control Sample Data'!$A$3:$L$98,4,FALSE)))</f>
        <v/>
      </c>
      <c r="T16" s="13" t="str">
        <f>IF(A16="","",IF(VLOOKUP($A16,'Control Sample Data'!$A$3:$L$98,5,FALSE)=0,"",VLOOKUP($A16,'Control Sample Data'!$A$3:$L$98,5,FALSE)))</f>
        <v/>
      </c>
      <c r="U16" s="13" t="str">
        <f>IF(A16="","",IF(VLOOKUP($A16,'Control Sample Data'!$A$3:$L$98,6,FALSE)=0,"",VLOOKUP($A16,'Control Sample Data'!$A$3:$L$98,6,FALSE)))</f>
        <v/>
      </c>
      <c r="V16" s="13" t="str">
        <f>IF(A16="","",IF(VLOOKUP($A16,'Control Sample Data'!$A$3:$L$98,7,FALSE)=0,"",VLOOKUP($A16,'Control Sample Data'!$A$3:$L$98,7,FALSE)))</f>
        <v/>
      </c>
      <c r="W16" s="13" t="str">
        <f>IF(A16="","",IF(VLOOKUP($A16,'Control Sample Data'!$A$3:$L$98,8,FALSE)=0,"",VLOOKUP($A16,'Control Sample Data'!$A$3:$L$98,8,FALSE)))</f>
        <v/>
      </c>
      <c r="X16" s="13" t="str">
        <f>IF(A16="","",IF(VLOOKUP($A16,'Control Sample Data'!$A$3:$L$98,9,FALSE)=0,"",VLOOKUP($A16,'Control Sample Data'!$A$3:$L$98,9,FALSE)))</f>
        <v/>
      </c>
      <c r="Y16" s="13" t="str">
        <f>IF($A16="","",IF(VLOOKUP($A16,'Control Sample Data'!$A$3:$L$98,10,FALSE)=0,"",VLOOKUP($A16,'Control Sample Data'!$A$3:$L$98,10,FALSE)))</f>
        <v/>
      </c>
      <c r="Z16" s="13" t="str">
        <f>IF(A16="","",IF(VLOOKUP($A16,'Control Sample Data'!$A$3:$L$98,11,FALSE)=0,"",VLOOKUP($A16,'Control Sample Data'!$A$3:$L$98,11,FALSE)))</f>
        <v/>
      </c>
      <c r="AA16" s="13" t="str">
        <f>IF(A16="","",IF(VLOOKUP($A16,'Control Sample Data'!$A$3:$L$98,12,FALSE)=0,"",VLOOKUP($A16,'Control Sample Data'!$A$3:$L$98,12,FALSE)))</f>
        <v/>
      </c>
    </row>
    <row r="17" spans="1:27" x14ac:dyDescent="0.25">
      <c r="A17" s="133"/>
      <c r="C17" s="33" t="str">
        <f>IF(A17="","",IF(VLOOKUP($A17,'Test Sample Data'!$A$3:$L$98,2,FALSE)=0,"",VLOOKUP($A17,'Test Sample Data'!$A$3:$L$98,2,FALSE)))</f>
        <v/>
      </c>
      <c r="D17" s="13" t="str">
        <f>IF(A17="","",IF(VLOOKUP($A17,'Test Sample Data'!$A$3:$L$98,3,FALSE)=0,"",VLOOKUP($A17,'Test Sample Data'!$A$3:$L$98,3,FALSE)))</f>
        <v/>
      </c>
      <c r="E17" s="13" t="str">
        <f>IF(A17="","",IF(VLOOKUP($A17,'Test Sample Data'!$A$3:$L$98,4,FALSE)=0,"",VLOOKUP($A17,'Test Sample Data'!$A$3:$L$98,4,FALSE)))</f>
        <v/>
      </c>
      <c r="F17" s="13" t="str">
        <f>IF(A17="","",IF(VLOOKUP($A17,'Test Sample Data'!$A$3:$L$98,5,FALSE)=0,"",VLOOKUP($A17,'Test Sample Data'!$A$3:$L$98,5,FALSE)))</f>
        <v/>
      </c>
      <c r="G17" s="13" t="str">
        <f>IF(A17="","",IF(VLOOKUP($A17,'Test Sample Data'!$A$3:$L$98,6,FALSE)=0,"",VLOOKUP($A17,'Test Sample Data'!$A$3:$L$98,6,FALSE)))</f>
        <v/>
      </c>
      <c r="H17" s="13" t="str">
        <f>IF(A17="","",IF(VLOOKUP($A17,'Test Sample Data'!$A$3:$L$98,7,FALSE)=0,"",VLOOKUP($A17,'Test Sample Data'!$A$3:$L$98,7,FALSE)))</f>
        <v/>
      </c>
      <c r="I17" s="13" t="str">
        <f>IF(A17="","",IF(VLOOKUP($A17,'Test Sample Data'!$A$3:$L$98,8,FALSE)=0,"",VLOOKUP($A17,'Test Sample Data'!$A$3:$L$98,8,FALSE)))</f>
        <v/>
      </c>
      <c r="J17" s="13" t="str">
        <f>IF(A17="","",IF(VLOOKUP($A17,'Test Sample Data'!$A$3:$L$98,9,FALSE)=0,"",VLOOKUP($A17,'Test Sample Data'!$A$3:$L$98,9,FALSE)))</f>
        <v/>
      </c>
      <c r="K17" s="13" t="str">
        <f>IF(A17="","",IF(VLOOKUP($A17,'Test Sample Data'!$A$3:$L$98,10,FALSE)=0,"",VLOOKUP($A17,'Test Sample Data'!$A$3:$L$98,10,FALSE)))</f>
        <v/>
      </c>
      <c r="L17" s="13" t="str">
        <f>IF(A17="","",IF(VLOOKUP($A17,'Test Sample Data'!$A$3:$L$98,11,FALSE)=0,"",VLOOKUP($A17,'Test Sample Data'!$A$3:$L$98,11,FALSE)))</f>
        <v/>
      </c>
      <c r="M17" s="13" t="str">
        <f>IF(A17="","",IF(VLOOKUP($A17,'Test Sample Data'!$A$3:$L$98,12,FALSE)=0,"",VLOOKUP($A17,'Test Sample Data'!$A$3:$L$98,12,FALSE)))</f>
        <v/>
      </c>
      <c r="O17" s="25" t="str">
        <f t="shared" si="0"/>
        <v/>
      </c>
      <c r="Q17" s="21" t="str">
        <f>IF('Choose Housekeeping Genes'!C17=0,"",'Choose Housekeeping Genes'!C17)</f>
        <v/>
      </c>
      <c r="R17" s="13" t="str">
        <f>IF(A17="","",IF(VLOOKUP($A17,'Control Sample Data'!$A$3:$L$98,3,FALSE)=0,"",VLOOKUP($A17,'Control Sample Data'!$A$3:$L$98,3,FALSE)))</f>
        <v/>
      </c>
      <c r="S17" s="13" t="str">
        <f>IF(A17="","",IF(VLOOKUP($A17,'Control Sample Data'!$A$3:$L$98,4,FALSE)=0,"",VLOOKUP($A17,'Control Sample Data'!$A$3:$L$98,4,FALSE)))</f>
        <v/>
      </c>
      <c r="T17" s="13" t="str">
        <f>IF(A17="","",IF(VLOOKUP($A17,'Control Sample Data'!$A$3:$L$98,5,FALSE)=0,"",VLOOKUP($A17,'Control Sample Data'!$A$3:$L$98,5,FALSE)))</f>
        <v/>
      </c>
      <c r="U17" s="13" t="str">
        <f>IF(A17="","",IF(VLOOKUP($A17,'Control Sample Data'!$A$3:$L$98,6,FALSE)=0,"",VLOOKUP($A17,'Control Sample Data'!$A$3:$L$98,6,FALSE)))</f>
        <v/>
      </c>
      <c r="V17" s="13" t="str">
        <f>IF(A17="","",IF(VLOOKUP($A17,'Control Sample Data'!$A$3:$L$98,7,FALSE)=0,"",VLOOKUP($A17,'Control Sample Data'!$A$3:$L$98,7,FALSE)))</f>
        <v/>
      </c>
      <c r="W17" s="13" t="str">
        <f>IF(A17="","",IF(VLOOKUP($A17,'Control Sample Data'!$A$3:$L$98,8,FALSE)=0,"",VLOOKUP($A17,'Control Sample Data'!$A$3:$L$98,8,FALSE)))</f>
        <v/>
      </c>
      <c r="X17" s="13" t="str">
        <f>IF(A17="","",IF(VLOOKUP($A17,'Control Sample Data'!$A$3:$L$98,9,FALSE)=0,"",VLOOKUP($A17,'Control Sample Data'!$A$3:$L$98,9,FALSE)))</f>
        <v/>
      </c>
      <c r="Y17" s="13" t="str">
        <f>IF($A17="","",IF(VLOOKUP($A17,'Control Sample Data'!$A$3:$L$98,10,FALSE)=0,"",VLOOKUP($A17,'Control Sample Data'!$A$3:$L$98,10,FALSE)))</f>
        <v/>
      </c>
      <c r="Z17" s="13" t="str">
        <f>IF(A17="","",IF(VLOOKUP($A17,'Control Sample Data'!$A$3:$L$98,11,FALSE)=0,"",VLOOKUP($A17,'Control Sample Data'!$A$3:$L$98,11,FALSE)))</f>
        <v/>
      </c>
      <c r="AA17" s="13" t="str">
        <f>IF(A17="","",IF(VLOOKUP($A17,'Control Sample Data'!$A$3:$L$98,12,FALSE)=0,"",VLOOKUP($A17,'Control Sample Data'!$A$3:$L$98,12,FALSE)))</f>
        <v/>
      </c>
    </row>
    <row r="18" spans="1:27" x14ac:dyDescent="0.25">
      <c r="A18" s="133"/>
      <c r="C18" s="33" t="str">
        <f>IF(A18="","",IF(VLOOKUP($A18,'Test Sample Data'!$A$3:$L$98,2,FALSE)=0,"",VLOOKUP($A18,'Test Sample Data'!$A$3:$L$98,2,FALSE)))</f>
        <v/>
      </c>
      <c r="D18" s="13" t="str">
        <f>IF(A18="","",IF(VLOOKUP($A18,'Test Sample Data'!$A$3:$L$98,3,FALSE)=0,"",VLOOKUP($A18,'Test Sample Data'!$A$3:$L$98,3,FALSE)))</f>
        <v/>
      </c>
      <c r="E18" s="13" t="str">
        <f>IF(A18="","",IF(VLOOKUP($A18,'Test Sample Data'!$A$3:$L$98,4,FALSE)=0,"",VLOOKUP($A18,'Test Sample Data'!$A$3:$L$98,4,FALSE)))</f>
        <v/>
      </c>
      <c r="F18" s="13" t="str">
        <f>IF(A18="","",IF(VLOOKUP($A18,'Test Sample Data'!$A$3:$L$98,5,FALSE)=0,"",VLOOKUP($A18,'Test Sample Data'!$A$3:$L$98,5,FALSE)))</f>
        <v/>
      </c>
      <c r="G18" s="13" t="str">
        <f>IF(A18="","",IF(VLOOKUP($A18,'Test Sample Data'!$A$3:$L$98,6,FALSE)=0,"",VLOOKUP($A18,'Test Sample Data'!$A$3:$L$98,6,FALSE)))</f>
        <v/>
      </c>
      <c r="H18" s="13" t="str">
        <f>IF(A18="","",IF(VLOOKUP($A18,'Test Sample Data'!$A$3:$L$98,7,FALSE)=0,"",VLOOKUP($A18,'Test Sample Data'!$A$3:$L$98,7,FALSE)))</f>
        <v/>
      </c>
      <c r="I18" s="13" t="str">
        <f>IF(A18="","",IF(VLOOKUP($A18,'Test Sample Data'!$A$3:$L$98,8,FALSE)=0,"",VLOOKUP($A18,'Test Sample Data'!$A$3:$L$98,8,FALSE)))</f>
        <v/>
      </c>
      <c r="J18" s="13" t="str">
        <f>IF(A18="","",IF(VLOOKUP($A18,'Test Sample Data'!$A$3:$L$98,9,FALSE)=0,"",VLOOKUP($A18,'Test Sample Data'!$A$3:$L$98,9,FALSE)))</f>
        <v/>
      </c>
      <c r="K18" s="13" t="str">
        <f>IF(A18="","",IF(VLOOKUP($A18,'Test Sample Data'!$A$3:$L$98,10,FALSE)=0,"",VLOOKUP($A18,'Test Sample Data'!$A$3:$L$98,10,FALSE)))</f>
        <v/>
      </c>
      <c r="L18" s="13" t="str">
        <f>IF(A18="","",IF(VLOOKUP($A18,'Test Sample Data'!$A$3:$L$98,11,FALSE)=0,"",VLOOKUP($A18,'Test Sample Data'!$A$3:$L$98,11,FALSE)))</f>
        <v/>
      </c>
      <c r="M18" s="13" t="str">
        <f>IF(A18="","",IF(VLOOKUP($A18,'Test Sample Data'!$A$3:$L$98,12,FALSE)=0,"",VLOOKUP($A18,'Test Sample Data'!$A$3:$L$98,12,FALSE)))</f>
        <v/>
      </c>
      <c r="O18" s="25" t="str">
        <f t="shared" si="0"/>
        <v/>
      </c>
      <c r="Q18" s="21" t="str">
        <f>IF('Choose Housekeeping Genes'!C18=0,"",'Choose Housekeeping Genes'!C18)</f>
        <v/>
      </c>
      <c r="R18" s="13" t="str">
        <f>IF(A18="","",IF(VLOOKUP($A18,'Control Sample Data'!$A$3:$L$98,3,FALSE)=0,"",VLOOKUP($A18,'Control Sample Data'!$A$3:$L$98,3,FALSE)))</f>
        <v/>
      </c>
      <c r="S18" s="13" t="str">
        <f>IF(A18="","",IF(VLOOKUP($A18,'Control Sample Data'!$A$3:$L$98,4,FALSE)=0,"",VLOOKUP($A18,'Control Sample Data'!$A$3:$L$98,4,FALSE)))</f>
        <v/>
      </c>
      <c r="T18" s="13" t="str">
        <f>IF(A18="","",IF(VLOOKUP($A18,'Control Sample Data'!$A$3:$L$98,5,FALSE)=0,"",VLOOKUP($A18,'Control Sample Data'!$A$3:$L$98,5,FALSE)))</f>
        <v/>
      </c>
      <c r="U18" s="13" t="str">
        <f>IF(A18="","",IF(VLOOKUP($A18,'Control Sample Data'!$A$3:$L$98,6,FALSE)=0,"",VLOOKUP($A18,'Control Sample Data'!$A$3:$L$98,6,FALSE)))</f>
        <v/>
      </c>
      <c r="V18" s="13" t="str">
        <f>IF(A18="","",IF(VLOOKUP($A18,'Control Sample Data'!$A$3:$L$98,7,FALSE)=0,"",VLOOKUP($A18,'Control Sample Data'!$A$3:$L$98,7,FALSE)))</f>
        <v/>
      </c>
      <c r="W18" s="13" t="str">
        <f>IF(A18="","",IF(VLOOKUP($A18,'Control Sample Data'!$A$3:$L$98,8,FALSE)=0,"",VLOOKUP($A18,'Control Sample Data'!$A$3:$L$98,8,FALSE)))</f>
        <v/>
      </c>
      <c r="X18" s="13" t="str">
        <f>IF(A18="","",IF(VLOOKUP($A18,'Control Sample Data'!$A$3:$L$98,9,FALSE)=0,"",VLOOKUP($A18,'Control Sample Data'!$A$3:$L$98,9,FALSE)))</f>
        <v/>
      </c>
      <c r="Y18" s="13" t="str">
        <f>IF($A18="","",IF(VLOOKUP($A18,'Control Sample Data'!$A$3:$L$98,10,FALSE)=0,"",VLOOKUP($A18,'Control Sample Data'!$A$3:$L$98,10,FALSE)))</f>
        <v/>
      </c>
      <c r="Z18" s="13" t="str">
        <f>IF(A18="","",IF(VLOOKUP($A18,'Control Sample Data'!$A$3:$L$98,11,FALSE)=0,"",VLOOKUP($A18,'Control Sample Data'!$A$3:$L$98,11,FALSE)))</f>
        <v/>
      </c>
      <c r="AA18" s="13" t="str">
        <f>IF(A18="","",IF(VLOOKUP($A18,'Control Sample Data'!$A$3:$L$98,12,FALSE)=0,"",VLOOKUP($A18,'Control Sample Data'!$A$3:$L$98,12,FALSE)))</f>
        <v/>
      </c>
    </row>
    <row r="19" spans="1:27" x14ac:dyDescent="0.25">
      <c r="A19" s="133"/>
      <c r="C19" s="33" t="str">
        <f>IF(A19="","",IF(VLOOKUP($A19,'Test Sample Data'!$A$3:$L$98,2,FALSE)=0,"",VLOOKUP($A19,'Test Sample Data'!$A$3:$L$98,2,FALSE)))</f>
        <v/>
      </c>
      <c r="D19" s="13" t="str">
        <f>IF(A19="","",IF(VLOOKUP($A19,'Test Sample Data'!$A$3:$L$98,3,FALSE)=0,"",VLOOKUP($A19,'Test Sample Data'!$A$3:$L$98,3,FALSE)))</f>
        <v/>
      </c>
      <c r="E19" s="13" t="str">
        <f>IF(A19="","",IF(VLOOKUP($A19,'Test Sample Data'!$A$3:$L$98,4,FALSE)=0,"",VLOOKUP($A19,'Test Sample Data'!$A$3:$L$98,4,FALSE)))</f>
        <v/>
      </c>
      <c r="F19" s="13" t="str">
        <f>IF(A19="","",IF(VLOOKUP($A19,'Test Sample Data'!$A$3:$L$98,5,FALSE)=0,"",VLOOKUP($A19,'Test Sample Data'!$A$3:$L$98,5,FALSE)))</f>
        <v/>
      </c>
      <c r="G19" s="13" t="str">
        <f>IF(A19="","",IF(VLOOKUP($A19,'Test Sample Data'!$A$3:$L$98,6,FALSE)=0,"",VLOOKUP($A19,'Test Sample Data'!$A$3:$L$98,6,FALSE)))</f>
        <v/>
      </c>
      <c r="H19" s="13" t="str">
        <f>IF(A19="","",IF(VLOOKUP($A19,'Test Sample Data'!$A$3:$L$98,7,FALSE)=0,"",VLOOKUP($A19,'Test Sample Data'!$A$3:$L$98,7,FALSE)))</f>
        <v/>
      </c>
      <c r="I19" s="13" t="str">
        <f>IF(A19="","",IF(VLOOKUP($A19,'Test Sample Data'!$A$3:$L$98,8,FALSE)=0,"",VLOOKUP($A19,'Test Sample Data'!$A$3:$L$98,8,FALSE)))</f>
        <v/>
      </c>
      <c r="J19" s="13" t="str">
        <f>IF(A19="","",IF(VLOOKUP($A19,'Test Sample Data'!$A$3:$L$98,9,FALSE)=0,"",VLOOKUP($A19,'Test Sample Data'!$A$3:$L$98,9,FALSE)))</f>
        <v/>
      </c>
      <c r="K19" s="13" t="str">
        <f>IF(A19="","",IF(VLOOKUP($A19,'Test Sample Data'!$A$3:$L$98,10,FALSE)=0,"",VLOOKUP($A19,'Test Sample Data'!$A$3:$L$98,10,FALSE)))</f>
        <v/>
      </c>
      <c r="L19" s="13" t="str">
        <f>IF(A19="","",IF(VLOOKUP($A19,'Test Sample Data'!$A$3:$L$98,11,FALSE)=0,"",VLOOKUP($A19,'Test Sample Data'!$A$3:$L$98,11,FALSE)))</f>
        <v/>
      </c>
      <c r="M19" s="13" t="str">
        <f>IF(A19="","",IF(VLOOKUP($A19,'Test Sample Data'!$A$3:$L$98,12,FALSE)=0,"",VLOOKUP($A19,'Test Sample Data'!$A$3:$L$98,12,FALSE)))</f>
        <v/>
      </c>
      <c r="O19" s="25" t="str">
        <f t="shared" si="0"/>
        <v/>
      </c>
      <c r="Q19" s="21" t="str">
        <f>IF('Choose Housekeeping Genes'!C19=0,"",'Choose Housekeeping Genes'!C19)</f>
        <v/>
      </c>
      <c r="R19" s="13" t="str">
        <f>IF(A19="","",IF(VLOOKUP($A19,'Control Sample Data'!$A$3:$L$98,3,FALSE)=0,"",VLOOKUP($A19,'Control Sample Data'!$A$3:$L$98,3,FALSE)))</f>
        <v/>
      </c>
      <c r="S19" s="13" t="str">
        <f>IF(A19="","",IF(VLOOKUP($A19,'Control Sample Data'!$A$3:$L$98,4,FALSE)=0,"",VLOOKUP($A19,'Control Sample Data'!$A$3:$L$98,4,FALSE)))</f>
        <v/>
      </c>
      <c r="T19" s="13" t="str">
        <f>IF(A19="","",IF(VLOOKUP($A19,'Control Sample Data'!$A$3:$L$98,5,FALSE)=0,"",VLOOKUP($A19,'Control Sample Data'!$A$3:$L$98,5,FALSE)))</f>
        <v/>
      </c>
      <c r="U19" s="13" t="str">
        <f>IF(A19="","",IF(VLOOKUP($A19,'Control Sample Data'!$A$3:$L$98,6,FALSE)=0,"",VLOOKUP($A19,'Control Sample Data'!$A$3:$L$98,6,FALSE)))</f>
        <v/>
      </c>
      <c r="V19" s="13" t="str">
        <f>IF(A19="","",IF(VLOOKUP($A19,'Control Sample Data'!$A$3:$L$98,7,FALSE)=0,"",VLOOKUP($A19,'Control Sample Data'!$A$3:$L$98,7,FALSE)))</f>
        <v/>
      </c>
      <c r="W19" s="13" t="str">
        <f>IF(A19="","",IF(VLOOKUP($A19,'Control Sample Data'!$A$3:$L$98,8,FALSE)=0,"",VLOOKUP($A19,'Control Sample Data'!$A$3:$L$98,8,FALSE)))</f>
        <v/>
      </c>
      <c r="X19" s="13" t="str">
        <f>IF(A19="","",IF(VLOOKUP($A19,'Control Sample Data'!$A$3:$L$98,9,FALSE)=0,"",VLOOKUP($A19,'Control Sample Data'!$A$3:$L$98,9,FALSE)))</f>
        <v/>
      </c>
      <c r="Y19" s="13" t="str">
        <f>IF($A19="","",IF(VLOOKUP($A19,'Control Sample Data'!$A$3:$L$98,10,FALSE)=0,"",VLOOKUP($A19,'Control Sample Data'!$A$3:$L$98,10,FALSE)))</f>
        <v/>
      </c>
      <c r="Z19" s="13" t="str">
        <f>IF(A19="","",IF(VLOOKUP($A19,'Control Sample Data'!$A$3:$L$98,11,FALSE)=0,"",VLOOKUP($A19,'Control Sample Data'!$A$3:$L$98,11,FALSE)))</f>
        <v/>
      </c>
      <c r="AA19" s="13" t="str">
        <f>IF(A19="","",IF(VLOOKUP($A19,'Control Sample Data'!$A$3:$L$98,12,FALSE)=0,"",VLOOKUP($A19,'Control Sample Data'!$A$3:$L$98,12,FALSE)))</f>
        <v/>
      </c>
    </row>
    <row r="20" spans="1:27" x14ac:dyDescent="0.25">
      <c r="A20" s="133"/>
      <c r="C20" s="33" t="str">
        <f>IF(A20="","",IF(VLOOKUP($A20,'Test Sample Data'!$A$3:$L$98,2,FALSE)=0,"",VLOOKUP($A20,'Test Sample Data'!$A$3:$L$98,2,FALSE)))</f>
        <v/>
      </c>
      <c r="D20" s="13" t="str">
        <f>IF(A20="","",IF(VLOOKUP($A20,'Test Sample Data'!$A$3:$L$98,3,FALSE)=0,"",VLOOKUP($A20,'Test Sample Data'!$A$3:$L$98,3,FALSE)))</f>
        <v/>
      </c>
      <c r="E20" s="13" t="str">
        <f>IF(A20="","",IF(VLOOKUP($A20,'Test Sample Data'!$A$3:$L$98,4,FALSE)=0,"",VLOOKUP($A20,'Test Sample Data'!$A$3:$L$98,4,FALSE)))</f>
        <v/>
      </c>
      <c r="F20" s="13" t="str">
        <f>IF(A20="","",IF(VLOOKUP($A20,'Test Sample Data'!$A$3:$L$98,5,FALSE)=0,"",VLOOKUP($A20,'Test Sample Data'!$A$3:$L$98,5,FALSE)))</f>
        <v/>
      </c>
      <c r="G20" s="13" t="str">
        <f>IF(A20="","",IF(VLOOKUP($A20,'Test Sample Data'!$A$3:$L$98,6,FALSE)=0,"",VLOOKUP($A20,'Test Sample Data'!$A$3:$L$98,6,FALSE)))</f>
        <v/>
      </c>
      <c r="H20" s="13" t="str">
        <f>IF(A20="","",IF(VLOOKUP($A20,'Test Sample Data'!$A$3:$L$98,7,FALSE)=0,"",VLOOKUP($A20,'Test Sample Data'!$A$3:$L$98,7,FALSE)))</f>
        <v/>
      </c>
      <c r="I20" s="13" t="str">
        <f>IF(A20="","",IF(VLOOKUP($A20,'Test Sample Data'!$A$3:$L$98,8,FALSE)=0,"",VLOOKUP($A20,'Test Sample Data'!$A$3:$L$98,8,FALSE)))</f>
        <v/>
      </c>
      <c r="J20" s="13" t="str">
        <f>IF(A20="","",IF(VLOOKUP($A20,'Test Sample Data'!$A$3:$L$98,9,FALSE)=0,"",VLOOKUP($A20,'Test Sample Data'!$A$3:$L$98,9,FALSE)))</f>
        <v/>
      </c>
      <c r="K20" s="13" t="str">
        <f>IF(A20="","",IF(VLOOKUP($A20,'Test Sample Data'!$A$3:$L$98,10,FALSE)=0,"",VLOOKUP($A20,'Test Sample Data'!$A$3:$L$98,10,FALSE)))</f>
        <v/>
      </c>
      <c r="L20" s="13" t="str">
        <f>IF(A20="","",IF(VLOOKUP($A20,'Test Sample Data'!$A$3:$L$98,11,FALSE)=0,"",VLOOKUP($A20,'Test Sample Data'!$A$3:$L$98,11,FALSE)))</f>
        <v/>
      </c>
      <c r="M20" s="13" t="str">
        <f>IF(A20="","",IF(VLOOKUP($A20,'Test Sample Data'!$A$3:$L$98,12,FALSE)=0,"",VLOOKUP($A20,'Test Sample Data'!$A$3:$L$98,12,FALSE)))</f>
        <v/>
      </c>
      <c r="O20" s="25" t="str">
        <f t="shared" si="0"/>
        <v/>
      </c>
      <c r="Q20" s="21" t="str">
        <f>IF('Choose Housekeeping Genes'!C20=0,"",'Choose Housekeeping Genes'!C20)</f>
        <v/>
      </c>
      <c r="R20" s="13" t="str">
        <f>IF(A20="","",IF(VLOOKUP($A20,'Control Sample Data'!$A$3:$L$98,3,FALSE)=0,"",VLOOKUP($A20,'Control Sample Data'!$A$3:$L$98,3,FALSE)))</f>
        <v/>
      </c>
      <c r="S20" s="13" t="str">
        <f>IF(A20="","",IF(VLOOKUP($A20,'Control Sample Data'!$A$3:$L$98,4,FALSE)=0,"",VLOOKUP($A20,'Control Sample Data'!$A$3:$L$98,4,FALSE)))</f>
        <v/>
      </c>
      <c r="T20" s="13" t="str">
        <f>IF(A20="","",IF(VLOOKUP($A20,'Control Sample Data'!$A$3:$L$98,5,FALSE)=0,"",VLOOKUP($A20,'Control Sample Data'!$A$3:$L$98,5,FALSE)))</f>
        <v/>
      </c>
      <c r="U20" s="13" t="str">
        <f>IF(A20="","",IF(VLOOKUP($A20,'Control Sample Data'!$A$3:$L$98,6,FALSE)=0,"",VLOOKUP($A20,'Control Sample Data'!$A$3:$L$98,6,FALSE)))</f>
        <v/>
      </c>
      <c r="V20" s="13" t="str">
        <f>IF(A20="","",IF(VLOOKUP($A20,'Control Sample Data'!$A$3:$L$98,7,FALSE)=0,"",VLOOKUP($A20,'Control Sample Data'!$A$3:$L$98,7,FALSE)))</f>
        <v/>
      </c>
      <c r="W20" s="13" t="str">
        <f>IF(A20="","",IF(VLOOKUP($A20,'Control Sample Data'!$A$3:$L$98,8,FALSE)=0,"",VLOOKUP($A20,'Control Sample Data'!$A$3:$L$98,8,FALSE)))</f>
        <v/>
      </c>
      <c r="X20" s="13" t="str">
        <f>IF(A20="","",IF(VLOOKUP($A20,'Control Sample Data'!$A$3:$L$98,9,FALSE)=0,"",VLOOKUP($A20,'Control Sample Data'!$A$3:$L$98,9,FALSE)))</f>
        <v/>
      </c>
      <c r="Y20" s="13" t="str">
        <f>IF($A20="","",IF(VLOOKUP($A20,'Control Sample Data'!$A$3:$L$98,10,FALSE)=0,"",VLOOKUP($A20,'Control Sample Data'!$A$3:$L$98,10,FALSE)))</f>
        <v/>
      </c>
      <c r="Z20" s="13" t="str">
        <f>IF(A20="","",IF(VLOOKUP($A20,'Control Sample Data'!$A$3:$L$98,11,FALSE)=0,"",VLOOKUP($A20,'Control Sample Data'!$A$3:$L$98,11,FALSE)))</f>
        <v/>
      </c>
      <c r="AA20" s="13" t="str">
        <f>IF(A20="","",IF(VLOOKUP($A20,'Control Sample Data'!$A$3:$L$98,12,FALSE)=0,"",VLOOKUP($A20,'Control Sample Data'!$A$3:$L$98,12,FALSE)))</f>
        <v/>
      </c>
    </row>
    <row r="21" spans="1:27" x14ac:dyDescent="0.25">
      <c r="A21" s="133"/>
      <c r="C21" s="33" t="str">
        <f>IF(A21="","",IF(VLOOKUP($A21,'Test Sample Data'!$A$3:$L$98,2,FALSE)=0,"",VLOOKUP($A21,'Test Sample Data'!$A$3:$L$98,2,FALSE)))</f>
        <v/>
      </c>
      <c r="D21" s="13" t="str">
        <f>IF(A21="","",IF(VLOOKUP($A21,'Test Sample Data'!$A$3:$L$98,3,FALSE)=0,"",VLOOKUP($A21,'Test Sample Data'!$A$3:$L$98,3,FALSE)))</f>
        <v/>
      </c>
      <c r="E21" s="13" t="str">
        <f>IF(A21="","",IF(VLOOKUP($A21,'Test Sample Data'!$A$3:$L$98,4,FALSE)=0,"",VLOOKUP($A21,'Test Sample Data'!$A$3:$L$98,4,FALSE)))</f>
        <v/>
      </c>
      <c r="F21" s="13" t="str">
        <f>IF(A21="","",IF(VLOOKUP($A21,'Test Sample Data'!$A$3:$L$98,5,FALSE)=0,"",VLOOKUP($A21,'Test Sample Data'!$A$3:$L$98,5,FALSE)))</f>
        <v/>
      </c>
      <c r="G21" s="13" t="str">
        <f>IF(A21="","",IF(VLOOKUP($A21,'Test Sample Data'!$A$3:$L$98,6,FALSE)=0,"",VLOOKUP($A21,'Test Sample Data'!$A$3:$L$98,6,FALSE)))</f>
        <v/>
      </c>
      <c r="H21" s="13" t="str">
        <f>IF(A21="","",IF(VLOOKUP($A21,'Test Sample Data'!$A$3:$L$98,7,FALSE)=0,"",VLOOKUP($A21,'Test Sample Data'!$A$3:$L$98,7,FALSE)))</f>
        <v/>
      </c>
      <c r="I21" s="13" t="str">
        <f>IF(A21="","",IF(VLOOKUP($A21,'Test Sample Data'!$A$3:$L$98,8,FALSE)=0,"",VLOOKUP($A21,'Test Sample Data'!$A$3:$L$98,8,FALSE)))</f>
        <v/>
      </c>
      <c r="J21" s="13" t="str">
        <f>IF(A21="","",IF(VLOOKUP($A21,'Test Sample Data'!$A$3:$L$98,9,FALSE)=0,"",VLOOKUP($A21,'Test Sample Data'!$A$3:$L$98,9,FALSE)))</f>
        <v/>
      </c>
      <c r="K21" s="13" t="str">
        <f>IF(A21="","",IF(VLOOKUP($A21,'Test Sample Data'!$A$3:$L$98,10,FALSE)=0,"",VLOOKUP($A21,'Test Sample Data'!$A$3:$L$98,10,FALSE)))</f>
        <v/>
      </c>
      <c r="L21" s="13" t="str">
        <f>IF(A21="","",IF(VLOOKUP($A21,'Test Sample Data'!$A$3:$L$98,11,FALSE)=0,"",VLOOKUP($A21,'Test Sample Data'!$A$3:$L$98,11,FALSE)))</f>
        <v/>
      </c>
      <c r="M21" s="13" t="str">
        <f>IF(A21="","",IF(VLOOKUP($A21,'Test Sample Data'!$A$3:$L$98,12,FALSE)=0,"",VLOOKUP($A21,'Test Sample Data'!$A$3:$L$98,12,FALSE)))</f>
        <v/>
      </c>
      <c r="O21" s="25" t="str">
        <f t="shared" si="0"/>
        <v/>
      </c>
      <c r="Q21" s="21" t="str">
        <f>IF('Choose Housekeeping Genes'!C21=0,"",'Choose Housekeeping Genes'!C21)</f>
        <v/>
      </c>
      <c r="R21" s="13" t="str">
        <f>IF(A21="","",IF(VLOOKUP($A21,'Control Sample Data'!$A$3:$L$98,3,FALSE)=0,"",VLOOKUP($A21,'Control Sample Data'!$A$3:$L$98,3,FALSE)))</f>
        <v/>
      </c>
      <c r="S21" s="13" t="str">
        <f>IF(A21="","",IF(VLOOKUP($A21,'Control Sample Data'!$A$3:$L$98,4,FALSE)=0,"",VLOOKUP($A21,'Control Sample Data'!$A$3:$L$98,4,FALSE)))</f>
        <v/>
      </c>
      <c r="T21" s="13" t="str">
        <f>IF(A21="","",IF(VLOOKUP($A21,'Control Sample Data'!$A$3:$L$98,5,FALSE)=0,"",VLOOKUP($A21,'Control Sample Data'!$A$3:$L$98,5,FALSE)))</f>
        <v/>
      </c>
      <c r="U21" s="13" t="str">
        <f>IF(A21="","",IF(VLOOKUP($A21,'Control Sample Data'!$A$3:$L$98,6,FALSE)=0,"",VLOOKUP($A21,'Control Sample Data'!$A$3:$L$98,6,FALSE)))</f>
        <v/>
      </c>
      <c r="V21" s="13" t="str">
        <f>IF(A21="","",IF(VLOOKUP($A21,'Control Sample Data'!$A$3:$L$98,7,FALSE)=0,"",VLOOKUP($A21,'Control Sample Data'!$A$3:$L$98,7,FALSE)))</f>
        <v/>
      </c>
      <c r="W21" s="13" t="str">
        <f>IF(A21="","",IF(VLOOKUP($A21,'Control Sample Data'!$A$3:$L$98,8,FALSE)=0,"",VLOOKUP($A21,'Control Sample Data'!$A$3:$L$98,8,FALSE)))</f>
        <v/>
      </c>
      <c r="X21" s="13" t="str">
        <f>IF(A21="","",IF(VLOOKUP($A21,'Control Sample Data'!$A$3:$L$98,9,FALSE)=0,"",VLOOKUP($A21,'Control Sample Data'!$A$3:$L$98,9,FALSE)))</f>
        <v/>
      </c>
      <c r="Y21" s="13" t="str">
        <f>IF($A21="","",IF(VLOOKUP($A21,'Control Sample Data'!$A$3:$L$98,10,FALSE)=0,"",VLOOKUP($A21,'Control Sample Data'!$A$3:$L$98,10,FALSE)))</f>
        <v/>
      </c>
      <c r="Z21" s="13" t="str">
        <f>IF(A21="","",IF(VLOOKUP($A21,'Control Sample Data'!$A$3:$L$98,11,FALSE)=0,"",VLOOKUP($A21,'Control Sample Data'!$A$3:$L$98,11,FALSE)))</f>
        <v/>
      </c>
      <c r="AA21" s="13" t="str">
        <f>IF(A21="","",IF(VLOOKUP($A21,'Control Sample Data'!$A$3:$L$98,12,FALSE)=0,"",VLOOKUP($A21,'Control Sample Data'!$A$3:$L$98,12,FALSE)))</f>
        <v/>
      </c>
    </row>
    <row r="22" spans="1:27" x14ac:dyDescent="0.25">
      <c r="A22" s="133"/>
      <c r="C22" s="33" t="str">
        <f>IF(A22="","",IF(VLOOKUP($A22,'Test Sample Data'!$A$3:$L$98,2,FALSE)=0,"",VLOOKUP($A22,'Test Sample Data'!$A$3:$L$98,2,FALSE)))</f>
        <v/>
      </c>
      <c r="D22" s="13" t="str">
        <f>IF(A22="","",IF(VLOOKUP($A22,'Test Sample Data'!$A$3:$L$98,3,FALSE)=0,"",VLOOKUP($A22,'Test Sample Data'!$A$3:$L$98,3,FALSE)))</f>
        <v/>
      </c>
      <c r="E22" s="13" t="str">
        <f>IF(A22="","",IF(VLOOKUP($A22,'Test Sample Data'!$A$3:$L$98,4,FALSE)=0,"",VLOOKUP($A22,'Test Sample Data'!$A$3:$L$98,4,FALSE)))</f>
        <v/>
      </c>
      <c r="F22" s="13" t="str">
        <f>IF(A22="","",IF(VLOOKUP($A22,'Test Sample Data'!$A$3:$L$98,5,FALSE)=0,"",VLOOKUP($A22,'Test Sample Data'!$A$3:$L$98,5,FALSE)))</f>
        <v/>
      </c>
      <c r="G22" s="13" t="str">
        <f>IF(A22="","",IF(VLOOKUP($A22,'Test Sample Data'!$A$3:$L$98,6,FALSE)=0,"",VLOOKUP($A22,'Test Sample Data'!$A$3:$L$98,6,FALSE)))</f>
        <v/>
      </c>
      <c r="H22" s="13" t="str">
        <f>IF(A22="","",IF(VLOOKUP($A22,'Test Sample Data'!$A$3:$L$98,7,FALSE)=0,"",VLOOKUP($A22,'Test Sample Data'!$A$3:$L$98,7,FALSE)))</f>
        <v/>
      </c>
      <c r="I22" s="13" t="str">
        <f>IF(A22="","",IF(VLOOKUP($A22,'Test Sample Data'!$A$3:$L$98,8,FALSE)=0,"",VLOOKUP($A22,'Test Sample Data'!$A$3:$L$98,8,FALSE)))</f>
        <v/>
      </c>
      <c r="J22" s="13" t="str">
        <f>IF(A22="","",IF(VLOOKUP($A22,'Test Sample Data'!$A$3:$L$98,9,FALSE)=0,"",VLOOKUP($A22,'Test Sample Data'!$A$3:$L$98,9,FALSE)))</f>
        <v/>
      </c>
      <c r="K22" s="13" t="str">
        <f>IF(A22="","",IF(VLOOKUP($A22,'Test Sample Data'!$A$3:$L$98,10,FALSE)=0,"",VLOOKUP($A22,'Test Sample Data'!$A$3:$L$98,10,FALSE)))</f>
        <v/>
      </c>
      <c r="L22" s="13" t="str">
        <f>IF(A22="","",IF(VLOOKUP($A22,'Test Sample Data'!$A$3:$L$98,11,FALSE)=0,"",VLOOKUP($A22,'Test Sample Data'!$A$3:$L$98,11,FALSE)))</f>
        <v/>
      </c>
      <c r="M22" s="13" t="str">
        <f>IF(A22="","",IF(VLOOKUP($A22,'Test Sample Data'!$A$3:$L$98,12,FALSE)=0,"",VLOOKUP($A22,'Test Sample Data'!$A$3:$L$98,12,FALSE)))</f>
        <v/>
      </c>
      <c r="O22" s="25" t="str">
        <f t="shared" si="0"/>
        <v/>
      </c>
      <c r="Q22" s="21" t="str">
        <f>IF('Choose Housekeeping Genes'!C22=0,"",'Choose Housekeeping Genes'!C22)</f>
        <v/>
      </c>
      <c r="R22" s="13" t="str">
        <f>IF(A22="","",IF(VLOOKUP($A22,'Control Sample Data'!$A$3:$L$98,3,FALSE)=0,"",VLOOKUP($A22,'Control Sample Data'!$A$3:$L$98,3,FALSE)))</f>
        <v/>
      </c>
      <c r="S22" s="13" t="str">
        <f>IF(A22="","",IF(VLOOKUP($A22,'Control Sample Data'!$A$3:$L$98,4,FALSE)=0,"",VLOOKUP($A22,'Control Sample Data'!$A$3:$L$98,4,FALSE)))</f>
        <v/>
      </c>
      <c r="T22" s="13" t="str">
        <f>IF(A22="","",IF(VLOOKUP($A22,'Control Sample Data'!$A$3:$L$98,5,FALSE)=0,"",VLOOKUP($A22,'Control Sample Data'!$A$3:$L$98,5,FALSE)))</f>
        <v/>
      </c>
      <c r="U22" s="13" t="str">
        <f>IF(A22="","",IF(VLOOKUP($A22,'Control Sample Data'!$A$3:$L$98,6,FALSE)=0,"",VLOOKUP($A22,'Control Sample Data'!$A$3:$L$98,6,FALSE)))</f>
        <v/>
      </c>
      <c r="V22" s="13" t="str">
        <f>IF(A22="","",IF(VLOOKUP($A22,'Control Sample Data'!$A$3:$L$98,7,FALSE)=0,"",VLOOKUP($A22,'Control Sample Data'!$A$3:$L$98,7,FALSE)))</f>
        <v/>
      </c>
      <c r="W22" s="13" t="str">
        <f>IF(A22="","",IF(VLOOKUP($A22,'Control Sample Data'!$A$3:$L$98,8,FALSE)=0,"",VLOOKUP($A22,'Control Sample Data'!$A$3:$L$98,8,FALSE)))</f>
        <v/>
      </c>
      <c r="X22" s="13" t="str">
        <f>IF(A22="","",IF(VLOOKUP($A22,'Control Sample Data'!$A$3:$L$98,9,FALSE)=0,"",VLOOKUP($A22,'Control Sample Data'!$A$3:$L$98,9,FALSE)))</f>
        <v/>
      </c>
      <c r="Y22" s="13" t="str">
        <f>IF($A22="","",IF(VLOOKUP($A22,'Control Sample Data'!$A$3:$L$98,10,FALSE)=0,"",VLOOKUP($A22,'Control Sample Data'!$A$3:$L$98,10,FALSE)))</f>
        <v/>
      </c>
      <c r="Z22" s="13" t="str">
        <f>IF(A22="","",IF(VLOOKUP($A22,'Control Sample Data'!$A$3:$L$98,11,FALSE)=0,"",VLOOKUP($A22,'Control Sample Data'!$A$3:$L$98,11,FALSE)))</f>
        <v/>
      </c>
      <c r="AA22" s="13" t="str">
        <f>IF(A22="","",IF(VLOOKUP($A22,'Control Sample Data'!$A$3:$L$98,12,FALSE)=0,"",VLOOKUP($A22,'Control Sample Data'!$A$3:$L$98,12,FALSE)))</f>
        <v/>
      </c>
    </row>
    <row r="24" spans="1:27" ht="13" x14ac:dyDescent="0.3">
      <c r="C24" s="12" t="s">
        <v>176</v>
      </c>
      <c r="D24" s="21">
        <f>IF(ISERROR(AVERAGE(D3:D22)),"",AVERAGE(D3:D22))</f>
        <v>19.009999999999998</v>
      </c>
      <c r="E24" s="21">
        <f t="shared" ref="E24:M24" si="1">IF(ISERROR(AVERAGE(E3:E22)),"",AVERAGE(E3:E22))</f>
        <v>18.649999999999999</v>
      </c>
      <c r="F24" s="21">
        <f t="shared" si="1"/>
        <v>18.39</v>
      </c>
      <c r="G24" s="21" t="str">
        <f t="shared" si="1"/>
        <v/>
      </c>
      <c r="H24" s="21" t="str">
        <f t="shared" si="1"/>
        <v/>
      </c>
      <c r="I24" s="21" t="str">
        <f t="shared" si="1"/>
        <v/>
      </c>
      <c r="J24" s="21" t="str">
        <f t="shared" si="1"/>
        <v/>
      </c>
      <c r="K24" s="21" t="str">
        <f t="shared" si="1"/>
        <v/>
      </c>
      <c r="L24" s="21" t="str">
        <f t="shared" si="1"/>
        <v/>
      </c>
      <c r="M24" s="21" t="str">
        <f t="shared" si="1"/>
        <v/>
      </c>
      <c r="Q24" s="12" t="s">
        <v>176</v>
      </c>
      <c r="R24" s="21">
        <f>IF(ISERROR(AVERAGE(R3:R22)),"",AVERAGE(R3:R22))</f>
        <v>17.265000000000001</v>
      </c>
      <c r="S24" s="21">
        <f t="shared" ref="S24:AA24" si="2">IF(ISERROR(AVERAGE(S3:S22)),"",AVERAGE(S3:S22))</f>
        <v>18.07</v>
      </c>
      <c r="T24" s="21">
        <f t="shared" si="2"/>
        <v>18.684999999999999</v>
      </c>
      <c r="U24" s="21" t="str">
        <f t="shared" si="2"/>
        <v/>
      </c>
      <c r="V24" s="21" t="str">
        <f t="shared" si="2"/>
        <v/>
      </c>
      <c r="W24" s="21" t="str">
        <f t="shared" si="2"/>
        <v/>
      </c>
      <c r="X24" s="21" t="str">
        <f t="shared" si="2"/>
        <v/>
      </c>
      <c r="Y24" s="21" t="str">
        <f t="shared" si="2"/>
        <v/>
      </c>
      <c r="Z24" s="21" t="str">
        <f t="shared" si="2"/>
        <v/>
      </c>
      <c r="AA24" s="21" t="str">
        <f t="shared" si="2"/>
        <v/>
      </c>
    </row>
  </sheetData>
  <sheetProtection algorithmName="SHA-512" hashValue="rHB7xuGTv541qcFJlstPfKvuMI5eaYHBmOBv8b/jdDREGFBMXh8JyIXYaTqwRecYLy2kteBdvoz1b2OfqJqPag==" saltValue="FHMZ8zdto8W41ZW/QZu2nw==" spinCount="100000" sheet="1" objects="1" scenarios="1"/>
  <mergeCells count="6">
    <mergeCell ref="A1:A2"/>
    <mergeCell ref="C1:C2"/>
    <mergeCell ref="R1:AA1"/>
    <mergeCell ref="Q1:Q2"/>
    <mergeCell ref="D1:M1"/>
    <mergeCell ref="O1:O2"/>
  </mergeCells>
  <phoneticPr fontId="7"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E32B9-62F8-46E8-A409-CCA153A2BFC6}">
  <dimension ref="A1"/>
  <sheetViews>
    <sheetView workbookViewId="0"/>
  </sheetViews>
  <sheetFormatPr defaultRowHeight="12.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75"/>
  <sheetViews>
    <sheetView workbookViewId="0">
      <selection sqref="A1:H1"/>
    </sheetView>
  </sheetViews>
  <sheetFormatPr defaultRowHeight="12.5" x14ac:dyDescent="0.25"/>
  <cols>
    <col min="1" max="1" width="25.6328125" customWidth="1"/>
    <col min="2" max="11" width="7.6328125" customWidth="1"/>
    <col min="12" max="13" width="14.6328125" customWidth="1"/>
  </cols>
  <sheetData>
    <row r="1" spans="1:16" ht="15" customHeight="1" x14ac:dyDescent="0.3">
      <c r="A1" s="243" t="s">
        <v>213</v>
      </c>
      <c r="B1" s="181"/>
      <c r="C1" s="181"/>
      <c r="D1" s="181"/>
      <c r="E1" s="181"/>
      <c r="F1" s="181"/>
      <c r="G1" s="181"/>
      <c r="H1" s="244"/>
      <c r="I1" s="154" t="s">
        <v>191</v>
      </c>
      <c r="J1" s="190"/>
      <c r="K1" s="191"/>
      <c r="L1" s="239" t="str">
        <f>Results!E2</f>
        <v>Test Sample</v>
      </c>
      <c r="M1" s="193"/>
    </row>
    <row r="2" spans="1:16" ht="15" customHeight="1" x14ac:dyDescent="0.3">
      <c r="A2" s="202" t="s">
        <v>219</v>
      </c>
      <c r="B2" s="202"/>
      <c r="C2" s="237" t="str">
        <f>LEFT('Gene Table'!C1,8)</f>
        <v>CLAG2257</v>
      </c>
      <c r="D2" s="238"/>
      <c r="E2" s="240"/>
      <c r="F2" s="241"/>
      <c r="G2" s="241"/>
      <c r="H2" s="242"/>
      <c r="I2" s="154" t="s">
        <v>192</v>
      </c>
      <c r="J2" s="190"/>
      <c r="K2" s="191"/>
      <c r="L2" s="245" t="str">
        <f>Results!F2</f>
        <v>Control Sample</v>
      </c>
      <c r="M2" s="246"/>
    </row>
    <row r="3" spans="1:16" ht="15" customHeight="1" x14ac:dyDescent="0.3">
      <c r="A3" s="220" t="s">
        <v>334</v>
      </c>
      <c r="B3" s="221"/>
      <c r="C3" s="215" t="s">
        <v>329</v>
      </c>
      <c r="D3" s="216"/>
      <c r="E3" s="216"/>
      <c r="F3" s="216"/>
      <c r="G3" s="216"/>
      <c r="H3" s="35"/>
      <c r="I3" s="26"/>
      <c r="L3" s="102"/>
      <c r="M3" s="102"/>
      <c r="P3" s="101"/>
    </row>
    <row r="4" spans="1:16" ht="15" customHeight="1" x14ac:dyDescent="0.3">
      <c r="A4" s="222"/>
      <c r="B4" s="223"/>
      <c r="C4" s="215" t="s">
        <v>330</v>
      </c>
      <c r="D4" s="216"/>
      <c r="E4" s="216"/>
      <c r="F4" s="216"/>
      <c r="G4" s="216"/>
      <c r="H4" s="35"/>
      <c r="I4" s="26"/>
      <c r="L4" s="102"/>
      <c r="M4" s="102"/>
      <c r="P4" s="101"/>
    </row>
    <row r="5" spans="1:16" ht="15" customHeight="1" x14ac:dyDescent="0.3">
      <c r="A5" s="224"/>
      <c r="B5" s="225"/>
      <c r="C5" s="215" t="s">
        <v>331</v>
      </c>
      <c r="D5" s="216"/>
      <c r="E5" s="216"/>
      <c r="F5" s="216"/>
      <c r="G5" s="216"/>
      <c r="H5" s="35"/>
      <c r="I5" s="26"/>
      <c r="L5" s="102"/>
      <c r="M5" s="102"/>
      <c r="P5" s="101"/>
    </row>
    <row r="6" spans="1:16" ht="15" customHeight="1" x14ac:dyDescent="0.3">
      <c r="A6" s="229" t="s">
        <v>333</v>
      </c>
      <c r="B6" s="230"/>
      <c r="C6" s="231" t="s">
        <v>329</v>
      </c>
      <c r="D6" s="231"/>
      <c r="E6" s="231"/>
      <c r="F6" s="231"/>
      <c r="G6" s="231"/>
      <c r="H6" s="35"/>
      <c r="I6" s="26"/>
      <c r="L6" s="102"/>
      <c r="M6" s="102"/>
    </row>
    <row r="7" spans="1:16" ht="15" customHeight="1" x14ac:dyDescent="0.3">
      <c r="A7" s="26"/>
      <c r="B7" s="26"/>
      <c r="C7" s="102"/>
      <c r="D7" s="2"/>
      <c r="E7" s="100"/>
      <c r="I7" s="26"/>
      <c r="L7" s="102"/>
      <c r="M7" s="102"/>
    </row>
    <row r="8" spans="1:16" ht="15" customHeight="1" x14ac:dyDescent="0.25">
      <c r="A8" s="232" t="s">
        <v>218</v>
      </c>
      <c r="B8" s="233"/>
      <c r="C8" s="233"/>
      <c r="D8" s="233"/>
      <c r="E8" s="233"/>
      <c r="F8" s="233"/>
      <c r="G8" s="233"/>
      <c r="H8" s="233"/>
      <c r="I8" s="233"/>
      <c r="J8" s="233"/>
      <c r="K8" s="233"/>
      <c r="L8" s="233"/>
      <c r="M8" s="233"/>
    </row>
    <row r="9" spans="1:16" ht="15" customHeight="1" x14ac:dyDescent="0.25">
      <c r="A9" s="151" t="str">
        <f>L1</f>
        <v>Test Sample</v>
      </c>
      <c r="B9" s="151"/>
      <c r="C9" s="151"/>
      <c r="D9" s="151"/>
      <c r="E9" s="151"/>
      <c r="F9" s="151"/>
      <c r="G9" s="151"/>
      <c r="H9" s="151"/>
      <c r="I9" s="151"/>
      <c r="J9" s="151"/>
      <c r="K9" s="151"/>
      <c r="L9" s="151"/>
      <c r="M9" s="151"/>
    </row>
    <row r="10" spans="1:16" ht="15" customHeight="1" x14ac:dyDescent="0.25">
      <c r="A10" s="85" t="s">
        <v>0</v>
      </c>
      <c r="B10" s="85" t="s">
        <v>154</v>
      </c>
      <c r="C10" s="85" t="s">
        <v>155</v>
      </c>
      <c r="D10" s="85" t="s">
        <v>156</v>
      </c>
      <c r="E10" s="85" t="s">
        <v>157</v>
      </c>
      <c r="F10" s="85" t="s">
        <v>158</v>
      </c>
      <c r="G10" s="85" t="s">
        <v>159</v>
      </c>
      <c r="H10" s="85" t="s">
        <v>160</v>
      </c>
      <c r="I10" s="85" t="s">
        <v>161</v>
      </c>
      <c r="J10" s="85" t="s">
        <v>162</v>
      </c>
      <c r="K10" s="85" t="s">
        <v>163</v>
      </c>
      <c r="L10" s="57" t="s">
        <v>216</v>
      </c>
      <c r="M10" s="63" t="s">
        <v>217</v>
      </c>
    </row>
    <row r="11" spans="1:16" ht="15" customHeight="1" x14ac:dyDescent="0.25">
      <c r="A11" s="85" t="s">
        <v>506</v>
      </c>
      <c r="B11" s="88">
        <f>IF(ISERR(Calculations!C51),"",Calculations!C51)</f>
        <v>18.63</v>
      </c>
      <c r="C11" s="88">
        <f>IF(ISERR(Calculations!D51),"",Calculations!D51)</f>
        <v>18.64</v>
      </c>
      <c r="D11" s="88">
        <f>IF(ISERR(Calculations!E51),"",Calculations!E51)</f>
        <v>18.670000000000002</v>
      </c>
      <c r="E11" s="88" t="str">
        <f>IF(ISERR(Calculations!F51),"",Calculations!F51)</f>
        <v/>
      </c>
      <c r="F11" s="88" t="str">
        <f>IF(ISERR(Calculations!G51),"",Calculations!G51)</f>
        <v/>
      </c>
      <c r="G11" s="88" t="str">
        <f>IF(ISERR(Calculations!H51),"",Calculations!H51)</f>
        <v/>
      </c>
      <c r="H11" s="88" t="str">
        <f>IF(ISERR(Calculations!I51),"",Calculations!I51)</f>
        <v/>
      </c>
      <c r="I11" s="88" t="str">
        <f>IF(ISERR(Calculations!J51),"",Calculations!J51)</f>
        <v/>
      </c>
      <c r="J11" s="88" t="str">
        <f>IF(ISERR(Calculations!K51),"",Calculations!K51)</f>
        <v/>
      </c>
      <c r="K11" s="88" t="str">
        <f>IF(ISERR(Calculations!L51),"",Calculations!L51)</f>
        <v/>
      </c>
      <c r="L11" s="89">
        <f>AVERAGE(B11:K11)</f>
        <v>18.646666666666665</v>
      </c>
      <c r="M11" s="89">
        <f>STDEV(B11:K11)</f>
        <v>2.081665999466259E-2</v>
      </c>
    </row>
    <row r="12" spans="1:16" ht="15" customHeight="1" x14ac:dyDescent="0.25">
      <c r="A12" s="57"/>
      <c r="B12" s="88"/>
      <c r="C12" s="88"/>
      <c r="D12" s="88"/>
      <c r="E12" s="88"/>
      <c r="F12" s="88"/>
      <c r="G12" s="88"/>
      <c r="H12" s="88"/>
      <c r="I12" s="88"/>
      <c r="J12" s="88"/>
      <c r="K12" s="88"/>
      <c r="L12" s="142" t="s">
        <v>505</v>
      </c>
      <c r="M12" s="89" t="s">
        <v>211</v>
      </c>
    </row>
    <row r="13" spans="1:16" ht="15" customHeight="1" x14ac:dyDescent="0.25">
      <c r="A13" s="85" t="s">
        <v>507</v>
      </c>
      <c r="B13" s="88">
        <f>IF(ISERR(Calculations!C50),"",Calculations!C50)</f>
        <v>19.510000000000002</v>
      </c>
      <c r="C13" s="88">
        <f>IF(ISERR(Calculations!D50),"",Calculations!D50)</f>
        <v>19.54</v>
      </c>
      <c r="D13" s="88">
        <f>IF(ISERR(Calculations!E50),"",Calculations!E50)</f>
        <v>19.62</v>
      </c>
      <c r="E13" s="88" t="str">
        <f>IF(ISERR(Calculations!F50),"",Calculations!F50)</f>
        <v/>
      </c>
      <c r="F13" s="88" t="str">
        <f>IF(ISERR(Calculations!G50),"",Calculations!G50)</f>
        <v/>
      </c>
      <c r="G13" s="88" t="str">
        <f>IF(ISERR(Calculations!H50),"",Calculations!H50)</f>
        <v/>
      </c>
      <c r="H13" s="88" t="str">
        <f>IF(ISERR(Calculations!I50),"",Calculations!I50)</f>
        <v/>
      </c>
      <c r="I13" s="88" t="str">
        <f>IF(ISERR(Calculations!J50),"",Calculations!J50)</f>
        <v/>
      </c>
      <c r="J13" s="88" t="str">
        <f>IF(ISERR(Calculations!K50),"",Calculations!K50)</f>
        <v/>
      </c>
      <c r="K13" s="88" t="str">
        <f>IF(ISERR(Calculations!L50),"",Calculations!L50)</f>
        <v/>
      </c>
      <c r="L13" s="89">
        <f>AVERAGE(B13:K13)</f>
        <v>19.556666666666668</v>
      </c>
      <c r="M13" s="89">
        <f>STDEV(B13:K13)</f>
        <v>5.6862407030773304E-2</v>
      </c>
    </row>
    <row r="14" spans="1:16" ht="15" customHeight="1" x14ac:dyDescent="0.25">
      <c r="A14" s="57"/>
      <c r="B14" s="88" t="str">
        <f>IF(ISERROR(STDEV(Calculations!C94:C96)),"",STDEV(Calculations!C94:C96))</f>
        <v/>
      </c>
      <c r="C14" s="88" t="str">
        <f>IF(ISERROR(STDEV(Calculations!D94:D96)),"",STDEV(Calculations!D94:D96))</f>
        <v/>
      </c>
      <c r="D14" s="88" t="str">
        <f>IF(ISERROR(STDEV(Calculations!E94:E96)),"",STDEV(Calculations!E94:E96))</f>
        <v/>
      </c>
      <c r="E14" s="88" t="str">
        <f>IF(ISERROR(STDEV(Calculations!F94:F96)),"",STDEV(Calculations!F94:F96))</f>
        <v/>
      </c>
      <c r="F14" s="88" t="str">
        <f>IF(ISERROR(STDEV(Calculations!G94:G96)),"",STDEV(Calculations!G94:G96))</f>
        <v/>
      </c>
      <c r="G14" s="88" t="str">
        <f>IF(ISERROR(STDEV(Calculations!H94:H96)),"",STDEV(Calculations!H94:H96))</f>
        <v/>
      </c>
      <c r="H14" s="88" t="str">
        <f>IF(ISERROR(STDEV(Calculations!I94:I96)),"",STDEV(Calculations!I94:I96))</f>
        <v/>
      </c>
      <c r="I14" s="88" t="str">
        <f>IF(ISERROR(STDEV(Calculations!J94:J96)),"",STDEV(Calculations!J94:J96))</f>
        <v/>
      </c>
      <c r="J14" s="88" t="str">
        <f>IF(ISERROR(STDEV(Calculations!K94:K96)),"",STDEV(Calculations!K94:K96))</f>
        <v/>
      </c>
      <c r="K14" s="88" t="str">
        <f>IF(ISERROR(STDEV(Calculations!L94:L96)),"",STDEV(Calculations!L94:L96))</f>
        <v/>
      </c>
      <c r="L14" s="142" t="s">
        <v>505</v>
      </c>
      <c r="M14" s="142" t="s">
        <v>505</v>
      </c>
    </row>
    <row r="15" spans="1:16" ht="15" customHeight="1" x14ac:dyDescent="0.25">
      <c r="A15" s="234" t="str">
        <f>L2</f>
        <v>Control Sample</v>
      </c>
      <c r="B15" s="235"/>
      <c r="C15" s="235"/>
      <c r="D15" s="235"/>
      <c r="E15" s="235"/>
      <c r="F15" s="235"/>
      <c r="G15" s="235"/>
      <c r="H15" s="235"/>
      <c r="I15" s="235"/>
      <c r="J15" s="235"/>
      <c r="K15" s="235"/>
      <c r="L15" s="235"/>
      <c r="M15" s="236"/>
    </row>
    <row r="16" spans="1:16" ht="15" customHeight="1" x14ac:dyDescent="0.25">
      <c r="A16" s="85" t="s">
        <v>0</v>
      </c>
      <c r="B16" s="85" t="s">
        <v>154</v>
      </c>
      <c r="C16" s="85" t="s">
        <v>155</v>
      </c>
      <c r="D16" s="85" t="s">
        <v>156</v>
      </c>
      <c r="E16" s="85" t="s">
        <v>157</v>
      </c>
      <c r="F16" s="85" t="s">
        <v>158</v>
      </c>
      <c r="G16" s="85" t="s">
        <v>159</v>
      </c>
      <c r="H16" s="85" t="s">
        <v>160</v>
      </c>
      <c r="I16" s="85" t="s">
        <v>161</v>
      </c>
      <c r="J16" s="85" t="s">
        <v>162</v>
      </c>
      <c r="K16" s="85" t="s">
        <v>163</v>
      </c>
      <c r="L16" s="57" t="s">
        <v>216</v>
      </c>
      <c r="M16" s="63" t="s">
        <v>217</v>
      </c>
    </row>
    <row r="17" spans="1:13" ht="15" customHeight="1" x14ac:dyDescent="0.25">
      <c r="A17" s="85" t="s">
        <v>506</v>
      </c>
      <c r="B17" s="88">
        <f>IF(ISERR(Calculations!O51),"",Calculations!O51)</f>
        <v>18.059999999999999</v>
      </c>
      <c r="C17" s="88">
        <f>IF(ISERR(Calculations!P51),"",Calculations!P51)</f>
        <v>18.39</v>
      </c>
      <c r="D17" s="88">
        <f>IF(ISERR(Calculations!Q51),"",Calculations!Q51)</f>
        <v>18.25</v>
      </c>
      <c r="E17" s="88" t="str">
        <f>IF(ISERR(Calculations!R51),"",Calculations!R51)</f>
        <v/>
      </c>
      <c r="F17" s="88" t="str">
        <f>IF(ISERR(Calculations!S51),"",Calculations!S51)</f>
        <v/>
      </c>
      <c r="G17" s="88" t="str">
        <f>IF(ISERR(Calculations!T51),"",Calculations!T51)</f>
        <v/>
      </c>
      <c r="H17" s="88" t="str">
        <f>IF(ISERR(Calculations!U51),"",Calculations!U51)</f>
        <v/>
      </c>
      <c r="I17" s="88" t="str">
        <f>IF(ISERR(Calculations!V51),"",Calculations!V51)</f>
        <v/>
      </c>
      <c r="J17" s="88" t="str">
        <f>IF(ISERR(Calculations!W51),"",Calculations!W51)</f>
        <v/>
      </c>
      <c r="K17" s="88" t="str">
        <f>IF(ISERR(Calculations!X51),"",Calculations!X51)</f>
        <v/>
      </c>
      <c r="L17" s="89">
        <f>AVERAGE(B17:K17)</f>
        <v>18.233333333333334</v>
      </c>
      <c r="M17" s="89">
        <f>STDEV(B17:K17)</f>
        <v>0.16563010998406555</v>
      </c>
    </row>
    <row r="18" spans="1:13" ht="15" customHeight="1" x14ac:dyDescent="0.25">
      <c r="A18" s="57"/>
      <c r="B18" s="88"/>
      <c r="C18" s="88"/>
      <c r="D18" s="88"/>
      <c r="E18" s="88"/>
      <c r="F18" s="88"/>
      <c r="G18" s="88"/>
      <c r="H18" s="88"/>
      <c r="I18" s="88"/>
      <c r="J18" s="88"/>
      <c r="K18" s="88"/>
      <c r="L18" s="89" t="s">
        <v>211</v>
      </c>
      <c r="M18" s="89" t="s">
        <v>211</v>
      </c>
    </row>
    <row r="19" spans="1:13" ht="15" customHeight="1" x14ac:dyDescent="0.25">
      <c r="A19" s="85" t="s">
        <v>507</v>
      </c>
      <c r="B19" s="88">
        <f>IF(ISERR(Calculations!O50),"",Calculations!O50)</f>
        <v>19.47</v>
      </c>
      <c r="C19" s="88">
        <f>IF(ISERR(Calculations!P50),"",Calculations!P50)</f>
        <v>19.670000000000002</v>
      </c>
      <c r="D19" s="88">
        <f>IF(ISERR(Calculations!Q50),"",Calculations!Q50)</f>
        <v>19.559999999999999</v>
      </c>
      <c r="E19" s="88" t="str">
        <f>IF(ISERR(Calculations!R50),"",Calculations!R50)</f>
        <v/>
      </c>
      <c r="F19" s="88" t="str">
        <f>IF(ISERR(Calculations!S50),"",Calculations!S50)</f>
        <v/>
      </c>
      <c r="G19" s="88" t="str">
        <f>IF(ISERR(Calculations!T50),"",Calculations!T50)</f>
        <v/>
      </c>
      <c r="H19" s="88" t="str">
        <f>IF(ISERR(Calculations!U50),"",Calculations!U50)</f>
        <v/>
      </c>
      <c r="I19" s="88" t="str">
        <f>IF(ISERR(Calculations!V50),"",Calculations!V50)</f>
        <v/>
      </c>
      <c r="J19" s="88" t="str">
        <f>IF(ISERR(Calculations!W50),"",Calculations!W50)</f>
        <v/>
      </c>
      <c r="K19" s="88" t="str">
        <f>IF(ISERR(Calculations!X50),"",Calculations!X50)</f>
        <v/>
      </c>
      <c r="L19" s="89">
        <f>AVERAGE(B19:K19)</f>
        <v>19.566666666666666</v>
      </c>
      <c r="M19" s="89">
        <f>STDEV(B19:K19)</f>
        <v>0.10016652800877961</v>
      </c>
    </row>
    <row r="20" spans="1:13" ht="15" customHeight="1" x14ac:dyDescent="0.25">
      <c r="A20" s="57"/>
      <c r="B20" s="88"/>
      <c r="C20" s="88"/>
      <c r="D20" s="88"/>
      <c r="E20" s="88"/>
      <c r="F20" s="88"/>
      <c r="G20" s="88"/>
      <c r="H20" s="88"/>
      <c r="I20" s="88"/>
      <c r="J20" s="88"/>
      <c r="K20" s="88"/>
      <c r="L20" s="89" t="s">
        <v>211</v>
      </c>
      <c r="M20" s="89" t="s">
        <v>211</v>
      </c>
    </row>
    <row r="21" spans="1:13" ht="15" customHeight="1" x14ac:dyDescent="0.25">
      <c r="A21" s="226" t="s">
        <v>230</v>
      </c>
      <c r="B21" s="190"/>
      <c r="C21" s="190"/>
      <c r="D21" s="190"/>
      <c r="E21" s="190"/>
      <c r="F21" s="190"/>
      <c r="G21" s="190"/>
      <c r="H21" s="190"/>
      <c r="I21" s="190"/>
      <c r="J21" s="190"/>
      <c r="K21" s="190"/>
    </row>
    <row r="22" spans="1:13" ht="15" customHeight="1" x14ac:dyDescent="0.25">
      <c r="A22" s="151" t="str">
        <f>L1</f>
        <v>Test Sample</v>
      </c>
      <c r="B22" s="151"/>
      <c r="C22" s="151"/>
      <c r="D22" s="151"/>
      <c r="E22" s="151"/>
      <c r="F22" s="151"/>
      <c r="G22" s="151"/>
      <c r="H22" s="151"/>
      <c r="I22" s="151"/>
      <c r="J22" s="151"/>
      <c r="K22" s="151"/>
      <c r="L22" s="73"/>
      <c r="M22" s="73"/>
    </row>
    <row r="23" spans="1:13" ht="15" customHeight="1" x14ac:dyDescent="0.25">
      <c r="A23" s="85" t="s">
        <v>0</v>
      </c>
      <c r="B23" s="85" t="s">
        <v>154</v>
      </c>
      <c r="C23" s="85" t="s">
        <v>155</v>
      </c>
      <c r="D23" s="85" t="s">
        <v>156</v>
      </c>
      <c r="E23" s="85" t="s">
        <v>157</v>
      </c>
      <c r="F23" s="85" t="s">
        <v>158</v>
      </c>
      <c r="G23" s="85" t="s">
        <v>159</v>
      </c>
      <c r="H23" s="85" t="s">
        <v>160</v>
      </c>
      <c r="I23" s="85" t="s">
        <v>161</v>
      </c>
      <c r="J23" s="85" t="s">
        <v>162</v>
      </c>
      <c r="K23" s="85" t="s">
        <v>163</v>
      </c>
      <c r="L23" s="73"/>
      <c r="M23" s="73"/>
    </row>
    <row r="24" spans="1:13" ht="15" customHeight="1" x14ac:dyDescent="0.25">
      <c r="A24" s="85" t="s">
        <v>214</v>
      </c>
      <c r="B24" s="88">
        <f>IF(ISERR(B13-B11),"",B13-B11)</f>
        <v>0.88000000000000256</v>
      </c>
      <c r="C24" s="88">
        <f>IF(ISERR(C13-C11),"",C13-C11)</f>
        <v>0.89999999999999858</v>
      </c>
      <c r="D24" s="88">
        <f t="shared" ref="D24:K24" si="0">IF(ISERR(D13-D11),"",D13-D11)</f>
        <v>0.94999999999999929</v>
      </c>
      <c r="E24" s="88" t="str">
        <f t="shared" si="0"/>
        <v/>
      </c>
      <c r="F24" s="88" t="str">
        <f t="shared" si="0"/>
        <v/>
      </c>
      <c r="G24" s="88" t="str">
        <f t="shared" si="0"/>
        <v/>
      </c>
      <c r="H24" s="88" t="str">
        <f t="shared" si="0"/>
        <v/>
      </c>
      <c r="I24" s="88" t="str">
        <f t="shared" si="0"/>
        <v/>
      </c>
      <c r="J24" s="88" t="str">
        <f t="shared" si="0"/>
        <v/>
      </c>
      <c r="K24" s="88" t="str">
        <f t="shared" si="0"/>
        <v/>
      </c>
      <c r="L24" s="72"/>
      <c r="M24" s="70"/>
    </row>
    <row r="25" spans="1:13" ht="15" customHeight="1" x14ac:dyDescent="0.25">
      <c r="A25" s="57" t="s">
        <v>212</v>
      </c>
      <c r="B25" s="86" t="str">
        <f>IF(B24="","",IF(B24&lt;(IF(OR(LEFT(UPPER(TRIM('Gene Table'!$C$1)),2)="HA", $C$6=$C$4, $C$6=$C$5),7,5)),"Pass","Inquiry"))</f>
        <v>Pass</v>
      </c>
      <c r="C25" s="86" t="str">
        <f>IF(C24="","",IF(C24&lt;(IF(OR(LEFT(UPPER(TRIM('Gene Table'!$C$1)),2)="HA", $C$6=$C$4, $C$6=$C$5),7,5)),"Pass","Inquiry"))</f>
        <v>Pass</v>
      </c>
      <c r="D25" s="86" t="str">
        <f>IF(D24="","",IF(D24&lt;(IF(OR(LEFT(UPPER(TRIM('Gene Table'!$C$1)),2)="HA", $C$6=$C$4, $C$6=$C$5),7,5)),"Pass","Inquiry"))</f>
        <v>Pass</v>
      </c>
      <c r="E25" s="86" t="str">
        <f>IF(E24="","",IF(E24&lt;(IF(OR(LEFT(UPPER(TRIM('Gene Table'!$C$1)),2)="HA", $C$6=$C$4, $C$6=$C$5),7,5)),"Pass","Inquiry"))</f>
        <v/>
      </c>
      <c r="F25" s="86" t="str">
        <f>IF(F24="","",IF(F24&lt;(IF(OR(LEFT(UPPER(TRIM('Gene Table'!$C$1)),2)="HA", $C$6=$C$4, $C$6=$C$5),7,5)),"Pass","Inquiry"))</f>
        <v/>
      </c>
      <c r="G25" s="86" t="str">
        <f>IF(G24="","",IF(G24&lt;(IF(OR(LEFT(UPPER(TRIM('Gene Table'!$C$1)),2)="HA", $C$6=$C$4, $C$6=$C$5),7,5)),"Pass","Inquiry"))</f>
        <v/>
      </c>
      <c r="H25" s="86" t="str">
        <f>IF(H24="","",IF(H24&lt;(IF(OR(LEFT(UPPER(TRIM('Gene Table'!$C$1)),2)="HA", $C$6=$C$4, $C$6=$C$5),7,5)),"Pass","Inquiry"))</f>
        <v/>
      </c>
      <c r="I25" s="86" t="str">
        <f>IF(I24="","",IF(I24&lt;(IF(OR(LEFT(UPPER(TRIM('Gene Table'!$C$1)),2)="HA", $C$6=$C$4, $C$6=$C$5),7,5)),"Pass","Inquiry"))</f>
        <v/>
      </c>
      <c r="J25" s="86" t="str">
        <f>IF(J24="","",IF(J24&lt;(IF(OR(LEFT(UPPER(TRIM('Gene Table'!$C$1)),2)="HA", $C$6=$C$4, $C$6=$C$5),7,5)),"Pass","Inquiry"))</f>
        <v/>
      </c>
      <c r="K25" s="86" t="str">
        <f>IF(K24="","",IF(K24&lt;(IF(OR(LEFT(UPPER(TRIM('Gene Table'!$C$1)),2)="HA", $C$6=$C$4, $C$6=$C$5),7,5)),"Pass","Inquiry"))</f>
        <v/>
      </c>
      <c r="L25" s="71"/>
      <c r="M25" s="71"/>
    </row>
    <row r="26" spans="1:13" ht="15" customHeight="1" x14ac:dyDescent="0.25">
      <c r="A26" s="151" t="str">
        <f>L2</f>
        <v>Control Sample</v>
      </c>
      <c r="B26" s="151"/>
      <c r="C26" s="151"/>
      <c r="D26" s="151"/>
      <c r="E26" s="151"/>
      <c r="F26" s="151"/>
      <c r="G26" s="151"/>
      <c r="H26" s="151"/>
      <c r="I26" s="151"/>
      <c r="J26" s="151"/>
      <c r="K26" s="151"/>
    </row>
    <row r="27" spans="1:13" ht="15" customHeight="1" x14ac:dyDescent="0.25">
      <c r="A27" s="85" t="s">
        <v>0</v>
      </c>
      <c r="B27" s="85" t="s">
        <v>154</v>
      </c>
      <c r="C27" s="85" t="s">
        <v>155</v>
      </c>
      <c r="D27" s="85" t="s">
        <v>156</v>
      </c>
      <c r="E27" s="85" t="s">
        <v>157</v>
      </c>
      <c r="F27" s="85" t="s">
        <v>158</v>
      </c>
      <c r="G27" s="85" t="s">
        <v>159</v>
      </c>
      <c r="H27" s="85" t="s">
        <v>160</v>
      </c>
      <c r="I27" s="85" t="s">
        <v>161</v>
      </c>
      <c r="J27" s="85" t="s">
        <v>162</v>
      </c>
      <c r="K27" s="85" t="s">
        <v>163</v>
      </c>
    </row>
    <row r="28" spans="1:13" ht="15" customHeight="1" x14ac:dyDescent="0.25">
      <c r="A28" s="85" t="s">
        <v>214</v>
      </c>
      <c r="B28" s="88">
        <f>IF(ISERR(B19-B17),"",B19-B17)</f>
        <v>1.4100000000000001</v>
      </c>
      <c r="C28" s="88">
        <f t="shared" ref="C28:K28" si="1">IF(ISERR(C19-C17),"",C19-C17)</f>
        <v>1.2800000000000011</v>
      </c>
      <c r="D28" s="88">
        <f t="shared" si="1"/>
        <v>1.3099999999999987</v>
      </c>
      <c r="E28" s="88" t="str">
        <f t="shared" si="1"/>
        <v/>
      </c>
      <c r="F28" s="88" t="str">
        <f t="shared" si="1"/>
        <v/>
      </c>
      <c r="G28" s="88" t="str">
        <f t="shared" si="1"/>
        <v/>
      </c>
      <c r="H28" s="88" t="str">
        <f t="shared" si="1"/>
        <v/>
      </c>
      <c r="I28" s="88" t="str">
        <f t="shared" si="1"/>
        <v/>
      </c>
      <c r="J28" s="88" t="str">
        <f t="shared" si="1"/>
        <v/>
      </c>
      <c r="K28" s="88" t="str">
        <f t="shared" si="1"/>
        <v/>
      </c>
    </row>
    <row r="29" spans="1:13" ht="15" customHeight="1" x14ac:dyDescent="0.25">
      <c r="A29" s="57" t="s">
        <v>212</v>
      </c>
      <c r="B29" s="86" t="str">
        <f>IF(B28="","",IF(B28&lt;(IF(OR(LEFT(UPPER(TRIM('Gene Table'!$C$1)),2)="HA", $C$6=$C$4, $C$6=$C$5),7,5)),"Pass","Inquiry"))</f>
        <v>Pass</v>
      </c>
      <c r="C29" s="86" t="str">
        <f>IF(C28="","",IF(C28&lt;(IF(OR(LEFT(UPPER(TRIM('Gene Table'!$C$1)),2)="HA", $C$6=$C$4, $C$6=$C$5),7,5)),"Pass","Inquiry"))</f>
        <v>Pass</v>
      </c>
      <c r="D29" s="86" t="str">
        <f>IF(D28="","",IF(D28&lt;(IF(OR(LEFT(UPPER(TRIM('Gene Table'!$C$1)),2)="HA", $C$6=$C$4, $C$6=$C$5),7,5)),"Pass","Inquiry"))</f>
        <v>Pass</v>
      </c>
      <c r="E29" s="86" t="str">
        <f>IF(E28="","",IF(E28&lt;(IF(OR(LEFT(UPPER(TRIM('Gene Table'!$C$1)),2)="HA", $C$6=$C$4, $C$6=$C$5),7,5)),"Pass","Inquiry"))</f>
        <v/>
      </c>
      <c r="F29" s="86" t="str">
        <f>IF(F28="","",IF(F28&lt;(IF(OR(LEFT(UPPER(TRIM('Gene Table'!$C$1)),2)="HA", $C$6=$C$4, $C$6=$C$5),7,5)),"Pass","Inquiry"))</f>
        <v/>
      </c>
      <c r="G29" s="86" t="str">
        <f>IF(G28="","",IF(G28&lt;(IF(OR(LEFT(UPPER(TRIM('Gene Table'!$C$1)),2)="HA", $C$6=$C$4, $C$6=$C$5),7,5)),"Pass","Inquiry"))</f>
        <v/>
      </c>
      <c r="H29" s="86" t="str">
        <f>IF(H28="","",IF(H28&lt;(IF(OR(LEFT(UPPER(TRIM('Gene Table'!$C$1)),2)="HA", $C$6=$C$4, $C$6=$C$5),7,5)),"Pass","Inquiry"))</f>
        <v/>
      </c>
      <c r="I29" s="86" t="str">
        <f>IF(I28="","",IF(I28&lt;(IF(OR(LEFT(UPPER(TRIM('Gene Table'!$C$1)),2)="HA", $C$6=$C$4, $C$6=$C$5),7,5)),"Pass","Inquiry"))</f>
        <v/>
      </c>
      <c r="J29" s="86" t="str">
        <f>IF(J28="","",IF(J28&lt;(IF(OR(LEFT(UPPER(TRIM('Gene Table'!$C$1)),2)="HA", $C$6=$C$4, $C$6=$C$5),7,5)),"Pass","Inquiry"))</f>
        <v/>
      </c>
      <c r="K29" s="86" t="str">
        <f>IF(K28="","",IF(K28&lt;(IF(OR(LEFT(UPPER(TRIM('Gene Table'!$C$1)),2)="HA", $C$6=$C$4, $C$6=$C$5),7,5)),"Pass","Inquiry"))</f>
        <v/>
      </c>
    </row>
    <row r="30" spans="1:13" ht="15" customHeight="1" x14ac:dyDescent="0.25">
      <c r="A30" s="226" t="s">
        <v>220</v>
      </c>
      <c r="B30" s="187"/>
      <c r="C30" s="187"/>
      <c r="D30" s="187"/>
      <c r="E30" s="187"/>
      <c r="F30" s="187"/>
      <c r="G30" s="187"/>
      <c r="H30" s="187"/>
      <c r="I30" s="187"/>
      <c r="J30" s="187"/>
      <c r="K30" s="187"/>
      <c r="L30" s="35"/>
      <c r="M30" s="35"/>
    </row>
    <row r="31" spans="1:13" s="35" customFormat="1" ht="15" customHeight="1" x14ac:dyDescent="0.25">
      <c r="A31" s="151" t="str">
        <f>L1</f>
        <v>Test Sample</v>
      </c>
      <c r="B31" s="151"/>
      <c r="C31" s="151"/>
      <c r="D31" s="151"/>
      <c r="E31" s="151"/>
      <c r="F31" s="151"/>
      <c r="G31" s="151"/>
      <c r="H31" s="151"/>
      <c r="I31" s="151"/>
      <c r="J31" s="151"/>
      <c r="K31" s="151"/>
      <c r="L31"/>
      <c r="M31"/>
    </row>
    <row r="32" spans="1:13" ht="15" customHeight="1" x14ac:dyDescent="0.25">
      <c r="A32" s="85" t="s">
        <v>0</v>
      </c>
      <c r="B32" s="85" t="s">
        <v>154</v>
      </c>
      <c r="C32" s="85" t="s">
        <v>155</v>
      </c>
      <c r="D32" s="85" t="s">
        <v>156</v>
      </c>
      <c r="E32" s="85" t="s">
        <v>157</v>
      </c>
      <c r="F32" s="85" t="s">
        <v>158</v>
      </c>
      <c r="G32" s="85" t="s">
        <v>159</v>
      </c>
      <c r="H32" s="85" t="s">
        <v>160</v>
      </c>
      <c r="I32" s="85" t="s">
        <v>161</v>
      </c>
      <c r="J32" s="85" t="s">
        <v>162</v>
      </c>
      <c r="K32" s="85" t="s">
        <v>163</v>
      </c>
    </row>
    <row r="33" spans="1:13" ht="15" customHeight="1" x14ac:dyDescent="0.25">
      <c r="A33" s="85" t="s">
        <v>233</v>
      </c>
      <c r="B33" s="90">
        <f>IF(ISERR(Calculations!C49),"",Calculations!C49)</f>
        <v>35</v>
      </c>
      <c r="C33" s="90">
        <f>IF(ISERR(Calculations!D49),"",Calculations!D49)</f>
        <v>35</v>
      </c>
      <c r="D33" s="90">
        <f>IF(ISERR(Calculations!E49),"",Calculations!E49)</f>
        <v>35</v>
      </c>
      <c r="E33" s="90" t="str">
        <f>IF(ISERR(Calculations!F49),"",Calculations!F49)</f>
        <v/>
      </c>
      <c r="F33" s="90" t="str">
        <f>IF(ISERR(Calculations!G49),"",Calculations!G49)</f>
        <v/>
      </c>
      <c r="G33" s="90" t="str">
        <f>IF(ISERR(Calculations!H49),"",Calculations!H49)</f>
        <v/>
      </c>
      <c r="H33" s="90" t="str">
        <f>IF(ISERR(Calculations!I49),"",Calculations!I49)</f>
        <v/>
      </c>
      <c r="I33" s="90" t="str">
        <f>IF(ISERR(Calculations!J49),"",Calculations!J49)</f>
        <v/>
      </c>
      <c r="J33" s="90" t="str">
        <f>IF(ISERR(Calculations!K49),"",Calculations!K49)</f>
        <v/>
      </c>
      <c r="K33" s="90" t="str">
        <f>IF(ISERR(Calculations!L49),"",Calculations!L49)</f>
        <v/>
      </c>
    </row>
    <row r="34" spans="1:13" ht="15" customHeight="1" x14ac:dyDescent="0.25">
      <c r="A34" s="57" t="s">
        <v>215</v>
      </c>
      <c r="B34" s="91" t="str">
        <f t="shared" ref="B34:K34" si="2">IF(B33="","",IF($C$6=$C$5, IF(B33&gt;=31,"Pass", IF(B33&gt;=28, "Validate", "Inquiry")), IF($C$6=$C$4, IF(B33&gt;=30,"Pass", IF(B33&gt;=28, "Validate", "Inquiry")), IF(B33&gt;=35,"Pass", "Inquiry"))))</f>
        <v>Pass</v>
      </c>
      <c r="C34" s="91" t="str">
        <f t="shared" si="2"/>
        <v>Pass</v>
      </c>
      <c r="D34" s="91" t="str">
        <f t="shared" si="2"/>
        <v>Pass</v>
      </c>
      <c r="E34" s="91" t="str">
        <f t="shared" si="2"/>
        <v/>
      </c>
      <c r="F34" s="91" t="str">
        <f t="shared" si="2"/>
        <v/>
      </c>
      <c r="G34" s="91" t="str">
        <f t="shared" si="2"/>
        <v/>
      </c>
      <c r="H34" s="91" t="str">
        <f t="shared" si="2"/>
        <v/>
      </c>
      <c r="I34" s="91" t="str">
        <f t="shared" si="2"/>
        <v/>
      </c>
      <c r="J34" s="91" t="str">
        <f t="shared" si="2"/>
        <v/>
      </c>
      <c r="K34" s="91" t="str">
        <f t="shared" si="2"/>
        <v/>
      </c>
    </row>
    <row r="35" spans="1:13" ht="15" customHeight="1" x14ac:dyDescent="0.25">
      <c r="A35" s="151" t="str">
        <f>L2</f>
        <v>Control Sample</v>
      </c>
      <c r="B35" s="151"/>
      <c r="C35" s="151"/>
      <c r="D35" s="151"/>
      <c r="E35" s="151"/>
      <c r="F35" s="151"/>
      <c r="G35" s="151"/>
      <c r="H35" s="151"/>
      <c r="I35" s="151"/>
      <c r="J35" s="151"/>
      <c r="K35" s="151"/>
    </row>
    <row r="36" spans="1:13" ht="15" customHeight="1" x14ac:dyDescent="0.25">
      <c r="A36" s="85" t="s">
        <v>0</v>
      </c>
      <c r="B36" s="85" t="s">
        <v>154</v>
      </c>
      <c r="C36" s="85" t="s">
        <v>155</v>
      </c>
      <c r="D36" s="85" t="s">
        <v>156</v>
      </c>
      <c r="E36" s="85" t="s">
        <v>157</v>
      </c>
      <c r="F36" s="85" t="s">
        <v>158</v>
      </c>
      <c r="G36" s="85" t="s">
        <v>159</v>
      </c>
      <c r="H36" s="85" t="s">
        <v>160</v>
      </c>
      <c r="I36" s="85" t="s">
        <v>161</v>
      </c>
      <c r="J36" s="85" t="s">
        <v>162</v>
      </c>
      <c r="K36" s="85" t="s">
        <v>163</v>
      </c>
    </row>
    <row r="37" spans="1:13" ht="15" customHeight="1" x14ac:dyDescent="0.25">
      <c r="A37" s="85" t="s">
        <v>233</v>
      </c>
      <c r="B37" s="90">
        <f>IF(ISERR(Calculations!O49),"",Calculations!O49)</f>
        <v>35</v>
      </c>
      <c r="C37" s="90">
        <f>IF(ISERR(Calculations!P49),"",Calculations!P49)</f>
        <v>35</v>
      </c>
      <c r="D37" s="90">
        <f>IF(ISERR(Calculations!Q49),"",Calculations!Q49)</f>
        <v>35</v>
      </c>
      <c r="E37" s="90" t="str">
        <f>IF(ISERR(Calculations!R49),"",Calculations!R49)</f>
        <v/>
      </c>
      <c r="F37" s="90" t="str">
        <f>IF(ISERR(Calculations!S49),"",Calculations!S49)</f>
        <v/>
      </c>
      <c r="G37" s="90" t="str">
        <f>IF(ISERR(Calculations!T49),"",Calculations!T49)</f>
        <v/>
      </c>
      <c r="H37" s="90" t="str">
        <f>IF(ISERR(Calculations!U49),"",Calculations!U49)</f>
        <v/>
      </c>
      <c r="I37" s="90" t="str">
        <f>IF(ISERR(Calculations!V49),"",Calculations!V49)</f>
        <v/>
      </c>
      <c r="J37" s="90" t="str">
        <f>IF(ISERR(Calculations!W49),"",Calculations!W49)</f>
        <v/>
      </c>
      <c r="K37" s="90" t="str">
        <f>IF(ISERR(Calculations!X49),"",Calculations!X49)</f>
        <v/>
      </c>
      <c r="L37" s="87"/>
    </row>
    <row r="38" spans="1:13" ht="15" customHeight="1" x14ac:dyDescent="0.25">
      <c r="A38" s="57" t="s">
        <v>215</v>
      </c>
      <c r="B38" s="91" t="str">
        <f t="shared" ref="B38:K38" si="3">IF(B37="","",IF($C$6=$C$5, IF(B37&gt;=31,"Pass", IF(B37&gt;=28, "Validate", "Inquiry")), IF($C$6=$C$4, IF(B37&gt;=30,"Pass", IF(B37&gt;=28, "Validate", "Inquiry")), IF(B37&gt;=35,"Pass", "Inquiry"))))</f>
        <v>Pass</v>
      </c>
      <c r="C38" s="91" t="str">
        <f t="shared" si="3"/>
        <v>Pass</v>
      </c>
      <c r="D38" s="91" t="str">
        <f t="shared" si="3"/>
        <v>Pass</v>
      </c>
      <c r="E38" s="91" t="str">
        <f t="shared" si="3"/>
        <v/>
      </c>
      <c r="F38" s="91" t="str">
        <f t="shared" si="3"/>
        <v/>
      </c>
      <c r="G38" s="91" t="str">
        <f t="shared" si="3"/>
        <v/>
      </c>
      <c r="H38" s="91" t="str">
        <f t="shared" si="3"/>
        <v/>
      </c>
      <c r="I38" s="91" t="str">
        <f t="shared" si="3"/>
        <v/>
      </c>
      <c r="J38" s="91" t="str">
        <f t="shared" si="3"/>
        <v/>
      </c>
      <c r="K38" s="91" t="str">
        <f t="shared" si="3"/>
        <v/>
      </c>
    </row>
    <row r="39" spans="1:13" ht="15" customHeight="1" thickBot="1" x14ac:dyDescent="0.3"/>
    <row r="40" spans="1:13" ht="15" customHeight="1" x14ac:dyDescent="0.25">
      <c r="A40" s="217" t="s">
        <v>237</v>
      </c>
      <c r="B40" s="218"/>
      <c r="C40" s="218"/>
      <c r="D40" s="218"/>
      <c r="E40" s="218"/>
      <c r="F40" s="218"/>
      <c r="G40" s="218"/>
      <c r="H40" s="218"/>
      <c r="I40" s="218"/>
      <c r="J40" s="218"/>
      <c r="K40" s="218"/>
      <c r="L40" s="218"/>
      <c r="M40" s="219"/>
    </row>
    <row r="41" spans="1:13" ht="45" customHeight="1" x14ac:dyDescent="0.25">
      <c r="A41" s="206" t="s">
        <v>335</v>
      </c>
      <c r="B41" s="213"/>
      <c r="C41" s="213"/>
      <c r="D41" s="213"/>
      <c r="E41" s="213"/>
      <c r="F41" s="213"/>
      <c r="G41" s="213"/>
      <c r="H41" s="213"/>
      <c r="I41" s="213"/>
      <c r="J41" s="213"/>
      <c r="K41" s="213"/>
      <c r="L41" s="213"/>
      <c r="M41" s="208"/>
    </row>
    <row r="42" spans="1:13" ht="38.25" customHeight="1" x14ac:dyDescent="0.25">
      <c r="A42" s="227" t="s">
        <v>336</v>
      </c>
      <c r="B42" s="228"/>
      <c r="C42" s="228"/>
      <c r="D42" s="228"/>
      <c r="E42" s="228"/>
      <c r="F42" s="228"/>
      <c r="G42" s="228"/>
      <c r="H42" s="228"/>
      <c r="I42" s="228"/>
      <c r="J42" s="228"/>
      <c r="K42" s="228"/>
      <c r="L42" s="228"/>
      <c r="M42" s="208"/>
    </row>
    <row r="43" spans="1:13" ht="45" customHeight="1" x14ac:dyDescent="0.25">
      <c r="A43" s="206" t="s">
        <v>338</v>
      </c>
      <c r="B43" s="213"/>
      <c r="C43" s="213"/>
      <c r="D43" s="213"/>
      <c r="E43" s="213"/>
      <c r="F43" s="213"/>
      <c r="G43" s="213"/>
      <c r="H43" s="213"/>
      <c r="I43" s="213"/>
      <c r="J43" s="213"/>
      <c r="K43" s="213"/>
      <c r="L43" s="213"/>
      <c r="M43" s="208"/>
    </row>
    <row r="44" spans="1:13" ht="45" customHeight="1" x14ac:dyDescent="0.25">
      <c r="A44" s="227" t="s">
        <v>337</v>
      </c>
      <c r="B44" s="228"/>
      <c r="C44" s="228"/>
      <c r="D44" s="228"/>
      <c r="E44" s="228"/>
      <c r="F44" s="228"/>
      <c r="G44" s="228"/>
      <c r="H44" s="228"/>
      <c r="I44" s="228"/>
      <c r="J44" s="228"/>
      <c r="K44" s="228"/>
      <c r="L44" s="228"/>
      <c r="M44" s="208"/>
    </row>
    <row r="45" spans="1:13" ht="45" customHeight="1" x14ac:dyDescent="0.25">
      <c r="A45" s="227" t="s">
        <v>339</v>
      </c>
      <c r="B45" s="228"/>
      <c r="C45" s="228"/>
      <c r="D45" s="228"/>
      <c r="E45" s="228"/>
      <c r="F45" s="228"/>
      <c r="G45" s="228"/>
      <c r="H45" s="228"/>
      <c r="I45" s="228"/>
      <c r="J45" s="228"/>
      <c r="K45" s="228"/>
      <c r="L45" s="228"/>
      <c r="M45" s="208"/>
    </row>
    <row r="46" spans="1:13" ht="15" customHeight="1" x14ac:dyDescent="0.25">
      <c r="A46" s="206"/>
      <c r="B46" s="207"/>
      <c r="C46" s="207"/>
      <c r="D46" s="207"/>
      <c r="E46" s="207"/>
      <c r="F46" s="207"/>
      <c r="G46" s="207"/>
      <c r="H46" s="207"/>
      <c r="I46" s="207"/>
      <c r="J46" s="207"/>
      <c r="K46" s="207"/>
      <c r="L46" s="207"/>
      <c r="M46" s="208"/>
    </row>
    <row r="47" spans="1:13" ht="15" customHeight="1" x14ac:dyDescent="0.25">
      <c r="A47" s="206" t="s">
        <v>238</v>
      </c>
      <c r="B47" s="207"/>
      <c r="C47" s="207"/>
      <c r="D47" s="207"/>
      <c r="E47" s="207"/>
      <c r="F47" s="207"/>
      <c r="G47" s="207"/>
      <c r="H47" s="207"/>
      <c r="I47" s="207"/>
      <c r="J47" s="207"/>
      <c r="K47" s="207"/>
      <c r="L47" s="207"/>
      <c r="M47" s="208"/>
    </row>
    <row r="48" spans="1:13" ht="15" customHeight="1" x14ac:dyDescent="0.25">
      <c r="A48" s="206" t="s">
        <v>340</v>
      </c>
      <c r="B48" s="207"/>
      <c r="C48" s="207"/>
      <c r="D48" s="207"/>
      <c r="E48" s="207"/>
      <c r="F48" s="207"/>
      <c r="G48" s="207"/>
      <c r="H48" s="207"/>
      <c r="I48" s="207"/>
      <c r="J48" s="207"/>
      <c r="K48" s="207"/>
      <c r="L48" s="207"/>
      <c r="M48" s="208"/>
    </row>
    <row r="49" spans="1:13" ht="30" customHeight="1" x14ac:dyDescent="0.25">
      <c r="A49" s="247" t="s">
        <v>341</v>
      </c>
      <c r="B49" s="248"/>
      <c r="C49" s="248"/>
      <c r="D49" s="248"/>
      <c r="E49" s="248"/>
      <c r="F49" s="248"/>
      <c r="G49" s="248"/>
      <c r="H49" s="248"/>
      <c r="I49" s="248"/>
      <c r="J49" s="248"/>
      <c r="K49" s="248"/>
      <c r="L49" s="248"/>
      <c r="M49" s="208"/>
    </row>
    <row r="50" spans="1:13" ht="15" customHeight="1" x14ac:dyDescent="0.25">
      <c r="A50" s="212" t="s">
        <v>342</v>
      </c>
      <c r="B50" s="213"/>
      <c r="C50" s="213"/>
      <c r="D50" s="213"/>
      <c r="E50" s="213"/>
      <c r="F50" s="213"/>
      <c r="G50" s="213"/>
      <c r="H50" s="213"/>
      <c r="I50" s="213"/>
      <c r="J50" s="213"/>
      <c r="K50" s="213"/>
      <c r="L50" s="213"/>
      <c r="M50" s="208"/>
    </row>
    <row r="51" spans="1:13" ht="15" customHeight="1" x14ac:dyDescent="0.25">
      <c r="A51" s="212" t="s">
        <v>343</v>
      </c>
      <c r="B51" s="213"/>
      <c r="C51" s="213"/>
      <c r="D51" s="213"/>
      <c r="E51" s="213"/>
      <c r="F51" s="213"/>
      <c r="G51" s="213"/>
      <c r="H51" s="213"/>
      <c r="I51" s="213"/>
      <c r="J51" s="213"/>
      <c r="K51" s="213"/>
      <c r="L51" s="213"/>
      <c r="M51" s="208"/>
    </row>
    <row r="52" spans="1:13" ht="15" customHeight="1" x14ac:dyDescent="0.25">
      <c r="A52" s="206" t="s">
        <v>344</v>
      </c>
      <c r="B52" s="207"/>
      <c r="C52" s="207"/>
      <c r="D52" s="207"/>
      <c r="E52" s="207"/>
      <c r="F52" s="207"/>
      <c r="G52" s="207"/>
      <c r="H52" s="207"/>
      <c r="I52" s="207"/>
      <c r="J52" s="207"/>
      <c r="K52" s="207"/>
      <c r="L52" s="207"/>
      <c r="M52" s="208"/>
    </row>
    <row r="53" spans="1:13" ht="15" customHeight="1" x14ac:dyDescent="0.25">
      <c r="A53" s="212" t="s">
        <v>345</v>
      </c>
      <c r="B53" s="213"/>
      <c r="C53" s="213"/>
      <c r="D53" s="213"/>
      <c r="E53" s="213"/>
      <c r="F53" s="213"/>
      <c r="G53" s="213"/>
      <c r="H53" s="213"/>
      <c r="I53" s="213"/>
      <c r="J53" s="213"/>
      <c r="K53" s="213"/>
      <c r="L53" s="213"/>
      <c r="M53" s="208"/>
    </row>
    <row r="54" spans="1:13" ht="30" customHeight="1" x14ac:dyDescent="0.25">
      <c r="A54" s="212" t="s">
        <v>346</v>
      </c>
      <c r="B54" s="213"/>
      <c r="C54" s="213"/>
      <c r="D54" s="213"/>
      <c r="E54" s="213"/>
      <c r="F54" s="213"/>
      <c r="G54" s="213"/>
      <c r="H54" s="213"/>
      <c r="I54" s="213"/>
      <c r="J54" s="213"/>
      <c r="K54" s="213"/>
      <c r="L54" s="213"/>
      <c r="M54" s="208"/>
    </row>
    <row r="55" spans="1:13" ht="15" customHeight="1" x14ac:dyDescent="0.25">
      <c r="A55" s="214" t="s">
        <v>239</v>
      </c>
      <c r="B55" s="213"/>
      <c r="C55" s="213"/>
      <c r="D55" s="213"/>
      <c r="E55" s="213"/>
      <c r="F55" s="213"/>
      <c r="G55" s="213"/>
      <c r="H55" s="213"/>
      <c r="I55" s="213"/>
      <c r="J55" s="213"/>
      <c r="K55" s="213"/>
      <c r="L55" s="213"/>
      <c r="M55" s="208"/>
    </row>
    <row r="56" spans="1:13" ht="15" customHeight="1" x14ac:dyDescent="0.25">
      <c r="A56" s="206" t="s">
        <v>347</v>
      </c>
      <c r="B56" s="207"/>
      <c r="C56" s="207"/>
      <c r="D56" s="207"/>
      <c r="E56" s="207"/>
      <c r="F56" s="207"/>
      <c r="G56" s="207"/>
      <c r="H56" s="207"/>
      <c r="I56" s="207"/>
      <c r="J56" s="207"/>
      <c r="K56" s="207"/>
      <c r="L56" s="207"/>
      <c r="M56" s="208"/>
    </row>
    <row r="57" spans="1:13" ht="15" customHeight="1" thickBot="1" x14ac:dyDescent="0.3">
      <c r="A57" s="209" t="s">
        <v>348</v>
      </c>
      <c r="B57" s="210"/>
      <c r="C57" s="210"/>
      <c r="D57" s="210"/>
      <c r="E57" s="210"/>
      <c r="F57" s="210"/>
      <c r="G57" s="210"/>
      <c r="H57" s="210"/>
      <c r="I57" s="210"/>
      <c r="J57" s="210"/>
      <c r="K57" s="210"/>
      <c r="L57" s="210"/>
      <c r="M57" s="211"/>
    </row>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sheetData>
  <mergeCells count="41">
    <mergeCell ref="A48:M48"/>
    <mergeCell ref="A49:M49"/>
    <mergeCell ref="A54:M54"/>
    <mergeCell ref="A53:M53"/>
    <mergeCell ref="A44:M44"/>
    <mergeCell ref="A45:M45"/>
    <mergeCell ref="A46:M46"/>
    <mergeCell ref="A47:M47"/>
    <mergeCell ref="A2:B2"/>
    <mergeCell ref="C2:D2"/>
    <mergeCell ref="L1:M1"/>
    <mergeCell ref="I1:K1"/>
    <mergeCell ref="I2:K2"/>
    <mergeCell ref="E2:H2"/>
    <mergeCell ref="A1:H1"/>
    <mergeCell ref="L2:M2"/>
    <mergeCell ref="A41:M41"/>
    <mergeCell ref="A42:M42"/>
    <mergeCell ref="A43:M43"/>
    <mergeCell ref="A6:B6"/>
    <mergeCell ref="C6:G6"/>
    <mergeCell ref="A9:M9"/>
    <mergeCell ref="A8:M8"/>
    <mergeCell ref="A15:M15"/>
    <mergeCell ref="A35:K35"/>
    <mergeCell ref="A31:K31"/>
    <mergeCell ref="C3:G3"/>
    <mergeCell ref="C4:G4"/>
    <mergeCell ref="C5:G5"/>
    <mergeCell ref="A40:M40"/>
    <mergeCell ref="A3:B5"/>
    <mergeCell ref="A22:K22"/>
    <mergeCell ref="A26:K26"/>
    <mergeCell ref="A21:K21"/>
    <mergeCell ref="A30:K30"/>
    <mergeCell ref="A56:M56"/>
    <mergeCell ref="A57:M57"/>
    <mergeCell ref="A50:M50"/>
    <mergeCell ref="A51:M51"/>
    <mergeCell ref="A52:M52"/>
    <mergeCell ref="A55:M55"/>
  </mergeCells>
  <phoneticPr fontId="7" type="noConversion"/>
  <conditionalFormatting sqref="B12:K12 B18:K18 L25:M25">
    <cfRule type="cellIs" dxfId="11" priority="1" stopIfTrue="1" operator="equal">
      <formula>"Please check"</formula>
    </cfRule>
  </conditionalFormatting>
  <dataValidations count="1">
    <dataValidation type="list" allowBlank="1" showInputMessage="1" showErrorMessage="1" sqref="C6" xr:uid="{00000000-0002-0000-0600-000000000000}">
      <formula1>$C$3:$C$5</formula1>
    </dataValidation>
  </dataValidations>
  <hyperlinks>
    <hyperlink ref="A55" r:id="rId1" xr:uid="{00000000-0004-0000-0600-000000000000}"/>
  </hyperlinks>
  <pageMargins left="0.65" right="0.27" top="0.81" bottom="0.76" header="0.5" footer="0.5"/>
  <pageSetup scale="95" orientation="landscape" r:id="rId2"/>
  <headerFooter alignWithMargins="0">
    <oddHeader>&amp;R&amp;Z&amp;F&amp;A, &amp;D</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13"/>
  <sheetViews>
    <sheetView tabSelected="1" workbookViewId="0">
      <selection sqref="A1:A2"/>
    </sheetView>
  </sheetViews>
  <sheetFormatPr defaultRowHeight="12.5" x14ac:dyDescent="0.25"/>
  <cols>
    <col min="1" max="1" width="15.6328125" customWidth="1"/>
    <col min="2" max="2" width="8.6328125" style="2" customWidth="1"/>
    <col min="3" max="4" width="8.6328125" style="3" customWidth="1"/>
    <col min="5" max="6" width="10.6328125" style="3" customWidth="1"/>
    <col min="7" max="7" width="15.6328125" style="3" customWidth="1"/>
    <col min="8" max="8" width="10.6328125" style="3" customWidth="1"/>
    <col min="9" max="9" width="15.6328125" style="3" customWidth="1"/>
    <col min="10" max="10" width="12.6328125" customWidth="1"/>
  </cols>
  <sheetData>
    <row r="1" spans="1:19" s="9" customFormat="1" ht="43.5" customHeight="1" x14ac:dyDescent="0.25">
      <c r="A1" s="202" t="s">
        <v>97</v>
      </c>
      <c r="B1" s="202" t="s">
        <v>0</v>
      </c>
      <c r="C1" s="250" t="s">
        <v>206</v>
      </c>
      <c r="D1" s="251"/>
      <c r="E1" s="250" t="s">
        <v>180</v>
      </c>
      <c r="F1" s="251"/>
      <c r="G1" s="57" t="s">
        <v>332</v>
      </c>
      <c r="H1" s="57" t="s">
        <v>165</v>
      </c>
      <c r="I1" s="63" t="s">
        <v>197</v>
      </c>
      <c r="J1" s="204" t="s">
        <v>328</v>
      </c>
    </row>
    <row r="2" spans="1:19" s="9" customFormat="1" ht="29.25" customHeight="1" x14ac:dyDescent="0.25">
      <c r="A2" s="203"/>
      <c r="B2" s="203"/>
      <c r="C2" s="57" t="str">
        <f>E2</f>
        <v>Test Sample</v>
      </c>
      <c r="D2" s="57" t="str">
        <f>F2</f>
        <v>Control Sample</v>
      </c>
      <c r="E2" s="140" t="s">
        <v>171</v>
      </c>
      <c r="F2" s="140" t="s">
        <v>172</v>
      </c>
      <c r="G2" s="57" t="str">
        <f>C2&amp;" /"&amp;D2</f>
        <v>Test Sample /Control Sample</v>
      </c>
      <c r="H2" s="57" t="s">
        <v>128</v>
      </c>
      <c r="I2" s="57" t="str">
        <f>C2&amp;" /"&amp;D2</f>
        <v>Test Sample /Control Sample</v>
      </c>
      <c r="J2" s="249"/>
    </row>
    <row r="3" spans="1:19" ht="15" customHeight="1" x14ac:dyDescent="0.25">
      <c r="A3" s="21" t="str">
        <f>'Gene Table'!D3</f>
        <v>CYP3A7</v>
      </c>
      <c r="B3" s="107" t="s">
        <v>1</v>
      </c>
      <c r="C3" s="108">
        <f>Calculations!BO4</f>
        <v>2.4966666666666684</v>
      </c>
      <c r="D3" s="108">
        <f>Calculations!BP4</f>
        <v>3.6400000000000006</v>
      </c>
      <c r="E3" s="109">
        <f>IF(ISERROR(2^-C3),"N/A",2^-C3)</f>
        <v>0.17718560840278227</v>
      </c>
      <c r="F3" s="109">
        <f>IF(ISERROR(2^-D3),"N/A",2^-D3)</f>
        <v>8.0214118597681475E-2</v>
      </c>
      <c r="G3" s="108">
        <f>IF(ISERROR(E3/F3),"N/A",E3/F3)</f>
        <v>2.2089080014887017</v>
      </c>
      <c r="H3" s="110">
        <f>IF(OR(COUNT(Calculations!BS4:CB4)&lt;3,COUNT(Calculations!CC4:CL4)&lt;3),"N/A",IF(ISERROR(TTEST(Calculations!CC4:CL4,Calculations!BS4:CB4,2,2)),"N/A",TTEST(Calculations!CC4:CL4,Calculations!BS4:CB4,2,2)))</f>
        <v>2.7984085073851995E-3</v>
      </c>
      <c r="I3" s="108">
        <f t="shared" ref="I3:I50" si="0">IF(G3&gt;1,G3,-1/G3)</f>
        <v>2.2089080014887017</v>
      </c>
      <c r="J3" s="113" t="str">
        <f>IF(AND('Test Sample Data'!M3&gt;=35,'Control Sample Data'!M3&gt;=35),"C",IF(AND('Test Sample Data'!M3&gt;=30,'Control Sample Data'!M3&gt;=30, OR(H3&gt;=0.05, H3="N/A")),"B",IF(OR(AND('Test Sample Data'!M3&gt;=30,'Control Sample Data'!M3&lt;=30), AND('Test Sample Data'!M3&lt;=30,'Control Sample Data'!M3&gt;=30)),"A","OKAY")))</f>
        <v>OKAY</v>
      </c>
    </row>
    <row r="4" spans="1:19" ht="15" customHeight="1" x14ac:dyDescent="0.35">
      <c r="A4" s="21" t="str">
        <f>'Gene Table'!D4</f>
        <v>CYP1A4</v>
      </c>
      <c r="B4" s="107" t="s">
        <v>2</v>
      </c>
      <c r="C4" s="108">
        <f>Calculations!BO5</f>
        <v>11.87</v>
      </c>
      <c r="D4" s="108">
        <f>Calculations!BP5</f>
        <v>12.486666666666666</v>
      </c>
      <c r="E4" s="109">
        <f>IF(ISERROR(2^-C4),"N/A",2^-C4)</f>
        <v>2.6716154815936065E-4</v>
      </c>
      <c r="F4" s="109">
        <f t="shared" ref="F4:F50" si="1">IF(ISERROR(2^-D4),"N/A",2^-D4)</f>
        <v>1.7423635915171713E-4</v>
      </c>
      <c r="G4" s="108">
        <f t="shared" ref="G4:G17" si="2">IF(ISERROR(E4/F4),"N/A",E4/F4)</f>
        <v>1.5333283446696018</v>
      </c>
      <c r="H4" s="110">
        <f>IF(OR(COUNT(Calculations!BS5:CB5)&lt;3,COUNT(Calculations!CC5:CL5)&lt;3),"N/A",IF(ISERROR(TTEST(Calculations!CC5:CL5,Calculations!BS5:CB5,2,2)),"N/A",TTEST(Calculations!CC5:CL5,Calculations!BS5:CB5,2,2)))</f>
        <v>0.42307401894648106</v>
      </c>
      <c r="I4" s="108">
        <f t="shared" si="0"/>
        <v>1.5333283446696018</v>
      </c>
      <c r="J4" s="113" t="str">
        <f>IF(AND('Test Sample Data'!M4&gt;=35,'Control Sample Data'!M4&gt;=35),"C",IF(AND('Test Sample Data'!M4&gt;=30,'Control Sample Data'!M4&gt;=30, OR(H4&gt;=0.05, H4="N/A")),"B",IF(OR(AND('Test Sample Data'!M4&gt;=30,'Control Sample Data'!M4&lt;=30), AND('Test Sample Data'!M4&lt;=30,'Control Sample Data'!M4&gt;=30)),"A","OKAY")))</f>
        <v>B</v>
      </c>
      <c r="N4" s="99"/>
      <c r="O4" s="99"/>
      <c r="P4" s="99"/>
      <c r="Q4" s="99"/>
      <c r="R4" s="99"/>
      <c r="S4" s="99"/>
    </row>
    <row r="5" spans="1:19" ht="15" customHeight="1" x14ac:dyDescent="0.35">
      <c r="A5" s="21" t="str">
        <f>'Gene Table'!D5</f>
        <v>UGT1A9</v>
      </c>
      <c r="B5" s="107" t="s">
        <v>3</v>
      </c>
      <c r="C5" s="108">
        <f>Calculations!BO6</f>
        <v>6.97</v>
      </c>
      <c r="D5" s="108">
        <f>Calculations!BP6</f>
        <v>8.7166666666666668</v>
      </c>
      <c r="E5" s="109">
        <f t="shared" ref="E5:E50" si="3">IF(ISERROR(2^-C5),"N/A",2^-C5)</f>
        <v>7.9766572320874481E-3</v>
      </c>
      <c r="F5" s="109">
        <f t="shared" si="1"/>
        <v>2.3769599876378739E-3</v>
      </c>
      <c r="G5" s="108">
        <f t="shared" si="2"/>
        <v>3.3558230990729991</v>
      </c>
      <c r="H5" s="110">
        <f>IF(OR(COUNT(Calculations!BS6:CB6)&lt;3,COUNT(Calculations!CC6:CL6)&lt;3),"N/A",IF(ISERROR(TTEST(Calculations!CC6:CL6,Calculations!BS6:CB6,2,2)),"N/A",TTEST(Calculations!CC6:CL6,Calculations!BS6:CB6,2,2)))</f>
        <v>1.3461627575329369E-3</v>
      </c>
      <c r="I5" s="108">
        <f t="shared" si="0"/>
        <v>3.3558230990729991</v>
      </c>
      <c r="J5" s="113" t="str">
        <f>IF(AND('Test Sample Data'!M5&gt;=35,'Control Sample Data'!M5&gt;=35),"C",IF(AND('Test Sample Data'!M5&gt;=30,'Control Sample Data'!M5&gt;=30, OR(H5&gt;=0.05, H5="N/A")),"B",IF(OR(AND('Test Sample Data'!M5&gt;=30,'Control Sample Data'!M5&lt;=30), AND('Test Sample Data'!M5&lt;=30,'Control Sample Data'!M5&gt;=30)),"A","OKAY")))</f>
        <v>OKAY</v>
      </c>
      <c r="N5" s="99"/>
      <c r="O5" s="99"/>
      <c r="P5" s="99"/>
      <c r="Q5" s="99"/>
      <c r="R5" s="99"/>
      <c r="S5" s="99"/>
    </row>
    <row r="6" spans="1:19" ht="15" customHeight="1" x14ac:dyDescent="0.35">
      <c r="A6" s="21" t="str">
        <f>'Gene Table'!D6</f>
        <v>SULT1B1</v>
      </c>
      <c r="B6" s="107" t="s">
        <v>4</v>
      </c>
      <c r="C6" s="108">
        <f>Calculations!BO7</f>
        <v>7.830000000000001</v>
      </c>
      <c r="D6" s="108">
        <f>Calculations!BP7</f>
        <v>9.1666666666666661</v>
      </c>
      <c r="E6" s="109">
        <f t="shared" si="3"/>
        <v>4.3947597058156592E-3</v>
      </c>
      <c r="F6" s="109">
        <f t="shared" si="1"/>
        <v>1.7400365588678514E-3</v>
      </c>
      <c r="G6" s="108">
        <f t="shared" si="2"/>
        <v>2.5256709023832773</v>
      </c>
      <c r="H6" s="110">
        <f>IF(OR(COUNT(Calculations!BS7:CB7)&lt;3,COUNT(Calculations!CC7:CL7)&lt;3),"N/A",IF(ISERROR(TTEST(Calculations!CC7:CL7,Calculations!BS7:CB7,2,2)),"N/A",TTEST(Calculations!CC7:CL7,Calculations!BS7:CB7,2,2)))</f>
        <v>1.1296906104140393E-2</v>
      </c>
      <c r="I6" s="108">
        <f t="shared" si="0"/>
        <v>2.5256709023832773</v>
      </c>
      <c r="J6" s="113" t="str">
        <f>IF(AND('Test Sample Data'!M6&gt;=35,'Control Sample Data'!M6&gt;=35),"C",IF(AND('Test Sample Data'!M6&gt;=30,'Control Sample Data'!M6&gt;=30, OR(H6&gt;=0.05, H6="N/A")),"B",IF(OR(AND('Test Sample Data'!M6&gt;=30,'Control Sample Data'!M6&lt;=30), AND('Test Sample Data'!M6&lt;=30,'Control Sample Data'!M6&gt;=30)),"A","OKAY")))</f>
        <v>OKAY</v>
      </c>
      <c r="N6" s="99"/>
      <c r="O6" s="99"/>
      <c r="P6" s="99"/>
      <c r="Q6" s="99"/>
      <c r="R6" s="99"/>
      <c r="S6" s="99"/>
    </row>
    <row r="7" spans="1:19" ht="15" customHeight="1" x14ac:dyDescent="0.35">
      <c r="A7" s="21" t="str">
        <f>'Gene Table'!D7</f>
        <v>BATF3</v>
      </c>
      <c r="B7" s="107" t="s">
        <v>5</v>
      </c>
      <c r="C7" s="108">
        <f>Calculations!BO8</f>
        <v>9.2200000000000006</v>
      </c>
      <c r="D7" s="108">
        <f>Calculations!BP8</f>
        <v>9.120000000000001</v>
      </c>
      <c r="E7" s="109">
        <f t="shared" si="3"/>
        <v>1.6768856180424871E-3</v>
      </c>
      <c r="F7" s="109">
        <f t="shared" si="1"/>
        <v>1.7972415051267082E-3</v>
      </c>
      <c r="G7" s="108">
        <f t="shared" si="2"/>
        <v>0.93303299153680752</v>
      </c>
      <c r="H7" s="110">
        <f>IF(OR(COUNT(Calculations!BS8:CB8)&lt;3,COUNT(Calculations!CC8:CL8)&lt;3),"N/A",IF(ISERROR(TTEST(Calculations!CC8:CL8,Calculations!BS8:CB8,2,2)),"N/A",TTEST(Calculations!CC8:CL8,Calculations!BS8:CB8,2,2)))</f>
        <v>0.67700006134706536</v>
      </c>
      <c r="I7" s="108">
        <f t="shared" si="0"/>
        <v>-1.0717734625362931</v>
      </c>
      <c r="J7" s="113" t="str">
        <f>IF(AND('Test Sample Data'!M7&gt;=35,'Control Sample Data'!M7&gt;=35),"C",IF(AND('Test Sample Data'!M7&gt;=30,'Control Sample Data'!M7&gt;=30, OR(H7&gt;=0.05, H7="N/A")),"B",IF(OR(AND('Test Sample Data'!M7&gt;=30,'Control Sample Data'!M7&lt;=30), AND('Test Sample Data'!M7&lt;=30,'Control Sample Data'!M7&gt;=30)),"A","OKAY")))</f>
        <v>OKAY</v>
      </c>
      <c r="N7" s="99"/>
      <c r="O7" s="99"/>
      <c r="P7" s="99"/>
      <c r="Q7" s="99"/>
      <c r="R7" s="99"/>
      <c r="S7" s="99"/>
    </row>
    <row r="8" spans="1:19" ht="15" customHeight="1" x14ac:dyDescent="0.35">
      <c r="A8" s="21" t="str">
        <f>'Gene Table'!D8</f>
        <v>PDK4</v>
      </c>
      <c r="B8" s="107" t="s">
        <v>6</v>
      </c>
      <c r="C8" s="108">
        <f>Calculations!BO9</f>
        <v>6.7733333333333334</v>
      </c>
      <c r="D8" s="108">
        <f>Calculations!BP9</f>
        <v>9.3466666666666658</v>
      </c>
      <c r="E8" s="109">
        <f t="shared" si="3"/>
        <v>9.1416269781727701E-3</v>
      </c>
      <c r="F8" s="109">
        <f t="shared" si="1"/>
        <v>1.5359354841679336E-3</v>
      </c>
      <c r="G8" s="108">
        <f t="shared" si="2"/>
        <v>5.9518300556257335</v>
      </c>
      <c r="H8" s="110">
        <f>IF(OR(COUNT(Calculations!BS9:CB9)&lt;3,COUNT(Calculations!CC9:CL9)&lt;3),"N/A",IF(ISERROR(TTEST(Calculations!CC9:CL9,Calculations!BS9:CB9,2,2)),"N/A",TTEST(Calculations!CC9:CL9,Calculations!BS9:CB9,2,2)))</f>
        <v>2.6086801870809127E-4</v>
      </c>
      <c r="I8" s="108">
        <f t="shared" si="0"/>
        <v>5.9518300556257335</v>
      </c>
      <c r="J8" s="113" t="str">
        <f>IF(AND('Test Sample Data'!M8&gt;=35,'Control Sample Data'!M8&gt;=35),"C",IF(AND('Test Sample Data'!M8&gt;=30,'Control Sample Data'!M8&gt;=30, OR(H8&gt;=0.05, H8="N/A")),"B",IF(OR(AND('Test Sample Data'!M8&gt;=30,'Control Sample Data'!M8&lt;=30), AND('Test Sample Data'!M8&lt;=30,'Control Sample Data'!M8&gt;=30)),"A","OKAY")))</f>
        <v>OKAY</v>
      </c>
      <c r="N8" s="99"/>
      <c r="O8" s="99"/>
      <c r="P8" s="99"/>
      <c r="Q8" s="99"/>
      <c r="R8" s="99"/>
      <c r="S8" s="99"/>
    </row>
    <row r="9" spans="1:19" ht="15" customHeight="1" x14ac:dyDescent="0.35">
      <c r="A9" s="21" t="str">
        <f>'Gene Table'!D9</f>
        <v>TXN</v>
      </c>
      <c r="B9" s="107" t="s">
        <v>7</v>
      </c>
      <c r="C9" s="108">
        <f>Calculations!BO10</f>
        <v>0.84333333333333493</v>
      </c>
      <c r="D9" s="108">
        <f>Calculations!BP10</f>
        <v>0.48666666666666697</v>
      </c>
      <c r="E9" s="109">
        <f t="shared" si="3"/>
        <v>0.55735431829446047</v>
      </c>
      <c r="F9" s="109">
        <f t="shared" si="1"/>
        <v>0.71367212708543271</v>
      </c>
      <c r="G9" s="108">
        <f t="shared" si="2"/>
        <v>0.78096691343494262</v>
      </c>
      <c r="H9" s="110">
        <f>IF(OR(COUNT(Calculations!BS10:CB10)&lt;3,COUNT(Calculations!CC10:CL10)&lt;3),"N/A",IF(ISERROR(TTEST(Calculations!CC10:CL10,Calculations!BS10:CB10,2,2)),"N/A",TTEST(Calculations!CC10:CL10,Calculations!BS10:CB10,2,2)))</f>
        <v>7.9910481319960855E-2</v>
      </c>
      <c r="I9" s="108">
        <f t="shared" si="0"/>
        <v>-1.2804639771506832</v>
      </c>
      <c r="J9" s="113" t="str">
        <f>IF(AND('Test Sample Data'!M9&gt;=35,'Control Sample Data'!M9&gt;=35),"C",IF(AND('Test Sample Data'!M9&gt;=30,'Control Sample Data'!M9&gt;=30, OR(H9&gt;=0.05, H9="N/A")),"B",IF(OR(AND('Test Sample Data'!M9&gt;=30,'Control Sample Data'!M9&lt;=30), AND('Test Sample Data'!M9&lt;=30,'Control Sample Data'!M9&gt;=30)),"A","OKAY")))</f>
        <v>OKAY</v>
      </c>
      <c r="N9" s="99"/>
      <c r="O9" s="99"/>
      <c r="P9" s="99"/>
      <c r="Q9" s="99"/>
      <c r="R9" s="99"/>
      <c r="S9" s="99"/>
    </row>
    <row r="10" spans="1:19" ht="15" customHeight="1" x14ac:dyDescent="0.35">
      <c r="A10" s="21" t="str">
        <f>'Gene Table'!D10</f>
        <v>ACSL5</v>
      </c>
      <c r="B10" s="107" t="s">
        <v>8</v>
      </c>
      <c r="C10" s="108">
        <f>Calculations!BO11</f>
        <v>5.7333333333333343</v>
      </c>
      <c r="D10" s="108">
        <f>Calculations!BP11</f>
        <v>5.7299999999999995</v>
      </c>
      <c r="E10" s="109">
        <f t="shared" si="3"/>
        <v>1.8797266188783062E-2</v>
      </c>
      <c r="F10" s="109">
        <f t="shared" si="1"/>
        <v>1.8840747307668139E-2</v>
      </c>
      <c r="G10" s="108">
        <f t="shared" si="2"/>
        <v>0.99769217652702236</v>
      </c>
      <c r="H10" s="110">
        <f>IF(OR(COUNT(Calculations!BS11:CB11)&lt;3,COUNT(Calculations!CC11:CL11)&lt;3),"N/A",IF(ISERROR(TTEST(Calculations!CC11:CL11,Calculations!BS11:CB11,2,2)),"N/A",TTEST(Calculations!CC11:CL11,Calculations!BS11:CB11,2,2)))</f>
        <v>0.7868291326262814</v>
      </c>
      <c r="I10" s="108">
        <f t="shared" si="0"/>
        <v>-1.0023131618421739</v>
      </c>
      <c r="J10" s="113" t="str">
        <f>IF(AND('Test Sample Data'!M10&gt;=35,'Control Sample Data'!M10&gt;=35),"C",IF(AND('Test Sample Data'!M10&gt;=30,'Control Sample Data'!M10&gt;=30, OR(H10&gt;=0.05, H10="N/A")),"B",IF(OR(AND('Test Sample Data'!M10&gt;=30,'Control Sample Data'!M10&lt;=30), AND('Test Sample Data'!M10&lt;=30,'Control Sample Data'!M10&gt;=30)),"A","OKAY")))</f>
        <v>OKAY</v>
      </c>
      <c r="N10" s="99"/>
      <c r="O10" s="99"/>
      <c r="P10" s="99"/>
      <c r="Q10" s="99"/>
      <c r="R10" s="99"/>
      <c r="S10" s="99"/>
    </row>
    <row r="11" spans="1:19" ht="15" customHeight="1" x14ac:dyDescent="0.35">
      <c r="A11" s="21" t="str">
        <f>'Gene Table'!D11</f>
        <v>SLCO1A2</v>
      </c>
      <c r="B11" s="107" t="s">
        <v>9</v>
      </c>
      <c r="C11" s="108">
        <f>Calculations!BO12</f>
        <v>14.376666666666667</v>
      </c>
      <c r="D11" s="108">
        <f>Calculations!BP12</f>
        <v>16.220000000000002</v>
      </c>
      <c r="E11" s="109">
        <f t="shared" si="3"/>
        <v>4.7010199655564927E-5</v>
      </c>
      <c r="F11" s="109">
        <f t="shared" si="1"/>
        <v>1.3100668890956912E-5</v>
      </c>
      <c r="G11" s="108">
        <f t="shared" si="2"/>
        <v>3.5883816350793341</v>
      </c>
      <c r="H11" s="110">
        <f>IF(OR(COUNT(Calculations!BS12:CB12)&lt;3,COUNT(Calculations!CC12:CL12)&lt;3),"N/A",IF(ISERROR(TTEST(Calculations!CC12:CL12,Calculations!BS12:CB12,2,2)),"N/A",TTEST(Calculations!CC12:CL12,Calculations!BS12:CB12,2,2)))</f>
        <v>3.0145478911188465E-2</v>
      </c>
      <c r="I11" s="108">
        <f t="shared" si="0"/>
        <v>3.5883816350793341</v>
      </c>
      <c r="J11" s="113" t="str">
        <f>IF(AND('Test Sample Data'!M11&gt;=35,'Control Sample Data'!M11&gt;=35),"C",IF(AND('Test Sample Data'!M11&gt;=30,'Control Sample Data'!M11&gt;=30, OR(H11&gt;=0.05, H11="N/A")),"B",IF(OR(AND('Test Sample Data'!M11&gt;=30,'Control Sample Data'!M11&lt;=30), AND('Test Sample Data'!M11&lt;=30,'Control Sample Data'!M11&gt;=30)),"A","OKAY")))</f>
        <v>OKAY</v>
      </c>
      <c r="N11" s="99"/>
      <c r="O11" s="99"/>
      <c r="P11" s="99"/>
      <c r="Q11" s="99"/>
      <c r="R11" s="99"/>
      <c r="S11" s="99"/>
    </row>
    <row r="12" spans="1:19" ht="15" customHeight="1" x14ac:dyDescent="0.35">
      <c r="A12" s="21" t="str">
        <f>'Gene Table'!D12</f>
        <v>TTR</v>
      </c>
      <c r="B12" s="107" t="s">
        <v>10</v>
      </c>
      <c r="C12" s="108">
        <f>Calculations!BO13</f>
        <v>6.5633333333333335</v>
      </c>
      <c r="D12" s="108">
        <f>Calculations!BP13</f>
        <v>7.2566666666666668</v>
      </c>
      <c r="E12" s="109">
        <f t="shared" si="3"/>
        <v>1.0574011907322236E-2</v>
      </c>
      <c r="F12" s="109">
        <f t="shared" si="1"/>
        <v>6.5392157260816472E-3</v>
      </c>
      <c r="G12" s="108">
        <f t="shared" si="2"/>
        <v>1.6170153043197235</v>
      </c>
      <c r="H12" s="110">
        <f>IF(OR(COUNT(Calculations!BS13:CB13)&lt;3,COUNT(Calculations!CC13:CL13)&lt;3),"N/A",IF(ISERROR(TTEST(Calculations!CC13:CL13,Calculations!BS13:CB13,2,2)),"N/A",TTEST(Calculations!CC13:CL13,Calculations!BS13:CB13,2,2)))</f>
        <v>0.33485172315521372</v>
      </c>
      <c r="I12" s="108">
        <f t="shared" si="0"/>
        <v>1.6170153043197235</v>
      </c>
      <c r="J12" s="113" t="str">
        <f>IF(AND('Test Sample Data'!M12&gt;=35,'Control Sample Data'!M12&gt;=35),"C",IF(AND('Test Sample Data'!M12&gt;=30,'Control Sample Data'!M12&gt;=30, OR(H12&gt;=0.05, H12="N/A")),"B",IF(OR(AND('Test Sample Data'!M12&gt;=30,'Control Sample Data'!M12&lt;=30), AND('Test Sample Data'!M12&lt;=30,'Control Sample Data'!M12&gt;=30)),"A","OKAY")))</f>
        <v>OKAY</v>
      </c>
      <c r="N12" s="99"/>
      <c r="O12" s="99"/>
      <c r="P12" s="99"/>
      <c r="Q12" s="99"/>
      <c r="R12" s="99"/>
      <c r="S12" s="99"/>
    </row>
    <row r="13" spans="1:19" ht="15" customHeight="1" x14ac:dyDescent="0.35">
      <c r="A13" s="21" t="str">
        <f>'Gene Table'!D13</f>
        <v>HMOX1</v>
      </c>
      <c r="B13" s="107" t="s">
        <v>11</v>
      </c>
      <c r="C13" s="108">
        <f>Calculations!BO14</f>
        <v>1.9200000000000006</v>
      </c>
      <c r="D13" s="108">
        <f>Calculations!BP14</f>
        <v>1.6600000000000001</v>
      </c>
      <c r="E13" s="109">
        <f t="shared" si="3"/>
        <v>0.26425451014034501</v>
      </c>
      <c r="F13" s="109">
        <f t="shared" si="1"/>
        <v>0.31643914849256999</v>
      </c>
      <c r="G13" s="108">
        <f t="shared" si="2"/>
        <v>0.83508791942836913</v>
      </c>
      <c r="H13" s="110">
        <f>IF(OR(COUNT(Calculations!BS14:CB14)&lt;3,COUNT(Calculations!CC14:CL14)&lt;3),"N/A",IF(ISERROR(TTEST(Calculations!CC14:CL14,Calculations!BS14:CB14,2,2)),"N/A",TTEST(Calculations!CC14:CL14,Calculations!BS14:CB14,2,2)))</f>
        <v>0.23412552100326983</v>
      </c>
      <c r="I13" s="108">
        <f t="shared" si="0"/>
        <v>-1.197478704618929</v>
      </c>
      <c r="J13" s="113" t="str">
        <f>IF(AND('Test Sample Data'!M13&gt;=35,'Control Sample Data'!M13&gt;=35),"C",IF(AND('Test Sample Data'!M13&gt;=30,'Control Sample Data'!M13&gt;=30, OR(H13&gt;=0.05, H13="N/A")),"B",IF(OR(AND('Test Sample Data'!M13&gt;=30,'Control Sample Data'!M13&lt;=30), AND('Test Sample Data'!M13&lt;=30,'Control Sample Data'!M13&gt;=30)),"A","OKAY")))</f>
        <v>OKAY</v>
      </c>
      <c r="N13" s="99"/>
      <c r="O13" s="99"/>
      <c r="P13" s="99"/>
      <c r="Q13" s="99"/>
      <c r="R13" s="99"/>
      <c r="S13" s="99"/>
    </row>
    <row r="14" spans="1:19" ht="15" customHeight="1" x14ac:dyDescent="0.35">
      <c r="A14" s="21" t="str">
        <f>'Gene Table'!D14</f>
        <v>THRSP</v>
      </c>
      <c r="B14" s="107" t="s">
        <v>12</v>
      </c>
      <c r="C14" s="108">
        <f>Calculations!BO15</f>
        <v>13.196666666666667</v>
      </c>
      <c r="D14" s="108">
        <f>Calculations!BP15</f>
        <v>13.506666666666666</v>
      </c>
      <c r="E14" s="109">
        <f t="shared" si="3"/>
        <v>1.0651419526865517E-4</v>
      </c>
      <c r="F14" s="109">
        <f t="shared" si="1"/>
        <v>8.5918797853637067E-5</v>
      </c>
      <c r="G14" s="108">
        <f t="shared" si="2"/>
        <v>1.2397076999389869</v>
      </c>
      <c r="H14" s="110">
        <f>IF(OR(COUNT(Calculations!BS15:CB15)&lt;3,COUNT(Calculations!CC15:CL15)&lt;3),"N/A",IF(ISERROR(TTEST(Calculations!CC15:CL15,Calculations!BS15:CB15,2,2)),"N/A",TTEST(Calculations!CC15:CL15,Calculations!BS15:CB15,2,2)))</f>
        <v>0.33660720561802088</v>
      </c>
      <c r="I14" s="108">
        <f t="shared" si="0"/>
        <v>1.2397076999389869</v>
      </c>
      <c r="J14" s="113" t="str">
        <f>IF(AND('Test Sample Data'!M14&gt;=35,'Control Sample Data'!M14&gt;=35),"C",IF(AND('Test Sample Data'!M14&gt;=30,'Control Sample Data'!M14&gt;=30, OR(H14&gt;=0.05, H14="N/A")),"B",IF(OR(AND('Test Sample Data'!M14&gt;=30,'Control Sample Data'!M14&lt;=30), AND('Test Sample Data'!M14&lt;=30,'Control Sample Data'!M14&gt;=30)),"A","OKAY")))</f>
        <v>B</v>
      </c>
      <c r="N14" s="99"/>
      <c r="O14" s="99"/>
      <c r="P14" s="99"/>
      <c r="Q14" s="99"/>
      <c r="R14" s="99"/>
      <c r="S14" s="99"/>
    </row>
    <row r="15" spans="1:19" ht="15" customHeight="1" x14ac:dyDescent="0.35">
      <c r="A15" s="21" t="str">
        <f>'Gene Table'!D15</f>
        <v>IGF1</v>
      </c>
      <c r="B15" s="107" t="s">
        <v>13</v>
      </c>
      <c r="C15" s="108">
        <f>Calculations!BO16</f>
        <v>14.336666666666668</v>
      </c>
      <c r="D15" s="108">
        <f>Calculations!BP16</f>
        <v>13.910000000000002</v>
      </c>
      <c r="E15" s="109">
        <f t="shared" si="3"/>
        <v>4.8331836259748524E-5</v>
      </c>
      <c r="F15" s="109">
        <f t="shared" si="1"/>
        <v>6.4964000393881742E-5</v>
      </c>
      <c r="G15" s="108">
        <f t="shared" si="2"/>
        <v>0.74397875695321836</v>
      </c>
      <c r="H15" s="110">
        <f>IF(OR(COUNT(Calculations!BS16:CB16)&lt;3,COUNT(Calculations!CC16:CL16)&lt;3),"N/A",IF(ISERROR(TTEST(Calculations!CC16:CL16,Calculations!BS16:CB16,2,2)),"N/A",TTEST(Calculations!CC16:CL16,Calculations!BS16:CB16,2,2)))</f>
        <v>0.48965826600741719</v>
      </c>
      <c r="I15" s="108">
        <f t="shared" si="0"/>
        <v>-1.3441243995934151</v>
      </c>
      <c r="J15" s="113" t="str">
        <f>IF(AND('Test Sample Data'!M15&gt;=35,'Control Sample Data'!M15&gt;=35),"C",IF(AND('Test Sample Data'!M15&gt;=30,'Control Sample Data'!M15&gt;=30, OR(H15&gt;=0.05, H15="N/A")),"B",IF(OR(AND('Test Sample Data'!M15&gt;=30,'Control Sample Data'!M15&lt;=30), AND('Test Sample Data'!M15&lt;=30,'Control Sample Data'!M15&gt;=30)),"A","OKAY")))</f>
        <v>B</v>
      </c>
      <c r="N15" s="99"/>
      <c r="O15" s="99"/>
      <c r="P15" s="99"/>
      <c r="Q15" s="99"/>
      <c r="R15" s="99"/>
      <c r="S15" s="99"/>
    </row>
    <row r="16" spans="1:19" ht="15" customHeight="1" x14ac:dyDescent="0.35">
      <c r="A16" s="21" t="str">
        <f>'Gene Table'!D16</f>
        <v>SULT1E1</v>
      </c>
      <c r="B16" s="107" t="s">
        <v>14</v>
      </c>
      <c r="C16" s="108">
        <f>Calculations!BO17</f>
        <v>4.9600000000000017</v>
      </c>
      <c r="D16" s="108">
        <f>Calculations!BP17</f>
        <v>6.116666666666668</v>
      </c>
      <c r="E16" s="109">
        <f t="shared" si="3"/>
        <v>3.2128557083002045E-2</v>
      </c>
      <c r="F16" s="109">
        <f t="shared" si="1"/>
        <v>1.4411190524780295E-2</v>
      </c>
      <c r="G16" s="108">
        <f t="shared" si="2"/>
        <v>2.2294172731778423</v>
      </c>
      <c r="H16" s="110">
        <f>IF(OR(COUNT(Calculations!BS17:CB17)&lt;3,COUNT(Calculations!CC17:CL17)&lt;3),"N/A",IF(ISERROR(TTEST(Calculations!CC17:CL17,Calculations!BS17:CB17,2,2)),"N/A",TTEST(Calculations!CC17:CL17,Calculations!BS17:CB17,2,2)))</f>
        <v>1.5519679674278264E-3</v>
      </c>
      <c r="I16" s="108">
        <f t="shared" si="0"/>
        <v>2.2294172731778423</v>
      </c>
      <c r="J16" s="113" t="str">
        <f>IF(AND('Test Sample Data'!M16&gt;=35,'Control Sample Data'!M16&gt;=35),"C",IF(AND('Test Sample Data'!M16&gt;=30,'Control Sample Data'!M16&gt;=30, OR(H16&gt;=0.05, H16="N/A")),"B",IF(OR(AND('Test Sample Data'!M16&gt;=30,'Control Sample Data'!M16&lt;=30), AND('Test Sample Data'!M16&lt;=30,'Control Sample Data'!M16&gt;=30)),"A","OKAY")))</f>
        <v>OKAY</v>
      </c>
      <c r="N16" s="99"/>
      <c r="O16" s="99"/>
      <c r="P16" s="99"/>
      <c r="Q16" s="99"/>
      <c r="R16" s="99"/>
      <c r="S16" s="99"/>
    </row>
    <row r="17" spans="1:19" ht="15" customHeight="1" x14ac:dyDescent="0.35">
      <c r="A17" s="21" t="str">
        <f>'Gene Table'!D17</f>
        <v>CYP7B1</v>
      </c>
      <c r="B17" s="107" t="s">
        <v>15</v>
      </c>
      <c r="C17" s="108">
        <f>Calculations!BO18</f>
        <v>15.38</v>
      </c>
      <c r="D17" s="108">
        <f>Calculations!BP18</f>
        <v>15.066666666666668</v>
      </c>
      <c r="E17" s="109">
        <f t="shared" si="3"/>
        <v>2.3450854206665207E-5</v>
      </c>
      <c r="F17" s="109">
        <f t="shared" si="1"/>
        <v>2.9139453244336424E-5</v>
      </c>
      <c r="G17" s="108">
        <f t="shared" si="2"/>
        <v>0.80478017243591005</v>
      </c>
      <c r="H17" s="110">
        <f>IF(OR(COUNT(Calculations!BS18:CB18)&lt;3,COUNT(Calculations!CC18:CL18)&lt;3),"N/A",IF(ISERROR(TTEST(Calculations!CC18:CL18,Calculations!BS18:CB18,2,2)),"N/A",TTEST(Calculations!CC18:CL18,Calculations!BS18:CB18,2,2)))</f>
        <v>0.8545622249782393</v>
      </c>
      <c r="I17" s="108">
        <f t="shared" si="0"/>
        <v>-1.2425753444859335</v>
      </c>
      <c r="J17" s="113" t="str">
        <f>IF(AND('Test Sample Data'!M17&gt;=35,'Control Sample Data'!M17&gt;=35),"C",IF(AND('Test Sample Data'!M17&gt;=30,'Control Sample Data'!M17&gt;=30, OR(H17&gt;=0.05, H17="N/A")),"B",IF(OR(AND('Test Sample Data'!M17&gt;=30,'Control Sample Data'!M17&lt;=30), AND('Test Sample Data'!M17&lt;=30,'Control Sample Data'!M17&gt;=30)),"A","OKAY")))</f>
        <v>B</v>
      </c>
      <c r="N17" s="99"/>
      <c r="O17" s="99"/>
      <c r="P17" s="99"/>
      <c r="Q17" s="99"/>
      <c r="R17" s="99"/>
      <c r="S17" s="99"/>
    </row>
    <row r="18" spans="1:19" ht="15" customHeight="1" x14ac:dyDescent="0.35">
      <c r="A18" s="21" t="str">
        <f>'Gene Table'!D18</f>
        <v>FGF19</v>
      </c>
      <c r="B18" s="107" t="s">
        <v>16</v>
      </c>
      <c r="C18" s="108">
        <f>Calculations!BO19</f>
        <v>16.316666666666666</v>
      </c>
      <c r="D18" s="108">
        <f>Calculations!BP19</f>
        <v>12.746666666666668</v>
      </c>
      <c r="E18" s="109">
        <f t="shared" si="3"/>
        <v>1.2251630887807875E-5</v>
      </c>
      <c r="F18" s="109">
        <f t="shared" si="1"/>
        <v>1.4550267865278134E-4</v>
      </c>
      <c r="G18" s="108">
        <f t="shared" ref="G18:G32" si="4">IF(ISERROR(E18/F18),"N/A",E18/F18)</f>
        <v>8.4202098554105764E-2</v>
      </c>
      <c r="H18" s="110">
        <f>IF(OR(COUNT(Calculations!BS19:CB19)&lt;3,COUNT(Calculations!CC19:CL19)&lt;3),"N/A",IF(ISERROR(TTEST(Calculations!CC19:CL19,Calculations!BS19:CB19,2,2)),"N/A",TTEST(Calculations!CC19:CL19,Calculations!BS19:CB19,2,2)))</f>
        <v>8.6934962162624873E-3</v>
      </c>
      <c r="I18" s="108">
        <f t="shared" si="0"/>
        <v>-11.876188565032376</v>
      </c>
      <c r="J18" s="113" t="str">
        <f>IF(AND('Test Sample Data'!M18&gt;=35,'Control Sample Data'!M18&gt;=35),"C",IF(AND('Test Sample Data'!M18&gt;=30,'Control Sample Data'!M18&gt;=30, OR(H18&gt;=0.05, H18="N/A")),"B",IF(OR(AND('Test Sample Data'!M18&gt;=30,'Control Sample Data'!M18&lt;=30), AND('Test Sample Data'!M18&lt;=30,'Control Sample Data'!M18&gt;=30)),"A","OKAY")))</f>
        <v>OKAY</v>
      </c>
      <c r="N18" s="99"/>
      <c r="O18" s="99"/>
      <c r="P18" s="99"/>
      <c r="Q18" s="99"/>
      <c r="R18" s="99"/>
      <c r="S18" s="99"/>
    </row>
    <row r="19" spans="1:19" ht="15" customHeight="1" x14ac:dyDescent="0.35">
      <c r="A19" s="21" t="str">
        <f>'Gene Table'!D19</f>
        <v>ALAS1</v>
      </c>
      <c r="B19" s="107" t="s">
        <v>17</v>
      </c>
      <c r="C19" s="108">
        <f>Calculations!BO20</f>
        <v>-3.9999999999999147E-2</v>
      </c>
      <c r="D19" s="108">
        <f>Calculations!BP20</f>
        <v>1.8333333333333333</v>
      </c>
      <c r="E19" s="109">
        <f t="shared" si="3"/>
        <v>1.0281138266560659</v>
      </c>
      <c r="F19" s="109">
        <f t="shared" si="1"/>
        <v>0.28061551207734331</v>
      </c>
      <c r="G19" s="108">
        <f t="shared" si="4"/>
        <v>3.6637811610809914</v>
      </c>
      <c r="H19" s="110">
        <f>IF(OR(COUNT(Calculations!BS20:CB20)&lt;3,COUNT(Calculations!CC20:CL20)&lt;3),"N/A",IF(ISERROR(TTEST(Calculations!CC20:CL20,Calculations!BS20:CB20,2,2)),"N/A",TTEST(Calculations!CC20:CL20,Calculations!BS20:CB20,2,2)))</f>
        <v>3.3629633164011238E-4</v>
      </c>
      <c r="I19" s="108">
        <f t="shared" si="0"/>
        <v>3.6637811610809914</v>
      </c>
      <c r="J19" s="113" t="str">
        <f>IF(AND('Test Sample Data'!M19&gt;=35,'Control Sample Data'!M19&gt;=35),"C",IF(AND('Test Sample Data'!M19&gt;=30,'Control Sample Data'!M19&gt;=30, OR(H19&gt;=0.05, H19="N/A")),"B",IF(OR(AND('Test Sample Data'!M19&gt;=30,'Control Sample Data'!M19&lt;=30), AND('Test Sample Data'!M19&lt;=30,'Control Sample Data'!M19&gt;=30)),"A","OKAY")))</f>
        <v>OKAY</v>
      </c>
      <c r="N19" s="99"/>
      <c r="O19" s="99"/>
      <c r="P19" s="99"/>
      <c r="Q19" s="99"/>
      <c r="R19" s="99"/>
      <c r="S19" s="99"/>
    </row>
    <row r="20" spans="1:19" ht="15" customHeight="1" x14ac:dyDescent="0.25">
      <c r="A20" s="21" t="str">
        <f>'Gene Table'!D20</f>
        <v>IL16</v>
      </c>
      <c r="B20" s="107" t="s">
        <v>18</v>
      </c>
      <c r="C20" s="108">
        <f>Calculations!BO21</f>
        <v>9.7766666666666691</v>
      </c>
      <c r="D20" s="108">
        <f>Calculations!BP21</f>
        <v>9.4066666666666663</v>
      </c>
      <c r="E20" s="109">
        <f t="shared" si="3"/>
        <v>1.1400662146064161E-3</v>
      </c>
      <c r="F20" s="109">
        <f t="shared" si="1"/>
        <v>1.4733677995607754E-3</v>
      </c>
      <c r="G20" s="108">
        <f t="shared" si="4"/>
        <v>0.77378249677119348</v>
      </c>
      <c r="H20" s="110">
        <f>IF(OR(COUNT(Calculations!BS21:CB21)&lt;3,COUNT(Calculations!CC21:CL21)&lt;3),"N/A",IF(ISERROR(TTEST(Calculations!CC21:CL21,Calculations!BS21:CB21,2,2)),"N/A",TTEST(Calculations!CC21:CL21,Calculations!BS21:CB21,2,2)))</f>
        <v>0.17538829124535918</v>
      </c>
      <c r="I20" s="108">
        <f t="shared" si="0"/>
        <v>-1.2923528306374947</v>
      </c>
      <c r="J20" s="113" t="str">
        <f>IF(AND('Test Sample Data'!M20&gt;=35,'Control Sample Data'!M20&gt;=35),"C",IF(AND('Test Sample Data'!M20&gt;=30,'Control Sample Data'!M20&gt;=30, OR(H20&gt;=0.05, H20="N/A")),"B",IF(OR(AND('Test Sample Data'!M20&gt;=30,'Control Sample Data'!M20&lt;=30), AND('Test Sample Data'!M20&lt;=30,'Control Sample Data'!M20&gt;=30)),"A","OKAY")))</f>
        <v>OKAY</v>
      </c>
    </row>
    <row r="21" spans="1:19" ht="15" customHeight="1" x14ac:dyDescent="0.25">
      <c r="A21" s="21" t="str">
        <f>'Gene Table'!D21</f>
        <v>MT4</v>
      </c>
      <c r="B21" s="107" t="s">
        <v>19</v>
      </c>
      <c r="C21" s="108">
        <f>Calculations!BO22</f>
        <v>12.046666666666667</v>
      </c>
      <c r="D21" s="108">
        <f>Calculations!BP22</f>
        <v>10.693333333333333</v>
      </c>
      <c r="E21" s="109">
        <f t="shared" si="3"/>
        <v>2.3636979882394609E-4</v>
      </c>
      <c r="F21" s="109">
        <f t="shared" si="1"/>
        <v>6.0392903975070209E-4</v>
      </c>
      <c r="G21" s="108">
        <f t="shared" si="4"/>
        <v>0.39138670814955012</v>
      </c>
      <c r="H21" s="110">
        <f>IF(OR(COUNT(Calculations!BS22:CB22)&lt;3,COUNT(Calculations!CC22:CL22)&lt;3),"N/A",IF(ISERROR(TTEST(Calculations!CC22:CL22,Calculations!BS22:CB22,2,2)),"N/A",TTEST(Calculations!CC22:CL22,Calculations!BS22:CB22,2,2)))</f>
        <v>1.1399899604750753E-2</v>
      </c>
      <c r="I21" s="108">
        <f t="shared" si="0"/>
        <v>-2.5550177846558264</v>
      </c>
      <c r="J21" s="113" t="str">
        <f>IF(AND('Test Sample Data'!M21&gt;=35,'Control Sample Data'!M21&gt;=35),"C",IF(AND('Test Sample Data'!M21&gt;=30,'Control Sample Data'!M21&gt;=30, OR(H21&gt;=0.05, H21="N/A")),"B",IF(OR(AND('Test Sample Data'!M21&gt;=30,'Control Sample Data'!M21&lt;=30), AND('Test Sample Data'!M21&lt;=30,'Control Sample Data'!M21&gt;=30)),"A","OKAY")))</f>
        <v>A</v>
      </c>
    </row>
    <row r="22" spans="1:19" ht="15" customHeight="1" x14ac:dyDescent="0.25">
      <c r="A22" s="21" t="str">
        <f>'Gene Table'!D22</f>
        <v>SCD</v>
      </c>
      <c r="B22" s="107" t="s">
        <v>20</v>
      </c>
      <c r="C22" s="108">
        <f>Calculations!BO23</f>
        <v>2.4466666666666677</v>
      </c>
      <c r="D22" s="108">
        <f>Calculations!BP23</f>
        <v>2.7299999999999991</v>
      </c>
      <c r="E22" s="109">
        <f t="shared" si="3"/>
        <v>0.18343404538889463</v>
      </c>
      <c r="F22" s="109">
        <f t="shared" si="1"/>
        <v>0.15072597846134517</v>
      </c>
      <c r="G22" s="108">
        <f t="shared" si="4"/>
        <v>1.2170035136705892</v>
      </c>
      <c r="H22" s="110">
        <f>IF(OR(COUNT(Calculations!BS23:CB23)&lt;3,COUNT(Calculations!CC23:CL23)&lt;3),"N/A",IF(ISERROR(TTEST(Calculations!CC23:CL23,Calculations!BS23:CB23,2,2)),"N/A",TTEST(Calculations!CC23:CL23,Calculations!BS23:CB23,2,2)))</f>
        <v>0.52220143273045572</v>
      </c>
      <c r="I22" s="108">
        <f t="shared" si="0"/>
        <v>1.2170035136705892</v>
      </c>
      <c r="J22" s="113" t="str">
        <f>IF(AND('Test Sample Data'!M22&gt;=35,'Control Sample Data'!M22&gt;=35),"C",IF(AND('Test Sample Data'!M22&gt;=30,'Control Sample Data'!M22&gt;=30, OR(H22&gt;=0.05, H22="N/A")),"B",IF(OR(AND('Test Sample Data'!M22&gt;=30,'Control Sample Data'!M22&lt;=30), AND('Test Sample Data'!M22&lt;=30,'Control Sample Data'!M22&gt;=30)),"A","OKAY")))</f>
        <v>OKAY</v>
      </c>
    </row>
    <row r="23" spans="1:19" ht="15" customHeight="1" x14ac:dyDescent="0.25">
      <c r="A23" s="21" t="str">
        <f>'Gene Table'!D23</f>
        <v>LBFABP</v>
      </c>
      <c r="B23" s="107" t="s">
        <v>21</v>
      </c>
      <c r="C23" s="108">
        <f>Calculations!BO24</f>
        <v>10.243333333333334</v>
      </c>
      <c r="D23" s="108">
        <f>Calculations!BP24</f>
        <v>11.486666666666666</v>
      </c>
      <c r="E23" s="109">
        <f t="shared" si="3"/>
        <v>8.2499138052248436E-4</v>
      </c>
      <c r="F23" s="109">
        <f t="shared" si="1"/>
        <v>3.4847271830343426E-4</v>
      </c>
      <c r="G23" s="108">
        <f t="shared" si="4"/>
        <v>2.3674489771796692</v>
      </c>
      <c r="H23" s="110">
        <f>IF(OR(COUNT(Calculations!BS24:CB24)&lt;3,COUNT(Calculations!CC24:CL24)&lt;3),"N/A",IF(ISERROR(TTEST(Calculations!CC24:CL24,Calculations!BS24:CB24,2,2)),"N/A",TTEST(Calculations!CC24:CL24,Calculations!BS24:CB24,2,2)))</f>
        <v>4.2394503443236878E-2</v>
      </c>
      <c r="I23" s="108">
        <f t="shared" si="0"/>
        <v>2.3674489771796692</v>
      </c>
      <c r="J23" s="113" t="str">
        <f>IF(AND('Test Sample Data'!M23&gt;=35,'Control Sample Data'!M23&gt;=35),"C",IF(AND('Test Sample Data'!M23&gt;=30,'Control Sample Data'!M23&gt;=30, OR(H23&gt;=0.05, H23="N/A")),"B",IF(OR(AND('Test Sample Data'!M23&gt;=30,'Control Sample Data'!M23&lt;=30), AND('Test Sample Data'!M23&lt;=30,'Control Sample Data'!M23&gt;=30)),"A","OKAY")))</f>
        <v>OKAY</v>
      </c>
    </row>
    <row r="24" spans="1:19" ht="15" customHeight="1" x14ac:dyDescent="0.25">
      <c r="A24" s="21" t="str">
        <f>'Gene Table'!D24</f>
        <v>CDKN1A</v>
      </c>
      <c r="B24" s="107" t="s">
        <v>22</v>
      </c>
      <c r="C24" s="108">
        <f>Calculations!BO25</f>
        <v>9.6666666666666679</v>
      </c>
      <c r="D24" s="108">
        <f>Calculations!BP25</f>
        <v>9.5299999999999994</v>
      </c>
      <c r="E24" s="109">
        <f t="shared" si="3"/>
        <v>1.2303916502879619E-3</v>
      </c>
      <c r="F24" s="109">
        <f t="shared" si="1"/>
        <v>1.3526459649520763E-3</v>
      </c>
      <c r="G24" s="108">
        <f t="shared" si="4"/>
        <v>0.90961839399828037</v>
      </c>
      <c r="H24" s="110">
        <f>IF(OR(COUNT(Calculations!BS25:CB25)&lt;3,COUNT(Calculations!CC25:CL25)&lt;3),"N/A",IF(ISERROR(TTEST(Calculations!CC25:CL25,Calculations!BS25:CB25,2,2)),"N/A",TTEST(Calculations!CC25:CL25,Calculations!BS25:CB25,2,2)))</f>
        <v>0.7258430135803009</v>
      </c>
      <c r="I24" s="108">
        <f t="shared" si="0"/>
        <v>-1.099362113385199</v>
      </c>
      <c r="J24" s="113" t="str">
        <f>IF(AND('Test Sample Data'!M24&gt;=35,'Control Sample Data'!M24&gt;=35),"C",IF(AND('Test Sample Data'!M24&gt;=30,'Control Sample Data'!M24&gt;=30, OR(H24&gt;=0.05, H24="N/A")),"B",IF(OR(AND('Test Sample Data'!M24&gt;=30,'Control Sample Data'!M24&lt;=30), AND('Test Sample Data'!M24&lt;=30,'Control Sample Data'!M24&gt;=30)),"A","OKAY")))</f>
        <v>OKAY</v>
      </c>
    </row>
    <row r="25" spans="1:19" ht="15" customHeight="1" x14ac:dyDescent="0.25">
      <c r="A25" s="21" t="str">
        <f>'Gene Table'!D25</f>
        <v>GADD45A</v>
      </c>
      <c r="B25" s="107" t="s">
        <v>23</v>
      </c>
      <c r="C25" s="108">
        <f>Calculations!BO26</f>
        <v>3.7200000000000011</v>
      </c>
      <c r="D25" s="108">
        <f>Calculations!BP26</f>
        <v>4.2966666666666669</v>
      </c>
      <c r="E25" s="109">
        <f t="shared" si="3"/>
        <v>7.5887180274690352E-2</v>
      </c>
      <c r="F25" s="109">
        <f t="shared" si="1"/>
        <v>5.0883204225356256E-2</v>
      </c>
      <c r="G25" s="108">
        <f t="shared" si="4"/>
        <v>1.4913994004503759</v>
      </c>
      <c r="H25" s="110">
        <f>IF(OR(COUNT(Calculations!BS26:CB26)&lt;3,COUNT(Calculations!CC26:CL26)&lt;3),"N/A",IF(ISERROR(TTEST(Calculations!CC26:CL26,Calculations!BS26:CB26,2,2)),"N/A",TTEST(Calculations!CC26:CL26,Calculations!BS26:CB26,2,2)))</f>
        <v>2.7095988223338849E-2</v>
      </c>
      <c r="I25" s="108">
        <f t="shared" si="0"/>
        <v>1.4913994004503759</v>
      </c>
      <c r="J25" s="113" t="str">
        <f>IF(AND('Test Sample Data'!M25&gt;=35,'Control Sample Data'!M25&gt;=35),"C",IF(AND('Test Sample Data'!M25&gt;=30,'Control Sample Data'!M25&gt;=30, OR(H25&gt;=0.05, H25="N/A")),"B",IF(OR(AND('Test Sample Data'!M25&gt;=30,'Control Sample Data'!M25&lt;=30), AND('Test Sample Data'!M25&lt;=30,'Control Sample Data'!M25&gt;=30)),"A","OKAY")))</f>
        <v>OKAY</v>
      </c>
    </row>
    <row r="26" spans="1:19" ht="15" customHeight="1" x14ac:dyDescent="0.25">
      <c r="A26" s="21" t="str">
        <f>'Gene Table'!D26</f>
        <v>MGMT</v>
      </c>
      <c r="B26" s="107" t="s">
        <v>24</v>
      </c>
      <c r="C26" s="108">
        <f>Calculations!BO27</f>
        <v>7.910000000000001</v>
      </c>
      <c r="D26" s="108">
        <f>Calculations!BP27</f>
        <v>7.0633333333333335</v>
      </c>
      <c r="E26" s="109">
        <f t="shared" si="3"/>
        <v>4.1576960252084332E-3</v>
      </c>
      <c r="F26" s="109">
        <f t="shared" si="1"/>
        <v>7.4769555240148527E-3</v>
      </c>
      <c r="G26" s="108">
        <f t="shared" si="4"/>
        <v>0.55606804291593559</v>
      </c>
      <c r="H26" s="110">
        <f>IF(OR(COUNT(Calculations!BS27:CB27)&lt;3,COUNT(Calculations!CC27:CL27)&lt;3),"N/A",IF(ISERROR(TTEST(Calculations!CC27:CL27,Calculations!BS27:CB27,2,2)),"N/A",TTEST(Calculations!CC27:CL27,Calculations!BS27:CB27,2,2)))</f>
        <v>1.0076670397189784E-2</v>
      </c>
      <c r="I26" s="108">
        <f t="shared" si="0"/>
        <v>-1.7983410712763734</v>
      </c>
      <c r="J26" s="113" t="str">
        <f>IF(AND('Test Sample Data'!M26&gt;=35,'Control Sample Data'!M26&gt;=35),"C",IF(AND('Test Sample Data'!M26&gt;=30,'Control Sample Data'!M26&gt;=30, OR(H26&gt;=0.05, H26="N/A")),"B",IF(OR(AND('Test Sample Data'!M26&gt;=30,'Control Sample Data'!M26&lt;=30), AND('Test Sample Data'!M26&lt;=30,'Control Sample Data'!M26&gt;=30)),"A","OKAY")))</f>
        <v>OKAY</v>
      </c>
    </row>
    <row r="27" spans="1:19" ht="15" customHeight="1" x14ac:dyDescent="0.25">
      <c r="A27" s="21" t="str">
        <f>'Gene Table'!D27</f>
        <v>NAT2</v>
      </c>
      <c r="B27" s="107" t="s">
        <v>25</v>
      </c>
      <c r="C27" s="108">
        <f>Calculations!BO28</f>
        <v>7.9266666666666685</v>
      </c>
      <c r="D27" s="108">
        <f>Calculations!BP28</f>
        <v>7.96</v>
      </c>
      <c r="E27" s="109">
        <f t="shared" si="3"/>
        <v>4.1099408132840454E-3</v>
      </c>
      <c r="F27" s="109">
        <f t="shared" si="1"/>
        <v>4.0160696353752608E-3</v>
      </c>
      <c r="G27" s="108">
        <f t="shared" si="4"/>
        <v>1.0233738919967739</v>
      </c>
      <c r="H27" s="110">
        <f>IF(OR(COUNT(Calculations!BS28:CB28)&lt;3,COUNT(Calculations!CC28:CL28)&lt;3),"N/A",IF(ISERROR(TTEST(Calculations!CC28:CL28,Calculations!BS28:CB28,2,2)),"N/A",TTEST(Calculations!CC28:CL28,Calculations!BS28:CB28,2,2)))</f>
        <v>0.93862067170122954</v>
      </c>
      <c r="I27" s="108">
        <f t="shared" si="0"/>
        <v>1.0233738919967739</v>
      </c>
      <c r="J27" s="113" t="str">
        <f>IF(AND('Test Sample Data'!M27&gt;=35,'Control Sample Data'!M27&gt;=35),"C",IF(AND('Test Sample Data'!M27&gt;=30,'Control Sample Data'!M27&gt;=30, OR(H27&gt;=0.05, H27="N/A")),"B",IF(OR(AND('Test Sample Data'!M27&gt;=30,'Control Sample Data'!M27&lt;=30), AND('Test Sample Data'!M27&lt;=30,'Control Sample Data'!M27&gt;=30)),"A","OKAY")))</f>
        <v>OKAY</v>
      </c>
    </row>
    <row r="28" spans="1:19" ht="15" customHeight="1" x14ac:dyDescent="0.25">
      <c r="A28" s="21" t="str">
        <f>'Gene Table'!D28</f>
        <v>ALDH1A1</v>
      </c>
      <c r="B28" s="107" t="s">
        <v>26</v>
      </c>
      <c r="C28" s="108">
        <f>Calculations!BO29</f>
        <v>0.98000000000000165</v>
      </c>
      <c r="D28" s="108">
        <f>Calculations!BP29</f>
        <v>3.6899999999999991</v>
      </c>
      <c r="E28" s="109">
        <f t="shared" si="3"/>
        <v>0.50697973989501399</v>
      </c>
      <c r="F28" s="109">
        <f t="shared" si="1"/>
        <v>7.7481731246186722E-2</v>
      </c>
      <c r="G28" s="108">
        <f t="shared" si="4"/>
        <v>6.5432164684622363</v>
      </c>
      <c r="H28" s="110">
        <f>IF(OR(COUNT(Calculations!BS29:CB29)&lt;3,COUNT(Calculations!CC29:CL29)&lt;3),"N/A",IF(ISERROR(TTEST(Calculations!CC29:CL29,Calculations!BS29:CB29,2,2)),"N/A",TTEST(Calculations!CC29:CL29,Calculations!BS29:CB29,2,2)))</f>
        <v>1.1745593590697904E-4</v>
      </c>
      <c r="I28" s="108">
        <f t="shared" si="0"/>
        <v>6.5432164684622363</v>
      </c>
      <c r="J28" s="113" t="str">
        <f>IF(AND('Test Sample Data'!M28&gt;=35,'Control Sample Data'!M28&gt;=35),"C",IF(AND('Test Sample Data'!M28&gt;=30,'Control Sample Data'!M28&gt;=30, OR(H28&gt;=0.05, H28="N/A")),"B",IF(OR(AND('Test Sample Data'!M28&gt;=30,'Control Sample Data'!M28&lt;=30), AND('Test Sample Data'!M28&lt;=30,'Control Sample Data'!M28&gt;=30)),"A","OKAY")))</f>
        <v>OKAY</v>
      </c>
    </row>
    <row r="29" spans="1:19" ht="15" customHeight="1" x14ac:dyDescent="0.25">
      <c r="A29" s="21" t="str">
        <f>'Gene Table'!D29</f>
        <v>MSH2</v>
      </c>
      <c r="B29" s="107" t="s">
        <v>27</v>
      </c>
      <c r="C29" s="108">
        <f>Calculations!BO30</f>
        <v>4.9566666666666679</v>
      </c>
      <c r="D29" s="108">
        <f>Calculations!BP30</f>
        <v>6.6433333333333335</v>
      </c>
      <c r="E29" s="109">
        <f t="shared" si="3"/>
        <v>3.220287563529052E-2</v>
      </c>
      <c r="F29" s="109">
        <f t="shared" si="1"/>
        <v>1.0003624821489709E-2</v>
      </c>
      <c r="G29" s="108">
        <f t="shared" si="4"/>
        <v>3.2191206897436371</v>
      </c>
      <c r="H29" s="110">
        <f>IF(OR(COUNT(Calculations!BS30:CB30)&lt;3,COUNT(Calculations!CC30:CL30)&lt;3),"N/A",IF(ISERROR(TTEST(Calculations!CC30:CL30,Calculations!BS30:CB30,2,2)),"N/A",TTEST(Calculations!CC30:CL30,Calculations!BS30:CB30,2,2)))</f>
        <v>7.1045187696810079E-3</v>
      </c>
      <c r="I29" s="108">
        <f t="shared" si="0"/>
        <v>3.2191206897436371</v>
      </c>
      <c r="J29" s="113" t="str">
        <f>IF(AND('Test Sample Data'!M29&gt;=35,'Control Sample Data'!M29&gt;=35),"C",IF(AND('Test Sample Data'!M29&gt;=30,'Control Sample Data'!M29&gt;=30, OR(H29&gt;=0.05, H29="N/A")),"B",IF(OR(AND('Test Sample Data'!M29&gt;=30,'Control Sample Data'!M29&lt;=30), AND('Test Sample Data'!M29&lt;=30,'Control Sample Data'!M29&gt;=30)),"A","OKAY")))</f>
        <v>OKAY</v>
      </c>
    </row>
    <row r="30" spans="1:19" ht="15" customHeight="1" x14ac:dyDescent="0.25">
      <c r="A30" s="21" t="str">
        <f>'Gene Table'!D30</f>
        <v>CRYAB</v>
      </c>
      <c r="B30" s="107" t="s">
        <v>28</v>
      </c>
      <c r="C30" s="108">
        <f>Calculations!BO31</f>
        <v>16.316666666666666</v>
      </c>
      <c r="D30" s="108">
        <f>Calculations!BP31</f>
        <v>13.206666666666669</v>
      </c>
      <c r="E30" s="109">
        <f t="shared" si="3"/>
        <v>1.2251630887807875E-5</v>
      </c>
      <c r="F30" s="109">
        <f t="shared" si="1"/>
        <v>1.0577844797881636E-4</v>
      </c>
      <c r="G30" s="108">
        <f t="shared" si="4"/>
        <v>0.11582350773629652</v>
      </c>
      <c r="H30" s="110">
        <f>IF(OR(COUNT(Calculations!BS31:CB31)&lt;3,COUNT(Calculations!CC31:CL31)&lt;3),"N/A",IF(ISERROR(TTEST(Calculations!CC31:CL31,Calculations!BS31:CB31,2,2)),"N/A",TTEST(Calculations!CC31:CL31,Calculations!BS31:CB31,2,2)))</f>
        <v>5.8258286621531152E-3</v>
      </c>
      <c r="I30" s="108">
        <f t="shared" si="0"/>
        <v>-8.6338258920354054</v>
      </c>
      <c r="J30" s="113" t="str">
        <f>IF(AND('Test Sample Data'!M30&gt;=35,'Control Sample Data'!M30&gt;=35),"C",IF(AND('Test Sample Data'!M30&gt;=30,'Control Sample Data'!M30&gt;=30, OR(H30&gt;=0.05, H30="N/A")),"B",IF(OR(AND('Test Sample Data'!M30&gt;=30,'Control Sample Data'!M30&lt;=30), AND('Test Sample Data'!M30&lt;=30,'Control Sample Data'!M30&gt;=30)),"A","OKAY")))</f>
        <v>OKAY</v>
      </c>
    </row>
    <row r="31" spans="1:19" ht="15" customHeight="1" x14ac:dyDescent="0.25">
      <c r="A31" s="21" t="str">
        <f>'Gene Table'!D31</f>
        <v>FOXA1</v>
      </c>
      <c r="B31" s="107" t="s">
        <v>29</v>
      </c>
      <c r="C31" s="108">
        <f>Calculations!BO32</f>
        <v>4.5466666666666677</v>
      </c>
      <c r="D31" s="108">
        <f>Calculations!BP32</f>
        <v>5.5799999999999992</v>
      </c>
      <c r="E31" s="109">
        <f t="shared" si="3"/>
        <v>4.278750402972472E-2</v>
      </c>
      <c r="F31" s="109">
        <f t="shared" si="1"/>
        <v>2.0905118043533011E-2</v>
      </c>
      <c r="G31" s="108">
        <f t="shared" si="4"/>
        <v>2.0467477839935477</v>
      </c>
      <c r="H31" s="110">
        <f>IF(OR(COUNT(Calculations!BS32:CB32)&lt;3,COUNT(Calculations!CC32:CL32)&lt;3),"N/A",IF(ISERROR(TTEST(Calculations!CC32:CL32,Calculations!BS32:CB32,2,2)),"N/A",TTEST(Calculations!CC32:CL32,Calculations!BS32:CB32,2,2)))</f>
        <v>1.0550405930756447E-3</v>
      </c>
      <c r="I31" s="108">
        <f t="shared" si="0"/>
        <v>2.0467477839935477</v>
      </c>
      <c r="J31" s="113" t="str">
        <f>IF(AND('Test Sample Data'!M31&gt;=35,'Control Sample Data'!M31&gt;=35),"C",IF(AND('Test Sample Data'!M31&gt;=30,'Control Sample Data'!M31&gt;=30, OR(H31&gt;=0.05, H31="N/A")),"B",IF(OR(AND('Test Sample Data'!M31&gt;=30,'Control Sample Data'!M31&lt;=30), AND('Test Sample Data'!M31&lt;=30,'Control Sample Data'!M31&gt;=30)),"A","OKAY")))</f>
        <v>OKAY</v>
      </c>
    </row>
    <row r="32" spans="1:19" ht="15" customHeight="1" x14ac:dyDescent="0.25">
      <c r="A32" s="21" t="str">
        <f>'Gene Table'!D32</f>
        <v>APOB</v>
      </c>
      <c r="B32" s="107" t="s">
        <v>30</v>
      </c>
      <c r="C32" s="108">
        <f>Calculations!BO33</f>
        <v>5.073333333333335</v>
      </c>
      <c r="D32" s="108">
        <f>Calculations!BP33</f>
        <v>5.2833333333333323</v>
      </c>
      <c r="E32" s="109">
        <f t="shared" si="3"/>
        <v>2.970123367846253E-2</v>
      </c>
      <c r="F32" s="109">
        <f t="shared" si="1"/>
        <v>2.5677822330805965E-2</v>
      </c>
      <c r="G32" s="108">
        <f t="shared" si="4"/>
        <v>1.1566881839052852</v>
      </c>
      <c r="H32" s="110">
        <f>IF(OR(COUNT(Calculations!BS33:CB33)&lt;3,COUNT(Calculations!CC33:CL33)&lt;3),"N/A",IF(ISERROR(TTEST(Calculations!CC33:CL33,Calculations!BS33:CB33,2,2)),"N/A",TTEST(Calculations!CC33:CL33,Calculations!BS33:CB33,2,2)))</f>
        <v>0.96519101394277507</v>
      </c>
      <c r="I32" s="108">
        <f t="shared" si="0"/>
        <v>1.1566881839052852</v>
      </c>
      <c r="J32" s="113" t="str">
        <f>IF(AND('Test Sample Data'!M32&gt;=35,'Control Sample Data'!M32&gt;=35),"C",IF(AND('Test Sample Data'!M32&gt;=30,'Control Sample Data'!M32&gt;=30, OR(H32&gt;=0.05, H32="N/A")),"B",IF(OR(AND('Test Sample Data'!M32&gt;=30,'Control Sample Data'!M32&lt;=30), AND('Test Sample Data'!M32&lt;=30,'Control Sample Data'!M32&gt;=30)),"A","OKAY")))</f>
        <v>OKAY</v>
      </c>
    </row>
    <row r="33" spans="1:10" ht="15" customHeight="1" x14ac:dyDescent="0.25">
      <c r="A33" s="21" t="str">
        <f>'Gene Table'!D33</f>
        <v>POLB</v>
      </c>
      <c r="B33" s="107" t="s">
        <v>31</v>
      </c>
      <c r="C33" s="108">
        <f>Calculations!BO34</f>
        <v>6.8866666666666667</v>
      </c>
      <c r="D33" s="108">
        <f>Calculations!BP34</f>
        <v>7.5966666666666667</v>
      </c>
      <c r="E33" s="109">
        <f t="shared" si="3"/>
        <v>8.4509739537508219E-3</v>
      </c>
      <c r="F33" s="109">
        <f t="shared" si="1"/>
        <v>5.1662505707911694E-3</v>
      </c>
      <c r="G33" s="108">
        <f>IF(ISERROR(E33/F33),"N/A",E33/F33)</f>
        <v>1.6358041171155628</v>
      </c>
      <c r="H33" s="110">
        <f>IF(OR(COUNT(Calculations!BS34:CB34)&lt;3,COUNT(Calculations!CC34:CL34)&lt;3),"N/A",IF(ISERROR(TTEST(Calculations!CC34:CL34,Calculations!BS34:CB34,2,2)),"N/A",TTEST(Calculations!CC34:CL34,Calculations!BS34:CB34,2,2)))</f>
        <v>0.10019175662512775</v>
      </c>
      <c r="I33" s="108">
        <f t="shared" si="0"/>
        <v>1.6358041171155628</v>
      </c>
      <c r="J33" s="113" t="str">
        <f>IF(AND('Test Sample Data'!M33&gt;=35,'Control Sample Data'!M33&gt;=35),"C",IF(AND('Test Sample Data'!M33&gt;=30,'Control Sample Data'!M33&gt;=30, OR(H33&gt;=0.05, H33="N/A")),"B",IF(OR(AND('Test Sample Data'!M33&gt;=30,'Control Sample Data'!M33&lt;=30), AND('Test Sample Data'!M33&lt;=30,'Control Sample Data'!M33&gt;=30)),"A","OKAY")))</f>
        <v>OKAY</v>
      </c>
    </row>
    <row r="34" spans="1:10" ht="15" customHeight="1" x14ac:dyDescent="0.25">
      <c r="A34" s="21" t="str">
        <f>'Gene Table'!D34</f>
        <v>POLK</v>
      </c>
      <c r="B34" s="107" t="s">
        <v>32</v>
      </c>
      <c r="C34" s="108">
        <f>Calculations!BO35</f>
        <v>8.2766666666666691</v>
      </c>
      <c r="D34" s="108">
        <f>Calculations!BP35</f>
        <v>8.83</v>
      </c>
      <c r="E34" s="109">
        <f t="shared" si="3"/>
        <v>3.2245942053994985E-3</v>
      </c>
      <c r="F34" s="109">
        <f t="shared" si="1"/>
        <v>2.1973798529078313E-3</v>
      </c>
      <c r="G34" s="108">
        <f t="shared" ref="G34:G50" si="5">IF(ISERROR(E34/F34),"N/A",E34/F34)</f>
        <v>1.4674723631111555</v>
      </c>
      <c r="H34" s="110">
        <f>IF(OR(COUNT(Calculations!BS35:CB35)&lt;3,COUNT(Calculations!CC35:CL35)&lt;3),"N/A",IF(ISERROR(TTEST(Calculations!CC35:CL35,Calculations!BS35:CB35,2,2)),"N/A",TTEST(Calculations!CC35:CL35,Calculations!BS35:CB35,2,2)))</f>
        <v>5.3083560147231958E-2</v>
      </c>
      <c r="I34" s="108">
        <f t="shared" si="0"/>
        <v>1.4674723631111555</v>
      </c>
      <c r="J34" s="113" t="str">
        <f>IF(AND('Test Sample Data'!M34&gt;=35,'Control Sample Data'!M34&gt;=35),"C",IF(AND('Test Sample Data'!M34&gt;=30,'Control Sample Data'!M34&gt;=30, OR(H34&gt;=0.05, H34="N/A")),"B",IF(OR(AND('Test Sample Data'!M34&gt;=30,'Control Sample Data'!M34&lt;=30), AND('Test Sample Data'!M34&lt;=30,'Control Sample Data'!M34&gt;=30)),"A","OKAY")))</f>
        <v>OKAY</v>
      </c>
    </row>
    <row r="35" spans="1:10" ht="15" customHeight="1" x14ac:dyDescent="0.25">
      <c r="A35" s="21" t="str">
        <f>'Gene Table'!D35</f>
        <v>TP63</v>
      </c>
      <c r="B35" s="107" t="s">
        <v>33</v>
      </c>
      <c r="C35" s="108">
        <f>Calculations!BO36</f>
        <v>14.46</v>
      </c>
      <c r="D35" s="108">
        <f>Calculations!BP36</f>
        <v>11.979999999999999</v>
      </c>
      <c r="E35" s="109">
        <f t="shared" si="3"/>
        <v>4.4371719888925448E-5</v>
      </c>
      <c r="F35" s="109">
        <f t="shared" si="1"/>
        <v>2.475487011206129E-4</v>
      </c>
      <c r="G35" s="108">
        <f t="shared" si="5"/>
        <v>0.17924440600197802</v>
      </c>
      <c r="H35" s="110">
        <f>IF(OR(COUNT(Calculations!BS36:CB36)&lt;3,COUNT(Calculations!CC36:CL36)&lt;3),"N/A",IF(ISERROR(TTEST(Calculations!CC36:CL36,Calculations!BS36:CB36,2,2)),"N/A",TTEST(Calculations!CC36:CL36,Calculations!BS36:CB36,2,2)))</f>
        <v>3.3149552870553066E-2</v>
      </c>
      <c r="I35" s="108">
        <f t="shared" si="0"/>
        <v>-5.5789746654016339</v>
      </c>
      <c r="J35" s="113" t="str">
        <f>IF(AND('Test Sample Data'!M35&gt;=35,'Control Sample Data'!M35&gt;=35),"C",IF(AND('Test Sample Data'!M35&gt;=30,'Control Sample Data'!M35&gt;=30, OR(H35&gt;=0.05, H35="N/A")),"B",IF(OR(AND('Test Sample Data'!M35&gt;=30,'Control Sample Data'!M35&lt;=30), AND('Test Sample Data'!M35&lt;=30,'Control Sample Data'!M35&gt;=30)),"A","OKAY")))</f>
        <v>A</v>
      </c>
    </row>
    <row r="36" spans="1:10" ht="15" customHeight="1" x14ac:dyDescent="0.25">
      <c r="A36" s="21" t="str">
        <f>'Gene Table'!D36</f>
        <v>G6PC</v>
      </c>
      <c r="B36" s="107" t="s">
        <v>34</v>
      </c>
      <c r="C36" s="108">
        <f>Calculations!BO37</f>
        <v>7.1766666666666667</v>
      </c>
      <c r="D36" s="108">
        <f>Calculations!BP37</f>
        <v>7.4733333333333327</v>
      </c>
      <c r="E36" s="109">
        <f t="shared" si="3"/>
        <v>6.9120689935909824E-3</v>
      </c>
      <c r="F36" s="109">
        <f t="shared" si="1"/>
        <v>5.6273314915302871E-3</v>
      </c>
      <c r="G36" s="108">
        <f t="shared" si="5"/>
        <v>1.2283031493691738</v>
      </c>
      <c r="H36" s="110">
        <f>IF(OR(COUNT(Calculations!BS37:CB37)&lt;3,COUNT(Calculations!CC37:CL37)&lt;3),"N/A",IF(ISERROR(TTEST(Calculations!CC37:CL37,Calculations!BS37:CB37,2,2)),"N/A",TTEST(Calculations!CC37:CL37,Calculations!BS37:CB37,2,2)))</f>
        <v>0.49490256916741715</v>
      </c>
      <c r="I36" s="108">
        <f t="shared" si="0"/>
        <v>1.2283031493691738</v>
      </c>
      <c r="J36" s="113" t="str">
        <f>IF(AND('Test Sample Data'!M36&gt;=35,'Control Sample Data'!M36&gt;=35),"C",IF(AND('Test Sample Data'!M36&gt;=30,'Control Sample Data'!M36&gt;=30, OR(H36&gt;=0.05, H36="N/A")),"B",IF(OR(AND('Test Sample Data'!M36&gt;=30,'Control Sample Data'!M36&lt;=30), AND('Test Sample Data'!M36&lt;=30,'Control Sample Data'!M36&gt;=30)),"A","OKAY")))</f>
        <v>OKAY</v>
      </c>
    </row>
    <row r="37" spans="1:10" ht="15" customHeight="1" x14ac:dyDescent="0.25">
      <c r="A37" s="21" t="str">
        <f>'Gene Table'!D37</f>
        <v>CA3B</v>
      </c>
      <c r="B37" s="107" t="s">
        <v>35</v>
      </c>
      <c r="C37" s="108">
        <f>Calculations!BO38</f>
        <v>11.810000000000002</v>
      </c>
      <c r="D37" s="108">
        <f>Calculations!BP38</f>
        <v>12.463333333333333</v>
      </c>
      <c r="E37" s="109">
        <f t="shared" si="3"/>
        <v>2.7850676656943925E-4</v>
      </c>
      <c r="F37" s="109">
        <f t="shared" si="1"/>
        <v>1.7707727116891812E-4</v>
      </c>
      <c r="G37" s="108">
        <f t="shared" si="5"/>
        <v>1.57279793578796</v>
      </c>
      <c r="H37" s="110">
        <f>IF(OR(COUNT(Calculations!BS38:CB38)&lt;3,COUNT(Calculations!CC38:CL38)&lt;3),"N/A",IF(ISERROR(TTEST(Calculations!CC38:CL38,Calculations!BS38:CB38,2,2)),"N/A",TTEST(Calculations!CC38:CL38,Calculations!BS38:CB38,2,2)))</f>
        <v>7.233395253445643E-2</v>
      </c>
      <c r="I37" s="108">
        <f t="shared" si="0"/>
        <v>1.57279793578796</v>
      </c>
      <c r="J37" s="113" t="str">
        <f>IF(AND('Test Sample Data'!M37&gt;=35,'Control Sample Data'!M37&gt;=35),"C",IF(AND('Test Sample Data'!M37&gt;=30,'Control Sample Data'!M37&gt;=30, OR(H37&gt;=0.05, H37="N/A")),"B",IF(OR(AND('Test Sample Data'!M37&gt;=30,'Control Sample Data'!M37&lt;=30), AND('Test Sample Data'!M37&lt;=30,'Control Sample Data'!M37&gt;=30)),"A","OKAY")))</f>
        <v>B</v>
      </c>
    </row>
    <row r="38" spans="1:10" ht="15" customHeight="1" x14ac:dyDescent="0.25">
      <c r="A38" s="21" t="str">
        <f>'Gene Table'!D38</f>
        <v>LSS</v>
      </c>
      <c r="B38" s="107" t="s">
        <v>36</v>
      </c>
      <c r="C38" s="108">
        <f>Calculations!BO39</f>
        <v>6.1400000000000006</v>
      </c>
      <c r="D38" s="108">
        <f>Calculations!BP39</f>
        <v>7.8833333333333337</v>
      </c>
      <c r="E38" s="109">
        <f t="shared" si="3"/>
        <v>1.4179986801830642E-2</v>
      </c>
      <c r="F38" s="109">
        <f t="shared" si="1"/>
        <v>4.2352612121149156E-3</v>
      </c>
      <c r="G38" s="108">
        <f t="shared" si="5"/>
        <v>3.3480784517538029</v>
      </c>
      <c r="H38" s="110">
        <f>IF(OR(COUNT(Calculations!BS39:CB39)&lt;3,COUNT(Calculations!CC39:CL39)&lt;3),"N/A",IF(ISERROR(TTEST(Calculations!CC39:CL39,Calculations!BS39:CB39,2,2)),"N/A",TTEST(Calculations!CC39:CL39,Calculations!BS39:CB39,2,2)))</f>
        <v>3.3750936516457625E-3</v>
      </c>
      <c r="I38" s="108">
        <f t="shared" si="0"/>
        <v>3.3480784517538029</v>
      </c>
      <c r="J38" s="113" t="str">
        <f>IF(AND('Test Sample Data'!M38&gt;=35,'Control Sample Data'!M38&gt;=35),"C",IF(AND('Test Sample Data'!M38&gt;=30,'Control Sample Data'!M38&gt;=30, OR(H38&gt;=0.05, H38="N/A")),"B",IF(OR(AND('Test Sample Data'!M38&gt;=30,'Control Sample Data'!M38&lt;=30), AND('Test Sample Data'!M38&lt;=30,'Control Sample Data'!M38&gt;=30)),"A","OKAY")))</f>
        <v>OKAY</v>
      </c>
    </row>
    <row r="39" spans="1:10" ht="15" customHeight="1" x14ac:dyDescent="0.25">
      <c r="A39" s="21" t="str">
        <f>'Gene Table'!D39</f>
        <v>AOC1</v>
      </c>
      <c r="B39" s="107" t="s">
        <v>37</v>
      </c>
      <c r="C39" s="108">
        <f>Calculations!BO40</f>
        <v>12.090000000000002</v>
      </c>
      <c r="D39" s="108">
        <f>Calculations!BP40</f>
        <v>13.963333333333333</v>
      </c>
      <c r="E39" s="109">
        <f t="shared" si="3"/>
        <v>2.2937567119482694E-4</v>
      </c>
      <c r="F39" s="109">
        <f t="shared" si="1"/>
        <v>6.2606269618775497E-5</v>
      </c>
      <c r="G39" s="108">
        <f t="shared" si="5"/>
        <v>3.6637811610809923</v>
      </c>
      <c r="H39" s="110">
        <f>IF(OR(COUNT(Calculations!BS40:CB40)&lt;3,COUNT(Calculations!CC40:CL40)&lt;3),"N/A",IF(ISERROR(TTEST(Calculations!CC40:CL40,Calculations!BS40:CB40,2,2)),"N/A",TTEST(Calculations!CC40:CL40,Calculations!BS40:CB40,2,2)))</f>
        <v>8.9745818100707298E-3</v>
      </c>
      <c r="I39" s="108">
        <f t="shared" si="0"/>
        <v>3.6637811610809923</v>
      </c>
      <c r="J39" s="113" t="str">
        <f>IF(AND('Test Sample Data'!M39&gt;=35,'Control Sample Data'!M39&gt;=35),"C",IF(AND('Test Sample Data'!M39&gt;=30,'Control Sample Data'!M39&gt;=30, OR(H39&gt;=0.05, H39="N/A")),"B",IF(OR(AND('Test Sample Data'!M39&gt;=30,'Control Sample Data'!M39&lt;=30), AND('Test Sample Data'!M39&lt;=30,'Control Sample Data'!M39&gt;=30)),"A","OKAY")))</f>
        <v>OKAY</v>
      </c>
    </row>
    <row r="40" spans="1:10" ht="15" customHeight="1" x14ac:dyDescent="0.25">
      <c r="A40" s="21" t="str">
        <f>'Gene Table'!D40</f>
        <v>MGST3</v>
      </c>
      <c r="B40" s="107" t="s">
        <v>38</v>
      </c>
      <c r="C40" s="108">
        <f>Calculations!BO41</f>
        <v>2.3733333333333348</v>
      </c>
      <c r="D40" s="108">
        <f>Calculations!BP41</f>
        <v>2.09</v>
      </c>
      <c r="E40" s="109">
        <f t="shared" si="3"/>
        <v>0.19299918584054179</v>
      </c>
      <c r="F40" s="109">
        <f t="shared" si="1"/>
        <v>0.23488068730350298</v>
      </c>
      <c r="G40" s="108">
        <f t="shared" si="5"/>
        <v>0.82169031458578945</v>
      </c>
      <c r="H40" s="110">
        <f>IF(OR(COUNT(Calculations!BS41:CB41)&lt;3,COUNT(Calculations!CC41:CL41)&lt;3),"N/A",IF(ISERROR(TTEST(Calculations!CC41:CL41,Calculations!BS41:CB41,2,2)),"N/A",TTEST(Calculations!CC41:CL41,Calculations!BS41:CB41,2,2)))</f>
        <v>0.27196060889362633</v>
      </c>
      <c r="I40" s="108">
        <f t="shared" si="0"/>
        <v>-1.2170035136705921</v>
      </c>
      <c r="J40" s="113" t="str">
        <f>IF(AND('Test Sample Data'!M40&gt;=35,'Control Sample Data'!M40&gt;=35),"C",IF(AND('Test Sample Data'!M40&gt;=30,'Control Sample Data'!M40&gt;=30, OR(H40&gt;=0.05, H40="N/A")),"B",IF(OR(AND('Test Sample Data'!M40&gt;=30,'Control Sample Data'!M40&lt;=30), AND('Test Sample Data'!M40&lt;=30,'Control Sample Data'!M40&gt;=30)),"A","OKAY")))</f>
        <v>OKAY</v>
      </c>
    </row>
    <row r="41" spans="1:10" ht="15" customHeight="1" x14ac:dyDescent="0.25">
      <c r="A41" s="21" t="str">
        <f>'Gene Table'!D41</f>
        <v>LEAP2</v>
      </c>
      <c r="B41" s="107" t="s">
        <v>39</v>
      </c>
      <c r="C41" s="108">
        <f>Calculations!BO42</f>
        <v>11.443333333333333</v>
      </c>
      <c r="D41" s="108">
        <f>Calculations!BP42</f>
        <v>11.493333333333334</v>
      </c>
      <c r="E41" s="109">
        <f t="shared" si="3"/>
        <v>3.5909835551414788E-4</v>
      </c>
      <c r="F41" s="109">
        <f t="shared" si="1"/>
        <v>3.4686614724828494E-4</v>
      </c>
      <c r="G41" s="108">
        <f t="shared" si="5"/>
        <v>1.0352649238413778</v>
      </c>
      <c r="H41" s="110">
        <f>IF(OR(COUNT(Calculations!BS42:CB42)&lt;3,COUNT(Calculations!CC42:CL42)&lt;3),"N/A",IF(ISERROR(TTEST(Calculations!CC42:CL42,Calculations!BS42:CB42,2,2)),"N/A",TTEST(Calculations!CC42:CL42,Calculations!BS42:CB42,2,2)))</f>
        <v>0.9313137311111237</v>
      </c>
      <c r="I41" s="108">
        <f t="shared" si="0"/>
        <v>1.0352649238413778</v>
      </c>
      <c r="J41" s="113" t="str">
        <f>IF(AND('Test Sample Data'!M41&gt;=35,'Control Sample Data'!M41&gt;=35),"C",IF(AND('Test Sample Data'!M41&gt;=30,'Control Sample Data'!M41&gt;=30, OR(H41&gt;=0.05, H41="N/A")),"B",IF(OR(AND('Test Sample Data'!M41&gt;=30,'Control Sample Data'!M41&lt;=30), AND('Test Sample Data'!M41&lt;=30,'Control Sample Data'!M41&gt;=30)),"A","OKAY")))</f>
        <v>A</v>
      </c>
    </row>
    <row r="42" spans="1:10" ht="15" customHeight="1" x14ac:dyDescent="0.25">
      <c r="A42" s="21" t="str">
        <f>'Gene Table'!D42</f>
        <v>FGA</v>
      </c>
      <c r="B42" s="107" t="s">
        <v>40</v>
      </c>
      <c r="C42" s="108">
        <f>Calculations!BO43</f>
        <v>5.6800000000000006</v>
      </c>
      <c r="D42" s="108">
        <f>Calculations!BP43</f>
        <v>7.2233333333333327</v>
      </c>
      <c r="E42" s="109">
        <f t="shared" si="3"/>
        <v>1.9505164826587679E-2</v>
      </c>
      <c r="F42" s="109">
        <f t="shared" si="1"/>
        <v>6.6920626482066953E-3</v>
      </c>
      <c r="G42" s="108">
        <f t="shared" si="5"/>
        <v>2.914671582133884</v>
      </c>
      <c r="H42" s="110">
        <f>IF(OR(COUNT(Calculations!BS43:CB43)&lt;3,COUNT(Calculations!CC43:CL43)&lt;3),"N/A",IF(ISERROR(TTEST(Calculations!CC43:CL43,Calculations!BS43:CB43,2,2)),"N/A",TTEST(Calculations!CC43:CL43,Calculations!BS43:CB43,2,2)))</f>
        <v>4.3797855249227491E-3</v>
      </c>
      <c r="I42" s="108">
        <f t="shared" si="0"/>
        <v>2.914671582133884</v>
      </c>
      <c r="J42" s="113" t="str">
        <f>IF(AND('Test Sample Data'!M42&gt;=35,'Control Sample Data'!M42&gt;=35),"C",IF(AND('Test Sample Data'!M42&gt;=30,'Control Sample Data'!M42&gt;=30, OR(H42&gt;=0.05, H42="N/A")),"B",IF(OR(AND('Test Sample Data'!M42&gt;=30,'Control Sample Data'!M42&lt;=30), AND('Test Sample Data'!M42&lt;=30,'Control Sample Data'!M42&gt;=30)),"A","OKAY")))</f>
        <v>OKAY</v>
      </c>
    </row>
    <row r="43" spans="1:10" ht="15" customHeight="1" x14ac:dyDescent="0.25">
      <c r="A43" s="21" t="str">
        <f>'Gene Table'!D43</f>
        <v>MAT1A</v>
      </c>
      <c r="B43" s="107" t="s">
        <v>41</v>
      </c>
      <c r="C43" s="108">
        <f>Calculations!BO44</f>
        <v>6.7800000000000011</v>
      </c>
      <c r="D43" s="108">
        <f>Calculations!BP44</f>
        <v>7.5</v>
      </c>
      <c r="E43" s="109">
        <f t="shared" si="3"/>
        <v>9.0994811442848024E-3</v>
      </c>
      <c r="F43" s="109">
        <f t="shared" si="1"/>
        <v>5.5242717280199038E-3</v>
      </c>
      <c r="G43" s="108">
        <f t="shared" si="5"/>
        <v>1.6471820345351442</v>
      </c>
      <c r="H43" s="110">
        <f>IF(OR(COUNT(Calculations!BS44:CB44)&lt;3,COUNT(Calculations!CC44:CL44)&lt;3),"N/A",IF(ISERROR(TTEST(Calculations!CC44:CL44,Calculations!BS44:CB44,2,2)),"N/A",TTEST(Calculations!CC44:CL44,Calculations!BS44:CB44,2,2)))</f>
        <v>0.11148525700998541</v>
      </c>
      <c r="I43" s="108">
        <f t="shared" si="0"/>
        <v>1.6471820345351442</v>
      </c>
      <c r="J43" s="113" t="str">
        <f>IF(AND('Test Sample Data'!M43&gt;=35,'Control Sample Data'!M43&gt;=35),"C",IF(AND('Test Sample Data'!M43&gt;=30,'Control Sample Data'!M43&gt;=30, OR(H43&gt;=0.05, H43="N/A")),"B",IF(OR(AND('Test Sample Data'!M43&gt;=30,'Control Sample Data'!M43&lt;=30), AND('Test Sample Data'!M43&lt;=30,'Control Sample Data'!M43&gt;=30)),"A","OKAY")))</f>
        <v>OKAY</v>
      </c>
    </row>
    <row r="44" spans="1:10" ht="15" customHeight="1" x14ac:dyDescent="0.25">
      <c r="A44" s="21" t="str">
        <f>'Gene Table'!D44</f>
        <v>IL1B</v>
      </c>
      <c r="B44" s="107" t="s">
        <v>42</v>
      </c>
      <c r="C44" s="108">
        <f>Calculations!BO45</f>
        <v>10.563333333333334</v>
      </c>
      <c r="D44" s="108">
        <f>Calculations!BP45</f>
        <v>12.193333333333333</v>
      </c>
      <c r="E44" s="109">
        <f t="shared" si="3"/>
        <v>6.6087574420763942E-4</v>
      </c>
      <c r="F44" s="109">
        <f t="shared" si="1"/>
        <v>2.135211596816007E-4</v>
      </c>
      <c r="G44" s="108">
        <f t="shared" si="5"/>
        <v>3.095129987084777</v>
      </c>
      <c r="H44" s="110">
        <f>IF(OR(COUNT(Calculations!BS45:CB45)&lt;3,COUNT(Calculations!CC45:CL45)&lt;3),"N/A",IF(ISERROR(TTEST(Calculations!CC45:CL45,Calculations!BS45:CB45,2,2)),"N/A",TTEST(Calculations!CC45:CL45,Calculations!BS45:CB45,2,2)))</f>
        <v>6.0492291900013243E-4</v>
      </c>
      <c r="I44" s="108">
        <f t="shared" si="0"/>
        <v>3.095129987084777</v>
      </c>
      <c r="J44" s="113" t="str">
        <f>IF(AND('Test Sample Data'!M44&gt;=35,'Control Sample Data'!M44&gt;=35),"C",IF(AND('Test Sample Data'!M44&gt;=30,'Control Sample Data'!M44&gt;=30, OR(H44&gt;=0.05, H44="N/A")),"B",IF(OR(AND('Test Sample Data'!M44&gt;=30,'Control Sample Data'!M44&lt;=30), AND('Test Sample Data'!M44&lt;=30,'Control Sample Data'!M44&gt;=30)),"A","OKAY")))</f>
        <v>A</v>
      </c>
    </row>
    <row r="45" spans="1:10" ht="15" customHeight="1" x14ac:dyDescent="0.25">
      <c r="A45" s="21" t="str">
        <f>'Gene Table'!D45</f>
        <v>NOS2</v>
      </c>
      <c r="B45" s="107" t="s">
        <v>43</v>
      </c>
      <c r="C45" s="108">
        <f>Calculations!BO46</f>
        <v>8.8833333333333346</v>
      </c>
      <c r="D45" s="108">
        <f>Calculations!BP46</f>
        <v>9.25</v>
      </c>
      <c r="E45" s="109">
        <f t="shared" si="3"/>
        <v>2.1176306060574556E-3</v>
      </c>
      <c r="F45" s="109">
        <f t="shared" si="1"/>
        <v>1.6423758110424122E-3</v>
      </c>
      <c r="G45" s="108">
        <f t="shared" si="5"/>
        <v>1.2893703084395771</v>
      </c>
      <c r="H45" s="110">
        <f>IF(OR(COUNT(Calculations!BS46:CB46)&lt;3,COUNT(Calculations!CC46:CL46)&lt;3),"N/A",IF(ISERROR(TTEST(Calculations!CC46:CL46,Calculations!BS46:CB46,2,2)),"N/A",TTEST(Calculations!CC46:CL46,Calculations!BS46:CB46,2,2)))</f>
        <v>0.14658279249268749</v>
      </c>
      <c r="I45" s="108">
        <f t="shared" si="0"/>
        <v>1.2893703084395771</v>
      </c>
      <c r="J45" s="113" t="str">
        <f>IF(AND('Test Sample Data'!M45&gt;=35,'Control Sample Data'!M45&gt;=35),"C",IF(AND('Test Sample Data'!M45&gt;=30,'Control Sample Data'!M45&gt;=30, OR(H45&gt;=0.05, H45="N/A")),"B",IF(OR(AND('Test Sample Data'!M45&gt;=30,'Control Sample Data'!M45&lt;=30), AND('Test Sample Data'!M45&lt;=30,'Control Sample Data'!M45&gt;=30)),"A","OKAY")))</f>
        <v>OKAY</v>
      </c>
    </row>
    <row r="46" spans="1:10" ht="15" customHeight="1" x14ac:dyDescent="0.25">
      <c r="A46" s="21" t="str">
        <f>'Gene Table'!D46</f>
        <v>EEF1A1</v>
      </c>
      <c r="B46" s="107" t="s">
        <v>44</v>
      </c>
      <c r="C46" s="108">
        <f>Calculations!BO47</f>
        <v>-0.80999999999999872</v>
      </c>
      <c r="D46" s="108">
        <f>Calculations!BP47</f>
        <v>-0.4466666666666666</v>
      </c>
      <c r="E46" s="109">
        <f t="shared" si="3"/>
        <v>1.7532114426320686</v>
      </c>
      <c r="F46" s="109">
        <f t="shared" si="1"/>
        <v>1.3628876769848266</v>
      </c>
      <c r="G46" s="108">
        <f t="shared" si="5"/>
        <v>1.2863946693764021</v>
      </c>
      <c r="H46" s="110">
        <f>IF(OR(COUNT(Calculations!BS47:CB47)&lt;3,COUNT(Calculations!CC47:CL47)&lt;3),"N/A",IF(ISERROR(TTEST(Calculations!CC47:CL47,Calculations!BS47:CB47,2,2)),"N/A",TTEST(Calculations!CC47:CL47,Calculations!BS47:CB47,2,2)))</f>
        <v>1.1544287982494249E-2</v>
      </c>
      <c r="I46" s="108">
        <f t="shared" si="0"/>
        <v>1.2863946693764021</v>
      </c>
      <c r="J46" s="113" t="str">
        <f>IF(AND('Test Sample Data'!M46&gt;=35,'Control Sample Data'!M46&gt;=35),"C",IF(AND('Test Sample Data'!M46&gt;=30,'Control Sample Data'!M46&gt;=30, OR(H46&gt;=0.05, H46="N/A")),"B",IF(OR(AND('Test Sample Data'!M46&gt;=30,'Control Sample Data'!M46&lt;=30), AND('Test Sample Data'!M46&lt;=30,'Control Sample Data'!M46&gt;=30)),"A","OKAY")))</f>
        <v>OKAY</v>
      </c>
    </row>
    <row r="47" spans="1:10" ht="15" customHeight="1" x14ac:dyDescent="0.25">
      <c r="A47" s="21" t="str">
        <f>'Gene Table'!D47</f>
        <v>RPL4</v>
      </c>
      <c r="B47" s="107" t="s">
        <v>45</v>
      </c>
      <c r="C47" s="108">
        <f>Calculations!BO48</f>
        <v>0.80999999999999994</v>
      </c>
      <c r="D47" s="108">
        <f>Calculations!BP48</f>
        <v>0.4466666666666666</v>
      </c>
      <c r="E47" s="109">
        <f t="shared" si="3"/>
        <v>0.57038185793421192</v>
      </c>
      <c r="F47" s="109">
        <f t="shared" si="1"/>
        <v>0.73373618155557896</v>
      </c>
      <c r="G47" s="108">
        <f t="shared" si="5"/>
        <v>0.7773664053542475</v>
      </c>
      <c r="H47" s="110">
        <f>IF(OR(COUNT(Calculations!BS48:CB48)&lt;3,COUNT(Calculations!CC48:CL48)&lt;3),"N/A",IF(ISERROR(TTEST(Calculations!CC48:CL48,Calculations!BS48:CB48,2,2)),"N/A",TTEST(Calculations!CC48:CL48,Calculations!BS48:CB48,2,2)))</f>
        <v>1.8782092497013202E-2</v>
      </c>
      <c r="I47" s="108">
        <f t="shared" si="0"/>
        <v>-1.2863946693764028</v>
      </c>
      <c r="J47" s="113" t="str">
        <f>IF(AND('Test Sample Data'!M47&gt;=35,'Control Sample Data'!M47&gt;=35),"C",IF(AND('Test Sample Data'!M47&gt;=30,'Control Sample Data'!M47&gt;=30, OR(H47&gt;=0.05, H47="N/A")),"B",IF(OR(AND('Test Sample Data'!M47&gt;=30,'Control Sample Data'!M47&lt;=30), AND('Test Sample Data'!M47&lt;=30,'Control Sample Data'!M47&gt;=30)),"A","OKAY")))</f>
        <v>OKAY</v>
      </c>
    </row>
    <row r="48" spans="1:10" ht="15" customHeight="1" x14ac:dyDescent="0.25">
      <c r="A48" s="21" t="str">
        <f>'Gene Table'!D48</f>
        <v>GGDC</v>
      </c>
      <c r="B48" s="107" t="s">
        <v>46</v>
      </c>
      <c r="C48" s="108">
        <f>Calculations!BO49</f>
        <v>16.316666666666666</v>
      </c>
      <c r="D48" s="108">
        <f>Calculations!BP49</f>
        <v>16.993333333333336</v>
      </c>
      <c r="E48" s="109">
        <f t="shared" si="3"/>
        <v>1.2251630887807875E-5</v>
      </c>
      <c r="F48" s="109">
        <f t="shared" si="1"/>
        <v>7.6647314026035447E-6</v>
      </c>
      <c r="G48" s="108">
        <f t="shared" si="5"/>
        <v>1.5984422994452563</v>
      </c>
      <c r="H48" s="110">
        <f>IF(OR(COUNT(Calculations!BS49:CB49)&lt;3,COUNT(Calculations!CC49:CL49)&lt;3),"N/A",IF(ISERROR(TTEST(Calculations!CC49:CL49,Calculations!BS49:CB49,2,2)),"N/A",TTEST(Calculations!CC49:CL49,Calculations!BS49:CB49,2,2)))</f>
        <v>0.20089998597831144</v>
      </c>
      <c r="I48" s="108">
        <f t="shared" si="0"/>
        <v>1.5984422994452563</v>
      </c>
      <c r="J48" s="113" t="str">
        <f>IF(AND('Test Sample Data'!M48&gt;=35,'Control Sample Data'!M48&gt;=35),"C",IF(AND('Test Sample Data'!M48&gt;=30,'Control Sample Data'!M48&gt;=30, OR(H48&gt;=0.05, H48="N/A")),"B",IF(OR(AND('Test Sample Data'!M48&gt;=30,'Control Sample Data'!M48&lt;=30), AND('Test Sample Data'!M48&lt;=30,'Control Sample Data'!M48&gt;=30)),"A","OKAY")))</f>
        <v>C</v>
      </c>
    </row>
    <row r="49" spans="1:10" ht="15" customHeight="1" x14ac:dyDescent="0.25">
      <c r="A49" s="21" t="str">
        <f>'Gene Table'!D49</f>
        <v>RTC</v>
      </c>
      <c r="B49" s="107" t="s">
        <v>47</v>
      </c>
      <c r="C49" s="108">
        <f>Calculations!BO50</f>
        <v>0.87333333333333485</v>
      </c>
      <c r="D49" s="108">
        <f>Calculations!BP50</f>
        <v>1.5599999999999998</v>
      </c>
      <c r="E49" s="109">
        <f t="shared" si="3"/>
        <v>0.54588413228531918</v>
      </c>
      <c r="F49" s="109">
        <f t="shared" si="1"/>
        <v>0.33915108186191806</v>
      </c>
      <c r="G49" s="108">
        <f t="shared" si="5"/>
        <v>1.6095603448718185</v>
      </c>
      <c r="H49" s="110">
        <f>IF(OR(COUNT(Calculations!BS50:CB50)&lt;3,COUNT(Calculations!CC50:CL50)&lt;3),"N/A",IF(ISERROR(TTEST(Calculations!CC50:CL50,Calculations!BS50:CB50,2,2)),"N/A",TTEST(Calculations!CC50:CL50,Calculations!BS50:CB50,2,2)))</f>
        <v>0.19968031508888295</v>
      </c>
      <c r="I49" s="108">
        <f t="shared" si="0"/>
        <v>1.6095603448718185</v>
      </c>
      <c r="J49" s="113" t="str">
        <f>IF(AND('Test Sample Data'!M49&gt;=35,'Control Sample Data'!M49&gt;=35),"C",IF(AND('Test Sample Data'!M49&gt;=30,'Control Sample Data'!M49&gt;=30, OR(H49&gt;=0.05, H49="N/A")),"B",IF(OR(AND('Test Sample Data'!M49&gt;=30,'Control Sample Data'!M49&lt;=30), AND('Test Sample Data'!M49&lt;=30,'Control Sample Data'!M49&gt;=30)),"A","OKAY")))</f>
        <v>OKAY</v>
      </c>
    </row>
    <row r="50" spans="1:10" ht="15" customHeight="1" x14ac:dyDescent="0.25">
      <c r="A50" s="21" t="str">
        <f>'Gene Table'!D50</f>
        <v>PPC</v>
      </c>
      <c r="B50" s="107" t="s">
        <v>48</v>
      </c>
      <c r="C50" s="108">
        <f>Calculations!BO51</f>
        <v>-3.6666666666665293E-2</v>
      </c>
      <c r="D50" s="108">
        <f>Calculations!BP51</f>
        <v>0.22666666666666657</v>
      </c>
      <c r="E50" s="109">
        <f t="shared" si="3"/>
        <v>1.0257411214340169</v>
      </c>
      <c r="F50" s="109">
        <f t="shared" si="1"/>
        <v>0.85460717426489963</v>
      </c>
      <c r="G50" s="108">
        <f t="shared" si="5"/>
        <v>1.2002486666652665</v>
      </c>
      <c r="H50" s="110">
        <f>IF(OR(COUNT(Calculations!BS51:CB51)&lt;3,COUNT(Calculations!CC51:CL51)&lt;3),"N/A",IF(ISERROR(TTEST(Calculations!CC51:CL51,Calculations!BS51:CB51,2,2)),"N/A",TTEST(Calculations!CC51:CL51,Calculations!BS51:CB51,2,2)))</f>
        <v>0.64425835515154062</v>
      </c>
      <c r="I50" s="108">
        <f t="shared" si="0"/>
        <v>1.2002486666652665</v>
      </c>
      <c r="J50" s="113" t="str">
        <f>IF(AND('Test Sample Data'!M50&gt;=35,'Control Sample Data'!M50&gt;=35),"C",IF(AND('Test Sample Data'!M50&gt;=30,'Control Sample Data'!M50&gt;=30, OR(H50&gt;=0.05, H50="N/A")),"B",IF(OR(AND('Test Sample Data'!M50&gt;=30,'Control Sample Data'!M50&lt;=30), AND('Test Sample Data'!M50&lt;=30,'Control Sample Data'!M50&gt;=30)),"A","OKAY")))</f>
        <v>OKAY</v>
      </c>
    </row>
    <row r="51" spans="1:10" ht="15" customHeight="1" x14ac:dyDescent="0.25">
      <c r="A51" s="104"/>
      <c r="B51" s="107"/>
      <c r="C51" s="108"/>
      <c r="D51" s="108"/>
      <c r="E51" s="109"/>
      <c r="F51" s="109"/>
      <c r="G51" s="108"/>
      <c r="H51" s="110"/>
      <c r="I51" s="108"/>
      <c r="J51" s="113"/>
    </row>
    <row r="52" spans="1:10" ht="15" customHeight="1" x14ac:dyDescent="0.25">
      <c r="A52" s="104"/>
      <c r="B52" s="107"/>
      <c r="C52" s="108"/>
      <c r="D52" s="108"/>
      <c r="E52" s="109"/>
      <c r="F52" s="109"/>
      <c r="G52" s="108"/>
      <c r="H52" s="110"/>
      <c r="I52" s="108"/>
      <c r="J52" s="113"/>
    </row>
    <row r="53" spans="1:10" ht="15" customHeight="1" x14ac:dyDescent="0.25">
      <c r="A53" s="104"/>
      <c r="B53" s="107"/>
      <c r="C53" s="108"/>
      <c r="D53" s="108"/>
      <c r="E53" s="109"/>
      <c r="F53" s="109"/>
      <c r="G53" s="108"/>
      <c r="H53" s="110"/>
      <c r="I53" s="108"/>
      <c r="J53" s="113"/>
    </row>
    <row r="54" spans="1:10" ht="15" customHeight="1" x14ac:dyDescent="0.25">
      <c r="A54" s="104"/>
      <c r="B54" s="107"/>
      <c r="C54" s="108"/>
      <c r="D54" s="108"/>
      <c r="E54" s="109"/>
      <c r="F54" s="109"/>
      <c r="G54" s="108"/>
      <c r="H54" s="110"/>
      <c r="I54" s="108"/>
      <c r="J54" s="113"/>
    </row>
    <row r="55" spans="1:10" ht="15" customHeight="1" x14ac:dyDescent="0.25">
      <c r="A55" s="104"/>
      <c r="B55" s="107"/>
      <c r="C55" s="108"/>
      <c r="D55" s="108"/>
      <c r="E55" s="109"/>
      <c r="F55" s="109"/>
      <c r="G55" s="108"/>
      <c r="H55" s="110"/>
      <c r="I55" s="108"/>
      <c r="J55" s="113"/>
    </row>
    <row r="56" spans="1:10" ht="15" customHeight="1" x14ac:dyDescent="0.25">
      <c r="A56" s="104"/>
      <c r="B56" s="107"/>
      <c r="C56" s="108"/>
      <c r="D56" s="108"/>
      <c r="E56" s="109"/>
      <c r="F56" s="109"/>
      <c r="G56" s="108"/>
      <c r="H56" s="110"/>
      <c r="I56" s="108"/>
      <c r="J56" s="113"/>
    </row>
    <row r="57" spans="1:10" ht="15" customHeight="1" x14ac:dyDescent="0.25">
      <c r="A57" s="104"/>
      <c r="B57" s="107"/>
      <c r="C57" s="108"/>
      <c r="D57" s="108"/>
      <c r="E57" s="109"/>
      <c r="F57" s="109"/>
      <c r="G57" s="108"/>
      <c r="H57" s="110"/>
      <c r="I57" s="108"/>
      <c r="J57" s="113"/>
    </row>
    <row r="58" spans="1:10" ht="15" customHeight="1" x14ac:dyDescent="0.25">
      <c r="A58" s="104"/>
      <c r="B58" s="107"/>
      <c r="C58" s="108"/>
      <c r="D58" s="108"/>
      <c r="E58" s="109"/>
      <c r="F58" s="109"/>
      <c r="G58" s="108"/>
      <c r="H58" s="110"/>
      <c r="I58" s="108"/>
      <c r="J58" s="113"/>
    </row>
    <row r="59" spans="1:10" ht="15" customHeight="1" x14ac:dyDescent="0.25">
      <c r="A59" s="104"/>
      <c r="B59" s="107"/>
      <c r="C59" s="108"/>
      <c r="D59" s="108"/>
      <c r="E59" s="109"/>
      <c r="F59" s="109"/>
      <c r="G59" s="108"/>
      <c r="H59" s="110"/>
      <c r="I59" s="108"/>
      <c r="J59" s="113"/>
    </row>
    <row r="60" spans="1:10" ht="15" customHeight="1" x14ac:dyDescent="0.25">
      <c r="A60" s="104"/>
      <c r="B60" s="107"/>
      <c r="C60" s="108"/>
      <c r="D60" s="108"/>
      <c r="E60" s="109"/>
      <c r="F60" s="109"/>
      <c r="G60" s="108"/>
      <c r="H60" s="110"/>
      <c r="I60" s="108"/>
      <c r="J60" s="113"/>
    </row>
    <row r="61" spans="1:10" ht="15" customHeight="1" x14ac:dyDescent="0.25">
      <c r="A61" s="104"/>
      <c r="B61" s="107"/>
      <c r="C61" s="108"/>
      <c r="D61" s="108"/>
      <c r="E61" s="109"/>
      <c r="F61" s="109"/>
      <c r="G61" s="108"/>
      <c r="H61" s="110"/>
      <c r="I61" s="108"/>
      <c r="J61" s="113"/>
    </row>
    <row r="62" spans="1:10" ht="15" customHeight="1" x14ac:dyDescent="0.25">
      <c r="A62" s="104"/>
      <c r="B62" s="107"/>
      <c r="C62" s="108"/>
      <c r="D62" s="108"/>
      <c r="E62" s="109"/>
      <c r="F62" s="109"/>
      <c r="G62" s="108"/>
      <c r="H62" s="110"/>
      <c r="I62" s="108"/>
      <c r="J62" s="113"/>
    </row>
    <row r="63" spans="1:10" ht="15" customHeight="1" x14ac:dyDescent="0.25">
      <c r="A63" s="104"/>
      <c r="B63" s="107"/>
      <c r="C63" s="108"/>
      <c r="D63" s="108"/>
      <c r="E63" s="109"/>
      <c r="F63" s="109"/>
      <c r="G63" s="108"/>
      <c r="H63" s="110"/>
      <c r="I63" s="108"/>
      <c r="J63" s="113"/>
    </row>
    <row r="64" spans="1:10" ht="15" customHeight="1" x14ac:dyDescent="0.25">
      <c r="A64" s="104"/>
      <c r="B64" s="107"/>
      <c r="C64" s="108"/>
      <c r="D64" s="108"/>
      <c r="E64" s="109"/>
      <c r="F64" s="109"/>
      <c r="G64" s="108"/>
      <c r="H64" s="110"/>
      <c r="I64" s="108"/>
      <c r="J64" s="113"/>
    </row>
    <row r="65" spans="1:10" ht="15" customHeight="1" x14ac:dyDescent="0.25">
      <c r="A65" s="104"/>
      <c r="B65" s="107"/>
      <c r="C65" s="108"/>
      <c r="D65" s="108"/>
      <c r="E65" s="109"/>
      <c r="F65" s="109"/>
      <c r="G65" s="108"/>
      <c r="H65" s="110"/>
      <c r="I65" s="108"/>
      <c r="J65" s="113"/>
    </row>
    <row r="66" spans="1:10" ht="15" customHeight="1" x14ac:dyDescent="0.25">
      <c r="A66" s="104"/>
      <c r="B66" s="107"/>
      <c r="C66" s="108"/>
      <c r="D66" s="108"/>
      <c r="E66" s="109"/>
      <c r="F66" s="109"/>
      <c r="G66" s="108"/>
      <c r="H66" s="110"/>
      <c r="I66" s="108"/>
      <c r="J66" s="113"/>
    </row>
    <row r="67" spans="1:10" ht="15" customHeight="1" x14ac:dyDescent="0.25">
      <c r="A67" s="104"/>
      <c r="B67" s="107"/>
      <c r="C67" s="108"/>
      <c r="D67" s="108"/>
      <c r="E67" s="109"/>
      <c r="F67" s="109"/>
      <c r="G67" s="108"/>
      <c r="H67" s="110"/>
      <c r="I67" s="108"/>
      <c r="J67" s="113"/>
    </row>
    <row r="68" spans="1:10" ht="15" customHeight="1" x14ac:dyDescent="0.25">
      <c r="A68" s="104"/>
      <c r="B68" s="107"/>
      <c r="C68" s="108"/>
      <c r="D68" s="108"/>
      <c r="E68" s="109"/>
      <c r="F68" s="109"/>
      <c r="G68" s="108"/>
      <c r="H68" s="110"/>
      <c r="I68" s="108"/>
      <c r="J68" s="113"/>
    </row>
    <row r="69" spans="1:10" ht="15" customHeight="1" x14ac:dyDescent="0.25">
      <c r="A69" s="104"/>
      <c r="B69" s="107"/>
      <c r="C69" s="108"/>
      <c r="D69" s="108"/>
      <c r="E69" s="109"/>
      <c r="F69" s="109"/>
      <c r="G69" s="108"/>
      <c r="H69" s="110"/>
      <c r="I69" s="108"/>
      <c r="J69" s="113"/>
    </row>
    <row r="70" spans="1:10" ht="15" customHeight="1" x14ac:dyDescent="0.25">
      <c r="A70" s="104"/>
      <c r="B70" s="107"/>
      <c r="C70" s="108"/>
      <c r="D70" s="108"/>
      <c r="E70" s="109"/>
      <c r="F70" s="109"/>
      <c r="G70" s="108"/>
      <c r="H70" s="110"/>
      <c r="I70" s="108"/>
      <c r="J70" s="113"/>
    </row>
    <row r="71" spans="1:10" ht="15" customHeight="1" x14ac:dyDescent="0.25">
      <c r="A71" s="104"/>
      <c r="B71" s="107"/>
      <c r="C71" s="108"/>
      <c r="D71" s="108"/>
      <c r="E71" s="109"/>
      <c r="F71" s="109"/>
      <c r="G71" s="108"/>
      <c r="H71" s="110"/>
      <c r="I71" s="108"/>
      <c r="J71" s="113"/>
    </row>
    <row r="72" spans="1:10" ht="15" customHeight="1" x14ac:dyDescent="0.25">
      <c r="A72" s="104"/>
      <c r="B72" s="107"/>
      <c r="C72" s="108"/>
      <c r="D72" s="108"/>
      <c r="E72" s="109"/>
      <c r="F72" s="109"/>
      <c r="G72" s="108"/>
      <c r="H72" s="110"/>
      <c r="I72" s="108"/>
      <c r="J72" s="113"/>
    </row>
    <row r="73" spans="1:10" ht="15" customHeight="1" x14ac:dyDescent="0.25">
      <c r="A73" s="104"/>
      <c r="B73" s="107"/>
      <c r="C73" s="108"/>
      <c r="D73" s="108"/>
      <c r="E73" s="109"/>
      <c r="F73" s="109"/>
      <c r="G73" s="108"/>
      <c r="H73" s="110"/>
      <c r="I73" s="108"/>
      <c r="J73" s="113"/>
    </row>
    <row r="74" spans="1:10" ht="15" customHeight="1" x14ac:dyDescent="0.25">
      <c r="A74" s="104"/>
      <c r="B74" s="107"/>
      <c r="C74" s="108"/>
      <c r="D74" s="108"/>
      <c r="E74" s="109"/>
      <c r="F74" s="109"/>
      <c r="G74" s="108"/>
      <c r="H74" s="110"/>
      <c r="I74" s="108"/>
      <c r="J74" s="113"/>
    </row>
    <row r="75" spans="1:10" ht="15" customHeight="1" x14ac:dyDescent="0.25">
      <c r="A75" s="104"/>
      <c r="B75" s="107"/>
      <c r="C75" s="108"/>
      <c r="D75" s="108"/>
      <c r="E75" s="109"/>
      <c r="F75" s="109"/>
      <c r="G75" s="108"/>
      <c r="H75" s="110"/>
      <c r="I75" s="108"/>
      <c r="J75" s="113"/>
    </row>
    <row r="76" spans="1:10" ht="15" customHeight="1" x14ac:dyDescent="0.25">
      <c r="A76" s="104"/>
      <c r="B76" s="107"/>
      <c r="C76" s="108"/>
      <c r="D76" s="108"/>
      <c r="E76" s="109"/>
      <c r="F76" s="109"/>
      <c r="G76" s="108"/>
      <c r="H76" s="110"/>
      <c r="I76" s="108"/>
      <c r="J76" s="113"/>
    </row>
    <row r="77" spans="1:10" ht="15" customHeight="1" x14ac:dyDescent="0.25">
      <c r="A77" s="104"/>
      <c r="B77" s="107"/>
      <c r="C77" s="108"/>
      <c r="D77" s="108"/>
      <c r="E77" s="109"/>
      <c r="F77" s="109"/>
      <c r="G77" s="108"/>
      <c r="H77" s="110"/>
      <c r="I77" s="108"/>
      <c r="J77" s="113"/>
    </row>
    <row r="78" spans="1:10" ht="15" customHeight="1" x14ac:dyDescent="0.25">
      <c r="A78" s="104"/>
      <c r="B78" s="107"/>
      <c r="C78" s="108"/>
      <c r="D78" s="108"/>
      <c r="E78" s="109"/>
      <c r="F78" s="109"/>
      <c r="G78" s="108"/>
      <c r="H78" s="110"/>
      <c r="I78" s="108"/>
      <c r="J78" s="113"/>
    </row>
    <row r="79" spans="1:10" ht="15" customHeight="1" x14ac:dyDescent="0.25">
      <c r="A79" s="104"/>
      <c r="B79" s="107"/>
      <c r="C79" s="108"/>
      <c r="D79" s="108"/>
      <c r="E79" s="109"/>
      <c r="F79" s="109"/>
      <c r="G79" s="108"/>
      <c r="H79" s="110"/>
      <c r="I79" s="108"/>
      <c r="J79" s="113"/>
    </row>
    <row r="80" spans="1:10" ht="15" customHeight="1" x14ac:dyDescent="0.25">
      <c r="A80" s="104"/>
      <c r="B80" s="107"/>
      <c r="C80" s="108"/>
      <c r="D80" s="108"/>
      <c r="E80" s="109"/>
      <c r="F80" s="109"/>
      <c r="G80" s="108"/>
      <c r="H80" s="110"/>
      <c r="I80" s="108"/>
      <c r="J80" s="113"/>
    </row>
    <row r="81" spans="1:18" ht="15" customHeight="1" x14ac:dyDescent="0.25">
      <c r="A81" s="104"/>
      <c r="B81" s="107"/>
      <c r="C81" s="108"/>
      <c r="D81" s="108"/>
      <c r="E81" s="109"/>
      <c r="F81" s="109"/>
      <c r="G81" s="108"/>
      <c r="H81" s="110"/>
      <c r="I81" s="108"/>
      <c r="J81" s="113"/>
    </row>
    <row r="82" spans="1:18" ht="15" customHeight="1" x14ac:dyDescent="0.25">
      <c r="A82" s="104"/>
      <c r="B82" s="107"/>
      <c r="C82" s="108"/>
      <c r="D82" s="108"/>
      <c r="E82" s="109"/>
      <c r="F82" s="109"/>
      <c r="G82" s="108"/>
      <c r="H82" s="110"/>
      <c r="I82" s="108"/>
      <c r="J82" s="113"/>
    </row>
    <row r="83" spans="1:18" ht="15" customHeight="1" x14ac:dyDescent="0.25">
      <c r="A83" s="105"/>
      <c r="B83" s="111"/>
      <c r="C83" s="108"/>
      <c r="D83" s="108"/>
      <c r="E83" s="109"/>
      <c r="F83" s="109"/>
      <c r="G83" s="108"/>
      <c r="H83" s="110"/>
      <c r="I83" s="108"/>
      <c r="J83" s="113"/>
    </row>
    <row r="84" spans="1:18" ht="15" customHeight="1" x14ac:dyDescent="0.25">
      <c r="A84" s="106"/>
      <c r="B84" s="107"/>
      <c r="C84" s="108"/>
      <c r="D84" s="108"/>
      <c r="E84" s="109"/>
      <c r="F84" s="109"/>
      <c r="G84" s="108"/>
      <c r="H84" s="110"/>
      <c r="I84" s="108"/>
      <c r="J84" s="113"/>
    </row>
    <row r="85" spans="1:18" ht="15" customHeight="1" x14ac:dyDescent="0.25">
      <c r="A85" s="106"/>
      <c r="B85" s="107"/>
      <c r="C85" s="108"/>
      <c r="D85" s="108"/>
      <c r="E85" s="109"/>
      <c r="F85" s="109"/>
      <c r="G85" s="108"/>
      <c r="H85" s="110"/>
      <c r="I85" s="108"/>
      <c r="J85" s="113"/>
      <c r="K85" s="2"/>
      <c r="L85" s="6"/>
      <c r="M85" s="6"/>
      <c r="N85" s="37"/>
      <c r="O85" s="37"/>
      <c r="P85" s="6"/>
      <c r="Q85" s="24"/>
      <c r="R85" s="6"/>
    </row>
    <row r="86" spans="1:18" ht="15" customHeight="1" x14ac:dyDescent="0.25">
      <c r="A86" s="106"/>
      <c r="B86" s="107"/>
      <c r="C86" s="108"/>
      <c r="D86" s="108"/>
      <c r="E86" s="109"/>
      <c r="F86" s="109"/>
      <c r="G86" s="108"/>
      <c r="H86" s="110"/>
      <c r="I86" s="108"/>
      <c r="J86" s="113"/>
    </row>
    <row r="87" spans="1:18" ht="15" customHeight="1" x14ac:dyDescent="0.25">
      <c r="A87" s="106"/>
      <c r="B87" s="107"/>
      <c r="C87" s="108"/>
      <c r="D87" s="108"/>
      <c r="E87" s="109"/>
      <c r="F87" s="109"/>
      <c r="G87" s="108"/>
      <c r="H87" s="110"/>
      <c r="I87" s="108"/>
      <c r="J87" s="113"/>
    </row>
    <row r="88" spans="1:18" ht="15" customHeight="1" x14ac:dyDescent="0.25">
      <c r="A88" s="106"/>
      <c r="B88" s="107"/>
      <c r="C88" s="108"/>
      <c r="D88" s="108"/>
      <c r="E88" s="109"/>
      <c r="F88" s="109"/>
      <c r="G88" s="108"/>
      <c r="H88" s="110"/>
      <c r="I88" s="108"/>
      <c r="J88" s="113"/>
    </row>
    <row r="89" spans="1:18" ht="15" customHeight="1" x14ac:dyDescent="0.25">
      <c r="A89" s="103"/>
      <c r="B89" s="112"/>
      <c r="C89" s="108"/>
      <c r="D89" s="108"/>
      <c r="E89" s="109"/>
      <c r="F89" s="109"/>
      <c r="G89" s="108"/>
      <c r="H89" s="110"/>
      <c r="I89" s="108"/>
      <c r="J89" s="113"/>
    </row>
    <row r="90" spans="1:18" ht="15" customHeight="1" x14ac:dyDescent="0.25">
      <c r="A90" s="104"/>
      <c r="B90" s="107"/>
      <c r="C90" s="108"/>
      <c r="D90" s="108"/>
      <c r="E90" s="109"/>
      <c r="F90" s="109"/>
      <c r="G90" s="108"/>
      <c r="H90" s="110"/>
      <c r="I90" s="108"/>
      <c r="J90" s="113"/>
    </row>
    <row r="91" spans="1:18" ht="15" customHeight="1" x14ac:dyDescent="0.25">
      <c r="A91" s="104"/>
      <c r="B91" s="107"/>
      <c r="C91" s="108"/>
      <c r="D91" s="108"/>
      <c r="E91" s="109"/>
      <c r="F91" s="109"/>
      <c r="G91" s="108"/>
      <c r="H91" s="110"/>
      <c r="I91" s="108"/>
      <c r="J91" s="113"/>
    </row>
    <row r="92" spans="1:18" x14ac:dyDescent="0.25">
      <c r="A92" s="11"/>
      <c r="G92" s="6"/>
      <c r="I92" s="6"/>
    </row>
    <row r="93" spans="1:18" x14ac:dyDescent="0.25">
      <c r="A93" s="11"/>
      <c r="G93" s="6"/>
      <c r="I93" s="6"/>
    </row>
    <row r="94" spans="1:18" x14ac:dyDescent="0.25">
      <c r="A94" s="11"/>
      <c r="G94" s="6"/>
      <c r="I94" s="6"/>
    </row>
    <row r="95" spans="1:18" x14ac:dyDescent="0.25">
      <c r="A95" s="11"/>
      <c r="G95" s="6"/>
      <c r="I95" s="6"/>
    </row>
    <row r="96" spans="1:18" x14ac:dyDescent="0.25">
      <c r="A96" s="11"/>
      <c r="C96" s="6"/>
      <c r="D96" s="6"/>
      <c r="E96" s="6"/>
      <c r="F96" s="6"/>
      <c r="G96" s="6"/>
      <c r="I96" s="6"/>
    </row>
    <row r="97" spans="1:9" x14ac:dyDescent="0.25">
      <c r="G97" s="7"/>
      <c r="I97" s="7"/>
    </row>
    <row r="98" spans="1:9" x14ac:dyDescent="0.25">
      <c r="G98" s="7"/>
      <c r="I98" s="7"/>
    </row>
    <row r="99" spans="1:9" ht="13" x14ac:dyDescent="0.3">
      <c r="A99" s="1"/>
    </row>
    <row r="100" spans="1:9" ht="13" x14ac:dyDescent="0.3">
      <c r="A100" s="1"/>
    </row>
    <row r="101" spans="1:9" ht="13" x14ac:dyDescent="0.3">
      <c r="A101" s="1"/>
    </row>
    <row r="102" spans="1:9" ht="13" x14ac:dyDescent="0.3">
      <c r="A102" s="1"/>
    </row>
    <row r="103" spans="1:9" ht="13" x14ac:dyDescent="0.3">
      <c r="A103" s="1"/>
    </row>
    <row r="104" spans="1:9" ht="13" x14ac:dyDescent="0.3">
      <c r="A104" s="1"/>
    </row>
    <row r="105" spans="1:9" ht="13" x14ac:dyDescent="0.3">
      <c r="A105" s="1"/>
    </row>
    <row r="106" spans="1:9" ht="13" x14ac:dyDescent="0.3">
      <c r="A106" s="1"/>
      <c r="G106" s="8"/>
      <c r="I106" s="8"/>
    </row>
    <row r="107" spans="1:9" ht="13" x14ac:dyDescent="0.3">
      <c r="A107" s="1"/>
    </row>
    <row r="108" spans="1:9" ht="13" x14ac:dyDescent="0.3">
      <c r="A108" s="1"/>
    </row>
    <row r="109" spans="1:9" ht="13" x14ac:dyDescent="0.3">
      <c r="A109" s="1"/>
    </row>
    <row r="111" spans="1:9" x14ac:dyDescent="0.25">
      <c r="G111" s="5"/>
      <c r="I111" s="5"/>
    </row>
    <row r="112" spans="1:9" x14ac:dyDescent="0.25">
      <c r="G112" s="5"/>
      <c r="I112" s="5"/>
    </row>
    <row r="113" spans="7:9" x14ac:dyDescent="0.25">
      <c r="G113" s="5"/>
      <c r="I113" s="5"/>
    </row>
  </sheetData>
  <sheetProtection algorithmName="SHA-512" hashValue="T0Mk7UrMa60pQuWhq1Ep5brxSDpRAEvIFSxeyHdisK1W39Lnq763P942oxFppaAmxgPAKW5eOBImFnT9pJqSFA==" saltValue="sW6rz8QeVIYtHklgPL8V0g==" spinCount="100000" sheet="1" objects="1" scenarios="1"/>
  <mergeCells count="5">
    <mergeCell ref="J1:J2"/>
    <mergeCell ref="C1:D1"/>
    <mergeCell ref="B1:B2"/>
    <mergeCell ref="A1:A2"/>
    <mergeCell ref="E1:F1"/>
  </mergeCells>
  <phoneticPr fontId="7" type="noConversion"/>
  <conditionalFormatting sqref="G3:G91">
    <cfRule type="cellIs" dxfId="10" priority="8" stopIfTrue="1" operator="greaterThan">
      <formula>2</formula>
    </cfRule>
    <cfRule type="cellIs" dxfId="9" priority="9" stopIfTrue="1" operator="lessThan">
      <formula>0.5</formula>
    </cfRule>
  </conditionalFormatting>
  <conditionalFormatting sqref="G92:G96 I92:I96">
    <cfRule type="cellIs" dxfId="8" priority="1" stopIfTrue="1" operator="greaterThan">
      <formula>4</formula>
    </cfRule>
    <cfRule type="cellIs" dxfId="7" priority="2" stopIfTrue="1" operator="lessThan">
      <formula>0.25</formula>
    </cfRule>
  </conditionalFormatting>
  <conditionalFormatting sqref="H3:H91 Q85">
    <cfRule type="cellIs" dxfId="6" priority="3" stopIfTrue="1" operator="lessThanOrEqual">
      <formula>0.05</formula>
    </cfRule>
  </conditionalFormatting>
  <conditionalFormatting sqref="I3:I91">
    <cfRule type="cellIs" dxfId="5" priority="10" stopIfTrue="1" operator="greaterThan">
      <formula>2</formula>
    </cfRule>
    <cfRule type="cellIs" dxfId="4" priority="11" stopIfTrue="1" operator="lessThan">
      <formula>-2</formula>
    </cfRule>
  </conditionalFormatting>
  <conditionalFormatting sqref="P85">
    <cfRule type="cellIs" dxfId="3" priority="6" stopIfTrue="1" operator="greaterThan">
      <formula>2</formula>
    </cfRule>
    <cfRule type="cellIs" dxfId="2" priority="7" stopIfTrue="1" operator="lessThan">
      <formula>0.33</formula>
    </cfRule>
  </conditionalFormatting>
  <conditionalFormatting sqref="R85">
    <cfRule type="cellIs" dxfId="1" priority="4" stopIfTrue="1" operator="greaterThan">
      <formula>2</formula>
    </cfRule>
    <cfRule type="cellIs" dxfId="0" priority="5" stopIfTrue="1" operator="lessThan">
      <formula>-2</formula>
    </cfRule>
  </conditionalFormatting>
  <pageMargins left="0.75" right="0.75" top="1" bottom="1" header="0.5" footer="0.5"/>
  <pageSetup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13</vt:i4>
      </vt:variant>
      <vt:variant>
        <vt:lpstr>Charts</vt:lpstr>
      </vt:variant>
      <vt:variant>
        <vt:i4>1</vt:i4>
      </vt:variant>
      <vt:variant>
        <vt:lpstr>Named Ranges</vt:lpstr>
      </vt:variant>
      <vt:variant>
        <vt:i4>2</vt:i4>
      </vt:variant>
    </vt:vector>
  </HeadingPairs>
  <TitlesOfParts>
    <vt:vector size="16" baseType="lpstr">
      <vt:lpstr>Instructions</vt:lpstr>
      <vt:lpstr>Gene Table</vt:lpstr>
      <vt:lpstr>Array Layout</vt:lpstr>
      <vt:lpstr>Test Sample Data</vt:lpstr>
      <vt:lpstr>Control Sample Data</vt:lpstr>
      <vt:lpstr>Choose Housekeeping Genes</vt:lpstr>
      <vt:lpstr>Sheet1</vt:lpstr>
      <vt:lpstr>QC Report</vt:lpstr>
      <vt:lpstr>Results</vt:lpstr>
      <vt:lpstr>Data for 3D Profile</vt:lpstr>
      <vt:lpstr>Scatter Plot</vt:lpstr>
      <vt:lpstr>Volcano Plot</vt:lpstr>
      <vt:lpstr>Calculations</vt:lpstr>
      <vt:lpstr>3D Profile</vt:lpstr>
      <vt:lpstr>Control_Avg</vt:lpstr>
      <vt:lpstr>Test_Avg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jpy</dc:creator>
  <cp:lastModifiedBy>Chiu,Suzanne (ECCC)</cp:lastModifiedBy>
  <cp:lastPrinted>2007-08-29T20:50:49Z</cp:lastPrinted>
  <dcterms:created xsi:type="dcterms:W3CDTF">2005-05-13T13:33:47Z</dcterms:created>
  <dcterms:modified xsi:type="dcterms:W3CDTF">2025-01-16T15:14:26Z</dcterms:modified>
</cp:coreProperties>
</file>