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eto\Documents\Personal\UB\"/>
    </mc:Choice>
  </mc:AlternateContent>
  <bookViews>
    <workbookView xWindow="0" yWindow="0" windowWidth="11490" windowHeight="309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Q8" i="1"/>
  <c r="D23" i="1" s="1"/>
  <c r="C23" i="1" l="1"/>
  <c r="D7" i="1" l="1"/>
  <c r="C7" i="1"/>
  <c r="G7" i="1" s="1"/>
  <c r="J11" i="1"/>
  <c r="L11" i="1" s="1"/>
  <c r="B10" i="1" s="1"/>
  <c r="P4" i="1"/>
  <c r="Q4" i="1" s="1"/>
  <c r="D5" i="1"/>
  <c r="D27" i="1" s="1"/>
  <c r="D24" i="1"/>
  <c r="D13" i="1"/>
  <c r="D12" i="1"/>
  <c r="B5" i="1"/>
  <c r="Q5" i="1"/>
  <c r="C17" i="1"/>
  <c r="G17" i="1" s="1"/>
  <c r="C18" i="1"/>
  <c r="F18" i="1" s="1"/>
  <c r="C16" i="1"/>
  <c r="F16" i="1" s="1"/>
  <c r="C15" i="1"/>
  <c r="G15" i="1" s="1"/>
  <c r="K8" i="1"/>
  <c r="L8" i="1" s="1"/>
  <c r="C12" i="1" s="1"/>
  <c r="F12" i="1" s="1"/>
  <c r="C13" i="1"/>
  <c r="G13" i="1" s="1"/>
  <c r="L5" i="1"/>
  <c r="B25" i="1" s="1"/>
  <c r="K4" i="1"/>
  <c r="L4" i="1" s="1"/>
  <c r="D25" i="1" s="1"/>
  <c r="C5" i="1"/>
  <c r="C24" i="1"/>
  <c r="B24" i="1"/>
  <c r="B23" i="1"/>
  <c r="B29" i="1" s="1"/>
  <c r="D29" i="1" l="1"/>
  <c r="C28" i="1"/>
  <c r="C27" i="1"/>
  <c r="C25" i="1"/>
  <c r="C29" i="1" s="1"/>
  <c r="F29" i="1" s="1"/>
  <c r="B6" i="1"/>
  <c r="G6" i="1" s="1"/>
  <c r="G18" i="1"/>
  <c r="D16" i="1"/>
  <c r="D15" i="1"/>
  <c r="D17" i="1"/>
  <c r="D18" i="1"/>
  <c r="F7" i="1"/>
  <c r="F10" i="1"/>
  <c r="F17" i="1"/>
  <c r="G16" i="1"/>
  <c r="F24" i="1"/>
  <c r="G10" i="1"/>
  <c r="F15" i="1"/>
  <c r="G24" i="1"/>
  <c r="F13" i="1"/>
  <c r="G12" i="1"/>
  <c r="C20" i="1"/>
  <c r="G23" i="1"/>
  <c r="F23" i="1"/>
  <c r="F4" i="1"/>
  <c r="G4" i="1"/>
  <c r="C30" i="1" l="1"/>
  <c r="G29" i="1"/>
  <c r="B28" i="1"/>
  <c r="D28" i="1"/>
  <c r="D30" i="1" s="1"/>
  <c r="B27" i="1"/>
  <c r="G27" i="1" s="1"/>
  <c r="G25" i="1"/>
  <c r="F25" i="1"/>
  <c r="F6" i="1"/>
  <c r="D20" i="1"/>
  <c r="F5" i="1"/>
  <c r="B20" i="1"/>
  <c r="G5" i="1"/>
  <c r="F28" i="1" l="1"/>
  <c r="B30" i="1"/>
  <c r="C32" i="1" s="1"/>
  <c r="G28" i="1"/>
  <c r="F27" i="1"/>
  <c r="G30" i="1"/>
  <c r="G20" i="1"/>
  <c r="F20" i="1"/>
  <c r="D32" i="1" l="1"/>
  <c r="F30" i="1"/>
</calcChain>
</file>

<file path=xl/sharedStrings.xml><?xml version="1.0" encoding="utf-8"?>
<sst xmlns="http://schemas.openxmlformats.org/spreadsheetml/2006/main" count="57" uniqueCount="40">
  <si>
    <t>Salary</t>
  </si>
  <si>
    <t>Bonus</t>
  </si>
  <si>
    <t>ELVT</t>
  </si>
  <si>
    <t>UB</t>
  </si>
  <si>
    <t>Housing</t>
  </si>
  <si>
    <t>Food</t>
  </si>
  <si>
    <t>Transportation</t>
  </si>
  <si>
    <t>RSU</t>
  </si>
  <si>
    <t>Health</t>
  </si>
  <si>
    <t>E</t>
  </si>
  <si>
    <t>Total</t>
  </si>
  <si>
    <t>Gross Salary</t>
  </si>
  <si>
    <t>EBITDA</t>
  </si>
  <si>
    <t>Costs</t>
  </si>
  <si>
    <t>Compensation</t>
  </si>
  <si>
    <t>Companies</t>
  </si>
  <si>
    <t>Flights to LA</t>
  </si>
  <si>
    <t>Cost</t>
  </si>
  <si>
    <t>Units</t>
  </si>
  <si>
    <t>Gas</t>
  </si>
  <si>
    <t>Transportation Credits</t>
  </si>
  <si>
    <t>Vacations</t>
  </si>
  <si>
    <t>Free Food</t>
  </si>
  <si>
    <t>Lunch</t>
  </si>
  <si>
    <t>%</t>
  </si>
  <si>
    <t>$</t>
  </si>
  <si>
    <t>85% of Lowest Price</t>
  </si>
  <si>
    <t>401k Match</t>
  </si>
  <si>
    <t>Dental</t>
  </si>
  <si>
    <t>Vision</t>
  </si>
  <si>
    <t>Life</t>
  </si>
  <si>
    <t>Stock Award</t>
  </si>
  <si>
    <t>Signing Bonus</t>
  </si>
  <si>
    <t>Ideal</t>
  </si>
  <si>
    <t>Total Compensation</t>
  </si>
  <si>
    <t>Total Costs</t>
  </si>
  <si>
    <t>Rent</t>
  </si>
  <si>
    <t>Total Monies Compensation</t>
  </si>
  <si>
    <t>Comparison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</si>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</sst>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3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2" applyNumberFormat="1" applyFont="1"/>
    <xf numFmtId="164" fontId="2" fillId="0" borderId="0" xfId="2" applyNumberFormat="1" applyFont="1" applyAlignment="1">
      <alignment horizontal="center" vertical="center"/>
    </xf>
    <xf numFmtId="164" fontId="2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2" fillId="0" borderId="0" xfId="2" applyNumberFormat="1" applyFont="1" applyAlignment="1">
      <alignment horizontal="center"/>
    </xf>
    <xf numFmtId="165" fontId="0" fillId="0" borderId="0" xfId="0" applyNumberFormat="1"/>
    <xf numFmtId="164" fontId="3" fillId="0" borderId="0" xfId="2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tabSelected="1" workbookViewId="0">
      <selection activeCell="B4" sqref="B4"/>
    </sheetView>
  </sheetViews>
  <sheetFormatPr defaultRowHeight="15" x14ac:dyDescent="0.25"/>
  <cols>
    <col min="1" max="1" width="26.28515625" style="10" bestFit="1" customWidth="1"/>
    <col min="2" max="2" width="12.28515625" style="6" bestFit="1" customWidth="1"/>
    <col min="3" max="3" width="10" style="6" bestFit="1" customWidth="1"/>
    <col min="4" max="4" width="10" bestFit="1" customWidth="1"/>
    <col min="5" max="5" width="7.42578125" customWidth="1"/>
    <col min="6" max="6" width="13.28515625" style="6" customWidth="1"/>
    <col min="7" max="7" width="13.28515625" customWidth="1"/>
    <col min="9" max="9" width="14.140625" bestFit="1" customWidth="1"/>
    <col min="10" max="10" width="6.42578125" style="6" bestFit="1" customWidth="1"/>
    <col min="11" max="11" width="12" bestFit="1" customWidth="1"/>
    <col min="12" max="12" width="8" style="6" bestFit="1" customWidth="1"/>
    <col min="14" max="14" width="18.7109375" bestFit="1" customWidth="1"/>
    <col min="15" max="15" width="8" style="6" bestFit="1" customWidth="1"/>
    <col min="16" max="17" width="7" bestFit="1" customWidth="1"/>
  </cols>
  <sheetData>
    <row r="2" spans="1:17" ht="17.25" x14ac:dyDescent="0.4">
      <c r="B2" s="8" t="s">
        <v>15</v>
      </c>
      <c r="F2" s="14" t="s">
        <v>38</v>
      </c>
      <c r="I2" s="2" t="s">
        <v>39</v>
      </c>
    </row>
    <row r="3" spans="1:17" s="3" customFormat="1" x14ac:dyDescent="0.25">
      <c r="A3" s="11" t="s">
        <v>14</v>
      </c>
      <c r="B3" s="7" t="s">
        <v>9</v>
      </c>
      <c r="C3" s="7" t="s">
        <v>3</v>
      </c>
      <c r="D3" s="5" t="s">
        <v>33</v>
      </c>
      <c r="F3" s="7" t="s">
        <v>25</v>
      </c>
      <c r="G3" s="4" t="s">
        <v>24</v>
      </c>
      <c r="I3" s="5" t="s">
        <v>6</v>
      </c>
      <c r="J3" s="12" t="s">
        <v>17</v>
      </c>
      <c r="K3" s="5" t="s">
        <v>18</v>
      </c>
      <c r="L3" s="12" t="s">
        <v>10</v>
      </c>
      <c r="N3" s="5" t="s">
        <v>7</v>
      </c>
      <c r="O3" s="12" t="s">
        <v>17</v>
      </c>
      <c r="P3" s="5" t="s">
        <v>18</v>
      </c>
      <c r="Q3" s="5" t="s">
        <v>10</v>
      </c>
    </row>
    <row r="4" spans="1:17" x14ac:dyDescent="0.25">
      <c r="A4" s="10" t="s">
        <v>0</v>
      </c>
      <c r="B4" s="6">
        <v>96000</v>
      </c>
      <c r="C4" s="6">
        <v>120000</v>
      </c>
      <c r="D4" s="6">
        <v>140000</v>
      </c>
      <c r="F4" s="6">
        <f>C4-B4</f>
        <v>24000</v>
      </c>
      <c r="G4" s="1">
        <f>(C4-B4)/B4</f>
        <v>0.25</v>
      </c>
      <c r="I4" t="s">
        <v>16</v>
      </c>
      <c r="J4" s="6">
        <v>150</v>
      </c>
      <c r="K4">
        <f>52/3</f>
        <v>17.333333333333332</v>
      </c>
      <c r="L4" s="6">
        <f>K4*J4</f>
        <v>2600</v>
      </c>
      <c r="N4" t="s">
        <v>26</v>
      </c>
      <c r="O4" s="6">
        <v>8</v>
      </c>
      <c r="P4" s="9">
        <f>((B4*0.15))/O4</f>
        <v>1800</v>
      </c>
      <c r="Q4" s="13">
        <f>(P4*O4)*0.15</f>
        <v>2160</v>
      </c>
    </row>
    <row r="5" spans="1:17" x14ac:dyDescent="0.25">
      <c r="A5" s="10" t="s">
        <v>1</v>
      </c>
      <c r="B5" s="6">
        <f>B4*0.06</f>
        <v>5760</v>
      </c>
      <c r="C5" s="6">
        <f>C4*0.1</f>
        <v>12000</v>
      </c>
      <c r="D5" s="6">
        <f>D4*0.15</f>
        <v>21000</v>
      </c>
      <c r="F5" s="6">
        <f t="shared" ref="F5:F25" si="0">C5-B5</f>
        <v>6240</v>
      </c>
      <c r="G5" s="1">
        <f t="shared" ref="G5:G30" si="1">(C5-B5)/B5</f>
        <v>1.0833333333333333</v>
      </c>
      <c r="I5" t="s">
        <v>19</v>
      </c>
      <c r="J5" s="6">
        <v>80</v>
      </c>
      <c r="K5">
        <v>12</v>
      </c>
      <c r="L5" s="6">
        <f>K5*J5</f>
        <v>960</v>
      </c>
      <c r="N5" t="s">
        <v>31</v>
      </c>
      <c r="O5" s="6">
        <v>8</v>
      </c>
      <c r="P5">
        <v>50</v>
      </c>
      <c r="Q5">
        <f>P5*O5</f>
        <v>400</v>
      </c>
    </row>
    <row r="6" spans="1:17" x14ac:dyDescent="0.25">
      <c r="A6" s="10" t="s">
        <v>7</v>
      </c>
      <c r="B6" s="6">
        <f>SUM(Q4:Q5)</f>
        <v>2560</v>
      </c>
      <c r="C6" s="6">
        <v>20000</v>
      </c>
      <c r="D6" s="6">
        <v>20000</v>
      </c>
      <c r="F6" s="6">
        <f t="shared" si="0"/>
        <v>17440</v>
      </c>
      <c r="G6" s="1">
        <f t="shared" si="1"/>
        <v>6.8125</v>
      </c>
    </row>
    <row r="7" spans="1:17" x14ac:dyDescent="0.25">
      <c r="A7" s="10" t="s">
        <v>27</v>
      </c>
      <c r="B7" s="6">
        <f>B4*0.04</f>
        <v>3840</v>
      </c>
      <c r="C7" s="6">
        <f>C4*0.03</f>
        <v>3600</v>
      </c>
      <c r="D7" s="6">
        <f>12*300</f>
        <v>3600</v>
      </c>
      <c r="F7" s="6">
        <f>C7-B7</f>
        <v>-240</v>
      </c>
      <c r="G7" s="1">
        <f>(C7-B7)/B7</f>
        <v>-6.25E-2</v>
      </c>
      <c r="I7" s="2" t="s">
        <v>22</v>
      </c>
      <c r="J7" s="8" t="s">
        <v>17</v>
      </c>
      <c r="K7" s="2" t="s">
        <v>18</v>
      </c>
      <c r="L7" s="8" t="s">
        <v>10</v>
      </c>
      <c r="N7" s="2" t="s">
        <v>4</v>
      </c>
      <c r="O7" s="8" t="s">
        <v>17</v>
      </c>
      <c r="P7" s="2" t="s">
        <v>18</v>
      </c>
      <c r="Q7" s="2" t="s">
        <v>10</v>
      </c>
    </row>
    <row r="8" spans="1:17" x14ac:dyDescent="0.25">
      <c r="A8" s="10" t="s">
        <v>32</v>
      </c>
      <c r="B8" s="6">
        <v>3000</v>
      </c>
      <c r="C8" s="6">
        <v>10000</v>
      </c>
      <c r="D8" s="6">
        <v>10000</v>
      </c>
      <c r="G8" s="1"/>
      <c r="I8" t="s">
        <v>23</v>
      </c>
      <c r="J8" s="6">
        <v>10</v>
      </c>
      <c r="K8">
        <f>(52-4)*5</f>
        <v>240</v>
      </c>
      <c r="L8" s="6">
        <f>K8*J8</f>
        <v>2400</v>
      </c>
      <c r="N8" t="s">
        <v>36</v>
      </c>
      <c r="O8" s="6">
        <v>1600</v>
      </c>
      <c r="P8">
        <v>12</v>
      </c>
      <c r="Q8">
        <f>O8*P8</f>
        <v>19200</v>
      </c>
    </row>
    <row r="9" spans="1:17" x14ac:dyDescent="0.25">
      <c r="D9" s="6"/>
      <c r="G9" s="1"/>
    </row>
    <row r="10" spans="1:17" x14ac:dyDescent="0.25">
      <c r="A10" s="10" t="s">
        <v>21</v>
      </c>
      <c r="B10" s="6">
        <f>L11</f>
        <v>8400</v>
      </c>
      <c r="D10" s="6"/>
      <c r="F10" s="6">
        <f>C10-B10</f>
        <v>-8400</v>
      </c>
      <c r="G10" s="1">
        <f>(C10-B10)/B10</f>
        <v>-1</v>
      </c>
      <c r="I10" s="2" t="s">
        <v>21</v>
      </c>
      <c r="J10" s="6" t="s">
        <v>17</v>
      </c>
      <c r="K10" t="s">
        <v>18</v>
      </c>
      <c r="L10" s="6" t="s">
        <v>10</v>
      </c>
    </row>
    <row r="11" spans="1:17" x14ac:dyDescent="0.25">
      <c r="I11" t="s">
        <v>2</v>
      </c>
      <c r="J11" s="6">
        <f>50*8</f>
        <v>400</v>
      </c>
      <c r="K11">
        <v>21</v>
      </c>
      <c r="L11" s="6">
        <f>K11*J11</f>
        <v>8400</v>
      </c>
    </row>
    <row r="12" spans="1:17" x14ac:dyDescent="0.25">
      <c r="A12" s="10" t="s">
        <v>22</v>
      </c>
      <c r="C12" s="6">
        <f>L8</f>
        <v>2400</v>
      </c>
      <c r="D12" s="6">
        <f>M8</f>
        <v>0</v>
      </c>
      <c r="F12" s="6">
        <f t="shared" si="0"/>
        <v>2400</v>
      </c>
      <c r="G12" s="1" t="e">
        <f t="shared" si="1"/>
        <v>#DIV/0!</v>
      </c>
    </row>
    <row r="13" spans="1:17" x14ac:dyDescent="0.25">
      <c r="A13" s="10" t="s">
        <v>20</v>
      </c>
      <c r="C13" s="6">
        <f>12*300</f>
        <v>3600</v>
      </c>
      <c r="D13" s="6">
        <f>12*300</f>
        <v>3600</v>
      </c>
      <c r="F13" s="6">
        <f>C13-B13</f>
        <v>3600</v>
      </c>
      <c r="G13" s="1" t="e">
        <f>(C13-B13)/B13</f>
        <v>#DIV/0!</v>
      </c>
    </row>
    <row r="15" spans="1:17" x14ac:dyDescent="0.25">
      <c r="A15" s="10" t="s">
        <v>28</v>
      </c>
      <c r="B15" s="6">
        <v>390.24</v>
      </c>
      <c r="C15" s="6">
        <f t="shared" ref="C15:D18" si="2">B15</f>
        <v>390.24</v>
      </c>
      <c r="D15" s="6">
        <f t="shared" si="2"/>
        <v>390.24</v>
      </c>
      <c r="F15" s="6">
        <f t="shared" ref="F15:F17" si="3">C15-B15</f>
        <v>0</v>
      </c>
      <c r="G15" s="1">
        <f t="shared" ref="G15:G17" si="4">(C15-B15)/B15</f>
        <v>0</v>
      </c>
    </row>
    <row r="16" spans="1:17" x14ac:dyDescent="0.25">
      <c r="A16" s="10" t="s">
        <v>29</v>
      </c>
      <c r="B16" s="6">
        <v>57.36</v>
      </c>
      <c r="C16" s="6">
        <f t="shared" si="2"/>
        <v>57.36</v>
      </c>
      <c r="D16" s="6">
        <f t="shared" si="2"/>
        <v>57.36</v>
      </c>
      <c r="F16" s="6">
        <f t="shared" si="3"/>
        <v>0</v>
      </c>
      <c r="G16" s="1">
        <f t="shared" si="4"/>
        <v>0</v>
      </c>
    </row>
    <row r="17" spans="1:7" x14ac:dyDescent="0.25">
      <c r="A17" s="10" t="s">
        <v>30</v>
      </c>
      <c r="B17" s="6">
        <v>32.64</v>
      </c>
      <c r="C17" s="6">
        <f t="shared" si="2"/>
        <v>32.64</v>
      </c>
      <c r="D17" s="6">
        <f t="shared" si="2"/>
        <v>32.64</v>
      </c>
      <c r="F17" s="6">
        <f t="shared" si="3"/>
        <v>0</v>
      </c>
      <c r="G17" s="1">
        <f t="shared" si="4"/>
        <v>0</v>
      </c>
    </row>
    <row r="18" spans="1:7" x14ac:dyDescent="0.25">
      <c r="A18" s="10" t="s">
        <v>8</v>
      </c>
      <c r="B18" s="6">
        <v>5923.92</v>
      </c>
      <c r="C18" s="6">
        <f t="shared" si="2"/>
        <v>5923.92</v>
      </c>
      <c r="D18" s="6">
        <f t="shared" si="2"/>
        <v>5923.92</v>
      </c>
      <c r="F18" s="6">
        <f>C18-B18</f>
        <v>0</v>
      </c>
      <c r="G18" s="1">
        <f>(C18-B18)/B18</f>
        <v>0</v>
      </c>
    </row>
    <row r="19" spans="1:7" x14ac:dyDescent="0.25">
      <c r="D19" s="6"/>
      <c r="G19" s="1"/>
    </row>
    <row r="20" spans="1:7" x14ac:dyDescent="0.25">
      <c r="A20" s="11" t="s">
        <v>11</v>
      </c>
      <c r="B20" s="6">
        <f>SUM(B4:B19)</f>
        <v>125964.16</v>
      </c>
      <c r="C20" s="6">
        <f>SUM(C4:C19)</f>
        <v>178004.16</v>
      </c>
      <c r="D20" s="6">
        <f>SUM(D4:D19)</f>
        <v>204604.16</v>
      </c>
      <c r="F20" s="6">
        <f t="shared" si="0"/>
        <v>52040</v>
      </c>
      <c r="G20" s="1">
        <f t="shared" si="1"/>
        <v>0.41313338651248099</v>
      </c>
    </row>
    <row r="21" spans="1:7" x14ac:dyDescent="0.25">
      <c r="D21" s="6"/>
      <c r="G21" s="1"/>
    </row>
    <row r="22" spans="1:7" x14ac:dyDescent="0.25">
      <c r="A22" s="11" t="s">
        <v>13</v>
      </c>
      <c r="D22" s="6"/>
      <c r="G22" s="1"/>
    </row>
    <row r="23" spans="1:7" x14ac:dyDescent="0.25">
      <c r="A23" s="10" t="s">
        <v>4</v>
      </c>
      <c r="B23" s="6">
        <f>-(1100*12)</f>
        <v>-13200</v>
      </c>
      <c r="C23" s="6">
        <f>-Q8</f>
        <v>-19200</v>
      </c>
      <c r="D23" s="6">
        <f>-Q8</f>
        <v>-19200</v>
      </c>
      <c r="F23" s="6">
        <f t="shared" si="0"/>
        <v>-6000</v>
      </c>
      <c r="G23" s="1">
        <f t="shared" si="1"/>
        <v>0.45454545454545453</v>
      </c>
    </row>
    <row r="24" spans="1:7" x14ac:dyDescent="0.25">
      <c r="A24" s="10" t="s">
        <v>5</v>
      </c>
      <c r="B24" s="6">
        <f>-(200*12)</f>
        <v>-2400</v>
      </c>
      <c r="C24" s="6">
        <f>-(240*12)</f>
        <v>-2880</v>
      </c>
      <c r="D24" s="6">
        <f>-(240*12)</f>
        <v>-2880</v>
      </c>
      <c r="F24" s="6">
        <f t="shared" si="0"/>
        <v>-480</v>
      </c>
      <c r="G24" s="1">
        <f t="shared" si="1"/>
        <v>0.2</v>
      </c>
    </row>
    <row r="25" spans="1:7" x14ac:dyDescent="0.25">
      <c r="A25" s="10" t="s">
        <v>6</v>
      </c>
      <c r="B25" s="6">
        <f>-(L5)</f>
        <v>-960</v>
      </c>
      <c r="C25" s="6">
        <f>-(L4+L5)</f>
        <v>-3560</v>
      </c>
      <c r="D25" s="6">
        <f>-(L4+L5)</f>
        <v>-3560</v>
      </c>
      <c r="F25" s="6">
        <f t="shared" si="0"/>
        <v>-2600</v>
      </c>
      <c r="G25" s="1">
        <f t="shared" si="1"/>
        <v>2.7083333333333335</v>
      </c>
    </row>
    <row r="26" spans="1:7" x14ac:dyDescent="0.25">
      <c r="D26" s="6"/>
      <c r="G26" s="1"/>
    </row>
    <row r="27" spans="1:7" x14ac:dyDescent="0.25">
      <c r="A27" s="10" t="s">
        <v>37</v>
      </c>
      <c r="B27" s="6">
        <f>SUM(B4:B8)</f>
        <v>111160</v>
      </c>
      <c r="C27" s="6">
        <f t="shared" ref="C27:D27" si="5">SUM(C4:C8)</f>
        <v>165600</v>
      </c>
      <c r="D27" s="6">
        <f t="shared" si="5"/>
        <v>194600</v>
      </c>
      <c r="F27" s="6">
        <f t="shared" ref="F27" si="6">C27-B27</f>
        <v>54440</v>
      </c>
      <c r="G27" s="1">
        <f t="shared" ref="G27" si="7">(C27-B27)/B27</f>
        <v>0.48974451241453759</v>
      </c>
    </row>
    <row r="28" spans="1:7" x14ac:dyDescent="0.25">
      <c r="A28" s="10" t="s">
        <v>34</v>
      </c>
      <c r="B28" s="6">
        <f>SUM(B4:B18)</f>
        <v>125964.16</v>
      </c>
      <c r="C28" s="6">
        <f>SUM(C4:C18)</f>
        <v>178004.16</v>
      </c>
      <c r="D28" s="6">
        <f>SUM(D4:D18)</f>
        <v>204604.16</v>
      </c>
      <c r="F28" s="6">
        <f t="shared" ref="F28:F29" si="8">C28-B28</f>
        <v>52040</v>
      </c>
      <c r="G28" s="1">
        <f t="shared" ref="G28:G29" si="9">(C28-B28)/B28</f>
        <v>0.41313338651248099</v>
      </c>
    </row>
    <row r="29" spans="1:7" x14ac:dyDescent="0.25">
      <c r="A29" s="10" t="s">
        <v>35</v>
      </c>
      <c r="B29" s="6">
        <f>SUM(B23:B25)</f>
        <v>-16560</v>
      </c>
      <c r="C29" s="6">
        <f t="shared" ref="C29:D29" si="10">SUM(C23:C25)</f>
        <v>-25640</v>
      </c>
      <c r="D29" s="6">
        <f t="shared" si="10"/>
        <v>-25640</v>
      </c>
      <c r="F29" s="6">
        <f t="shared" si="8"/>
        <v>-9080</v>
      </c>
      <c r="G29" s="1">
        <f t="shared" si="9"/>
        <v>0.54830917874396135</v>
      </c>
    </row>
    <row r="30" spans="1:7" x14ac:dyDescent="0.25">
      <c r="A30" s="11" t="s">
        <v>12</v>
      </c>
      <c r="B30" s="6">
        <f>SUM(B28:B29)</f>
        <v>109404.16</v>
      </c>
      <c r="C30" s="6">
        <f t="shared" ref="C30:D30" si="11">SUM(C28:C29)</f>
        <v>152364.16</v>
      </c>
      <c r="D30" s="6">
        <f t="shared" si="11"/>
        <v>178964.16</v>
      </c>
      <c r="F30" s="6">
        <f>C30-B30</f>
        <v>42960</v>
      </c>
      <c r="G30" s="1">
        <f t="shared" si="1"/>
        <v>0.39267245413702734</v>
      </c>
    </row>
    <row r="32" spans="1:7" x14ac:dyDescent="0.25">
      <c r="C32" s="1">
        <f>(C30-B30)/B30</f>
        <v>0.39267245413702734</v>
      </c>
      <c r="D32" s="1">
        <f>(D30-B30)/B30</f>
        <v>0.63580763290902287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Elevate Credit,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Seto</dc:creator>
  <cp:lastModifiedBy>Jason Seto</cp:lastModifiedBy>
  <dcterms:created xsi:type="dcterms:W3CDTF">2017-07-31T19:37:54Z</dcterms:created>
  <dcterms:modified xsi:type="dcterms:W3CDTF">2017-08-03T19:03:11Z</dcterms:modified>
</cp:coreProperties>
</file>