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MyFiles\github\kickstarter\"/>
    </mc:Choice>
  </mc:AlternateContent>
  <xr:revisionPtr revIDLastSave="0" documentId="13_ncr:1_{30038E98-41A2-4571-BBEC-0654BCB155A2}" xr6:coauthVersionLast="45" xr6:coauthVersionMax="45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Kickstarter Projects" sheetId="1" r:id="rId1"/>
    <sheet name="States Per Category Chart" sheetId="3" r:id="rId2"/>
    <sheet name="States Per Sub-Category Chart" sheetId="4" r:id="rId3"/>
    <sheet name="States based on Launch Date" sheetId="5" r:id="rId4"/>
    <sheet name="Bonus Problem" sheetId="6" r:id="rId5"/>
  </sheets>
  <definedNames>
    <definedName name="_xlnm._FilterDatabase" localSheetId="0" hidden="1">'Kickstarter Projects'!$A$1:$N$4115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Jason Zelaya</author>
  </authors>
  <commentList>
    <comment ref="A13" authorId="0" shapeId="0" xr:uid="{B8CB1891-E471-4EC9-89E0-E9F65DBC64A0}">
      <text>
        <r>
          <rPr>
            <b/>
            <sz val="9"/>
            <color indexed="81"/>
            <rFont val="Tahoma"/>
            <charset val="1"/>
          </rPr>
          <t>Jason Zelaya:</t>
        </r>
        <r>
          <rPr>
            <sz val="9"/>
            <color indexed="81"/>
            <rFont val="Tahoma"/>
            <charset val="1"/>
          </rPr>
          <t xml:space="preserve">
Instructions say to calculate as "Greater than or equal to 5000" in functions</t>
        </r>
      </text>
    </comment>
  </commentList>
</comments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<sst xmlns="http://schemas.openxmlformats.org/spreadsheetml/2006/main" count="24820" uniqueCount="8400">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</sst>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 applyAlignment="1">
      <alignment horizontal="left"/>
    </xf>
    <xf numFmtId="9" fontId="1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fgColor auto="1"/>
          <bgColor rgb="FFFFBA6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BA67"/>
      <color rgb="FFFFCC66"/>
      <color rgb="FFFF9933"/>
      <color rgb="FFFF4B4B"/>
      <color rgb="FFFF5757"/>
      <color rgb="FFFF9966"/>
      <color rgb="FFFF3737"/>
      <color rgb="FFFF2121"/>
      <color rgb="FFFF1515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[Kickstarter_Projects.xlsx]States Per Category Chart!PivotTable1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'States Per 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'States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Per 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E-4D56-A840-26F736AA25E4}"/>
            </c:ext>
          </c:extLst>
        </c:ser>
        <c:ser>
          <c:idx val="1"/>
          <c:order val="1"/>
          <c:tx>
            <c:strRef>
              <c:f>'States Per 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'States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Per 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E-4D56-A840-26F736AA25E4}"/>
            </c:ext>
          </c:extLst>
        </c:ser>
        <c:ser>
          <c:idx val="2"/>
          <c:order val="2"/>
          <c:tx>
            <c:strRef>
              <c:f>'States Per Category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'States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Per Category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E-4D56-A840-26F736AA25E4}"/>
            </c:ext>
          </c:extLst>
        </c:ser>
        <c:ser>
          <c:idx val="3"/>
          <c:order val="3"/>
          <c:tx>
            <c:strRef>
              <c:f>'States Per Category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Per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Per Category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E-4D56-A840-26F736AA2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1842032"/>
        <c:axId val="1893638512"/>
      </c:barChart>
      <c:catAx>
        <c:axId val="164184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638512"/>
        <c:crosses val="autoZero"/>
        <c:auto val="1"/>
        <c:lblAlgn val="ctr"/>
        <c:lblOffset val="100"/>
        <c:noMultiLvlLbl val="0"/>
      </c:catAx>
      <c:valAx>
        <c:axId val="18936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[Kickstarter_Projects.xlsx]States Per Sub-Category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'States Per 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'States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Per 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8-4E83-8F65-8AB421737E1D}"/>
            </c:ext>
          </c:extLst>
        </c:ser>
        <c:ser>
          <c:idx val="1"/>
          <c:order val="1"/>
          <c:tx>
            <c:strRef>
              <c:f>'States Per 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'States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Per Sub-Category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8-4E83-8F65-8AB421737E1D}"/>
            </c:ext>
          </c:extLst>
        </c:ser>
        <c:ser>
          <c:idx val="2"/>
          <c:order val="2"/>
          <c:tx>
            <c:strRef>
              <c:f>'States Per Sub-Category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'States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Per Sub-Category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8-4E83-8F65-8AB421737E1D}"/>
            </c:ext>
          </c:extLst>
        </c:ser>
        <c:ser>
          <c:idx val="3"/>
          <c:order val="3"/>
          <c:tx>
            <c:strRef>
              <c:f>'States Per Sub-Category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'States Per 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Per Sub-Category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D8-4E83-8F65-8AB421737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1119504"/>
        <c:axId val="2101354560"/>
      </c:barChart>
      <c:catAx>
        <c:axId val="204111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54560"/>
        <c:crosses val="autoZero"/>
        <c:auto val="1"/>
        <c:lblAlgn val="ctr"/>
        <c:lblOffset val="100"/>
        <c:noMultiLvlLbl val="0"/>
      </c:catAx>
      <c:valAx>
        <c:axId val="21013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1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[Kickstarter_Projects.xlsx]States based on Launch Date!PivotTable1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182673077989833E-2"/>
          <c:y val="0.1359644859207414"/>
          <c:w val="0.78874806945016185"/>
          <c:h val="0.74338312649190452"/>
        </c:manualLayout>
      </c:layout>
      <c:lineChart>
        <c:grouping val="standard"/>
        <c:varyColors val="0"/>
        <c:ser>
          <c:idx val="0"/>
          <c:order val="0"/>
          <c:tx>
            <c:strRef>
              <c:f>'States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'States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6-425F-AC2C-EDACD78F2628}"/>
            </c:ext>
          </c:extLst>
        </c:ser>
        <c:ser>
          <c:idx val="1"/>
          <c:order val="1"/>
          <c:tx>
            <c:strRef>
              <c:f>'States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'States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B6-425F-AC2C-EDACD78F2628}"/>
            </c:ext>
          </c:extLst>
        </c:ser>
        <c:ser>
          <c:idx val="2"/>
          <c:order val="2"/>
          <c:tx>
            <c:strRef>
              <c:f>'States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B6-425F-AC2C-EDACD78F2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7181328"/>
        <c:axId val="1822142896"/>
      </c:lineChart>
      <c:catAx>
        <c:axId val="18771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142896"/>
        <c:crosses val="autoZero"/>
        <c:auto val="1"/>
        <c:lblAlgn val="ctr"/>
        <c:lblOffset val="100"/>
        <c:noMultiLvlLbl val="0"/>
      </c:catAx>
      <c:valAx>
        <c:axId val="18221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Problem'!$F$1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Problem'!$A$2:$A$13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Problem'!$F$2:$F$13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C-40D1-B069-3E35A6988964}"/>
            </c:ext>
          </c:extLst>
        </c:ser>
        <c:ser>
          <c:idx val="1"/>
          <c:order val="1"/>
          <c:tx>
            <c:strRef>
              <c:f>'Bonus Problem'!$G$1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Problem'!$A$2:$A$13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Problem'!$G$2:$G$13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C-40D1-B069-3E35A6988964}"/>
            </c:ext>
          </c:extLst>
        </c:ser>
        <c:ser>
          <c:idx val="2"/>
          <c:order val="2"/>
          <c:tx>
            <c:strRef>
              <c:f>'Bonus Problem'!$H$1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Problem'!$A$2:$A$13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Problem'!$H$2:$H$13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C-40D1-B069-3E35A698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325088"/>
        <c:axId val="1157617520"/>
      </c:lineChart>
      <c:catAx>
        <c:axId val="142432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617520"/>
        <c:crosses val="autoZero"/>
        <c:auto val="1"/>
        <c:lblAlgn val="ctr"/>
        <c:lblOffset val="100"/>
        <c:noMultiLvlLbl val="0"/>
      </c:catAx>
      <c:valAx>
        <c:axId val="115761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3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0</xdr:row>
      <xdr:rowOff>87630</xdr:rowOff>
    </xdr:from>
    <xdr:to>
      <xdr:col>18</xdr:col>
      <xdr:colOff>236220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D2804-E55F-4057-8EB9-01E518EDA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0</xdr:row>
      <xdr:rowOff>41910</xdr:rowOff>
    </xdr:from>
    <xdr:to>
      <xdr:col>19</xdr:col>
      <xdr:colOff>7620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6FA52-D763-4BF5-A733-FB2B31C47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0</xdr:row>
      <xdr:rowOff>137160</xdr:rowOff>
    </xdr:from>
    <xdr:to>
      <xdr:col>16</xdr:col>
      <xdr:colOff>213360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80770-E3FE-4280-B045-FEACADFBC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1097280</xdr:colOff>
      <xdr:row>13</xdr:row>
      <xdr:rowOff>163830</xdr:rowOff>
    </xdr:from>
    <xdr:to>
      <xdr:col>7</xdr:col>
      <xdr:colOff>243840</xdr:colOff>
      <xdr:row>36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C7646-CAFE-4383-B7B4-73C25C724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8.558023726851" createdVersion="6" refreshedVersion="6" minRefreshableVersion="3" recordCount="4114" xr:uid="{993946BA-96B1-49A6-9EC0-D0D71100A5E7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Zelaya" refreshedDate="44148.653428935184" createdVersion="6" refreshedVersion="6" minRefreshableVersion="3" recordCount="4114" xr:uid="{41E39A60-4F25-44CC-AF31-D0B25E89B45A}">
  <cacheSource type="worksheet">
    <worksheetSource ref="A1:T4115" sheet="Kickstarter 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20B4A-B98F-4D27-BCE5-1970AE825A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5D65C-D0B9-4291-A620-E7531C1F19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6A350-34F8-47A1-ADF5-3429D473086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4101"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6.44140625" style="6" customWidth="1"/>
    <col min="16" max="16" width="21.77734375" bestFit="1" customWidth="1"/>
    <col min="17" max="17" width="15.88671875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ROUND((E2/D2)*100,0)</f>
        <v>137</v>
      </c>
      <c r="P2" s="7">
        <f>IF(E2&lt;&gt;0,E2/L2,0)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(J2/86400)+DATE(1970,1,1)</f>
        <v>42177.007071759261</v>
      </c>
      <c r="T2" s="11">
        <f>(I2/86400)+DATE(1970,1,1)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ROUND((E3/D3)*100,0)</f>
        <v>143</v>
      </c>
      <c r="P3" s="7">
        <f t="shared" ref="P3:P66" si="1">IF(E3&lt;&gt;0,E3/L3,0)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109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112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110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114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ROUND((E67/D67)*100,0)</f>
        <v>108</v>
      </c>
      <c r="P67" s="7">
        <f t="shared" ref="P67:P130" si="7">IF(E67&lt;&gt;0,E67/L67,0)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(J67/86400)+DATE(1970,1,1)</f>
        <v>41835.821226851855</v>
      </c>
      <c r="T67" s="11">
        <f t="shared" ref="T67:T130" si="11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111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113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393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103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126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105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103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115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128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101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247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220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131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155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114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105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6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ROUND((E131/D131)*100,0)</f>
        <v>0</v>
      </c>
      <c r="P131" s="7">
        <f t="shared" ref="P131:P194" si="13">IF(E131&lt;&gt;0,E131/L131,0)</f>
        <v>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(J131/86400)+DATE(1970,1,1)</f>
        <v>41882.937303240738</v>
      </c>
      <c r="T131" s="11">
        <f t="shared" ref="T131:T194" si="17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10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11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28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8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1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1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0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0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1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3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0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1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36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6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0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0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ROUND((E195/D195)*100,0)</f>
        <v>0</v>
      </c>
      <c r="P195" s="7">
        <f t="shared" ref="P195:P258" si="19">IF(E195&lt;&gt;0,E195/L195,0)</f>
        <v>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(J195/86400)+DATE(1970,1,1)</f>
        <v>41911.934791666667</v>
      </c>
      <c r="T195" s="11">
        <f t="shared" ref="T195:T258" si="23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42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30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51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45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56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12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1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1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3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108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113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103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114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104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113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106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126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185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101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117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107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ROUND((E259/D259)*100,0)</f>
        <v>107</v>
      </c>
      <c r="P259" s="7">
        <f t="shared" ref="P259:P322" si="25">IF(E259&lt;&gt;0,E259/L259,0)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(J259/86400)+DATE(1970,1,1)</f>
        <v>42479.626875000002</v>
      </c>
      <c r="T259" s="11">
        <f t="shared" ref="T259:T322" si="2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146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132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153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105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148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121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229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105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107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102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119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101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102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232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293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119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112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105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114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101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113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107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ROUND((E323/D323)*100,0)</f>
        <v>103</v>
      </c>
      <c r="P323" s="7">
        <f t="shared" ref="P323:P386" si="31">IF(E323&lt;&gt;0,E323/L323,0)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(J323/86400)+DATE(1970,1,1)</f>
        <v>42647.446597222224</v>
      </c>
      <c r="T323" s="11">
        <f t="shared" ref="T323:T386" si="35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108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102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106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107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103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117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107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112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107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115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117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109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103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105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131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106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112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142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105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256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207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ROUND((E387/D387)*100,0)</f>
        <v>106</v>
      </c>
      <c r="P387" s="7">
        <f t="shared" ref="P387:P450" si="37">IF(E387&lt;&gt;0,E387/L387,0)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(J387/86400)+DATE(1970,1,1)</f>
        <v>41934.584502314814</v>
      </c>
      <c r="T387" s="11">
        <f t="shared" ref="T387:T450" si="41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214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182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101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112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104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107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104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142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108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108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102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137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127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103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101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6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10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ROUND((E451/D451)*100,0)</f>
        <v>2</v>
      </c>
      <c r="P451" s="7">
        <f t="shared" ref="P451:P514" si="43">IF(E451&lt;&gt;0,E451/L451,0)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(J451/86400)+DATE(1970,1,1)</f>
        <v>41534.568113425928</v>
      </c>
      <c r="T451" s="11">
        <f t="shared" ref="T451:T514" si="47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1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1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27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1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22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12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18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3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33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22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5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10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1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ROUND((E515/D515)*100,0)</f>
        <v>14</v>
      </c>
      <c r="P515" s="7">
        <f t="shared" ref="P515:P578" si="49">IF(E515&lt;&gt;0,E515/L515,0)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(J515/86400)+DATE(1970,1,1)</f>
        <v>42552.653993055559</v>
      </c>
      <c r="T515" s="11">
        <f t="shared" ref="T515:T578" si="53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105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115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121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109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114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101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116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105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103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1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0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3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1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37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3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1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0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0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1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1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0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ROUND((E579/D579)*100,0)</f>
        <v>0</v>
      </c>
      <c r="P579" s="7">
        <f t="shared" ref="P579:P642" si="55">IF(E579&lt;&gt;0,E579/L579,0)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(J579/86400)+DATE(1970,1,1)</f>
        <v>42450.589143518519</v>
      </c>
      <c r="T579" s="11">
        <f t="shared" ref="T579:T642" si="5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0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1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0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0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3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1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1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0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0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ROUND((E643/D643)*100,0)</f>
        <v>119</v>
      </c>
      <c r="P643" s="7">
        <f t="shared" ref="P643:P706" si="61">IF(E643&lt;&gt;0,E643/L643,0)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(J643/86400)+DATE(1970,1,1)</f>
        <v>42199.57</v>
      </c>
      <c r="T643" s="11">
        <f t="shared" ref="T643:T706" si="65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106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132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127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140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147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214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126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101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1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8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19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22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22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26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26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1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28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4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73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58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1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7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3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27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6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1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ROUND((E707/D707)*100,0)</f>
        <v>1</v>
      </c>
      <c r="P707" s="7">
        <f t="shared" ref="P707:P770" si="67">IF(E707&lt;&gt;0,E707/L707,0)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(J707/86400)+DATE(1970,1,1)</f>
        <v>42726.491643518515</v>
      </c>
      <c r="T707" s="11">
        <f t="shared" ref="T707:T770" si="71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79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34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1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15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1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156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131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126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107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103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119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112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104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102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118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5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ROUND((E771/D771)*100,0)</f>
        <v>41</v>
      </c>
      <c r="P771" s="7">
        <f t="shared" ref="P771:P834" si="73">IF(E771&lt;&gt;0,E771/L771,0)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(J771/86400)+DATE(1970,1,1)</f>
        <v>41604.996458333335</v>
      </c>
      <c r="T771" s="11">
        <f t="shared" ref="T771:T834" si="77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1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1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3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103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181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143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204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104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112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108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115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112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104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152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160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180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108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101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ROUND((E835/D835)*100,0)</f>
        <v>102</v>
      </c>
      <c r="P835" s="7">
        <f t="shared" ref="P835:P898" si="79">IF(E835&lt;&gt;0,E835/L835,0)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(J835/86400)+DATE(1970,1,1)</f>
        <v>41718.878182870372</v>
      </c>
      <c r="T835" s="11">
        <f t="shared" ref="T835:T898" si="83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122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117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120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105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42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12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1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68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31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1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41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ROUND((E899/D899)*100,0)</f>
        <v>0</v>
      </c>
      <c r="P899" s="7">
        <f t="shared" ref="P899:P962" si="85">IF(E899&lt;&gt;0,E899/L899,0)</f>
        <v>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(J899/86400)+DATE(1970,1,1)</f>
        <v>41211.688750000001</v>
      </c>
      <c r="T899" s="11">
        <f t="shared" ref="T899:T962" si="8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7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6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1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1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31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11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3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15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9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10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40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1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6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39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ROUND((E963/D963)*100,0)</f>
        <v>42</v>
      </c>
      <c r="P963" s="7">
        <f t="shared" ref="P963:P1026" si="91">IF(E963&lt;&gt;0,E963/L963,0)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(J963/86400)+DATE(1970,1,1)</f>
        <v>42740.693692129629</v>
      </c>
      <c r="T963" s="11">
        <f t="shared" ref="T963:T1026" si="95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1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15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18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46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1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3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83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15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0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0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30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13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59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30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6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35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31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3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3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23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206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352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115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ROUND((E1027/D1027)*100,0)</f>
        <v>110</v>
      </c>
      <c r="P1027" s="7">
        <f t="shared" ref="P1027:P1090" si="97">IF(E1027&lt;&gt;0,E1027/L1027,0)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(J1027/86400)+DATE(1970,1,1)</f>
        <v>42049.833761574075</v>
      </c>
      <c r="T1027" s="11">
        <f t="shared" ref="T1027:T1090" si="101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112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103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9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0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3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9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3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39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1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0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63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8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3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0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1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1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ROUND((E1091/D1091)*100,0)</f>
        <v>8</v>
      </c>
      <c r="P1091" s="7">
        <f t="shared" ref="P1091:P1154" si="103">IF(E1091&lt;&gt;0,E1091/L1091,0)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(J1091/86400)+DATE(1970,1,1)</f>
        <v>42151.189525462964</v>
      </c>
      <c r="T1091" s="11">
        <f t="shared" ref="T1091:T1154" si="107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0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13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18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0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1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3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0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5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36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1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0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0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1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1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40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6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ROUND((E1155/D1155)*100,0)</f>
        <v>1</v>
      </c>
      <c r="P1155" s="7">
        <f t="shared" ref="P1155:P1218" si="109">IF(E1155&lt;&gt;0,E1155/L1155,0)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(J1155/86400)+DATE(1970,1,1)</f>
        <v>42143.714178240742</v>
      </c>
      <c r="T1155" s="11">
        <f t="shared" ref="T1155:T1218" si="113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7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1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0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6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0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6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12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105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107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108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104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270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261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126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103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101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132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146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ROUND((E1219/D1219)*100,0)</f>
        <v>103</v>
      </c>
      <c r="P1219" s="7">
        <f t="shared" ref="P1219:P1282" si="115">IF(E1219&lt;&gt;0,E1219/L1219,0)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(J1219/86400)+DATE(1970,1,1)</f>
        <v>42535.809490740736</v>
      </c>
      <c r="T1219" s="11">
        <f t="shared" ref="T1219:T1282" si="11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104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4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1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1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12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3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51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1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104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152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102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138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199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118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114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102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109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115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102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104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155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155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111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ROUND((E1283/D1283)*100,0)</f>
        <v>111</v>
      </c>
      <c r="P1283" s="7">
        <f t="shared" ref="P1283:P1346" si="121">IF(E1283&lt;&gt;0,E1283/L1283,0)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(J1283/86400)+DATE(1970,1,1)</f>
        <v>41463.743472222224</v>
      </c>
      <c r="T1283" s="11">
        <f t="shared" ref="T1283:T1346" si="125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124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102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109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146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102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110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103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40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26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12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112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16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1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6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1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9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10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4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1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11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20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7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378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ROUND((E1347/D1347)*100,0)</f>
        <v>125</v>
      </c>
      <c r="P1347" s="7">
        <f t="shared" ref="P1347:P1410" si="127">IF(E1347&lt;&gt;0,E1347/L1347,0)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(J1347/86400)+DATE(1970,1,1)</f>
        <v>41799.814340277779</v>
      </c>
      <c r="T1347" s="11">
        <f t="shared" ref="T1347:T1410" si="131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134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123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183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112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116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126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119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111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104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112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219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137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135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114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112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114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110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497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103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1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ROUND((E1411/D1411)*100,0)</f>
        <v>0</v>
      </c>
      <c r="P1411" s="7">
        <f t="shared" ref="P1411:P1474" si="133">IF(E1411&lt;&gt;0,E1411/L1411,0)</f>
        <v>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(J1411/86400)+DATE(1970,1,1)</f>
        <v>41945.133506944447</v>
      </c>
      <c r="T1411" s="11">
        <f t="shared" ref="T1411:T1474" si="137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5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3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7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10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1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27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0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0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11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3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109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148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108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104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139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ROUND((E1475/D1475)*100,0)</f>
        <v>121</v>
      </c>
      <c r="P1475" s="7">
        <f t="shared" ref="P1475:P1538" si="139">IF(E1475&lt;&gt;0,E1475/L1475,0)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(J1475/86400)+DATE(1970,1,1)</f>
        <v>40939.979618055557</v>
      </c>
      <c r="T1475" s="11">
        <f t="shared" ref="T1475:T1538" si="143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189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662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1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31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1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108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104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111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112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559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109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162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107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139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282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101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135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176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418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ROUND((E1539/D1539)*100,0)</f>
        <v>180</v>
      </c>
      <c r="P1539" s="7">
        <f t="shared" ref="P1539:P1602" si="145">IF(E1539&lt;&gt;0,E1539/L1539,0)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(J1539/86400)+DATE(1970,1,1)</f>
        <v>42552.315127314811</v>
      </c>
      <c r="T1539" s="11">
        <f t="shared" ref="T1539:T1602" si="14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136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9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5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4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1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3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14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1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23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1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11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1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1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0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0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21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ROUND((E1603/D1603)*100,0)</f>
        <v>108</v>
      </c>
      <c r="P1603" s="7">
        <f t="shared" ref="P1603:P1666" si="151">IF(E1603&lt;&gt;0,E1603/L1603,0)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(J1603/86400)+DATE(1970,1,1)</f>
        <v>40638.092974537038</v>
      </c>
      <c r="T1603" s="11">
        <f t="shared" ref="T1603:T1666" si="155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101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102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103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113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101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104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156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102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101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104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104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170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125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110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105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101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142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101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120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143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105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113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1254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103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103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ROUND((E1667/D1667)*100,0)</f>
        <v>119</v>
      </c>
      <c r="P1667" s="7">
        <f t="shared" ref="P1667:P1730" si="157">IF(E1667&lt;&gt;0,E1667/L1667,0)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(J1667/86400)+DATE(1970,1,1)</f>
        <v>40564.649456018517</v>
      </c>
      <c r="T1667" s="11">
        <f t="shared" ref="T1667:T1730" si="161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161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127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103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140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103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101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202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112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118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22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103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12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10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5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1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11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8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8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6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7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1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34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ROUND((E1731/D1731)*100,0)</f>
        <v>0</v>
      </c>
      <c r="P1731" s="7">
        <f t="shared" ref="P1731:P1794" si="163">IF(E1731&lt;&gt;0,E1731/L1731,0)</f>
        <v>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(J1731/86400)+DATE(1970,1,1)</f>
        <v>42471.052152777775</v>
      </c>
      <c r="T1731" s="11">
        <f t="shared" ref="T1731:T1794" si="167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1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111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130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103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111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103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116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115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107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102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20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46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3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46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14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40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24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40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1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5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ROUND((E1795/D1795)*100,0)</f>
        <v>1</v>
      </c>
      <c r="P1795" s="7">
        <f t="shared" ref="P1795:P1858" si="169">IF(E1795&lt;&gt;0,E1795/L1795,0)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(J1795/86400)+DATE(1970,1,1)</f>
        <v>41940.891666666663</v>
      </c>
      <c r="T1795" s="11">
        <f t="shared" ref="T1795:T1858" si="173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39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68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14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14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31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3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11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7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135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167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102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143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263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307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102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102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ROUND((E1859/D1859)*100,0)</f>
        <v>100</v>
      </c>
      <c r="P1859" s="7">
        <f t="shared" ref="P1859:P1922" si="175">IF(E1859&lt;&gt;0,E1859/L1859,0)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(J1859/86400)+DATE(1970,1,1)</f>
        <v>41864.76866898148</v>
      </c>
      <c r="T1859" s="11">
        <f t="shared" ref="T1859:T1922" si="179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109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132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43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1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5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72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0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173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101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105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107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145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106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137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124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3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47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43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53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ROUND((E1923/D1923)*100,0)</f>
        <v>137</v>
      </c>
      <c r="P1923" s="7">
        <f t="shared" ref="P1923:P1986" si="181">IF(E1923&lt;&gt;0,E1923/L1923,0)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(J1923/86400)+DATE(1970,1,1)</f>
        <v>41074.221562500003</v>
      </c>
      <c r="T1923" s="11">
        <f t="shared" ref="T1923:T1986" si="185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116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241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107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124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117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116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111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171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150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201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168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1436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157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118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193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127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260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207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285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1132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257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209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347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1027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355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ROUND((E1987/D1987)*100,0)</f>
        <v>3</v>
      </c>
      <c r="P1987" s="7">
        <f t="shared" ref="P1987:P2050" si="187">IF(E1987&lt;&gt;0,E1987/L1987,0)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(J1987/86400)+DATE(1970,1,1)</f>
        <v>42555.698738425926</v>
      </c>
      <c r="T1987" s="11">
        <f t="shared" ref="T1987:T2050" si="191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17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13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217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124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248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116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820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235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485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387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421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182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124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ROUND((E2051/D2051)*100,0)</f>
        <v>120</v>
      </c>
      <c r="P2051" s="7">
        <f t="shared" ref="P2051:P2114" si="193">IF(E2051&lt;&gt;0,E2051/L2051,0)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(J2051/86400)+DATE(1970,1,1)</f>
        <v>41575.527349537035</v>
      </c>
      <c r="T2051" s="11">
        <f t="shared" ref="T2051:T2114" si="197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114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108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115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127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111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153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103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116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115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111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101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116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121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102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130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108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107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107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ROUND((E2115/D2115)*100,0)</f>
        <v>105</v>
      </c>
      <c r="P2115" s="7">
        <f t="shared" ref="P2115:P2178" si="199">IF(E2115&lt;&gt;0,E2115/L2115,0)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(J2115/86400)+DATE(1970,1,1)</f>
        <v>41870.86546296296</v>
      </c>
      <c r="T2115" s="11">
        <f t="shared" ref="T2115:T2178" si="203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105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226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101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148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135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101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1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29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10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0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13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6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1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1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0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1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3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7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1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116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103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147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181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127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103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ROUND((E2179/D2179)*100,0)</f>
        <v>100</v>
      </c>
      <c r="P2179" s="7">
        <f t="shared" ref="P2179:P2242" si="205">IF(E2179&lt;&gt;0,E2179/L2179,0)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(J2179/86400)+DATE(1970,1,1)</f>
        <v>42502.250775462962</v>
      </c>
      <c r="T2179" s="11">
        <f t="shared" ref="T2179:T2242" si="20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285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110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185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120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114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133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147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383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110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133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102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293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102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163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106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945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126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496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353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271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ROUND((E2243/D2243)*100,0)</f>
        <v>806</v>
      </c>
      <c r="P2243" s="7">
        <f t="shared" ref="P2243:P2306" si="211">IF(E2243&lt;&gt;0,E2243/L2243,0)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(J2243/86400)+DATE(1970,1,1)</f>
        <v>42766.827546296292</v>
      </c>
      <c r="T2243" s="11">
        <f t="shared" ref="T2243:T2306" si="215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169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113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460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147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327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780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381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103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1802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1357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120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408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106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271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154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404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101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120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173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101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171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101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ROUND((E2307/D2307)*100,0)</f>
        <v>101</v>
      </c>
      <c r="P2307" s="7">
        <f t="shared" ref="P2307:P2370" si="217">IF(E2307&lt;&gt;0,E2307/L2307,0)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(J2307/86400)+DATE(1970,1,1)</f>
        <v>41834.695277777777</v>
      </c>
      <c r="T2307" s="11">
        <f t="shared" ref="T2307:T2370" si="221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107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107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107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108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176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103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108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109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21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1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106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102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521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111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106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0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1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1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15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11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ROUND((E2371/D2371)*100,0)</f>
        <v>0</v>
      </c>
      <c r="P2371" s="7">
        <f t="shared" ref="P2371:P2434" si="223">IF(E2371&lt;&gt;0,E2371/L2371,0)</f>
        <v>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(J2371/86400)+DATE(1970,1,1)</f>
        <v>42380.812627314815</v>
      </c>
      <c r="T2371" s="11">
        <f t="shared" ref="T2371:T2434" si="227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11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3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1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1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1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17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23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1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1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1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1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0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ROUND((E2435/D2435)*100,0)</f>
        <v>0</v>
      </c>
      <c r="P2435" s="7">
        <f t="shared" ref="P2435:P2498" si="229">IF(E2435&lt;&gt;0,E2435/L2435,0)</f>
        <v>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(J2435/86400)+DATE(1970,1,1)</f>
        <v>42397.89980324074</v>
      </c>
      <c r="T2435" s="11">
        <f t="shared" ref="T2435:T2498" si="233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203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109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173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108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102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134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155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101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181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101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104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111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119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114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136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105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128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113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114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266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134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128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ROUND((E2499/D2499)*100,0)</f>
        <v>113</v>
      </c>
      <c r="P2499" s="7">
        <f t="shared" ref="P2499:P2562" si="235">IF(E2499&lt;&gt;0,E2499/L2499,0)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(J2499/86400)+DATE(1970,1,1)</f>
        <v>40730.878912037035</v>
      </c>
      <c r="T2499" s="11">
        <f t="shared" ref="T2499:T2562" si="23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203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3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0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1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19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10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0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102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113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111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104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116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104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101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120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102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103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101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107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156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123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106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109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ROUND((E2563/D2563)*100,0)</f>
        <v>0</v>
      </c>
      <c r="P2563" s="7">
        <f t="shared" ref="P2563:P2626" si="241">IF(E2563&lt;&gt;0,E2563/L2563,0)</f>
        <v>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(J2563/86400)+DATE(1970,1,1)</f>
        <v>42260.528807870374</v>
      </c>
      <c r="T2563" s="11">
        <f t="shared" ref="T2563:T2626" si="245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1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1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1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1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11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1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4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24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6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7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408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224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304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2791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172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170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115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144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146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114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ROUND((E2627/D2627)*100,0)</f>
        <v>956</v>
      </c>
      <c r="P2627" s="7">
        <f t="shared" ref="P2627:P2690" si="247">IF(E2627&lt;&gt;0,E2627/L2627,0)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(J2627/86400)+DATE(1970,1,1)</f>
        <v>42658.810277777782</v>
      </c>
      <c r="T2627" s="11">
        <f t="shared" ref="T2627:T2690" si="251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647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128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158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115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355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102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34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11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0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1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12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0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19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0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3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0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103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107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111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63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8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18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0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1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1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ROUND((E2691/D2691)*100,0)</f>
        <v>0</v>
      </c>
      <c r="P2691" s="7">
        <f t="shared" ref="P2691:P2754" si="253">IF(E2691&lt;&gt;0,E2691/L2691,0)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(J2691/86400)+DATE(1970,1,1)</f>
        <v>42551.961689814816</v>
      </c>
      <c r="T2691" s="11">
        <f t="shared" ref="T2691:T2754" si="257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11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0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1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1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6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104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11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102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154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101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120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109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253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297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106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202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123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148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22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27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ROUND((E2755/D2755)*100,0)</f>
        <v>19</v>
      </c>
      <c r="P2755" s="7">
        <f t="shared" ref="P2755:P2818" si="259">IF(E2755&lt;&gt;0,E2755/L2755,0)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(J2755/86400)+DATE(1970,1,1)</f>
        <v>41117.900729166664</v>
      </c>
      <c r="T2755" s="11">
        <f t="shared" ref="T2755:T2818" si="263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1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12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11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1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1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1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8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26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105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118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120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103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103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108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111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116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103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117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102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128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115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108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142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ROUND((E2819/D2819)*100,0)</f>
        <v>130</v>
      </c>
      <c r="P2819" s="7">
        <f t="shared" ref="P2819:P2882" si="265">IF(E2819&lt;&gt;0,E2819/L2819,0)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(J2819/86400)+DATE(1970,1,1)</f>
        <v>42023.634976851856</v>
      </c>
      <c r="T2819" s="11">
        <f t="shared" ref="T2819:T2882" si="26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105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117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108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107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111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115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108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32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4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42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5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20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7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5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0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11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ROUND((E2883/D2883)*100,0)</f>
        <v>0</v>
      </c>
      <c r="P2883" s="7">
        <f t="shared" ref="P2883:P2946" si="271">IF(E2883&lt;&gt;0,E2883/L2883,0)</f>
        <v>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(J2883/86400)+DATE(1970,1,1)</f>
        <v>41916.597638888888</v>
      </c>
      <c r="T2883" s="11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34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33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1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5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21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5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62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1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1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18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3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37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8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22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9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27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131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103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101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103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ROUND((E2947/D2947)*100,0)</f>
        <v>0</v>
      </c>
      <c r="P2947" s="7">
        <f t="shared" ref="P2947:P3010" si="277">IF(E2947&lt;&gt;0,E2947/L2947,0)</f>
        <v>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(J2947/86400)+DATE(1970,1,1)</f>
        <v>42118.139583333337</v>
      </c>
      <c r="T2947" s="11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0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3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60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17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110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122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107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101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114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114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163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175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114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129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147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122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106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177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458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105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172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104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109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113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108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ROUND((E3011/D3011)*100,0)</f>
        <v>120</v>
      </c>
      <c r="P3011" s="7">
        <f t="shared" ref="P3011:P3074" si="283">IF(E3011&lt;&gt;0,E3011/L3011,0)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(J3011/86400)+DATE(1970,1,1)</f>
        <v>41939.569907407407</v>
      </c>
      <c r="T3011" s="11">
        <f t="shared" ref="T3011:T3074" si="287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124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157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106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101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101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110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107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147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113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109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127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101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108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133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191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24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67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20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12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3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0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60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0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ROUND((E3075/D3075)*100,0)</f>
        <v>0</v>
      </c>
      <c r="P3075" s="7">
        <f t="shared" ref="P3075:P3138" si="289">IF(E3075&lt;&gt;0,E3075/L3075,0)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(J3075/86400)+DATE(1970,1,1)</f>
        <v>42111.684027777781</v>
      </c>
      <c r="T3075" s="11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0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9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1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0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1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16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23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4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4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14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30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20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0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27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5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0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1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0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109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1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4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16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23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21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ROUND((E3139/D3139)*100,0)</f>
        <v>3</v>
      </c>
      <c r="P3139" s="7">
        <f t="shared" ref="P3139:P3202" si="295">IF(E3139&lt;&gt;0,E3139/L3139,0)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(J3139/86400)+DATE(1970,1,1)</f>
        <v>42807.885057870371</v>
      </c>
      <c r="T3139" s="11">
        <f t="shared" ref="T3139:T3202" si="2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1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52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11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118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336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113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189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102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114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102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107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163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109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115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110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115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172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120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12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0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ROUND((E3203/D3203)*100,0)</f>
        <v>1</v>
      </c>
      <c r="P3203" s="7">
        <f t="shared" ref="P3203:P3266" si="301">IF(E3203&lt;&gt;0,E3203/L3203,0)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(J3203/86400)+DATE(1970,1,1)</f>
        <v>41861.767094907409</v>
      </c>
      <c r="T3203" s="11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55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104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126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120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101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125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110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108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110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101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106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101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103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103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101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105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111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128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ROUND((E3267/D3267)*100,0)</f>
        <v>164</v>
      </c>
      <c r="P3267" s="7">
        <f t="shared" ref="P3267:P3330" si="307">IF(E3267&lt;&gt;0,E3267/L3267,0)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(J3267/86400)+DATE(1970,1,1)</f>
        <v>42311.711979166663</v>
      </c>
      <c r="T3267" s="11">
        <f t="shared" ref="T3267:T3330" si="311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102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102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117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109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122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103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102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102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114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103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102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116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107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110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126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102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113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ROUND((E3331/D3331)*100,0)</f>
        <v>117</v>
      </c>
      <c r="P3331" s="7">
        <f t="shared" ref="P3331:P3394" si="313">IF(E3331&lt;&gt;0,E3331/L3331,0)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(J3331/86400)+DATE(1970,1,1)</f>
        <v>41837.323009259257</v>
      </c>
      <c r="T3331" s="11">
        <f t="shared" ref="T3331:T3394" si="317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105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105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139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102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108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102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103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106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119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105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104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118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139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104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108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104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101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104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ROUND((E3395/D3395)*100,0)</f>
        <v>106</v>
      </c>
      <c r="P3395" s="7">
        <f t="shared" ref="P3395:P3458" si="319">IF(E3395&lt;&gt;0,E3395/L3395,0)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(J3395/86400)+DATE(1970,1,1)</f>
        <v>41923.921643518523</v>
      </c>
      <c r="T3395" s="11">
        <f t="shared" ref="T3395:T3458" si="323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104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102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110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138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124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109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104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104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120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101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107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103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110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106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106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135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103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186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110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101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ROUND((E3459/D3459)*100,0)</f>
        <v>140</v>
      </c>
      <c r="P3459" s="7">
        <f t="shared" ref="P3459:P3522" si="325">IF(E3459&lt;&gt;0,E3459/L3459,0)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(J3459/86400)+DATE(1970,1,1)</f>
        <v>42016.706678240742</v>
      </c>
      <c r="T3459" s="11">
        <f t="shared" ref="T3459:T3522" si="32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122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215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113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128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143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160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128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113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128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107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109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106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101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108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104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102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101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103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ROUND((E3523/D3523)*100,0)</f>
        <v>169</v>
      </c>
      <c r="P3523" s="7">
        <f t="shared" ref="P3523:P3586" si="331">IF(E3523&lt;&gt;0,E3523/L3523,0)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(J3523/86400)+DATE(1970,1,1)</f>
        <v>41881.361342592594</v>
      </c>
      <c r="T3523" s="11">
        <f t="shared" ref="T3523:T3586" si="335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114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102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119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120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105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102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105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102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104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101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131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109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103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114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109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116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ROUND((E3587/D3587)*100,0)</f>
        <v>119</v>
      </c>
      <c r="P3587" s="7">
        <f t="shared" ref="P3587:P3650" si="337">IF(E3587&lt;&gt;0,E3587/L3587,0)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(J3587/86400)+DATE(1970,1,1)</f>
        <v>41964.716319444444</v>
      </c>
      <c r="T3587" s="11">
        <f t="shared" ref="T3587:T3650" si="341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127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101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128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111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126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119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108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103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171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113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101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107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125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119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113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110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105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103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31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7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6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5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ROUND((E3651/D3651)*100,0)</f>
        <v>104</v>
      </c>
      <c r="P3651" s="7">
        <f t="shared" ref="P3651:P3714" si="343">IF(E3651&lt;&gt;0,E3651/L3651,0)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(J3651/86400)+DATE(1970,1,1)</f>
        <v>41780.712893518517</v>
      </c>
      <c r="T3651" s="11">
        <f t="shared" ref="T3651:T3714" si="347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251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101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106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111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101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104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110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101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102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114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129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103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103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113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112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106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128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111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101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114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ROUND((E3715/D3715)*100,0)</f>
        <v>102</v>
      </c>
      <c r="P3715" s="7">
        <f t="shared" ref="P3715:P3778" si="349">IF(E3715&lt;&gt;0,E3715/L3715,0)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(J3715/86400)+DATE(1970,1,1)</f>
        <v>42505.738032407404</v>
      </c>
      <c r="T3715" s="11">
        <f t="shared" ref="T3715:T3778" si="353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103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156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105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101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103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1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18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104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133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113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130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109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103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117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107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ROUND((E3779/D3779)*100,0)</f>
        <v>143</v>
      </c>
      <c r="P3779" s="7">
        <f t="shared" ref="P3779:P3842" si="355">IF(E3779&lt;&gt;0,E3779/L3779,0)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(J3779/86400)+DATE(1970,1,1)</f>
        <v>41887.111354166671</v>
      </c>
      <c r="T3779" s="11">
        <f t="shared" ref="T3779:T3842" si="35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104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110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102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129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111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1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60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90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9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20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122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110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101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105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153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105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113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101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ROUND((E3843/D3843)*100,0)</f>
        <v>9</v>
      </c>
      <c r="P3843" s="7">
        <f t="shared" ref="P3843:P3906" si="361">IF(E3843&lt;&gt;0,E3843/L3843,0)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(J3843/86400)+DATE(1970,1,1)</f>
        <v>41780.785729166666</v>
      </c>
      <c r="T3843" s="11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22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3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4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0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3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27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13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3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53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17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33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22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11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33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1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49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ROUND((E3907/D3907)*100,0)</f>
        <v>12</v>
      </c>
      <c r="P3907" s="7">
        <f t="shared" ref="P3907:P3970" si="367">IF(E3907&lt;&gt;0,E3907/L3907,0)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(J3907/86400)+DATE(1970,1,1)</f>
        <v>42124.623877314814</v>
      </c>
      <c r="T3907" s="11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16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44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1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36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16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1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1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11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ROUND((E3971/D3971)*100,0)</f>
        <v>7</v>
      </c>
      <c r="P3971" s="7">
        <f t="shared" ref="P3971:P4034" si="373">IF(E3971&lt;&gt;0,E3971/L3971,0)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(J3971/86400)+DATE(1970,1,1)</f>
        <v>42601.854699074072</v>
      </c>
      <c r="T3971" s="11">
        <f t="shared" ref="T3971:T4034" si="377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0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48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11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10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38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0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17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17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38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4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8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17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1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70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7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ROUND((E4035/D4035)*100,0)</f>
        <v>26</v>
      </c>
      <c r="P4035" s="7">
        <f t="shared" ref="P4035:P4098" si="379">IF(E4035&lt;&gt;0,E4035/L4035,0)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(J4035/86400)+DATE(1970,1,1)</f>
        <v>42614.268796296295</v>
      </c>
      <c r="T4035" s="11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37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38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38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18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3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3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3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1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61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17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29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16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22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5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11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5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13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37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3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ROUND((E4099/D4099)*100,0)</f>
        <v>0</v>
      </c>
      <c r="P4099" s="7">
        <f t="shared" ref="P4099:P4115" si="385">IF(E4099&lt;&gt;0,E4099/L4099,0)</f>
        <v>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(J4099/86400)+DATE(1970,1,1)</f>
        <v>42344.824502314819</v>
      </c>
      <c r="T4099" s="11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7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71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29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N4115" xr:uid="{FBDECD74-14E9-4EC0-B69A-19045B3F9EF0}"/>
  <conditionalFormatting sqref="F1:F1048576">
    <cfRule type="containsText" dxfId="3" priority="2" operator="containsText" text="failed">
      <formula>NOT(ISERROR(SEARCH("failed",F1)))</formula>
    </cfRule>
    <cfRule type="cellIs" dxfId="2" priority="3" operator="equal">
      <formula>"live"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05F4-1A00-433E-B75D-1333E92F5A08}">
  <dimension ref="A1:F14"/>
  <sheetViews>
    <sheetView workbookViewId="0">
      <selection activeCell="A2" sqref="A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8310</v>
      </c>
      <c r="B3" s="9" t="s">
        <v>8322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10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10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10" t="s">
        <v>8315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10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10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10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10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10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F30F-68A3-443F-8B90-07F1CCA891A3}">
  <dimension ref="A1:F47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8323</v>
      </c>
    </row>
    <row r="4" spans="1:6" x14ac:dyDescent="0.3">
      <c r="A4" s="9" t="s">
        <v>8310</v>
      </c>
      <c r="B4" s="9" t="s">
        <v>8322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s="10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10" t="s">
        <v>8321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1081-E5F9-4056-B7C3-7EFA8C273637}">
  <dimension ref="A1:E18"/>
  <sheetViews>
    <sheetView workbookViewId="0">
      <selection activeCell="C25" sqref="C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8323</v>
      </c>
    </row>
    <row r="2" spans="1:5" x14ac:dyDescent="0.3">
      <c r="A2" s="9" t="s">
        <v>8379</v>
      </c>
      <c r="B2" t="s">
        <v>8323</v>
      </c>
    </row>
    <row r="4" spans="1:5" x14ac:dyDescent="0.3">
      <c r="A4" s="9" t="s">
        <v>8310</v>
      </c>
      <c r="B4" s="9" t="s">
        <v>8322</v>
      </c>
    </row>
    <row r="5" spans="1:5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2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2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2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2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2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2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2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2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2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2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2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2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2" t="s">
        <v>8321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BB068-7A5A-4DDD-9E47-2A3CC24FCB77}">
  <dimension ref="A1:H13"/>
  <sheetViews>
    <sheetView tabSelected="1" workbookViewId="0">
      <selection activeCell="B11" sqref="B11"/>
    </sheetView>
  </sheetViews>
  <sheetFormatPr defaultRowHeight="14.4" x14ac:dyDescent="0.3"/>
  <cols>
    <col min="1" max="1" width="29" customWidth="1"/>
    <col min="2" max="8" width="22.77734375" customWidth="1"/>
  </cols>
  <sheetData>
    <row r="1" spans="1:8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3" t="s">
        <v>8385</v>
      </c>
      <c r="G1" s="13" t="s">
        <v>8386</v>
      </c>
      <c r="H1" s="13" t="s">
        <v>8387</v>
      </c>
    </row>
    <row r="2" spans="1:8" ht="15" x14ac:dyDescent="0.3">
      <c r="A2" s="14" t="s">
        <v>8388</v>
      </c>
      <c r="B2">
        <f>COUNTIFS('Kickstarter Projects'!$F$1:$F$4115,"successful",'Kickstarter Projects'!$D$1:$D$4115,"&lt;1000")</f>
        <v>322</v>
      </c>
      <c r="C2">
        <f>COUNTIFS('Kickstarter Projects'!$F$1:$F$4115,"failed",'Kickstarter Projects'!$D$1:$D$4115,"&lt;1000")</f>
        <v>113</v>
      </c>
      <c r="D2">
        <f>COUNTIFS('Kickstarter Projects'!$F$1:$F$4115,"canceled",'Kickstarter Projects'!$D$1:$D$4115,"&lt;1000")</f>
        <v>18</v>
      </c>
      <c r="E2">
        <f>SUM(B2:D2)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ht="15" x14ac:dyDescent="0.3">
      <c r="A3" s="14" t="s">
        <v>8389</v>
      </c>
      <c r="B3">
        <f>COUNTIFS('Kickstarter Projects'!$F$1:$F$4115,"successful",'Kickstarter Projects'!$D$1:$D$4115,"&gt;=1000",'Kickstarter Projects'!$D$1:$D$4115,"&lt;=4999")</f>
        <v>932</v>
      </c>
      <c r="C3">
        <f>COUNTIFS('Kickstarter Projects'!$F$1:$F$4115,"failed",'Kickstarter Projects'!$D$1:$D$4115,"&gt;=1000",'Kickstarter Projects'!$D$1:$D$4115,"&lt;=4999")</f>
        <v>420</v>
      </c>
      <c r="D3">
        <f>COUNTIFS('Kickstarter Projects'!$F$1:$F$4115,"canceled",'Kickstarter Projects'!$D$1:$D$4115,"&gt;=1000",'Kickstarter Projects'!$D$1:$D$4115,"&lt;=4999")</f>
        <v>60</v>
      </c>
      <c r="E3">
        <f t="shared" ref="E3:E13" si="0">SUM(B3:D3)</f>
        <v>1412</v>
      </c>
      <c r="F3" s="15">
        <f t="shared" ref="F3:F13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ht="15" x14ac:dyDescent="0.3">
      <c r="A4" s="14" t="s">
        <v>8390</v>
      </c>
      <c r="B4">
        <f>COUNTIFS('Kickstarter Projects'!$F$1:$F$4115,"successful",'Kickstarter Projects'!$D$1:$D$4115,"&gt;=5000",'Kickstarter Projects'!$D$1:$D$4115,"&lt;=9999")</f>
        <v>381</v>
      </c>
      <c r="C4">
        <f>COUNTIFS('Kickstarter Projects'!$F$1:$F$4115,"failed",'Kickstarter Projects'!$D$1:$D$4115,"&gt;=5000",'Kickstarter Projects'!$D$1:$D$4115,"&lt;=9999")</f>
        <v>283</v>
      </c>
      <c r="D4">
        <f>COUNTIFS('Kickstarter Projects'!$F$1:$F$4115,"canceled",'Kickstarter Projects'!$D$1:$D$4115,"&gt;=5000",'Kickstarter Projects'!$D$1:$D$4115,"&lt;=9999")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ht="15" x14ac:dyDescent="0.3">
      <c r="A5" s="14" t="s">
        <v>8391</v>
      </c>
      <c r="B5">
        <f>COUNTIFS('Kickstarter Projects'!$F$1:$F$4115,"successful",'Kickstarter Projects'!$D$1:$D$4115,"&gt;=10000",'Kickstarter Projects'!$D$1:$D$4115,"&lt;=14999")</f>
        <v>168</v>
      </c>
      <c r="C5">
        <f>COUNTIFS('Kickstarter Projects'!$F$1:$F$4115,"failed",'Kickstarter Projects'!$D$1:$D$4115,"&gt;=10000",'Kickstarter Projects'!$D$1:$D$4115,"&lt;=14999")</f>
        <v>144</v>
      </c>
      <c r="D5">
        <f>COUNTIFS('Kickstarter Projects'!$F$1:$F$4115,"canceled",'Kickstarter Projects'!$D$1:$D$4115,"&gt;=10000",'Kickstarter Projects'!$D$1:$D$4115,"&lt;=14999")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15" x14ac:dyDescent="0.3">
      <c r="A6" s="14" t="s">
        <v>8392</v>
      </c>
      <c r="B6">
        <f>COUNTIFS('Kickstarter Projects'!$F$2:$F$4116,"successful",'Kickstarter Projects'!$D$2:$D$4116,"&gt;=15000",'Kickstarter Projects'!$D$2:$D$4116,"&lt;=19999")</f>
        <v>94</v>
      </c>
      <c r="C6">
        <f>COUNTIFS('Kickstarter Projects'!$F$2:$F$4116,"failed",'Kickstarter Projects'!$D$2:$D$4116,"&gt;=15000",'Kickstarter Projects'!$D$2:$D$4116,"&lt;=19999")</f>
        <v>90</v>
      </c>
      <c r="D6">
        <f>COUNTIFS('Kickstarter Projects'!$F$2:$F$4116,"canceled",'Kickstarter Projects'!$D$2:$D$4116,"&gt;=15000",'Kickstarter Projects'!$D$2:$D$4116,"&lt;=19999")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15" x14ac:dyDescent="0.3">
      <c r="A7" s="14" t="s">
        <v>8393</v>
      </c>
      <c r="B7">
        <f>COUNTIFS('Kickstarter Projects'!$F$1:$F$4115,"successful",'Kickstarter Projects'!$D$1:$D$4115,"&gt;=20000",'Kickstarter Projects'!$D$1:$D$4115,"&lt;=24999")</f>
        <v>62</v>
      </c>
      <c r="C7">
        <f>COUNTIFS('Kickstarter Projects'!$F$1:$F$4115,"failed",'Kickstarter Projects'!$D$1:$D$4115,"&gt;=20000",'Kickstarter Projects'!$D$1:$D$4115,"&lt;=24999")</f>
        <v>72</v>
      </c>
      <c r="D7">
        <f>COUNTIFS('Kickstarter Projects'!$F$1:$F$4115,"canceled",'Kickstarter Projects'!$D$1:$D$4115,"&gt;=20000",'Kickstarter Projects'!$D$1:$D$4115,"&lt;=24999")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15" x14ac:dyDescent="0.3">
      <c r="A8" s="14" t="s">
        <v>8394</v>
      </c>
      <c r="B8">
        <f>COUNTIFS('Kickstarter Projects'!$F$1:$F$4115,"successful",'Kickstarter Projects'!$D$1:$D$4115,"&gt;=25000",'Kickstarter Projects'!$D$1:$D$4115,"&lt;=29999")</f>
        <v>55</v>
      </c>
      <c r="C8">
        <f>COUNTIFS('Kickstarter Projects'!$F$1:$F$4115,"failed",'Kickstarter Projects'!$D$1:$D$4115,"&gt;=25000",'Kickstarter Projects'!$D$1:$D$4115,"&lt;=29999")</f>
        <v>64</v>
      </c>
      <c r="D8">
        <f>COUNTIFS('Kickstarter Projects'!$F$1:$F$4115,"canceled",'Kickstarter Projects'!$D$1:$D$4115,"&gt;=25000",'Kickstarter Projects'!$D$1:$D$4115,"&lt;=29999")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ht="15" x14ac:dyDescent="0.3">
      <c r="A9" s="14" t="s">
        <v>8395</v>
      </c>
      <c r="B9">
        <f>COUNTIFS('Kickstarter Projects'!$F$1:$F$4115,"successful",'Kickstarter Projects'!$D$1:$D$4115,"&gt;=30000",'Kickstarter Projects'!$D$1:$D$4115,"&lt;=34999")</f>
        <v>32</v>
      </c>
      <c r="C9">
        <f>COUNTIFS('Kickstarter Projects'!$F$1:$F$4115,"failed",'Kickstarter Projects'!$D$1:$D$4115,"&gt;=30000",'Kickstarter Projects'!$D$1:$D$4115,"&lt;=34999")</f>
        <v>37</v>
      </c>
      <c r="D9">
        <f>COUNTIFS('Kickstarter Projects'!$F$1:$F$4115,"canceled",'Kickstarter Projects'!$D$1:$D$4115,"&gt;=30000",'Kickstarter Projects'!$D$1:$D$4115,"&lt;=34999")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ht="15" x14ac:dyDescent="0.3">
      <c r="A10" s="14" t="s">
        <v>8396</v>
      </c>
      <c r="B10">
        <f>COUNTIFS('Kickstarter Projects'!$F$1:$F$4115,"successful",'Kickstarter Projects'!$D$1:$D$4115,"&gt;=35000",'Kickstarter Projects'!$D$1:$D$4115,"&lt;=39999")</f>
        <v>26</v>
      </c>
      <c r="C10">
        <f>COUNTIFS('Kickstarter Projects'!$F$1:$F$4115,"failed",'Kickstarter Projects'!$D$1:$D$4115,"&gt;=35000",'Kickstarter Projects'!$D$1:$D$4115,"&lt;=39999")</f>
        <v>22</v>
      </c>
      <c r="D10">
        <f>COUNTIFS('Kickstarter Projects'!$F$1:$F$4115,"canceled",'Kickstarter Projects'!$D$1:$D$4115,"&gt;=35000",'Kickstarter Projects'!$D$1:$D$4115,"&lt;=39999")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15" x14ac:dyDescent="0.3">
      <c r="A11" s="14" t="s">
        <v>8397</v>
      </c>
      <c r="B11">
        <f>COUNTIFS('Kickstarter Projects'!$F$1:$F$4115,"successful",'Kickstarter Projects'!$D$1:$D$4115,"&gt;=40000",'Kickstarter Projects'!$D$1:$D$4115,"&lt;=44999")</f>
        <v>21</v>
      </c>
      <c r="C11">
        <f>COUNTIFS('Kickstarter Projects'!$F$1:$F$4115,"failed",'Kickstarter Projects'!$D$1:$D$4115,"&gt;=40000",'Kickstarter Projects'!$D$1:$D$4115,"&lt;=44999")</f>
        <v>16</v>
      </c>
      <c r="D11">
        <f>COUNTIFS('Kickstarter Projects'!$F$1:$F$4115,"canceled",'Kickstarter Projects'!$D$1:$D$4115,"&gt;=40000",'Kickstarter Projects'!$D$1:$D$4115,"&lt;=44999")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15" x14ac:dyDescent="0.3">
      <c r="A12" s="14" t="s">
        <v>8398</v>
      </c>
      <c r="B12">
        <f>COUNTIFS('Kickstarter Projects'!$F$1:$F$4115,"successful",'Kickstarter Projects'!$D$1:$D$4115,"&gt;=45000",'Kickstarter Projects'!$D$1:$D$4115,"&lt;=49999")</f>
        <v>6</v>
      </c>
      <c r="C12">
        <f>COUNTIFS('Kickstarter Projects'!$F$1:$F$4115,"failed",'Kickstarter Projects'!$D$1:$D$4115,"&gt;=45000",'Kickstarter Projects'!$D$1:$D$4115,"&lt;=49999")</f>
        <v>11</v>
      </c>
      <c r="D12">
        <f>COUNTIFS('Kickstarter Projects'!$F$1:$F$4115,"canceled",'Kickstarter Projects'!$D$1:$D$4115,"&gt;=45000",'Kickstarter Projects'!$D$1:$D$4115,"&lt;=49999")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15" x14ac:dyDescent="0.3">
      <c r="A13" s="14" t="s">
        <v>8399</v>
      </c>
      <c r="B13">
        <f>COUNTIFS('Kickstarter Projects'!$F$1:$F$4115,"successful",'Kickstarter Projects'!$D$1:$D$4115,"&gt;=50000")</f>
        <v>86</v>
      </c>
      <c r="C13">
        <f>COUNTIFS('Kickstarter Projects'!$F$1:$F$4115,"failed",'Kickstarter Projects'!$D$1:$D$4115,"&gt;=50000")</f>
        <v>258</v>
      </c>
      <c r="D13">
        <f>COUNTIFS('Kickstarter Projects'!$F$1:$F$4115,"canceled",'Kickstarter Projects'!$D$1:$D$4115,"&gt;=50000")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States Per Category Chart</vt:lpstr>
      <vt:lpstr>States Per Sub-Category Chart</vt:lpstr>
      <vt:lpstr>States based on Launch Date</vt:lpstr>
      <vt:lpstr>Bonus Problem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Zelaya</cp:lastModifiedBy>
  <dcterms:created xsi:type="dcterms:W3CDTF">2017-04-20T15:17:24Z</dcterms:created>
  <dcterms:modified xsi:type="dcterms:W3CDTF">2020-11-14T01:18:31Z</dcterms:modified>
</cp:coreProperties>
</file>