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utClound\NutClound\MyDocuments\myarticles\20240527-论文相关\LOF_and_KNN\"/>
    </mc:Choice>
  </mc:AlternateContent>
  <xr:revisionPtr revIDLastSave="0" documentId="13_ncr:1_{36255A37-451B-40BB-82FC-E407B452D46C}" xr6:coauthVersionLast="47" xr6:coauthVersionMax="47" xr10:uidLastSave="{00000000-0000-0000-0000-000000000000}"/>
  <bookViews>
    <workbookView xWindow="23130" yWindow="690" windowWidth="32685" windowHeight="17460" firstSheet="1" activeTab="4" xr2:uid="{6E8A861A-5CFC-4DF2-B7C7-255250757FC7}"/>
  </bookViews>
  <sheets>
    <sheet name="Train-EA(KNN)" sheetId="2" r:id="rId1"/>
    <sheet name="Test-EA(KNN)" sheetId="4" r:id="rId2"/>
    <sheet name="Test-UFO(KNN)" sheetId="1" r:id="rId3"/>
    <sheet name="Test-EAUFO(KNN)" sheetId="3" r:id="rId4"/>
    <sheet name="Correction(MID)-EAUFO(&lt;=50%)" sheetId="5" r:id="rId5"/>
    <sheet name="Correction(MID)-EAUFO(&lt;=20%)" sheetId="6" r:id="rId6"/>
    <sheet name="Correction(MCO)-EA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8" i="5" l="1"/>
  <c r="S148" i="5"/>
  <c r="B150" i="5"/>
  <c r="G150" i="5"/>
  <c r="S116" i="5"/>
  <c r="N116" i="5"/>
  <c r="N99" i="5"/>
  <c r="B137" i="5"/>
  <c r="G137" i="5"/>
  <c r="B119" i="5"/>
  <c r="G119" i="5"/>
  <c r="B102" i="5"/>
  <c r="G102" i="5"/>
  <c r="Z58" i="5"/>
  <c r="AE58" i="5"/>
  <c r="Z37" i="5"/>
  <c r="AE37" i="5"/>
  <c r="Z17" i="5"/>
  <c r="AE17" i="5"/>
  <c r="B84" i="5"/>
  <c r="G84" i="5"/>
  <c r="N60" i="5"/>
  <c r="S60" i="5"/>
  <c r="B60" i="5"/>
  <c r="G60" i="5"/>
  <c r="N37" i="5"/>
  <c r="S37" i="5"/>
  <c r="B37" i="5"/>
  <c r="G37" i="5"/>
  <c r="N17" i="5"/>
  <c r="S17" i="5"/>
  <c r="G16" i="5"/>
  <c r="B16" i="5"/>
  <c r="H48" i="2"/>
  <c r="H32" i="2"/>
  <c r="H16" i="2"/>
  <c r="P65" i="2"/>
  <c r="P49" i="2"/>
  <c r="P33" i="2"/>
  <c r="P17" i="2"/>
  <c r="P2" i="2"/>
  <c r="H2" i="2"/>
  <c r="O65" i="2"/>
  <c r="O49" i="2"/>
  <c r="O33" i="2"/>
  <c r="O17" i="2"/>
  <c r="O2" i="2"/>
  <c r="G48" i="2"/>
  <c r="G32" i="2"/>
  <c r="G16" i="2"/>
  <c r="G2" i="2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</calcChain>
</file>

<file path=xl/sharedStrings.xml><?xml version="1.0" encoding="utf-8"?>
<sst xmlns="http://schemas.openxmlformats.org/spreadsheetml/2006/main" count="854" uniqueCount="487">
  <si>
    <t>EA：</t>
    <phoneticPr fontId="1" type="noConversion"/>
  </si>
  <si>
    <t>Min：0.093437</t>
    <phoneticPr fontId="1" type="noConversion"/>
  </si>
  <si>
    <t>AVG：0.037084</t>
    <phoneticPr fontId="1" type="noConversion"/>
  </si>
  <si>
    <t>STD：0.016005</t>
    <phoneticPr fontId="1" type="noConversion"/>
  </si>
  <si>
    <t>Min：0.075054</t>
    <phoneticPr fontId="1" type="noConversion"/>
  </si>
  <si>
    <t>Max：0.101883</t>
    <phoneticPr fontId="1" type="noConversion"/>
  </si>
  <si>
    <t>Min：0.000540</t>
    <phoneticPr fontId="1" type="noConversion"/>
  </si>
  <si>
    <t>AVG：0.031724</t>
    <phoneticPr fontId="1" type="noConversion"/>
  </si>
  <si>
    <t>STD：0.016639</t>
    <phoneticPr fontId="1" type="noConversion"/>
  </si>
  <si>
    <t>Bias：0.424594</t>
    <phoneticPr fontId="1" type="noConversion"/>
  </si>
  <si>
    <t>Min：0.089026</t>
    <phoneticPr fontId="1" type="noConversion"/>
  </si>
  <si>
    <t>Bias：0.447368</t>
    <phoneticPr fontId="1" type="noConversion"/>
  </si>
  <si>
    <t>Max：0.066264</t>
    <phoneticPr fontId="1" type="noConversion"/>
  </si>
  <si>
    <t>AVG：0.012168</t>
    <phoneticPr fontId="1" type="noConversion"/>
  </si>
  <si>
    <t>STD：0.009357</t>
    <phoneticPr fontId="1" type="noConversion"/>
  </si>
  <si>
    <t>Min：0.000358</t>
    <phoneticPr fontId="1" type="noConversion"/>
  </si>
  <si>
    <t>Bias：0.447344</t>
    <phoneticPr fontId="1" type="noConversion"/>
  </si>
  <si>
    <t>AVG：0.005776</t>
    <phoneticPr fontId="1" type="noConversion"/>
  </si>
  <si>
    <t>STD：0.004094</t>
    <phoneticPr fontId="1" type="noConversion"/>
  </si>
  <si>
    <t>Max：0.039751</t>
    <phoneticPr fontId="1" type="noConversion"/>
  </si>
  <si>
    <t>Min：0.000169</t>
    <phoneticPr fontId="1" type="noConversion"/>
  </si>
  <si>
    <t>Min：0.0</t>
    <phoneticPr fontId="1" type="noConversion"/>
  </si>
  <si>
    <t>Bias：0.446576</t>
    <phoneticPr fontId="1" type="noConversion"/>
  </si>
  <si>
    <t>STD：0.002670</t>
    <phoneticPr fontId="1" type="noConversion"/>
  </si>
  <si>
    <t>AVG：0.004600</t>
    <phoneticPr fontId="1" type="noConversion"/>
  </si>
  <si>
    <t>Max：0.025843</t>
    <phoneticPr fontId="1" type="noConversion"/>
  </si>
  <si>
    <t>Bias：0.446590</t>
    <phoneticPr fontId="1" type="noConversion"/>
  </si>
  <si>
    <t>AVG：0.004604</t>
    <phoneticPr fontId="1" type="noConversion"/>
  </si>
  <si>
    <t>STD：0.002669</t>
    <phoneticPr fontId="1" type="noConversion"/>
  </si>
  <si>
    <t>Min：0.000101</t>
    <phoneticPr fontId="1" type="noConversion"/>
  </si>
  <si>
    <t>Max：0.025722</t>
    <phoneticPr fontId="1" type="noConversion"/>
  </si>
  <si>
    <t>Bias：0.569206</t>
    <phoneticPr fontId="1" type="noConversion"/>
  </si>
  <si>
    <t>AVG：0.006005</t>
    <phoneticPr fontId="1" type="noConversion"/>
  </si>
  <si>
    <t>STD：0.003897</t>
    <phoneticPr fontId="1" type="noConversion"/>
  </si>
  <si>
    <t>Max：0.032406</t>
    <phoneticPr fontId="1" type="noConversion"/>
  </si>
  <si>
    <t>Min：0.000171</t>
    <phoneticPr fontId="1" type="noConversion"/>
  </si>
  <si>
    <t>AVG：0.006009</t>
    <phoneticPr fontId="1" type="noConversion"/>
  </si>
  <si>
    <t>Min：0.000366</t>
    <phoneticPr fontId="1" type="noConversion"/>
  </si>
  <si>
    <t>Max：0.034594</t>
    <phoneticPr fontId="1" type="noConversion"/>
  </si>
  <si>
    <t>Bias：0.569182</t>
    <phoneticPr fontId="1" type="noConversion"/>
  </si>
  <si>
    <t>Bias：0.364584</t>
    <phoneticPr fontId="1" type="noConversion"/>
  </si>
  <si>
    <t>Max：0.123803</t>
    <phoneticPr fontId="1" type="noConversion"/>
  </si>
  <si>
    <t>Min：0.003721</t>
    <phoneticPr fontId="1" type="noConversion"/>
  </si>
  <si>
    <t>Bias：0.367037</t>
    <phoneticPr fontId="1" type="noConversion"/>
  </si>
  <si>
    <t>Max：0.247450</t>
    <phoneticPr fontId="1" type="noConversion"/>
  </si>
  <si>
    <t>Min：0.099361</t>
    <phoneticPr fontId="1" type="noConversion"/>
  </si>
  <si>
    <t>AVG：0.149583</t>
    <phoneticPr fontId="1" type="noConversion"/>
  </si>
  <si>
    <t>STD：0.041881</t>
    <phoneticPr fontId="1" type="noConversion"/>
  </si>
  <si>
    <t>Max：0.399890</t>
    <phoneticPr fontId="1" type="noConversion"/>
  </si>
  <si>
    <t>Min：0.032389</t>
    <phoneticPr fontId="1" type="noConversion"/>
  </si>
  <si>
    <t>AVG：0.122575</t>
    <phoneticPr fontId="1" type="noConversion"/>
  </si>
  <si>
    <t>STD：0.052213</t>
    <phoneticPr fontId="1" type="noConversion"/>
  </si>
  <si>
    <t>Max：0.486193</t>
    <phoneticPr fontId="1" type="noConversion"/>
  </si>
  <si>
    <t>Min：0.013688</t>
    <phoneticPr fontId="1" type="noConversion"/>
  </si>
  <si>
    <t>AVG：0.109101</t>
    <phoneticPr fontId="1" type="noConversion"/>
  </si>
  <si>
    <t>STD：0.054127</t>
    <phoneticPr fontId="1" type="noConversion"/>
  </si>
  <si>
    <t>Max：0.293257</t>
    <phoneticPr fontId="1" type="noConversion"/>
  </si>
  <si>
    <t>Min：0.098094</t>
    <phoneticPr fontId="1" type="noConversion"/>
  </si>
  <si>
    <t>AVG：0.160348</t>
    <phoneticPr fontId="1" type="noConversion"/>
  </si>
  <si>
    <t>STD：0.054088</t>
    <phoneticPr fontId="1" type="noConversion"/>
  </si>
  <si>
    <t>Min：0.002142</t>
    <phoneticPr fontId="1" type="noConversion"/>
  </si>
  <si>
    <t>Max：0.467135</t>
    <phoneticPr fontId="1" type="noConversion"/>
  </si>
  <si>
    <t>AVG：0.100911</t>
    <phoneticPr fontId="1" type="noConversion"/>
  </si>
  <si>
    <t>STD：0.055771</t>
    <phoneticPr fontId="1" type="noConversion"/>
  </si>
  <si>
    <t>Max：0.492251</t>
    <phoneticPr fontId="1" type="noConversion"/>
  </si>
  <si>
    <t>Min：0.030146</t>
    <phoneticPr fontId="1" type="noConversion"/>
  </si>
  <si>
    <t>AVG：0.135303</t>
    <phoneticPr fontId="1" type="noConversion"/>
  </si>
  <si>
    <t>STD：0.065290</t>
    <phoneticPr fontId="1" type="noConversion"/>
  </si>
  <si>
    <t>Max：0.544367</t>
    <phoneticPr fontId="1" type="noConversion"/>
  </si>
  <si>
    <t>Min：0.008494</t>
    <phoneticPr fontId="1" type="noConversion"/>
  </si>
  <si>
    <t>AVG：0.124452</t>
    <phoneticPr fontId="1" type="noConversion"/>
  </si>
  <si>
    <t>STD：0.068659</t>
    <phoneticPr fontId="1" type="noConversion"/>
  </si>
  <si>
    <t>Max：0.350509</t>
    <phoneticPr fontId="1" type="noConversion"/>
  </si>
  <si>
    <t>Min：0.094490</t>
    <phoneticPr fontId="1" type="noConversion"/>
  </si>
  <si>
    <t>AVG：0.169792</t>
    <phoneticPr fontId="1" type="noConversion"/>
  </si>
  <si>
    <t>STD：0.069480</t>
    <phoneticPr fontId="1" type="noConversion"/>
  </si>
  <si>
    <t>Max：0.597120</t>
    <phoneticPr fontId="1" type="noConversion"/>
  </si>
  <si>
    <t>Min：0.025891</t>
    <phoneticPr fontId="1" type="noConversion"/>
  </si>
  <si>
    <t>AVG：0.144240</t>
    <phoneticPr fontId="1" type="noConversion"/>
  </si>
  <si>
    <t>STD：0.074484</t>
    <phoneticPr fontId="1" type="noConversion"/>
  </si>
  <si>
    <t>Min：0.001154</t>
    <phoneticPr fontId="1" type="noConversion"/>
  </si>
  <si>
    <t>Max：0.609043</t>
    <phoneticPr fontId="1" type="noConversion"/>
  </si>
  <si>
    <t>AVG：0.127156</t>
    <phoneticPr fontId="1" type="noConversion"/>
  </si>
  <si>
    <t>STD：0.080263</t>
    <phoneticPr fontId="1" type="noConversion"/>
  </si>
  <si>
    <t>Max：0.438421</t>
    <phoneticPr fontId="1" type="noConversion"/>
  </si>
  <si>
    <t>AVG：0.189480</t>
    <phoneticPr fontId="1" type="noConversion"/>
  </si>
  <si>
    <t>STD：0.091280</t>
    <phoneticPr fontId="1" type="noConversion"/>
  </si>
  <si>
    <t>Max：0.719424</t>
    <phoneticPr fontId="1" type="noConversion"/>
  </si>
  <si>
    <t>Min：0.018604</t>
    <phoneticPr fontId="1" type="noConversion"/>
  </si>
  <si>
    <t>AVG：0.166461</t>
    <phoneticPr fontId="1" type="noConversion"/>
  </si>
  <si>
    <t>STD：0.097120</t>
    <phoneticPr fontId="1" type="noConversion"/>
  </si>
  <si>
    <t>Max：0.827467</t>
    <phoneticPr fontId="1" type="noConversion"/>
  </si>
  <si>
    <t>Min：0.000551</t>
    <phoneticPr fontId="1" type="noConversion"/>
  </si>
  <si>
    <t>AVG：0.153396</t>
    <phoneticPr fontId="1" type="noConversion"/>
  </si>
  <si>
    <t>STD：0.109769</t>
    <phoneticPr fontId="1" type="noConversion"/>
  </si>
  <si>
    <t>Max：0.568793</t>
    <phoneticPr fontId="1" type="noConversion"/>
  </si>
  <si>
    <t>AVG：0.220537</t>
    <phoneticPr fontId="1" type="noConversion"/>
  </si>
  <si>
    <t>STD：0.122593</t>
    <phoneticPr fontId="1" type="noConversion"/>
  </si>
  <si>
    <t>Max：0.753364</t>
    <phoneticPr fontId="1" type="noConversion"/>
  </si>
  <si>
    <t>AVG：0.195972</t>
    <phoneticPr fontId="1" type="noConversion"/>
  </si>
  <si>
    <t>STD：0.138851</t>
    <phoneticPr fontId="1" type="noConversion"/>
  </si>
  <si>
    <t>Max：0.777917</t>
    <phoneticPr fontId="1" type="noConversion"/>
  </si>
  <si>
    <t>AVG：0.266760</t>
    <phoneticPr fontId="1" type="noConversion"/>
  </si>
  <si>
    <t>STD：0.175633</t>
    <phoneticPr fontId="1" type="noConversion"/>
  </si>
  <si>
    <t>Max：0.548930</t>
    <phoneticPr fontId="1" type="noConversion"/>
  </si>
  <si>
    <t>AVG：0.087377</t>
    <phoneticPr fontId="1" type="noConversion"/>
  </si>
  <si>
    <t>STD：0.118629</t>
    <phoneticPr fontId="1" type="noConversion"/>
  </si>
  <si>
    <t>Max：0.036018</t>
    <phoneticPr fontId="1" type="noConversion"/>
  </si>
  <si>
    <t>AVG：0.010957</t>
    <phoneticPr fontId="1" type="noConversion"/>
  </si>
  <si>
    <t>STD：0.004492</t>
    <phoneticPr fontId="1" type="noConversion"/>
  </si>
  <si>
    <t>Max：0.421230</t>
    <phoneticPr fontId="1" type="noConversion"/>
  </si>
  <si>
    <t>Min：0.002933</t>
    <phoneticPr fontId="1" type="noConversion"/>
  </si>
  <si>
    <t>AVG：0.098618</t>
    <phoneticPr fontId="1" type="noConversion"/>
  </si>
  <si>
    <t>STD：0.049646</t>
    <phoneticPr fontId="1" type="noConversion"/>
  </si>
  <si>
    <t>Max：0.494965</t>
    <phoneticPr fontId="1" type="noConversion"/>
  </si>
  <si>
    <t>Min：0.002745</t>
    <phoneticPr fontId="1" type="noConversion"/>
  </si>
  <si>
    <t>AVG：0.095054</t>
    <phoneticPr fontId="1" type="noConversion"/>
  </si>
  <si>
    <t>STD：0.051942</t>
    <phoneticPr fontId="1" type="noConversion"/>
  </si>
  <si>
    <t>Min：0.000000</t>
    <phoneticPr fontId="1" type="noConversion"/>
  </si>
  <si>
    <t>Max：0.484819</t>
    <phoneticPr fontId="1" type="noConversion"/>
  </si>
  <si>
    <t>Min：0.002948</t>
    <phoneticPr fontId="1" type="noConversion"/>
  </si>
  <si>
    <t>AVG：0.088117</t>
    <phoneticPr fontId="1" type="noConversion"/>
  </si>
  <si>
    <t>STD：0.054278</t>
    <phoneticPr fontId="1" type="noConversion"/>
  </si>
  <si>
    <t>Max：0.557161</t>
    <phoneticPr fontId="1" type="noConversion"/>
  </si>
  <si>
    <t>Min：0.005059</t>
    <phoneticPr fontId="1" type="noConversion"/>
  </si>
  <si>
    <t>AVG：0.114344</t>
    <phoneticPr fontId="1" type="noConversion"/>
  </si>
  <si>
    <t>STD：0.059902</t>
    <phoneticPr fontId="1" type="noConversion"/>
  </si>
  <si>
    <t>Max：0.537907</t>
    <phoneticPr fontId="1" type="noConversion"/>
  </si>
  <si>
    <t>Min：0.002035</t>
    <phoneticPr fontId="1" type="noConversion"/>
  </si>
  <si>
    <t>AVG：0.112454</t>
    <phoneticPr fontId="1" type="noConversion"/>
  </si>
  <si>
    <t>STD：0.063692</t>
    <phoneticPr fontId="1" type="noConversion"/>
  </si>
  <si>
    <t>Max：0.463454</t>
    <phoneticPr fontId="1" type="noConversion"/>
  </si>
  <si>
    <t>Min：0.003302</t>
    <phoneticPr fontId="1" type="noConversion"/>
  </si>
  <si>
    <t>AVG：0.092018</t>
    <phoneticPr fontId="1" type="noConversion"/>
  </si>
  <si>
    <t>STD：0.052171</t>
    <phoneticPr fontId="1" type="noConversion"/>
  </si>
  <si>
    <t>Max：0.552180</t>
    <phoneticPr fontId="1" type="noConversion"/>
  </si>
  <si>
    <t>AVG：0.109449</t>
    <phoneticPr fontId="1" type="noConversion"/>
  </si>
  <si>
    <t>STD：0.066717</t>
    <phoneticPr fontId="1" type="noConversion"/>
  </si>
  <si>
    <t>Max：0.628739</t>
    <phoneticPr fontId="1" type="noConversion"/>
  </si>
  <si>
    <t>AVG：0.124130</t>
    <phoneticPr fontId="1" type="noConversion"/>
  </si>
  <si>
    <t>STD：0.069940</t>
    <phoneticPr fontId="1" type="noConversion"/>
  </si>
  <si>
    <t>Max：0.636979</t>
    <phoneticPr fontId="1" type="noConversion"/>
  </si>
  <si>
    <t>AVG：0.120745</t>
    <phoneticPr fontId="1" type="noConversion"/>
  </si>
  <si>
    <t>STD：0.073452</t>
    <phoneticPr fontId="1" type="noConversion"/>
  </si>
  <si>
    <t>Max：0.683036</t>
    <phoneticPr fontId="1" type="noConversion"/>
  </si>
  <si>
    <t>AVG：0.113803</t>
    <phoneticPr fontId="1" type="noConversion"/>
  </si>
  <si>
    <t>STD：0.079430</t>
    <phoneticPr fontId="1" type="noConversion"/>
  </si>
  <si>
    <t>Max：0.827561</t>
    <phoneticPr fontId="1" type="noConversion"/>
  </si>
  <si>
    <t>AVG：0.150394</t>
    <phoneticPr fontId="1" type="noConversion"/>
  </si>
  <si>
    <t>STD：0.089842</t>
    <phoneticPr fontId="1" type="noConversion"/>
  </si>
  <si>
    <t>Max：0.887349</t>
    <phoneticPr fontId="1" type="noConversion"/>
  </si>
  <si>
    <t>AVG：0.148150</t>
    <phoneticPr fontId="1" type="noConversion"/>
  </si>
  <si>
    <t>STD：0.098085</t>
    <phoneticPr fontId="1" type="noConversion"/>
  </si>
  <si>
    <t>Max：1.085160</t>
    <phoneticPr fontId="1" type="noConversion"/>
  </si>
  <si>
    <t>AVG：0.146702</t>
    <phoneticPr fontId="1" type="noConversion"/>
  </si>
  <si>
    <t>STD：0.110960</t>
    <phoneticPr fontId="1" type="noConversion"/>
  </si>
  <si>
    <t>Max：1.030150</t>
    <phoneticPr fontId="1" type="noConversion"/>
  </si>
  <si>
    <t>AVG：0.187356</t>
    <phoneticPr fontId="1" type="noConversion"/>
  </si>
  <si>
    <t>STD：0.122090</t>
    <phoneticPr fontId="1" type="noConversion"/>
  </si>
  <si>
    <t>Max：1.540167</t>
    <phoneticPr fontId="1" type="noConversion"/>
  </si>
  <si>
    <t>AVG：0.192570</t>
    <phoneticPr fontId="1" type="noConversion"/>
  </si>
  <si>
    <t>STD：0.141128</t>
    <phoneticPr fontId="1" type="noConversion"/>
  </si>
  <si>
    <t>Max：1.509931</t>
    <phoneticPr fontId="1" type="noConversion"/>
  </si>
  <si>
    <t>AVG：0.219702</t>
    <phoneticPr fontId="1" type="noConversion"/>
  </si>
  <si>
    <t>STD：0157122</t>
    <phoneticPr fontId="1" type="noConversion"/>
  </si>
  <si>
    <t>Max：0.592702</t>
    <phoneticPr fontId="1" type="noConversion"/>
  </si>
  <si>
    <t>AVG：0.109678</t>
    <phoneticPr fontId="1" type="noConversion"/>
  </si>
  <si>
    <t>STD：0.125557</t>
    <phoneticPr fontId="1" type="noConversion"/>
  </si>
  <si>
    <t>Total: 500000</t>
    <phoneticPr fontId="1" type="noConversion"/>
  </si>
  <si>
    <t>UFO: 333319</t>
    <phoneticPr fontId="1" type="noConversion"/>
  </si>
  <si>
    <t>EA: 166681</t>
    <phoneticPr fontId="1" type="noConversion"/>
  </si>
  <si>
    <t>UFO Rate: 66.66%</t>
    <phoneticPr fontId="1" type="noConversion"/>
  </si>
  <si>
    <t>EA Rate: 33.34%</t>
    <phoneticPr fontId="1" type="noConversion"/>
  </si>
  <si>
    <t>UFO: 500000</t>
    <phoneticPr fontId="1" type="noConversion"/>
  </si>
  <si>
    <t>EA: 0</t>
    <phoneticPr fontId="1" type="noConversion"/>
  </si>
  <si>
    <t>UFO Rate: 100%</t>
    <phoneticPr fontId="1" type="noConversion"/>
  </si>
  <si>
    <t>EA Rate: 0%</t>
    <phoneticPr fontId="1" type="noConversion"/>
  </si>
  <si>
    <t>UFO: 495133</t>
    <phoneticPr fontId="1" type="noConversion"/>
  </si>
  <si>
    <t>EA: 4867</t>
    <phoneticPr fontId="1" type="noConversion"/>
  </si>
  <si>
    <t>UFO Rate: 99.03%</t>
    <phoneticPr fontId="1" type="noConversion"/>
  </si>
  <si>
    <t>EA Rate: 0.97%</t>
    <phoneticPr fontId="1" type="noConversion"/>
  </si>
  <si>
    <t>UFO: 469134</t>
    <phoneticPr fontId="1" type="noConversion"/>
  </si>
  <si>
    <t>EA: 30866</t>
    <phoneticPr fontId="1" type="noConversion"/>
  </si>
  <si>
    <t>UFO Rate: 93.83%</t>
    <phoneticPr fontId="1" type="noConversion"/>
  </si>
  <si>
    <t>EA Rate: 6.17%</t>
    <phoneticPr fontId="1" type="noConversion"/>
  </si>
  <si>
    <t>UFO: 496382</t>
    <phoneticPr fontId="1" type="noConversion"/>
  </si>
  <si>
    <t>EA: 3618</t>
    <phoneticPr fontId="1" type="noConversion"/>
  </si>
  <si>
    <t>UFO Rate: 99.28%</t>
    <phoneticPr fontId="1" type="noConversion"/>
  </si>
  <si>
    <t>EA Rate: 0.72%</t>
    <phoneticPr fontId="1" type="noConversion"/>
  </si>
  <si>
    <t>UFO: 499974</t>
    <phoneticPr fontId="1" type="noConversion"/>
  </si>
  <si>
    <t>EA: 26</t>
    <phoneticPr fontId="1" type="noConversion"/>
  </si>
  <si>
    <t>UFO Rate: 99.99%</t>
    <phoneticPr fontId="1" type="noConversion"/>
  </si>
  <si>
    <t>EA Rate: 0.01%</t>
    <phoneticPr fontId="1" type="noConversion"/>
  </si>
  <si>
    <t>UFO: 499999</t>
    <phoneticPr fontId="1" type="noConversion"/>
  </si>
  <si>
    <t>EA: 1</t>
    <phoneticPr fontId="1" type="noConversion"/>
  </si>
  <si>
    <t>UFO Rate: 99.67%</t>
    <phoneticPr fontId="1" type="noConversion"/>
  </si>
  <si>
    <t>EA Rate: 0.33%</t>
    <phoneticPr fontId="1" type="noConversion"/>
  </si>
  <si>
    <t>UFO: 496416</t>
    <phoneticPr fontId="1" type="noConversion"/>
  </si>
  <si>
    <t>EA: 3584</t>
    <phoneticPr fontId="1" type="noConversion"/>
  </si>
  <si>
    <t>UFO: 498366</t>
    <phoneticPr fontId="1" type="noConversion"/>
  </si>
  <si>
    <t>EA: 1634</t>
    <phoneticPr fontId="1" type="noConversion"/>
  </si>
  <si>
    <t>UFO: 499980</t>
    <phoneticPr fontId="1" type="noConversion"/>
  </si>
  <si>
    <t>EA: 20</t>
    <phoneticPr fontId="1" type="noConversion"/>
  </si>
  <si>
    <t>UFO Rate: 98.61%</t>
    <phoneticPr fontId="1" type="noConversion"/>
  </si>
  <si>
    <t>EA Rate: 1.39%</t>
    <phoneticPr fontId="1" type="noConversion"/>
  </si>
  <si>
    <t>UFO: 493068</t>
    <phoneticPr fontId="1" type="noConversion"/>
  </si>
  <si>
    <t>EA: 6932</t>
    <phoneticPr fontId="1" type="noConversion"/>
  </si>
  <si>
    <t>UFO Rate: 97.68%</t>
    <phoneticPr fontId="1" type="noConversion"/>
  </si>
  <si>
    <t>EA Rate: 2.32%</t>
    <phoneticPr fontId="1" type="noConversion"/>
  </si>
  <si>
    <t>UFO: 488381</t>
    <phoneticPr fontId="1" type="noConversion"/>
  </si>
  <si>
    <t>EA: 11619</t>
    <phoneticPr fontId="1" type="noConversion"/>
  </si>
  <si>
    <t>UFO: 448390</t>
    <phoneticPr fontId="1" type="noConversion"/>
  </si>
  <si>
    <t>EA: 51610</t>
    <phoneticPr fontId="1" type="noConversion"/>
  </si>
  <si>
    <t>UFO Rate: 89.68%</t>
    <phoneticPr fontId="1" type="noConversion"/>
  </si>
  <si>
    <t>EA Rate: 10.32%</t>
    <phoneticPr fontId="1" type="noConversion"/>
  </si>
  <si>
    <t>UFO: 390111</t>
    <phoneticPr fontId="1" type="noConversion"/>
  </si>
  <si>
    <t>EA: 109889</t>
    <phoneticPr fontId="1" type="noConversion"/>
  </si>
  <si>
    <t>UFO Rate: 78.02%</t>
    <phoneticPr fontId="1" type="noConversion"/>
  </si>
  <si>
    <t>EA Rate: 21.98%</t>
    <phoneticPr fontId="1" type="noConversion"/>
  </si>
  <si>
    <t>UFO: 474869</t>
    <phoneticPr fontId="1" type="noConversion"/>
  </si>
  <si>
    <t>EA: 25131</t>
    <phoneticPr fontId="1" type="noConversion"/>
  </si>
  <si>
    <t>UFO Rate: 94.97%</t>
    <phoneticPr fontId="1" type="noConversion"/>
  </si>
  <si>
    <t>EA Rate: 5.03%</t>
    <phoneticPr fontId="1" type="noConversion"/>
  </si>
  <si>
    <t>UFO: 300360</t>
    <phoneticPr fontId="1" type="noConversion"/>
  </si>
  <si>
    <t>EA: 199640</t>
    <phoneticPr fontId="1" type="noConversion"/>
  </si>
  <si>
    <t>UFO Rate: 60.07%</t>
    <phoneticPr fontId="1" type="noConversion"/>
  </si>
  <si>
    <t>EA Rate: 39.93%</t>
    <phoneticPr fontId="1" type="noConversion"/>
  </si>
  <si>
    <t>AVG：0.011015</t>
    <phoneticPr fontId="1" type="noConversion"/>
  </si>
  <si>
    <t>STD：0.004482</t>
    <phoneticPr fontId="1" type="noConversion"/>
  </si>
  <si>
    <t>UFO: 1894</t>
    <phoneticPr fontId="1" type="noConversion"/>
  </si>
  <si>
    <t>EA: 498106</t>
    <phoneticPr fontId="1" type="noConversion"/>
  </si>
  <si>
    <t>UFO Rate: 1.03%</t>
    <phoneticPr fontId="1" type="noConversion"/>
  </si>
  <si>
    <t>UFO Rate: 0.38%</t>
    <phoneticPr fontId="1" type="noConversion"/>
  </si>
  <si>
    <t>EA Rate: 99.62%</t>
    <phoneticPr fontId="1" type="noConversion"/>
  </si>
  <si>
    <t>EA Rate: 98.97%</t>
    <phoneticPr fontId="1" type="noConversion"/>
  </si>
  <si>
    <t>UFO: 5166</t>
    <phoneticPr fontId="1" type="noConversion"/>
  </si>
  <si>
    <t>EA: 494834</t>
    <phoneticPr fontId="1" type="noConversion"/>
  </si>
  <si>
    <t>UFO: 1051</t>
    <phoneticPr fontId="1" type="noConversion"/>
  </si>
  <si>
    <t>EA: 498949</t>
    <phoneticPr fontId="1" type="noConversion"/>
  </si>
  <si>
    <t>UFO Rate: 0.21%</t>
    <phoneticPr fontId="1" type="noConversion"/>
  </si>
  <si>
    <t>EA Rate: 99.79%</t>
    <phoneticPr fontId="1" type="noConversion"/>
  </si>
  <si>
    <t>UFO: 331</t>
    <phoneticPr fontId="1" type="noConversion"/>
  </si>
  <si>
    <t>EA: 499699</t>
    <phoneticPr fontId="1" type="noConversion"/>
  </si>
  <si>
    <t>UFO Rate: 0.07%</t>
    <phoneticPr fontId="1" type="noConversion"/>
  </si>
  <si>
    <t>EA Rate: 99.93%</t>
    <phoneticPr fontId="1" type="noConversion"/>
  </si>
  <si>
    <t>UFO: 191</t>
    <phoneticPr fontId="1" type="noConversion"/>
  </si>
  <si>
    <t>EA: 499809</t>
    <phoneticPr fontId="1" type="noConversion"/>
  </si>
  <si>
    <t>UFO Rate: 0.04%</t>
    <phoneticPr fontId="1" type="noConversion"/>
  </si>
  <si>
    <t>EA Rate: 99.96%</t>
    <phoneticPr fontId="1" type="noConversion"/>
  </si>
  <si>
    <t>UFO: 5707</t>
    <phoneticPr fontId="1" type="noConversion"/>
  </si>
  <si>
    <t>EA: 494293</t>
    <phoneticPr fontId="1" type="noConversion"/>
  </si>
  <si>
    <t>UFO Rate: 1.14%</t>
    <phoneticPr fontId="1" type="noConversion"/>
  </si>
  <si>
    <t>EA Rate: 98.86%</t>
    <phoneticPr fontId="1" type="noConversion"/>
  </si>
  <si>
    <t>Max：0.101741</t>
    <phoneticPr fontId="1" type="noConversion"/>
  </si>
  <si>
    <t>AVG：0.031741</t>
    <phoneticPr fontId="1" type="noConversion"/>
  </si>
  <si>
    <t>STD：0.016654</t>
    <phoneticPr fontId="1" type="noConversion"/>
  </si>
  <si>
    <t>AVG：0.037038</t>
    <phoneticPr fontId="1" type="noConversion"/>
  </si>
  <si>
    <t>STD：0.015987</t>
    <phoneticPr fontId="1" type="noConversion"/>
  </si>
  <si>
    <t>UFO: 28770</t>
    <phoneticPr fontId="1" type="noConversion"/>
  </si>
  <si>
    <t>EA: 471230</t>
    <phoneticPr fontId="1" type="noConversion"/>
  </si>
  <si>
    <t>UFO Rate: 5.75%</t>
    <phoneticPr fontId="1" type="noConversion"/>
  </si>
  <si>
    <t>EA Rate: 94.25%</t>
    <phoneticPr fontId="1" type="noConversion"/>
  </si>
  <si>
    <t>UFO: 8901</t>
    <phoneticPr fontId="1" type="noConversion"/>
  </si>
  <si>
    <t>EA: 491099</t>
    <phoneticPr fontId="1" type="noConversion"/>
  </si>
  <si>
    <t>Max：0.065686</t>
    <phoneticPr fontId="1" type="noConversion"/>
  </si>
  <si>
    <t>AVG：0.012166</t>
    <phoneticPr fontId="1" type="noConversion"/>
  </si>
  <si>
    <t>STD：0.009348</t>
    <phoneticPr fontId="1" type="noConversion"/>
  </si>
  <si>
    <t>UFO: 8776</t>
    <phoneticPr fontId="1" type="noConversion"/>
  </si>
  <si>
    <t>EA: 491224</t>
    <phoneticPr fontId="1" type="noConversion"/>
  </si>
  <si>
    <t>UFO Rate: 1.76%</t>
    <phoneticPr fontId="1" type="noConversion"/>
  </si>
  <si>
    <t>UFO Rate: 1.78%</t>
    <phoneticPr fontId="1" type="noConversion"/>
  </si>
  <si>
    <t>EA Rate: 98.22%</t>
    <phoneticPr fontId="1" type="noConversion"/>
  </si>
  <si>
    <t>EA Rate: 98.24%</t>
    <phoneticPr fontId="1" type="noConversion"/>
  </si>
  <si>
    <t>UFO: 26680</t>
    <phoneticPr fontId="1" type="noConversion"/>
  </si>
  <si>
    <t>EA: 473320</t>
    <phoneticPr fontId="1" type="noConversion"/>
  </si>
  <si>
    <t>UFO Rate: 5.34%</t>
    <phoneticPr fontId="1" type="noConversion"/>
  </si>
  <si>
    <t>EA Rate: 94.66%</t>
    <phoneticPr fontId="1" type="noConversion"/>
  </si>
  <si>
    <t>Max：0.039380</t>
    <phoneticPr fontId="1" type="noConversion"/>
  </si>
  <si>
    <t>Min：0.000185</t>
    <phoneticPr fontId="1" type="noConversion"/>
  </si>
  <si>
    <t>AVG：0.005779</t>
    <phoneticPr fontId="1" type="noConversion"/>
  </si>
  <si>
    <t>UFO: 283176</t>
    <phoneticPr fontId="1" type="noConversion"/>
  </si>
  <si>
    <t>EA: 216824</t>
    <phoneticPr fontId="1" type="noConversion"/>
  </si>
  <si>
    <t>UFO Rate: 56.64%</t>
    <phoneticPr fontId="1" type="noConversion"/>
  </si>
  <si>
    <t>EA Rate: 43.36%</t>
    <phoneticPr fontId="1" type="noConversion"/>
  </si>
  <si>
    <t>UFO: 300607</t>
    <phoneticPr fontId="1" type="noConversion"/>
  </si>
  <si>
    <t>EA: 199393</t>
    <phoneticPr fontId="1" type="noConversion"/>
  </si>
  <si>
    <t>UFO Rate: 60.12%</t>
    <phoneticPr fontId="1" type="noConversion"/>
  </si>
  <si>
    <t>EA Rate: 39.88%</t>
    <phoneticPr fontId="1" type="noConversion"/>
  </si>
  <si>
    <t>UFO: 454349</t>
    <phoneticPr fontId="1" type="noConversion"/>
  </si>
  <si>
    <t>EA: 45651</t>
    <phoneticPr fontId="1" type="noConversion"/>
  </si>
  <si>
    <t>UFO Rate: 90.87%</t>
    <phoneticPr fontId="1" type="noConversion"/>
  </si>
  <si>
    <t>EA Rate: 9.13%</t>
    <phoneticPr fontId="1" type="noConversion"/>
  </si>
  <si>
    <t>UFO Rate: 83.70%</t>
    <phoneticPr fontId="1" type="noConversion"/>
  </si>
  <si>
    <t>EA Rate: 16.30%</t>
    <phoneticPr fontId="1" type="noConversion"/>
  </si>
  <si>
    <t>UFO: 418479</t>
    <phoneticPr fontId="1" type="noConversion"/>
  </si>
  <si>
    <t>EA: 81521</t>
    <phoneticPr fontId="1" type="noConversion"/>
  </si>
  <si>
    <t>UFO Rate: 87.31%</t>
    <phoneticPr fontId="1" type="noConversion"/>
  </si>
  <si>
    <t>EA Rate: 12.69%</t>
    <phoneticPr fontId="1" type="noConversion"/>
  </si>
  <si>
    <t>UFO: 436570</t>
    <phoneticPr fontId="1" type="noConversion"/>
  </si>
  <si>
    <t>EA: 63430</t>
    <phoneticPr fontId="1" type="noConversion"/>
  </si>
  <si>
    <t>UFO Rate: 92.80%</t>
    <phoneticPr fontId="1" type="noConversion"/>
  </si>
  <si>
    <t>EA Rate: 7.20%</t>
    <phoneticPr fontId="1" type="noConversion"/>
  </si>
  <si>
    <t>UFO: 463976</t>
    <phoneticPr fontId="1" type="noConversion"/>
  </si>
  <si>
    <t>EA: 36024</t>
    <phoneticPr fontId="1" type="noConversion"/>
  </si>
  <si>
    <t>UFO Rate: 84.68%</t>
    <phoneticPr fontId="1" type="noConversion"/>
  </si>
  <si>
    <t>EA Rate: 15.32%</t>
    <phoneticPr fontId="1" type="noConversion"/>
  </si>
  <si>
    <t>UFO: 423402</t>
    <phoneticPr fontId="1" type="noConversion"/>
  </si>
  <si>
    <t>EA: 76598</t>
    <phoneticPr fontId="1" type="noConversion"/>
  </si>
  <si>
    <t>UFO Rate: 77.84%</t>
    <phoneticPr fontId="1" type="noConversion"/>
  </si>
  <si>
    <t>EA Rate: 22.16%</t>
    <phoneticPr fontId="1" type="noConversion"/>
  </si>
  <si>
    <t>UFO: 389201</t>
    <phoneticPr fontId="1" type="noConversion"/>
  </si>
  <si>
    <t>EA: 110799</t>
    <phoneticPr fontId="1" type="noConversion"/>
  </si>
  <si>
    <t>UFO Rate: 95.74%</t>
    <phoneticPr fontId="1" type="noConversion"/>
  </si>
  <si>
    <t>EA Rate: 4.26%</t>
    <phoneticPr fontId="1" type="noConversion"/>
  </si>
  <si>
    <t>UFO: 478682</t>
    <phoneticPr fontId="1" type="noConversion"/>
  </si>
  <si>
    <t>EA: 21318</t>
    <phoneticPr fontId="1" type="noConversion"/>
  </si>
  <si>
    <t>UFO Rate: 97.57%</t>
    <phoneticPr fontId="1" type="noConversion"/>
  </si>
  <si>
    <t>EA Rate: 2.43%</t>
    <phoneticPr fontId="1" type="noConversion"/>
  </si>
  <si>
    <t>UFO: 487861</t>
    <phoneticPr fontId="1" type="noConversion"/>
  </si>
  <si>
    <t>EA: 12139</t>
    <phoneticPr fontId="1" type="noConversion"/>
  </si>
  <si>
    <t>UFO Rate: 96.19%</t>
    <phoneticPr fontId="1" type="noConversion"/>
  </si>
  <si>
    <t>EA Rate: 3.81%</t>
    <phoneticPr fontId="1" type="noConversion"/>
  </si>
  <si>
    <t>UFO: 480970</t>
    <phoneticPr fontId="1" type="noConversion"/>
  </si>
  <si>
    <t>EA: 19030</t>
    <phoneticPr fontId="1" type="noConversion"/>
  </si>
  <si>
    <t>UFO Rate: 93.26%</t>
    <phoneticPr fontId="1" type="noConversion"/>
  </si>
  <si>
    <t>EA Rate: 6.74%</t>
    <phoneticPr fontId="1" type="noConversion"/>
  </si>
  <si>
    <t>UFO: 466291</t>
    <phoneticPr fontId="1" type="noConversion"/>
  </si>
  <si>
    <t>UFO Rate: 87.77%</t>
    <phoneticPr fontId="1" type="noConversion"/>
  </si>
  <si>
    <t>EA Rate: 12.23%</t>
    <phoneticPr fontId="1" type="noConversion"/>
  </si>
  <si>
    <t>UFO: 438839</t>
    <phoneticPr fontId="1" type="noConversion"/>
  </si>
  <si>
    <t>EA: 61161</t>
    <phoneticPr fontId="1" type="noConversion"/>
  </si>
  <si>
    <t>UFO Rate: 92.36%</t>
    <phoneticPr fontId="1" type="noConversion"/>
  </si>
  <si>
    <t>EA Rate: 7.64%</t>
    <phoneticPr fontId="1" type="noConversion"/>
  </si>
  <si>
    <t>UFO: 461816</t>
    <phoneticPr fontId="1" type="noConversion"/>
  </si>
  <si>
    <t>EA: 38184</t>
    <phoneticPr fontId="1" type="noConversion"/>
  </si>
  <si>
    <t>UFO Rate: 99.50%</t>
    <phoneticPr fontId="1" type="noConversion"/>
  </si>
  <si>
    <t>EA Rate: 0.50%</t>
    <phoneticPr fontId="1" type="noConversion"/>
  </si>
  <si>
    <t>UFO: 497512</t>
    <phoneticPr fontId="1" type="noConversion"/>
  </si>
  <si>
    <t>EA: 2488</t>
    <phoneticPr fontId="1" type="noConversion"/>
  </si>
  <si>
    <t>UFO Rate: 99.77%</t>
    <phoneticPr fontId="1" type="noConversion"/>
  </si>
  <si>
    <t>EA Rate: 0.23%</t>
    <phoneticPr fontId="1" type="noConversion"/>
  </si>
  <si>
    <t>UFO: 498833</t>
    <phoneticPr fontId="1" type="noConversion"/>
  </si>
  <si>
    <t>EA: 1167</t>
    <phoneticPr fontId="1" type="noConversion"/>
  </si>
  <si>
    <t>UFO Rate: 99.49%</t>
    <phoneticPr fontId="1" type="noConversion"/>
  </si>
  <si>
    <t>UFO: 497466</t>
    <phoneticPr fontId="1" type="noConversion"/>
  </si>
  <si>
    <t>EA: 2534</t>
    <phoneticPr fontId="1" type="noConversion"/>
  </si>
  <si>
    <t>EA Rate: 0.51%</t>
    <phoneticPr fontId="1" type="noConversion"/>
  </si>
  <si>
    <t>UFO Rate: 99.00%</t>
    <phoneticPr fontId="1" type="noConversion"/>
  </si>
  <si>
    <t>EA Rate: 1.00%</t>
    <phoneticPr fontId="1" type="noConversion"/>
  </si>
  <si>
    <t>UFO: 494976</t>
    <phoneticPr fontId="1" type="noConversion"/>
  </si>
  <si>
    <t>EA: 5024</t>
    <phoneticPr fontId="1" type="noConversion"/>
  </si>
  <si>
    <t>UFO Rate: 97.35%</t>
    <phoneticPr fontId="1" type="noConversion"/>
  </si>
  <si>
    <t>EA Rate: 2.65%</t>
    <phoneticPr fontId="1" type="noConversion"/>
  </si>
  <si>
    <t>UFO: 486753</t>
    <phoneticPr fontId="1" type="noConversion"/>
  </si>
  <si>
    <t>EA: 13247</t>
    <phoneticPr fontId="1" type="noConversion"/>
  </si>
  <si>
    <t>UFO Rate: 98.62%</t>
    <phoneticPr fontId="1" type="noConversion"/>
  </si>
  <si>
    <t>EA Rate: 1.38%</t>
    <phoneticPr fontId="1" type="noConversion"/>
  </si>
  <si>
    <t>UFO: 493106</t>
    <phoneticPr fontId="1" type="noConversion"/>
  </si>
  <si>
    <t>EA: 6894</t>
    <phoneticPr fontId="1" type="noConversion"/>
  </si>
  <si>
    <t>UFO Rate: 99.97%</t>
    <phoneticPr fontId="1" type="noConversion"/>
  </si>
  <si>
    <t>EA Rate: 0.03%</t>
    <phoneticPr fontId="1" type="noConversion"/>
  </si>
  <si>
    <t>UFO: 499829</t>
    <phoneticPr fontId="1" type="noConversion"/>
  </si>
  <si>
    <t>EA: 171</t>
    <phoneticPr fontId="1" type="noConversion"/>
  </si>
  <si>
    <t>UFO: 499929</t>
    <phoneticPr fontId="1" type="noConversion"/>
  </si>
  <si>
    <t>EA: 71</t>
    <phoneticPr fontId="1" type="noConversion"/>
  </si>
  <si>
    <t>UFO Rate: 99.92%</t>
    <phoneticPr fontId="1" type="noConversion"/>
  </si>
  <si>
    <t>EA Rate: 0.08%</t>
    <phoneticPr fontId="1" type="noConversion"/>
  </si>
  <si>
    <t>UFO: 499577</t>
    <phoneticPr fontId="1" type="noConversion"/>
  </si>
  <si>
    <t>EA: 423</t>
    <phoneticPr fontId="1" type="noConversion"/>
  </si>
  <si>
    <t>UFO Rate: 99.80%</t>
    <phoneticPr fontId="1" type="noConversion"/>
  </si>
  <si>
    <t>EA Rate: 0.20%</t>
    <phoneticPr fontId="1" type="noConversion"/>
  </si>
  <si>
    <t>UFO: 498978</t>
    <phoneticPr fontId="1" type="noConversion"/>
  </si>
  <si>
    <t>EA: 1022</t>
    <phoneticPr fontId="1" type="noConversion"/>
  </si>
  <si>
    <t>UFO Rate: 99.86%</t>
    <phoneticPr fontId="1" type="noConversion"/>
  </si>
  <si>
    <t>EA Rate: 0.14%</t>
    <phoneticPr fontId="1" type="noConversion"/>
  </si>
  <si>
    <t>UFO: 499315</t>
    <phoneticPr fontId="1" type="noConversion"/>
  </si>
  <si>
    <t>EA: 685</t>
    <phoneticPr fontId="1" type="noConversion"/>
  </si>
  <si>
    <t>UFO Rate: 99.95%</t>
    <phoneticPr fontId="1" type="noConversion"/>
  </si>
  <si>
    <t>EA Rate: 0.05%</t>
    <phoneticPr fontId="1" type="noConversion"/>
  </si>
  <si>
    <t>UFO: 499751</t>
    <phoneticPr fontId="1" type="noConversion"/>
  </si>
  <si>
    <t>EA: 249</t>
    <phoneticPr fontId="1" type="noConversion"/>
  </si>
  <si>
    <t>UFO: 499453</t>
    <phoneticPr fontId="1" type="noConversion"/>
  </si>
  <si>
    <t>EA: 547</t>
    <phoneticPr fontId="1" type="noConversion"/>
  </si>
  <si>
    <t>UFO Rate: 99.89%</t>
    <phoneticPr fontId="1" type="noConversion"/>
  </si>
  <si>
    <t>EA Rate: 0.11%</t>
    <phoneticPr fontId="1" type="noConversion"/>
  </si>
  <si>
    <t>UFO Rate: 99.73%</t>
    <phoneticPr fontId="1" type="noConversion"/>
  </si>
  <si>
    <t>EA Rate: 0.27%</t>
    <phoneticPr fontId="1" type="noConversion"/>
  </si>
  <si>
    <t>UFO: 498665</t>
    <phoneticPr fontId="1" type="noConversion"/>
  </si>
  <si>
    <t>EA: 1335</t>
    <phoneticPr fontId="1" type="noConversion"/>
  </si>
  <si>
    <t>EA Rate: 1.05%</t>
    <phoneticPr fontId="1" type="noConversion"/>
  </si>
  <si>
    <t>UFO Rate: 98.95%</t>
    <phoneticPr fontId="1" type="noConversion"/>
  </si>
  <si>
    <t>UFO: 494746</t>
    <phoneticPr fontId="1" type="noConversion"/>
  </si>
  <si>
    <t>EA: 5254</t>
    <phoneticPr fontId="1" type="noConversion"/>
  </si>
  <si>
    <t>UFO Rate: 99.51%</t>
    <phoneticPr fontId="1" type="noConversion"/>
  </si>
  <si>
    <t>EA Rate: 0.49%</t>
    <phoneticPr fontId="1" type="noConversion"/>
  </si>
  <si>
    <t>UFO: 497531</t>
    <phoneticPr fontId="1" type="noConversion"/>
  </si>
  <si>
    <t>EA: 2469</t>
    <phoneticPr fontId="1" type="noConversion"/>
  </si>
  <si>
    <t>UFO Rate: 99.64%</t>
    <phoneticPr fontId="1" type="noConversion"/>
  </si>
  <si>
    <t>EA Rate: 0.36%</t>
    <phoneticPr fontId="1" type="noConversion"/>
  </si>
  <si>
    <t>UFO: 498176</t>
    <phoneticPr fontId="1" type="noConversion"/>
  </si>
  <si>
    <t>EA: 1824</t>
    <phoneticPr fontId="1" type="noConversion"/>
  </si>
  <si>
    <t>UFO Rate: 99.21%</t>
    <phoneticPr fontId="1" type="noConversion"/>
  </si>
  <si>
    <t>EA Rate: 0.79%</t>
    <phoneticPr fontId="1" type="noConversion"/>
  </si>
  <si>
    <t>UFO: 496041</t>
    <phoneticPr fontId="1" type="noConversion"/>
  </si>
  <si>
    <t>EA: 3959</t>
    <phoneticPr fontId="1" type="noConversion"/>
  </si>
  <si>
    <t>UFO Rate: 98.21%</t>
    <phoneticPr fontId="1" type="noConversion"/>
  </si>
  <si>
    <t>EA Rate: 1.79%</t>
    <phoneticPr fontId="1" type="noConversion"/>
  </si>
  <si>
    <t>UFO: 491046</t>
    <phoneticPr fontId="1" type="noConversion"/>
  </si>
  <si>
    <t>EA: 8954</t>
    <phoneticPr fontId="1" type="noConversion"/>
  </si>
  <si>
    <t>UFO Rate: 99.19%</t>
    <phoneticPr fontId="1" type="noConversion"/>
  </si>
  <si>
    <t>EA Rate: 0.81%</t>
    <phoneticPr fontId="1" type="noConversion"/>
  </si>
  <si>
    <t>UFO: 495929</t>
    <phoneticPr fontId="1" type="noConversion"/>
  </si>
  <si>
    <t>EA: 4071</t>
    <phoneticPr fontId="1" type="noConversion"/>
  </si>
  <si>
    <t>UFO Rate: 4.60%</t>
    <phoneticPr fontId="1" type="noConversion"/>
  </si>
  <si>
    <t>EA Rate: 95.40%</t>
    <phoneticPr fontId="1" type="noConversion"/>
  </si>
  <si>
    <t>UFO: 23016</t>
    <phoneticPr fontId="1" type="noConversion"/>
  </si>
  <si>
    <t>EA: 476984</t>
    <phoneticPr fontId="1" type="noConversion"/>
  </si>
  <si>
    <t>UFO Rate: 1.37%</t>
    <phoneticPr fontId="1" type="noConversion"/>
  </si>
  <si>
    <t>EA Rate: 98.63%</t>
    <phoneticPr fontId="1" type="noConversion"/>
  </si>
  <si>
    <t>UFO: 6872</t>
    <phoneticPr fontId="1" type="noConversion"/>
  </si>
  <si>
    <t>EA: 493128</t>
    <phoneticPr fontId="1" type="noConversion"/>
  </si>
  <si>
    <t>Max：0.025697</t>
    <phoneticPr fontId="1" type="noConversion"/>
  </si>
  <si>
    <t>Min：0.000097</t>
    <phoneticPr fontId="1" type="noConversion"/>
  </si>
  <si>
    <t>STD：0.002667</t>
    <phoneticPr fontId="1" type="noConversion"/>
  </si>
  <si>
    <t>D8-1</t>
    <phoneticPr fontId="1" type="noConversion"/>
  </si>
  <si>
    <t>D8-2</t>
    <phoneticPr fontId="1" type="noConversion"/>
  </si>
  <si>
    <t>D9-1</t>
    <phoneticPr fontId="1" type="noConversion"/>
  </si>
  <si>
    <t>D9-2</t>
    <phoneticPr fontId="1" type="noConversion"/>
  </si>
  <si>
    <t>D7</t>
    <phoneticPr fontId="1" type="noConversion"/>
  </si>
  <si>
    <t>D6</t>
    <phoneticPr fontId="1" type="noConversion"/>
  </si>
  <si>
    <t>D5</t>
    <phoneticPr fontId="1" type="noConversion"/>
  </si>
  <si>
    <t>D4</t>
    <phoneticPr fontId="1" type="noConversion"/>
  </si>
  <si>
    <t>D3</t>
    <phoneticPr fontId="1" type="noConversion"/>
  </si>
  <si>
    <t>D9 500K</t>
    <phoneticPr fontId="1" type="noConversion"/>
  </si>
  <si>
    <t>D6 500K</t>
    <phoneticPr fontId="1" type="noConversion"/>
  </si>
  <si>
    <t>D4 500K</t>
    <phoneticPr fontId="1" type="noConversion"/>
  </si>
  <si>
    <t>D8 500K</t>
    <phoneticPr fontId="1" type="noConversion"/>
  </si>
  <si>
    <t>D5 500K</t>
    <phoneticPr fontId="1" type="noConversion"/>
  </si>
  <si>
    <t>D3 500K</t>
    <phoneticPr fontId="1" type="noConversion"/>
  </si>
  <si>
    <t>D7 500K</t>
    <phoneticPr fontId="1" type="noConversion"/>
  </si>
  <si>
    <t>D9 C1 3-15 500K</t>
    <phoneticPr fontId="1" type="noConversion"/>
  </si>
  <si>
    <t>D9 C2 3-15 500K</t>
    <phoneticPr fontId="1" type="noConversion"/>
  </si>
  <si>
    <t>D9 C3 3-15 500K</t>
    <phoneticPr fontId="1" type="noConversion"/>
  </si>
  <si>
    <t>D9 C4 3-15 500K</t>
    <phoneticPr fontId="1" type="noConversion"/>
  </si>
  <si>
    <t>D8 C1 3-15 500K</t>
    <phoneticPr fontId="1" type="noConversion"/>
  </si>
  <si>
    <t>D8 C2 3-15 500K</t>
    <phoneticPr fontId="1" type="noConversion"/>
  </si>
  <si>
    <t>D8 C3 3-15 500K</t>
    <phoneticPr fontId="1" type="noConversion"/>
  </si>
  <si>
    <t>D7 C1 3-15 500K</t>
    <phoneticPr fontId="1" type="noConversion"/>
  </si>
  <si>
    <t>D7 C2 3-15 500K</t>
    <phoneticPr fontId="1" type="noConversion"/>
  </si>
  <si>
    <t>D7 C3 3-15 500K</t>
    <phoneticPr fontId="1" type="noConversion"/>
  </si>
  <si>
    <t>D6 C1 3-15 500K</t>
    <phoneticPr fontId="1" type="noConversion"/>
  </si>
  <si>
    <t>D6 C2 3-15 500K</t>
    <phoneticPr fontId="1" type="noConversion"/>
  </si>
  <si>
    <t>D6 C3 3-15 500K</t>
    <phoneticPr fontId="1" type="noConversion"/>
  </si>
  <si>
    <t>D5 C1 3-15 500K</t>
    <phoneticPr fontId="1" type="noConversion"/>
  </si>
  <si>
    <t>D5 C2 3-15 500K</t>
    <phoneticPr fontId="1" type="noConversion"/>
  </si>
  <si>
    <t>D4 C1 3-15 500K</t>
    <phoneticPr fontId="1" type="noConversion"/>
  </si>
  <si>
    <t>D3 C1 3-15 500K</t>
    <phoneticPr fontId="1" type="noConversion"/>
  </si>
  <si>
    <t>UFO Rate: 98.73%</t>
    <phoneticPr fontId="1" type="noConversion"/>
  </si>
  <si>
    <t>EA Rate: 1.27%</t>
    <phoneticPr fontId="1" type="noConversion"/>
  </si>
  <si>
    <t>UFO: 493652</t>
    <phoneticPr fontId="1" type="noConversion"/>
  </si>
  <si>
    <t>EA: 6348</t>
    <phoneticPr fontId="1" type="noConversion"/>
  </si>
  <si>
    <t>UFO Rate: 95.07%</t>
    <phoneticPr fontId="1" type="noConversion"/>
  </si>
  <si>
    <t>EA Rate: 4.93%</t>
    <phoneticPr fontId="1" type="noConversion"/>
  </si>
  <si>
    <t>UFO: 475367</t>
    <phoneticPr fontId="1" type="noConversion"/>
  </si>
  <si>
    <t>EA: 24633</t>
    <phoneticPr fontId="1" type="noConversion"/>
  </si>
  <si>
    <t>Max：0.032569</t>
    <phoneticPr fontId="1" type="noConversion"/>
  </si>
  <si>
    <t>Min：0.000210</t>
    <phoneticPr fontId="1" type="noConversion"/>
  </si>
  <si>
    <t>AVG：0.006007</t>
    <phoneticPr fontId="1" type="noConversion"/>
  </si>
  <si>
    <t>STD：0.003893</t>
    <phoneticPr fontId="1" type="noConversion"/>
  </si>
  <si>
    <t>Correct 2δ</t>
    <phoneticPr fontId="1" type="noConversion"/>
  </si>
  <si>
    <t>Correct 3δ</t>
    <phoneticPr fontId="1" type="noConversion"/>
  </si>
  <si>
    <t>Threshold 2δ</t>
    <phoneticPr fontId="1" type="noConversion"/>
  </si>
  <si>
    <t>Threshold 3δ</t>
    <phoneticPr fontId="1" type="noConversion"/>
  </si>
  <si>
    <t>2 Item：</t>
    <phoneticPr fontId="1" type="noConversion"/>
  </si>
  <si>
    <t>2 Item:</t>
    <phoneticPr fontId="1" type="noConversion"/>
  </si>
  <si>
    <t>1 Item:</t>
    <phoneticPr fontId="1" type="noConversion"/>
  </si>
  <si>
    <t>3 Item:</t>
    <phoneticPr fontId="1" type="noConversion"/>
  </si>
  <si>
    <t>4 Item:</t>
    <phoneticPr fontId="1" type="noConversion"/>
  </si>
  <si>
    <t>1 Item：</t>
    <phoneticPr fontId="1" type="noConversion"/>
  </si>
  <si>
    <t>3 Item：</t>
    <phoneticPr fontId="1" type="noConversion"/>
  </si>
  <si>
    <t>D9 10K</t>
    <phoneticPr fontId="1" type="noConversion"/>
  </si>
  <si>
    <t>D8 10K</t>
    <phoneticPr fontId="1" type="noConversion"/>
  </si>
  <si>
    <t>D4 10K</t>
    <phoneticPr fontId="1" type="noConversion"/>
  </si>
  <si>
    <t>D3 10K</t>
    <phoneticPr fontId="1" type="noConversion"/>
  </si>
  <si>
    <t>D6 10K</t>
    <phoneticPr fontId="1" type="noConversion"/>
  </si>
  <si>
    <t>D5 10K</t>
    <phoneticPr fontId="1" type="noConversion"/>
  </si>
  <si>
    <t>D7 10K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</si>
</sst>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2" borderId="0" xfId="1" applyFont="1" applyAlignment="1">
      <alignment horizontal="center" vertical="center"/>
    </xf>
    <xf numFmtId="0" fontId="2" fillId="3" borderId="0" xfId="2">
      <alignment vertical="center"/>
    </xf>
    <xf numFmtId="0" fontId="4" fillId="2" borderId="1" xfId="1" applyFont="1" applyBorder="1" applyAlignment="1">
      <alignment horizontal="center" vertical="center"/>
    </xf>
    <xf numFmtId="0" fontId="6" fillId="4" borderId="1" xfId="3" applyBorder="1">
      <alignment vertical="center"/>
    </xf>
    <xf numFmtId="10" fontId="7" fillId="5" borderId="1" xfId="4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0" xfId="1" applyAlignment="1">
      <alignment horizontal="center" vertical="center"/>
    </xf>
  </cellXfs>
  <cellStyles count="5">
    <cellStyle name="20% - 着色 6" xfId="2" builtinId="50"/>
    <cellStyle name="常规" xfId="0" builtinId="0"/>
    <cellStyle name="好" xfId="3" builtinId="26"/>
    <cellStyle name="适中" xfId="1" builtinId="28"/>
    <cellStyle name="着色 2" xfId="4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png"/><Relationship Id="rId18" Type="http://schemas.openxmlformats.org/officeDocument/2006/relationships/image" Target="../media/image68.png"/><Relationship Id="rId26" Type="http://schemas.openxmlformats.org/officeDocument/2006/relationships/image" Target="../media/image76.png"/><Relationship Id="rId3" Type="http://schemas.openxmlformats.org/officeDocument/2006/relationships/image" Target="../media/image53.png"/><Relationship Id="rId21" Type="http://schemas.openxmlformats.org/officeDocument/2006/relationships/image" Target="../media/image71.png"/><Relationship Id="rId34" Type="http://schemas.openxmlformats.org/officeDocument/2006/relationships/image" Target="../media/image84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5" Type="http://schemas.openxmlformats.org/officeDocument/2006/relationships/image" Target="../media/image75.png"/><Relationship Id="rId33" Type="http://schemas.openxmlformats.org/officeDocument/2006/relationships/image" Target="../media/image83.png"/><Relationship Id="rId2" Type="http://schemas.openxmlformats.org/officeDocument/2006/relationships/image" Target="../media/image52.png"/><Relationship Id="rId16" Type="http://schemas.openxmlformats.org/officeDocument/2006/relationships/image" Target="../media/image66.png"/><Relationship Id="rId20" Type="http://schemas.openxmlformats.org/officeDocument/2006/relationships/image" Target="../media/image70.png"/><Relationship Id="rId29" Type="http://schemas.openxmlformats.org/officeDocument/2006/relationships/image" Target="../media/image79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24" Type="http://schemas.openxmlformats.org/officeDocument/2006/relationships/image" Target="../media/image74.png"/><Relationship Id="rId32" Type="http://schemas.openxmlformats.org/officeDocument/2006/relationships/image" Target="../media/image82.png"/><Relationship Id="rId5" Type="http://schemas.openxmlformats.org/officeDocument/2006/relationships/image" Target="../media/image55.png"/><Relationship Id="rId15" Type="http://schemas.openxmlformats.org/officeDocument/2006/relationships/image" Target="../media/image65.png"/><Relationship Id="rId23" Type="http://schemas.openxmlformats.org/officeDocument/2006/relationships/image" Target="../media/image73.png"/><Relationship Id="rId28" Type="http://schemas.openxmlformats.org/officeDocument/2006/relationships/image" Target="../media/image78.png"/><Relationship Id="rId10" Type="http://schemas.openxmlformats.org/officeDocument/2006/relationships/image" Target="../media/image60.png"/><Relationship Id="rId19" Type="http://schemas.openxmlformats.org/officeDocument/2006/relationships/image" Target="../media/image69.png"/><Relationship Id="rId31" Type="http://schemas.openxmlformats.org/officeDocument/2006/relationships/image" Target="../media/image81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Relationship Id="rId22" Type="http://schemas.openxmlformats.org/officeDocument/2006/relationships/image" Target="../media/image72.png"/><Relationship Id="rId27" Type="http://schemas.openxmlformats.org/officeDocument/2006/relationships/image" Target="../media/image77.png"/><Relationship Id="rId30" Type="http://schemas.openxmlformats.org/officeDocument/2006/relationships/image" Target="../media/image80.png"/><Relationship Id="rId8" Type="http://schemas.openxmlformats.org/officeDocument/2006/relationships/image" Target="../media/image58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7.png"/><Relationship Id="rId18" Type="http://schemas.openxmlformats.org/officeDocument/2006/relationships/image" Target="../media/image102.png"/><Relationship Id="rId26" Type="http://schemas.openxmlformats.org/officeDocument/2006/relationships/image" Target="../media/image110.png"/><Relationship Id="rId3" Type="http://schemas.openxmlformats.org/officeDocument/2006/relationships/image" Target="../media/image87.png"/><Relationship Id="rId21" Type="http://schemas.openxmlformats.org/officeDocument/2006/relationships/image" Target="../media/image105.png"/><Relationship Id="rId34" Type="http://schemas.openxmlformats.org/officeDocument/2006/relationships/image" Target="../media/image118.png"/><Relationship Id="rId7" Type="http://schemas.openxmlformats.org/officeDocument/2006/relationships/image" Target="../media/image91.png"/><Relationship Id="rId12" Type="http://schemas.openxmlformats.org/officeDocument/2006/relationships/image" Target="../media/image96.png"/><Relationship Id="rId17" Type="http://schemas.openxmlformats.org/officeDocument/2006/relationships/image" Target="../media/image101.png"/><Relationship Id="rId25" Type="http://schemas.openxmlformats.org/officeDocument/2006/relationships/image" Target="../media/image109.png"/><Relationship Id="rId33" Type="http://schemas.openxmlformats.org/officeDocument/2006/relationships/image" Target="../media/image117.png"/><Relationship Id="rId2" Type="http://schemas.openxmlformats.org/officeDocument/2006/relationships/image" Target="../media/image86.png"/><Relationship Id="rId16" Type="http://schemas.openxmlformats.org/officeDocument/2006/relationships/image" Target="../media/image100.png"/><Relationship Id="rId20" Type="http://schemas.openxmlformats.org/officeDocument/2006/relationships/image" Target="../media/image104.png"/><Relationship Id="rId29" Type="http://schemas.openxmlformats.org/officeDocument/2006/relationships/image" Target="../media/image113.png"/><Relationship Id="rId1" Type="http://schemas.openxmlformats.org/officeDocument/2006/relationships/image" Target="../media/image85.png"/><Relationship Id="rId6" Type="http://schemas.openxmlformats.org/officeDocument/2006/relationships/image" Target="../media/image90.png"/><Relationship Id="rId11" Type="http://schemas.openxmlformats.org/officeDocument/2006/relationships/image" Target="../media/image95.png"/><Relationship Id="rId24" Type="http://schemas.openxmlformats.org/officeDocument/2006/relationships/image" Target="../media/image108.png"/><Relationship Id="rId32" Type="http://schemas.openxmlformats.org/officeDocument/2006/relationships/image" Target="../media/image116.png"/><Relationship Id="rId5" Type="http://schemas.openxmlformats.org/officeDocument/2006/relationships/image" Target="../media/image89.png"/><Relationship Id="rId15" Type="http://schemas.openxmlformats.org/officeDocument/2006/relationships/image" Target="../media/image99.png"/><Relationship Id="rId23" Type="http://schemas.openxmlformats.org/officeDocument/2006/relationships/image" Target="../media/image107.png"/><Relationship Id="rId28" Type="http://schemas.openxmlformats.org/officeDocument/2006/relationships/image" Target="../media/image112.png"/><Relationship Id="rId10" Type="http://schemas.openxmlformats.org/officeDocument/2006/relationships/image" Target="../media/image94.png"/><Relationship Id="rId19" Type="http://schemas.openxmlformats.org/officeDocument/2006/relationships/image" Target="../media/image103.png"/><Relationship Id="rId31" Type="http://schemas.openxmlformats.org/officeDocument/2006/relationships/image" Target="../media/image115.png"/><Relationship Id="rId4" Type="http://schemas.openxmlformats.org/officeDocument/2006/relationships/image" Target="../media/image88.png"/><Relationship Id="rId9" Type="http://schemas.openxmlformats.org/officeDocument/2006/relationships/image" Target="../media/image93.png"/><Relationship Id="rId14" Type="http://schemas.openxmlformats.org/officeDocument/2006/relationships/image" Target="../media/image98.png"/><Relationship Id="rId22" Type="http://schemas.openxmlformats.org/officeDocument/2006/relationships/image" Target="../media/image106.png"/><Relationship Id="rId27" Type="http://schemas.openxmlformats.org/officeDocument/2006/relationships/image" Target="../media/image111.png"/><Relationship Id="rId30" Type="http://schemas.openxmlformats.org/officeDocument/2006/relationships/image" Target="../media/image114.png"/><Relationship Id="rId8" Type="http://schemas.openxmlformats.org/officeDocument/2006/relationships/image" Target="../media/image9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1.png"/><Relationship Id="rId7" Type="http://schemas.openxmlformats.org/officeDocument/2006/relationships/image" Target="../media/image125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2</xdr:row>
      <xdr:rowOff>28575</xdr:rowOff>
    </xdr:from>
    <xdr:to>
      <xdr:col>5</xdr:col>
      <xdr:colOff>1037563</xdr:colOff>
      <xdr:row>13</xdr:row>
      <xdr:rowOff>161660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5906C16-B1A9-DF0E-DF12-50003DDE7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3905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16</xdr:row>
      <xdr:rowOff>57150</xdr:rowOff>
    </xdr:from>
    <xdr:to>
      <xdr:col>5</xdr:col>
      <xdr:colOff>1113763</xdr:colOff>
      <xdr:row>28</xdr:row>
      <xdr:rowOff>9260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61281E9-4CF7-6723-F71D-AF88A2F64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5" y="29527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32</xdr:row>
      <xdr:rowOff>152400</xdr:rowOff>
    </xdr:from>
    <xdr:to>
      <xdr:col>5</xdr:col>
      <xdr:colOff>1142338</xdr:colOff>
      <xdr:row>44</xdr:row>
      <xdr:rowOff>104510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35EAEDB-9E21-C205-65F5-3ACC1BB9B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6850" y="59436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962025</xdr:colOff>
      <xdr:row>17</xdr:row>
      <xdr:rowOff>47625</xdr:rowOff>
    </xdr:from>
    <xdr:to>
      <xdr:col>13</xdr:col>
      <xdr:colOff>1104238</xdr:colOff>
      <xdr:row>28</xdr:row>
      <xdr:rowOff>180710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4220753-A011-A27A-9A53-A08B93722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4550" y="31242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942975</xdr:colOff>
      <xdr:row>2</xdr:row>
      <xdr:rowOff>57150</xdr:rowOff>
    </xdr:from>
    <xdr:to>
      <xdr:col>13</xdr:col>
      <xdr:colOff>1085188</xdr:colOff>
      <xdr:row>14</xdr:row>
      <xdr:rowOff>9260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017B413-5F47-9A33-BB6B-954854B0F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4191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48</xdr:row>
      <xdr:rowOff>66675</xdr:rowOff>
    </xdr:from>
    <xdr:to>
      <xdr:col>5</xdr:col>
      <xdr:colOff>1075663</xdr:colOff>
      <xdr:row>60</xdr:row>
      <xdr:rowOff>18785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C90F926-9223-21E4-9270-76BBFE6A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75" y="87534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942975</xdr:colOff>
      <xdr:row>33</xdr:row>
      <xdr:rowOff>66675</xdr:rowOff>
    </xdr:from>
    <xdr:to>
      <xdr:col>13</xdr:col>
      <xdr:colOff>1085188</xdr:colOff>
      <xdr:row>45</xdr:row>
      <xdr:rowOff>18785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A782A1C-781F-519E-400F-7DEE57018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15500" y="60388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952500</xdr:colOff>
      <xdr:row>49</xdr:row>
      <xdr:rowOff>95250</xdr:rowOff>
    </xdr:from>
    <xdr:to>
      <xdr:col>13</xdr:col>
      <xdr:colOff>1094713</xdr:colOff>
      <xdr:row>61</xdr:row>
      <xdr:rowOff>47360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64C0AAC-D443-20AF-0FA2-47EEE279F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25025" y="89630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942975</xdr:colOff>
      <xdr:row>65</xdr:row>
      <xdr:rowOff>19050</xdr:rowOff>
    </xdr:from>
    <xdr:to>
      <xdr:col>13</xdr:col>
      <xdr:colOff>1085188</xdr:colOff>
      <xdr:row>76</xdr:row>
      <xdr:rowOff>152135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9E8400-E2BE-0A40-40F8-6DB98737B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15500" y="11782425"/>
          <a:ext cx="5295238" cy="2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34</xdr:row>
      <xdr:rowOff>19050</xdr:rowOff>
    </xdr:from>
    <xdr:to>
      <xdr:col>12</xdr:col>
      <xdr:colOff>866113</xdr:colOff>
      <xdr:row>45</xdr:row>
      <xdr:rowOff>85468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8909710-6C6F-8B5B-A041-35F2349C7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8175" y="6172200"/>
          <a:ext cx="5295238" cy="2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4</xdr:col>
      <xdr:colOff>866113</xdr:colOff>
      <xdr:row>45</xdr:row>
      <xdr:rowOff>85468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3C09F9E-5A66-7171-D112-2D87AE285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72200"/>
          <a:ext cx="5295238" cy="20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19050</xdr:rowOff>
    </xdr:from>
    <xdr:to>
      <xdr:col>12</xdr:col>
      <xdr:colOff>866113</xdr:colOff>
      <xdr:row>28</xdr:row>
      <xdr:rowOff>85468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ACBB7160-12D0-71D4-F501-C41B0A3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3095625"/>
          <a:ext cx="5295238" cy="2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4</xdr:col>
      <xdr:colOff>866113</xdr:colOff>
      <xdr:row>28</xdr:row>
      <xdr:rowOff>85468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692864D9-5A46-6C9E-934D-20F0DCA8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95625"/>
          <a:ext cx="5295238" cy="205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19050</xdr:rowOff>
    </xdr:from>
    <xdr:to>
      <xdr:col>20</xdr:col>
      <xdr:colOff>866113</xdr:colOff>
      <xdr:row>13</xdr:row>
      <xdr:rowOff>85468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B9ACBAA8-F6CF-B991-6EFF-DC187E7D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16425" y="381000"/>
          <a:ext cx="5295238" cy="20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19050</xdr:rowOff>
    </xdr:from>
    <xdr:to>
      <xdr:col>12</xdr:col>
      <xdr:colOff>866113</xdr:colOff>
      <xdr:row>13</xdr:row>
      <xdr:rowOff>85468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4A00E63-C1AA-E26F-50F6-BC0F8C4F6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381000"/>
          <a:ext cx="5295238" cy="2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4</xdr:col>
      <xdr:colOff>866113</xdr:colOff>
      <xdr:row>13</xdr:row>
      <xdr:rowOff>85468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318F6F-65C9-1A0B-2655-88E5E739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1000"/>
          <a:ext cx="5295238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47625</xdr:rowOff>
    </xdr:from>
    <xdr:to>
      <xdr:col>4</xdr:col>
      <xdr:colOff>894688</xdr:colOff>
      <xdr:row>13</xdr:row>
      <xdr:rowOff>180710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EB84722-D9AA-C5A3-859B-E23779EF6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095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4</xdr:col>
      <xdr:colOff>875638</xdr:colOff>
      <xdr:row>28</xdr:row>
      <xdr:rowOff>152135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886D1D5-B240-0F73-CFE9-6A839D3B1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956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4</xdr:col>
      <xdr:colOff>875638</xdr:colOff>
      <xdr:row>43</xdr:row>
      <xdr:rowOff>161660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A9CBE3F-5AFC-D17A-CDB9-A63C404A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8197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19050</xdr:rowOff>
    </xdr:from>
    <xdr:to>
      <xdr:col>12</xdr:col>
      <xdr:colOff>837538</xdr:colOff>
      <xdr:row>13</xdr:row>
      <xdr:rowOff>152135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2CF3F93-AB84-C0A7-6698-F1B9CDE02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0625" y="3810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4</xdr:col>
      <xdr:colOff>875638</xdr:colOff>
      <xdr:row>58</xdr:row>
      <xdr:rowOff>152135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E3AF286-9AF7-0230-8D89-7E906C389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248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19050</xdr:rowOff>
    </xdr:from>
    <xdr:to>
      <xdr:col>12</xdr:col>
      <xdr:colOff>837538</xdr:colOff>
      <xdr:row>28</xdr:row>
      <xdr:rowOff>152135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EED40BD-3C8A-7318-FF00-F5175808D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10625" y="30956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19050</xdr:rowOff>
    </xdr:from>
    <xdr:to>
      <xdr:col>12</xdr:col>
      <xdr:colOff>837538</xdr:colOff>
      <xdr:row>43</xdr:row>
      <xdr:rowOff>152135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061F28A-2A61-FDBF-2F5E-133E88116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10625" y="58102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19050</xdr:rowOff>
    </xdr:from>
    <xdr:to>
      <xdr:col>20</xdr:col>
      <xdr:colOff>866113</xdr:colOff>
      <xdr:row>13</xdr:row>
      <xdr:rowOff>152135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848F52F-EA8A-07D1-84BA-B31CD293F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11525" y="3810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19050</xdr:rowOff>
    </xdr:from>
    <xdr:to>
      <xdr:col>20</xdr:col>
      <xdr:colOff>866113</xdr:colOff>
      <xdr:row>28</xdr:row>
      <xdr:rowOff>152135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ED2529A7-E94C-D43D-7C73-976865810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011525" y="30956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32</xdr:row>
      <xdr:rowOff>19050</xdr:rowOff>
    </xdr:from>
    <xdr:to>
      <xdr:col>20</xdr:col>
      <xdr:colOff>866113</xdr:colOff>
      <xdr:row>43</xdr:row>
      <xdr:rowOff>152135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E9FE05BF-4F9C-1076-D0D3-E9B233CC4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40050" y="58102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19050</xdr:rowOff>
    </xdr:from>
    <xdr:to>
      <xdr:col>4</xdr:col>
      <xdr:colOff>875638</xdr:colOff>
      <xdr:row>75</xdr:row>
      <xdr:rowOff>152135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71C6D4D-5B07-7D7F-A4A7-08CCCBD69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16014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4</xdr:col>
      <xdr:colOff>875638</xdr:colOff>
      <xdr:row>90</xdr:row>
      <xdr:rowOff>152135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80522038-4E82-2D2A-C0D2-C52977D4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43160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19050</xdr:rowOff>
    </xdr:from>
    <xdr:to>
      <xdr:col>4</xdr:col>
      <xdr:colOff>875638</xdr:colOff>
      <xdr:row>105</xdr:row>
      <xdr:rowOff>152135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52F9FA29-6D7B-F8D6-2625-05D02CA3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0307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19050</xdr:rowOff>
    </xdr:from>
    <xdr:to>
      <xdr:col>12</xdr:col>
      <xdr:colOff>837538</xdr:colOff>
      <xdr:row>75</xdr:row>
      <xdr:rowOff>152135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E539821-B8B3-EDC3-2753-8D6B0D557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39150" y="116014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79</xdr:row>
      <xdr:rowOff>19050</xdr:rowOff>
    </xdr:from>
    <xdr:to>
      <xdr:col>12</xdr:col>
      <xdr:colOff>837538</xdr:colOff>
      <xdr:row>90</xdr:row>
      <xdr:rowOff>152135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204088E1-EACB-E1CF-81F8-17BCBF718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39150" y="143160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4</xdr:col>
      <xdr:colOff>875638</xdr:colOff>
      <xdr:row>121</xdr:row>
      <xdr:rowOff>152135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377102B-1A06-4065-49EA-1DA7A414B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99263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12</xdr:col>
      <xdr:colOff>837538</xdr:colOff>
      <xdr:row>121</xdr:row>
      <xdr:rowOff>133085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4DD2C67-2C5D-53D7-B16F-9189D2CAA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096250" y="19907250"/>
          <a:ext cx="5295238" cy="21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4</xdr:col>
      <xdr:colOff>866113</xdr:colOff>
      <xdr:row>13</xdr:row>
      <xdr:rowOff>152135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B9F9085-8BB9-4394-D557-ADB5E31E1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4</xdr:col>
      <xdr:colOff>866113</xdr:colOff>
      <xdr:row>28</xdr:row>
      <xdr:rowOff>152135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2142137-4693-5A62-0E69-8243331D4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956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4</xdr:col>
      <xdr:colOff>866113</xdr:colOff>
      <xdr:row>58</xdr:row>
      <xdr:rowOff>152135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F9EE31A-B290-990A-3AAA-249A3AD6F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248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19050</xdr:rowOff>
    </xdr:from>
    <xdr:to>
      <xdr:col>12</xdr:col>
      <xdr:colOff>866113</xdr:colOff>
      <xdr:row>13</xdr:row>
      <xdr:rowOff>152135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54B1AA2-0F37-063A-A415-1D4A5A75B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0" y="3810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17</xdr:row>
      <xdr:rowOff>9525</xdr:rowOff>
    </xdr:from>
    <xdr:to>
      <xdr:col>12</xdr:col>
      <xdr:colOff>885163</xdr:colOff>
      <xdr:row>28</xdr:row>
      <xdr:rowOff>142610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DA068A7-46F5-768F-83DB-8B3395C05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2850" y="30861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4</xdr:col>
      <xdr:colOff>866113</xdr:colOff>
      <xdr:row>43</xdr:row>
      <xdr:rowOff>152135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4A23465-88AB-C5F6-A614-D3F371731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8102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19050</xdr:rowOff>
    </xdr:from>
    <xdr:to>
      <xdr:col>12</xdr:col>
      <xdr:colOff>866113</xdr:colOff>
      <xdr:row>43</xdr:row>
      <xdr:rowOff>152135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505826B-9B1D-D5B8-784D-615BD574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43800" y="58102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19050</xdr:rowOff>
    </xdr:from>
    <xdr:to>
      <xdr:col>20</xdr:col>
      <xdr:colOff>866113</xdr:colOff>
      <xdr:row>13</xdr:row>
      <xdr:rowOff>152135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A1D0EC6-8A5A-F91A-3B22-BC04C5E9B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63800" y="3810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19050</xdr:rowOff>
    </xdr:from>
    <xdr:to>
      <xdr:col>20</xdr:col>
      <xdr:colOff>866113</xdr:colOff>
      <xdr:row>29</xdr:row>
      <xdr:rowOff>152135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C5B42CD-E431-E5AA-226C-D5ED102B1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163800" y="32766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32</xdr:row>
      <xdr:rowOff>19050</xdr:rowOff>
    </xdr:from>
    <xdr:to>
      <xdr:col>20</xdr:col>
      <xdr:colOff>866113</xdr:colOff>
      <xdr:row>43</xdr:row>
      <xdr:rowOff>152135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F2C2BE7-5827-DA24-46A9-9B80F03C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63800" y="58102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4</xdr:col>
      <xdr:colOff>866113</xdr:colOff>
      <xdr:row>73</xdr:row>
      <xdr:rowOff>152135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1B9A27A-1B7D-8C6A-55C2-4FABB5430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12395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4</xdr:col>
      <xdr:colOff>866113</xdr:colOff>
      <xdr:row>88</xdr:row>
      <xdr:rowOff>152135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888274C-1C7D-9F75-4F8F-027C2BA36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39541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4</xdr:col>
      <xdr:colOff>866113</xdr:colOff>
      <xdr:row>103</xdr:row>
      <xdr:rowOff>152135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903A72B-8B4C-9DDA-AD4B-581E86F0A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666875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19050</xdr:rowOff>
    </xdr:from>
    <xdr:to>
      <xdr:col>12</xdr:col>
      <xdr:colOff>866113</xdr:colOff>
      <xdr:row>73</xdr:row>
      <xdr:rowOff>152135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6E4A4A0-ACBB-2258-55F0-18DEC59E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3800" y="11239500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77</xdr:row>
      <xdr:rowOff>19050</xdr:rowOff>
    </xdr:from>
    <xdr:to>
      <xdr:col>12</xdr:col>
      <xdr:colOff>866113</xdr:colOff>
      <xdr:row>88</xdr:row>
      <xdr:rowOff>152135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158F6C0-624E-F356-35C1-ED97ABE00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43800" y="1395412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19050</xdr:rowOff>
    </xdr:from>
    <xdr:to>
      <xdr:col>4</xdr:col>
      <xdr:colOff>866113</xdr:colOff>
      <xdr:row>118</xdr:row>
      <xdr:rowOff>152135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7C03672-585C-AE17-6BA8-5323853F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9383375"/>
          <a:ext cx="5295238" cy="21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107</xdr:row>
      <xdr:rowOff>0</xdr:rowOff>
    </xdr:from>
    <xdr:to>
      <xdr:col>12</xdr:col>
      <xdr:colOff>866113</xdr:colOff>
      <xdr:row>120</xdr:row>
      <xdr:rowOff>56849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E9238764-0668-7685-610D-110844959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543800" y="19364325"/>
          <a:ext cx="5295238" cy="2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4</xdr:col>
      <xdr:colOff>219724</xdr:colOff>
      <xdr:row>14</xdr:row>
      <xdr:rowOff>57480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315CF485-CBCD-BCE3-134D-2619F78F0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4648849" cy="236253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381000</xdr:colOff>
      <xdr:row>1</xdr:row>
      <xdr:rowOff>57150</xdr:rowOff>
    </xdr:from>
    <xdr:to>
      <xdr:col>11</xdr:col>
      <xdr:colOff>19696</xdr:colOff>
      <xdr:row>12</xdr:row>
      <xdr:rowOff>76481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EF548CE4-5D1B-9B77-3359-050ECD3C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38125"/>
          <a:ext cx="4629796" cy="201005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18</xdr:row>
      <xdr:rowOff>47625</xdr:rowOff>
    </xdr:from>
    <xdr:to>
      <xdr:col>4</xdr:col>
      <xdr:colOff>200671</xdr:colOff>
      <xdr:row>35</xdr:row>
      <xdr:rowOff>38528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10F751D-0863-F08D-52DF-A91245C61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24200"/>
          <a:ext cx="4629796" cy="306747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381000</xdr:colOff>
      <xdr:row>18</xdr:row>
      <xdr:rowOff>57150</xdr:rowOff>
    </xdr:from>
    <xdr:to>
      <xdr:col>11</xdr:col>
      <xdr:colOff>19696</xdr:colOff>
      <xdr:row>31</xdr:row>
      <xdr:rowOff>19373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1134B3A-FC2B-BAAA-972C-9531213F5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0125" y="3314700"/>
          <a:ext cx="4629796" cy="231489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39</xdr:row>
      <xdr:rowOff>47625</xdr:rowOff>
    </xdr:from>
    <xdr:to>
      <xdr:col>4</xdr:col>
      <xdr:colOff>210197</xdr:colOff>
      <xdr:row>59</xdr:row>
      <xdr:rowOff>10025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A1127DA1-2441-E938-BE04-066A73A67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05650"/>
          <a:ext cx="4639322" cy="35819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390525</xdr:colOff>
      <xdr:row>39</xdr:row>
      <xdr:rowOff>38100</xdr:rowOff>
    </xdr:from>
    <xdr:to>
      <xdr:col>11</xdr:col>
      <xdr:colOff>38747</xdr:colOff>
      <xdr:row>53</xdr:row>
      <xdr:rowOff>348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4F5169E-3BAE-5BED-FC59-7D4B5C23B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19650" y="7096125"/>
          <a:ext cx="4639322" cy="249589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61</xdr:row>
      <xdr:rowOff>47625</xdr:rowOff>
    </xdr:from>
    <xdr:to>
      <xdr:col>4</xdr:col>
      <xdr:colOff>200671</xdr:colOff>
      <xdr:row>83</xdr:row>
      <xdr:rowOff>10075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63C16F3-1B12-D66C-7DCE-21F89C795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06125"/>
          <a:ext cx="4629796" cy="39439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400050</xdr:colOff>
      <xdr:row>61</xdr:row>
      <xdr:rowOff>47625</xdr:rowOff>
    </xdr:from>
    <xdr:to>
      <xdr:col>11</xdr:col>
      <xdr:colOff>57799</xdr:colOff>
      <xdr:row>76</xdr:row>
      <xdr:rowOff>76583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B1873C5-D386-3319-9766-17DA62099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29175" y="11087100"/>
          <a:ext cx="4648849" cy="274358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</xdr:row>
      <xdr:rowOff>47625</xdr:rowOff>
    </xdr:from>
    <xdr:to>
      <xdr:col>16</xdr:col>
      <xdr:colOff>200671</xdr:colOff>
      <xdr:row>16</xdr:row>
      <xdr:rowOff>28951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7FF8238-D96D-7EAB-BB34-ADC4A0D96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06025" y="228600"/>
          <a:ext cx="4629796" cy="269595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371475</xdr:colOff>
      <xdr:row>1</xdr:row>
      <xdr:rowOff>57150</xdr:rowOff>
    </xdr:from>
    <xdr:to>
      <xdr:col>22</xdr:col>
      <xdr:colOff>648346</xdr:colOff>
      <xdr:row>12</xdr:row>
      <xdr:rowOff>47902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6526DD23-C9D7-11C9-0617-92FFE7B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06625" y="238125"/>
          <a:ext cx="4629796" cy="19814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18</xdr:row>
      <xdr:rowOff>47625</xdr:rowOff>
    </xdr:from>
    <xdr:to>
      <xdr:col>16</xdr:col>
      <xdr:colOff>219724</xdr:colOff>
      <xdr:row>36</xdr:row>
      <xdr:rowOff>9974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7D889ED5-A547-9714-9B93-1AFC00772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06025" y="3305175"/>
          <a:ext cx="4648849" cy="321989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390525</xdr:colOff>
      <xdr:row>18</xdr:row>
      <xdr:rowOff>47625</xdr:rowOff>
    </xdr:from>
    <xdr:to>
      <xdr:col>22</xdr:col>
      <xdr:colOff>657870</xdr:colOff>
      <xdr:row>31</xdr:row>
      <xdr:rowOff>38427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58E2C2B9-193C-33FC-D172-FDED1533C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925675" y="3305175"/>
          <a:ext cx="4620270" cy="23434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39</xdr:row>
      <xdr:rowOff>47625</xdr:rowOff>
    </xdr:from>
    <xdr:to>
      <xdr:col>16</xdr:col>
      <xdr:colOff>191145</xdr:colOff>
      <xdr:row>58</xdr:row>
      <xdr:rowOff>162421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44A83828-B882-6909-0DBC-CFD683519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06025" y="7105650"/>
          <a:ext cx="4620270" cy="355332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361950</xdr:colOff>
      <xdr:row>39</xdr:row>
      <xdr:rowOff>47625</xdr:rowOff>
    </xdr:from>
    <xdr:to>
      <xdr:col>22</xdr:col>
      <xdr:colOff>648347</xdr:colOff>
      <xdr:row>54</xdr:row>
      <xdr:rowOff>372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4CFF94F0-3227-ABD5-1E64-F50BF1CC2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97100" y="7105650"/>
          <a:ext cx="4639322" cy="26673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24</xdr:col>
      <xdr:colOff>0</xdr:colOff>
      <xdr:row>1</xdr:row>
      <xdr:rowOff>47625</xdr:rowOff>
    </xdr:from>
    <xdr:to>
      <xdr:col>28</xdr:col>
      <xdr:colOff>191145</xdr:colOff>
      <xdr:row>16</xdr:row>
      <xdr:rowOff>372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449DB89C-0973-E170-B997-C124EB70A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259675" y="228600"/>
          <a:ext cx="4620270" cy="26673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28</xdr:col>
      <xdr:colOff>371475</xdr:colOff>
      <xdr:row>1</xdr:row>
      <xdr:rowOff>47625</xdr:rowOff>
    </xdr:from>
    <xdr:to>
      <xdr:col>34</xdr:col>
      <xdr:colOff>676920</xdr:colOff>
      <xdr:row>11</xdr:row>
      <xdr:rowOff>133615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79F5CD68-B08B-2F9F-2850-00E9763E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060275" y="228600"/>
          <a:ext cx="4620270" cy="189574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24</xdr:col>
      <xdr:colOff>0</xdr:colOff>
      <xdr:row>18</xdr:row>
      <xdr:rowOff>57150</xdr:rowOff>
    </xdr:from>
    <xdr:to>
      <xdr:col>28</xdr:col>
      <xdr:colOff>200671</xdr:colOff>
      <xdr:row>35</xdr:row>
      <xdr:rowOff>162369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60254A5B-E711-27CD-8111-4C8A2437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259675" y="3314700"/>
          <a:ext cx="4629796" cy="318179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28</xdr:col>
      <xdr:colOff>371475</xdr:colOff>
      <xdr:row>18</xdr:row>
      <xdr:rowOff>57150</xdr:rowOff>
    </xdr:from>
    <xdr:to>
      <xdr:col>35</xdr:col>
      <xdr:colOff>19699</xdr:colOff>
      <xdr:row>32</xdr:row>
      <xdr:rowOff>9872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C051D60C-5A99-CB13-98EF-950F9FD4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060275" y="3314700"/>
          <a:ext cx="4648849" cy="24863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24</xdr:col>
      <xdr:colOff>0</xdr:colOff>
      <xdr:row>39</xdr:row>
      <xdr:rowOff>57150</xdr:rowOff>
    </xdr:from>
    <xdr:to>
      <xdr:col>28</xdr:col>
      <xdr:colOff>191145</xdr:colOff>
      <xdr:row>57</xdr:row>
      <xdr:rowOff>447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7F1941E6-6212-5DCD-15D4-860880021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259675" y="7115175"/>
          <a:ext cx="4620270" cy="320084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28</xdr:col>
      <xdr:colOff>371475</xdr:colOff>
      <xdr:row>39</xdr:row>
      <xdr:rowOff>47625</xdr:rowOff>
    </xdr:from>
    <xdr:to>
      <xdr:col>34</xdr:col>
      <xdr:colOff>676920</xdr:colOff>
      <xdr:row>54</xdr:row>
      <xdr:rowOff>28951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1EF27F2-E4C4-C469-4805-E96BA9A2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5060275" y="7105650"/>
          <a:ext cx="4620270" cy="269595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86</xdr:row>
      <xdr:rowOff>47625</xdr:rowOff>
    </xdr:from>
    <xdr:to>
      <xdr:col>4</xdr:col>
      <xdr:colOff>229250</xdr:colOff>
      <xdr:row>101</xdr:row>
      <xdr:rowOff>28951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AA0BFF6A-10B8-C895-3F17-6D8EDA226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5611475"/>
          <a:ext cx="4658375" cy="269595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409575</xdr:colOff>
      <xdr:row>86</xdr:row>
      <xdr:rowOff>47625</xdr:rowOff>
    </xdr:from>
    <xdr:to>
      <xdr:col>11</xdr:col>
      <xdr:colOff>38745</xdr:colOff>
      <xdr:row>98</xdr:row>
      <xdr:rowOff>38402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A4BA9CDD-7EB7-9C62-D299-5112F1CB4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838700" y="15611475"/>
          <a:ext cx="4620270" cy="21624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9525</xdr:colOff>
      <xdr:row>103</xdr:row>
      <xdr:rowOff>57150</xdr:rowOff>
    </xdr:from>
    <xdr:to>
      <xdr:col>4</xdr:col>
      <xdr:colOff>210196</xdr:colOff>
      <xdr:row>118</xdr:row>
      <xdr:rowOff>19424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FDCA70A0-4BB1-C1F6-E9C2-B1F9C0D81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25" y="18697575"/>
          <a:ext cx="4629796" cy="267689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390525</xdr:colOff>
      <xdr:row>103</xdr:row>
      <xdr:rowOff>57150</xdr:rowOff>
    </xdr:from>
    <xdr:to>
      <xdr:col>11</xdr:col>
      <xdr:colOff>29221</xdr:colOff>
      <xdr:row>116</xdr:row>
      <xdr:rowOff>57478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32221773-3C5B-2BC8-9D99-5AC47CA46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819650" y="18697575"/>
          <a:ext cx="4629796" cy="235300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86</xdr:row>
      <xdr:rowOff>47625</xdr:rowOff>
    </xdr:from>
    <xdr:to>
      <xdr:col>16</xdr:col>
      <xdr:colOff>200671</xdr:colOff>
      <xdr:row>98</xdr:row>
      <xdr:rowOff>9823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2A91C5EB-37B6-C08A-3DA1-AB70E0DCC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06025" y="15611475"/>
          <a:ext cx="4629796" cy="213389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371475</xdr:colOff>
      <xdr:row>86</xdr:row>
      <xdr:rowOff>47625</xdr:rowOff>
    </xdr:from>
    <xdr:to>
      <xdr:col>23</xdr:col>
      <xdr:colOff>651</xdr:colOff>
      <xdr:row>97</xdr:row>
      <xdr:rowOff>271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623250E-EF94-4453-FD4F-940C23F31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906625" y="15611475"/>
          <a:ext cx="4667901" cy="19433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103</xdr:row>
      <xdr:rowOff>47625</xdr:rowOff>
    </xdr:from>
    <xdr:to>
      <xdr:col>16</xdr:col>
      <xdr:colOff>200671</xdr:colOff>
      <xdr:row>114</xdr:row>
      <xdr:rowOff>171745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A3AD871F-2F77-0EE8-1804-ADEB52873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106025" y="18869025"/>
          <a:ext cx="4629796" cy="2114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381000</xdr:colOff>
      <xdr:row>103</xdr:row>
      <xdr:rowOff>47625</xdr:rowOff>
    </xdr:from>
    <xdr:to>
      <xdr:col>22</xdr:col>
      <xdr:colOff>648345</xdr:colOff>
      <xdr:row>114</xdr:row>
      <xdr:rowOff>171745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3F3C5CEC-6D24-4158-F4EB-03FB7CF8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916150" y="18869025"/>
          <a:ext cx="4620270" cy="2114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139</xdr:row>
      <xdr:rowOff>47625</xdr:rowOff>
    </xdr:from>
    <xdr:to>
      <xdr:col>4</xdr:col>
      <xdr:colOff>191145</xdr:colOff>
      <xdr:row>149</xdr:row>
      <xdr:rowOff>9772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8CC6C1D-6F7E-DE65-5AFD-C6E48B2B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1945600"/>
          <a:ext cx="4620270" cy="177189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361950</xdr:colOff>
      <xdr:row>139</xdr:row>
      <xdr:rowOff>47625</xdr:rowOff>
    </xdr:from>
    <xdr:to>
      <xdr:col>11</xdr:col>
      <xdr:colOff>19699</xdr:colOff>
      <xdr:row>149</xdr:row>
      <xdr:rowOff>246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FA62C07-00ED-8D0A-E7FC-FDC0CE50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91075" y="21945600"/>
          <a:ext cx="4648849" cy="17623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139</xdr:row>
      <xdr:rowOff>47625</xdr:rowOff>
    </xdr:from>
    <xdr:to>
      <xdr:col>16</xdr:col>
      <xdr:colOff>191145</xdr:colOff>
      <xdr:row>146</xdr:row>
      <xdr:rowOff>162118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165C96AC-AC1F-88EA-6DAD-1F070B5CA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106025" y="21945600"/>
          <a:ext cx="4620270" cy="138131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371475</xdr:colOff>
      <xdr:row>139</xdr:row>
      <xdr:rowOff>47625</xdr:rowOff>
    </xdr:from>
    <xdr:to>
      <xdr:col>22</xdr:col>
      <xdr:colOff>648346</xdr:colOff>
      <xdr:row>146</xdr:row>
      <xdr:rowOff>152591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E4B98566-5F9D-0F5F-0047-B7DE584BD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906625" y="21945600"/>
          <a:ext cx="4629796" cy="137179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121</xdr:row>
      <xdr:rowOff>47625</xdr:rowOff>
    </xdr:from>
    <xdr:to>
      <xdr:col>4</xdr:col>
      <xdr:colOff>153039</xdr:colOff>
      <xdr:row>136</xdr:row>
      <xdr:rowOff>372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F9A1B44E-57AB-8843-CF0A-8C73AD80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1945600"/>
          <a:ext cx="4582164" cy="26673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333375</xdr:colOff>
      <xdr:row>121</xdr:row>
      <xdr:rowOff>47625</xdr:rowOff>
    </xdr:from>
    <xdr:to>
      <xdr:col>10</xdr:col>
      <xdr:colOff>619766</xdr:colOff>
      <xdr:row>135</xdr:row>
      <xdr:rowOff>9873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D6A8D56F-B765-9979-AF2F-C45A3A37D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762500" y="21945600"/>
          <a:ext cx="4591691" cy="249589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4</xdr:col>
      <xdr:colOff>172092</xdr:colOff>
      <xdr:row>13</xdr:row>
      <xdr:rowOff>162244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AFDB0D24-0B0D-210A-DACE-A783C7DF9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4601217" cy="228631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333375</xdr:colOff>
      <xdr:row>1</xdr:row>
      <xdr:rowOff>47625</xdr:rowOff>
    </xdr:from>
    <xdr:to>
      <xdr:col>10</xdr:col>
      <xdr:colOff>610239</xdr:colOff>
      <xdr:row>12</xdr:row>
      <xdr:rowOff>9798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42FFFD1-54CE-4EEF-90C6-B3C271ED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228600"/>
          <a:ext cx="4582164" cy="195289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18</xdr:row>
      <xdr:rowOff>47625</xdr:rowOff>
    </xdr:from>
    <xdr:to>
      <xdr:col>4</xdr:col>
      <xdr:colOff>143513</xdr:colOff>
      <xdr:row>33</xdr:row>
      <xdr:rowOff>372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15E6B6F2-0921-DCB6-D1C8-A5735D62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05175"/>
          <a:ext cx="4572638" cy="26673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314325</xdr:colOff>
      <xdr:row>18</xdr:row>
      <xdr:rowOff>47625</xdr:rowOff>
    </xdr:from>
    <xdr:to>
      <xdr:col>10</xdr:col>
      <xdr:colOff>619768</xdr:colOff>
      <xdr:row>30</xdr:row>
      <xdr:rowOff>152718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600D864E-9EE0-8620-007A-1A55C907D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3450" y="3305175"/>
          <a:ext cx="4610743" cy="227679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36</xdr:row>
      <xdr:rowOff>47625</xdr:rowOff>
    </xdr:from>
    <xdr:to>
      <xdr:col>4</xdr:col>
      <xdr:colOff>172092</xdr:colOff>
      <xdr:row>51</xdr:row>
      <xdr:rowOff>19425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ACB3E2E8-7982-410B-1D94-C61ADB45E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562725"/>
          <a:ext cx="4601217" cy="268642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352425</xdr:colOff>
      <xdr:row>36</xdr:row>
      <xdr:rowOff>47625</xdr:rowOff>
    </xdr:from>
    <xdr:to>
      <xdr:col>10</xdr:col>
      <xdr:colOff>667395</xdr:colOff>
      <xdr:row>50</xdr:row>
      <xdr:rowOff>347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E67D6988-60F4-C0EF-53CE-58F29BBBA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81550" y="6562725"/>
          <a:ext cx="4620270" cy="248637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54</xdr:row>
      <xdr:rowOff>47625</xdr:rowOff>
    </xdr:from>
    <xdr:to>
      <xdr:col>4</xdr:col>
      <xdr:colOff>172092</xdr:colOff>
      <xdr:row>69</xdr:row>
      <xdr:rowOff>9899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8CA0047-482C-B1F3-2717-835620E4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820275"/>
          <a:ext cx="4601217" cy="267689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342900</xdr:colOff>
      <xdr:row>54</xdr:row>
      <xdr:rowOff>47625</xdr:rowOff>
    </xdr:from>
    <xdr:to>
      <xdr:col>10</xdr:col>
      <xdr:colOff>638817</xdr:colOff>
      <xdr:row>68</xdr:row>
      <xdr:rowOff>124189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70B4686A-7002-BE58-244E-CD68A86E0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9820275"/>
          <a:ext cx="4601217" cy="261021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</xdr:row>
      <xdr:rowOff>47625</xdr:rowOff>
    </xdr:from>
    <xdr:to>
      <xdr:col>16</xdr:col>
      <xdr:colOff>143513</xdr:colOff>
      <xdr:row>14</xdr:row>
      <xdr:rowOff>19374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470B69C8-CDC2-1C5D-29CF-981E432D3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06025" y="228600"/>
          <a:ext cx="4572638" cy="232442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314325</xdr:colOff>
      <xdr:row>1</xdr:row>
      <xdr:rowOff>47625</xdr:rowOff>
    </xdr:from>
    <xdr:to>
      <xdr:col>22</xdr:col>
      <xdr:colOff>600722</xdr:colOff>
      <xdr:row>11</xdr:row>
      <xdr:rowOff>162194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DE851282-3EA3-88AA-9C05-4A3E58830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49475" y="228600"/>
          <a:ext cx="4639322" cy="192431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18</xdr:row>
      <xdr:rowOff>47625</xdr:rowOff>
    </xdr:from>
    <xdr:to>
      <xdr:col>16</xdr:col>
      <xdr:colOff>172092</xdr:colOff>
      <xdr:row>31</xdr:row>
      <xdr:rowOff>19374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F488AAC2-BE5C-50E4-7AC7-8E43786FE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06025" y="3305175"/>
          <a:ext cx="4601217" cy="232442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333375</xdr:colOff>
      <xdr:row>18</xdr:row>
      <xdr:rowOff>47625</xdr:rowOff>
    </xdr:from>
    <xdr:to>
      <xdr:col>22</xdr:col>
      <xdr:colOff>581667</xdr:colOff>
      <xdr:row>30</xdr:row>
      <xdr:rowOff>171770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D3598E44-CC44-1ABA-7675-794E1AC6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868525" y="3305175"/>
          <a:ext cx="4601217" cy="2295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36</xdr:row>
      <xdr:rowOff>47625</xdr:rowOff>
    </xdr:from>
    <xdr:to>
      <xdr:col>16</xdr:col>
      <xdr:colOff>162566</xdr:colOff>
      <xdr:row>49</xdr:row>
      <xdr:rowOff>28901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1A069206-3594-46EE-EE42-186B75A4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06025" y="6562725"/>
          <a:ext cx="4591691" cy="233395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28</xdr:col>
      <xdr:colOff>162566</xdr:colOff>
      <xdr:row>12</xdr:row>
      <xdr:rowOff>95541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7C1B5AD5-4EC0-08F4-C604-D54653CB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59675" y="180975"/>
          <a:ext cx="4591691" cy="208626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28</xdr:col>
      <xdr:colOff>323850</xdr:colOff>
      <xdr:row>1</xdr:row>
      <xdr:rowOff>47625</xdr:rowOff>
    </xdr:from>
    <xdr:to>
      <xdr:col>34</xdr:col>
      <xdr:colOff>619768</xdr:colOff>
      <xdr:row>11</xdr:row>
      <xdr:rowOff>171720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C50FA8F5-D163-515A-3DCC-DEFA1A196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012650" y="228600"/>
          <a:ext cx="4610743" cy="1933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24</xdr:col>
      <xdr:colOff>0</xdr:colOff>
      <xdr:row>18</xdr:row>
      <xdr:rowOff>47625</xdr:rowOff>
    </xdr:from>
    <xdr:to>
      <xdr:col>28</xdr:col>
      <xdr:colOff>172092</xdr:colOff>
      <xdr:row>29</xdr:row>
      <xdr:rowOff>162219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EBF6C34C-365B-8203-2C6F-9A661E0C7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259675" y="3305175"/>
          <a:ext cx="4601217" cy="210531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28</xdr:col>
      <xdr:colOff>333375</xdr:colOff>
      <xdr:row>18</xdr:row>
      <xdr:rowOff>47625</xdr:rowOff>
    </xdr:from>
    <xdr:to>
      <xdr:col>34</xdr:col>
      <xdr:colOff>619767</xdr:colOff>
      <xdr:row>29</xdr:row>
      <xdr:rowOff>133640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85F1B1C1-B555-4136-C4D6-5CB1FE659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022175" y="3305175"/>
          <a:ext cx="4601217" cy="207674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24</xdr:col>
      <xdr:colOff>0</xdr:colOff>
      <xdr:row>36</xdr:row>
      <xdr:rowOff>47625</xdr:rowOff>
    </xdr:from>
    <xdr:to>
      <xdr:col>28</xdr:col>
      <xdr:colOff>181618</xdr:colOff>
      <xdr:row>47</xdr:row>
      <xdr:rowOff>152692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84A6F77B-2228-A892-9052-C38CF5E85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259675" y="6562725"/>
          <a:ext cx="4610743" cy="209579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28</xdr:col>
      <xdr:colOff>342900</xdr:colOff>
      <xdr:row>36</xdr:row>
      <xdr:rowOff>47625</xdr:rowOff>
    </xdr:from>
    <xdr:to>
      <xdr:col>34</xdr:col>
      <xdr:colOff>610239</xdr:colOff>
      <xdr:row>47</xdr:row>
      <xdr:rowOff>133640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6C8C6BBE-DE5E-3EA3-379A-E0E75F5E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031700" y="6562725"/>
          <a:ext cx="4582164" cy="207674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72</xdr:row>
      <xdr:rowOff>47625</xdr:rowOff>
    </xdr:from>
    <xdr:to>
      <xdr:col>4</xdr:col>
      <xdr:colOff>181618</xdr:colOff>
      <xdr:row>82</xdr:row>
      <xdr:rowOff>19299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2E90AE72-7239-0B51-DA1D-81D1B573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3077825"/>
          <a:ext cx="4610743" cy="178142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342900</xdr:colOff>
      <xdr:row>72</xdr:row>
      <xdr:rowOff>47625</xdr:rowOff>
    </xdr:from>
    <xdr:to>
      <xdr:col>10</xdr:col>
      <xdr:colOff>619764</xdr:colOff>
      <xdr:row>81</xdr:row>
      <xdr:rowOff>143116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02390A2B-BDA9-D6CE-E742-BA9C9367B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72025" y="13077825"/>
          <a:ext cx="4582164" cy="172426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85</xdr:row>
      <xdr:rowOff>47625</xdr:rowOff>
    </xdr:from>
    <xdr:to>
      <xdr:col>4</xdr:col>
      <xdr:colOff>191145</xdr:colOff>
      <xdr:row>94</xdr:row>
      <xdr:rowOff>171695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FFF548CF-BD20-D29F-80A8-7643F19F7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5430500"/>
          <a:ext cx="4620270" cy="1752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352425</xdr:colOff>
      <xdr:row>85</xdr:row>
      <xdr:rowOff>47625</xdr:rowOff>
    </xdr:from>
    <xdr:to>
      <xdr:col>10</xdr:col>
      <xdr:colOff>638816</xdr:colOff>
      <xdr:row>94</xdr:row>
      <xdr:rowOff>133589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952E9597-ADF7-98A0-4670-98B8D6858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781550" y="15430500"/>
          <a:ext cx="4591691" cy="171473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98</xdr:row>
      <xdr:rowOff>47625</xdr:rowOff>
    </xdr:from>
    <xdr:to>
      <xdr:col>4</xdr:col>
      <xdr:colOff>153039</xdr:colOff>
      <xdr:row>107</xdr:row>
      <xdr:rowOff>171695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DA54A7DD-23B7-BBDC-67D0-E245ADA6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7783175"/>
          <a:ext cx="4582164" cy="1752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323850</xdr:colOff>
      <xdr:row>98</xdr:row>
      <xdr:rowOff>47625</xdr:rowOff>
    </xdr:from>
    <xdr:to>
      <xdr:col>10</xdr:col>
      <xdr:colOff>638820</xdr:colOff>
      <xdr:row>107</xdr:row>
      <xdr:rowOff>152642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30DAA09-8783-C518-EA6F-38B5AE098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752975" y="17783175"/>
          <a:ext cx="4620270" cy="173379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72</xdr:row>
      <xdr:rowOff>47625</xdr:rowOff>
    </xdr:from>
    <xdr:to>
      <xdr:col>16</xdr:col>
      <xdr:colOff>153039</xdr:colOff>
      <xdr:row>80</xdr:row>
      <xdr:rowOff>162143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F4587541-56BD-AA99-0015-A8D42E62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106025" y="13077825"/>
          <a:ext cx="4582164" cy="156231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314325</xdr:colOff>
      <xdr:row>72</xdr:row>
      <xdr:rowOff>47625</xdr:rowOff>
    </xdr:from>
    <xdr:to>
      <xdr:col>22</xdr:col>
      <xdr:colOff>562617</xdr:colOff>
      <xdr:row>80</xdr:row>
      <xdr:rowOff>143090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472C2A23-48C1-E38D-6830-483D3AF79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849475" y="13077825"/>
          <a:ext cx="4601217" cy="154326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85</xdr:row>
      <xdr:rowOff>47625</xdr:rowOff>
    </xdr:from>
    <xdr:to>
      <xdr:col>16</xdr:col>
      <xdr:colOff>181618</xdr:colOff>
      <xdr:row>93</xdr:row>
      <xdr:rowOff>133564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DB563331-9B2C-13D5-F2CE-0320BA4C6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106025" y="15430500"/>
          <a:ext cx="4610743" cy="153373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333375</xdr:colOff>
      <xdr:row>85</xdr:row>
      <xdr:rowOff>47625</xdr:rowOff>
    </xdr:from>
    <xdr:to>
      <xdr:col>22</xdr:col>
      <xdr:colOff>572141</xdr:colOff>
      <xdr:row>93</xdr:row>
      <xdr:rowOff>133564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666F8515-1F1C-F760-E904-CA874DB5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868525" y="15430500"/>
          <a:ext cx="4591691" cy="1533739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0</xdr:colOff>
      <xdr:row>111</xdr:row>
      <xdr:rowOff>47625</xdr:rowOff>
    </xdr:from>
    <xdr:to>
      <xdr:col>4</xdr:col>
      <xdr:colOff>181618</xdr:colOff>
      <xdr:row>119</xdr:row>
      <xdr:rowOff>143090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E0855CB7-71BF-B2E7-E9D2-74F22962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0135850"/>
          <a:ext cx="4610743" cy="154326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323850</xdr:colOff>
      <xdr:row>111</xdr:row>
      <xdr:rowOff>47625</xdr:rowOff>
    </xdr:from>
    <xdr:to>
      <xdr:col>10</xdr:col>
      <xdr:colOff>619767</xdr:colOff>
      <xdr:row>119</xdr:row>
      <xdr:rowOff>143090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A4CDFBC2-6C10-0DAB-A666-BDD3FA0B2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52975" y="20135850"/>
          <a:ext cx="4601217" cy="154326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0</xdr:colOff>
      <xdr:row>111</xdr:row>
      <xdr:rowOff>47625</xdr:rowOff>
    </xdr:from>
    <xdr:to>
      <xdr:col>16</xdr:col>
      <xdr:colOff>162566</xdr:colOff>
      <xdr:row>119</xdr:row>
      <xdr:rowOff>19248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40673513-BA5C-7F4D-309B-411B48A24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106025" y="20135850"/>
          <a:ext cx="4591691" cy="141942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323850</xdr:colOff>
      <xdr:row>111</xdr:row>
      <xdr:rowOff>47625</xdr:rowOff>
    </xdr:from>
    <xdr:to>
      <xdr:col>22</xdr:col>
      <xdr:colOff>562616</xdr:colOff>
      <xdr:row>118</xdr:row>
      <xdr:rowOff>143065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CD7A55E9-783D-2948-C893-49FE9BF2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859000" y="20135850"/>
          <a:ext cx="4591691" cy="136226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333375</xdr:colOff>
      <xdr:row>36</xdr:row>
      <xdr:rowOff>47625</xdr:rowOff>
    </xdr:from>
    <xdr:to>
      <xdr:col>22</xdr:col>
      <xdr:colOff>562614</xdr:colOff>
      <xdr:row>48</xdr:row>
      <xdr:rowOff>171770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C19CDC1-659A-861C-247F-93668BEF2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868525" y="6562725"/>
          <a:ext cx="4582164" cy="229584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47625</xdr:rowOff>
    </xdr:from>
    <xdr:to>
      <xdr:col>8</xdr:col>
      <xdr:colOff>677129</xdr:colOff>
      <xdr:row>24</xdr:row>
      <xdr:rowOff>246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948EA3E-DBAC-1AA6-84A0-5F8132ADE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581275"/>
          <a:ext cx="6115904" cy="17623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19050</xdr:colOff>
      <xdr:row>26</xdr:row>
      <xdr:rowOff>19050</xdr:rowOff>
    </xdr:from>
    <xdr:to>
      <xdr:col>18</xdr:col>
      <xdr:colOff>667606</xdr:colOff>
      <xdr:row>35</xdr:row>
      <xdr:rowOff>133593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CE7EE7A-3761-B8B6-C3BE-E58297D4F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4724400"/>
          <a:ext cx="6134956" cy="174331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19050</xdr:colOff>
      <xdr:row>26</xdr:row>
      <xdr:rowOff>19050</xdr:rowOff>
    </xdr:from>
    <xdr:to>
      <xdr:col>8</xdr:col>
      <xdr:colOff>667606</xdr:colOff>
      <xdr:row>35</xdr:row>
      <xdr:rowOff>152646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DED1BFAC-3D6E-9A37-F118-861A39142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724400"/>
          <a:ext cx="6134956" cy="17623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47625</xdr:colOff>
      <xdr:row>14</xdr:row>
      <xdr:rowOff>47625</xdr:rowOff>
    </xdr:from>
    <xdr:to>
      <xdr:col>19</xdr:col>
      <xdr:colOff>855</xdr:colOff>
      <xdr:row>23</xdr:row>
      <xdr:rowOff>162168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55B71139-F7BA-89E1-1AEE-8312C49C1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5625" y="2581275"/>
          <a:ext cx="6125430" cy="174331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20</xdr:col>
      <xdr:colOff>47625</xdr:colOff>
      <xdr:row>1</xdr:row>
      <xdr:rowOff>47625</xdr:rowOff>
    </xdr:from>
    <xdr:to>
      <xdr:col>29</xdr:col>
      <xdr:colOff>172329</xdr:colOff>
      <xdr:row>11</xdr:row>
      <xdr:rowOff>38351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1543A2F-3D3D-8AE6-4059-6086B7CC6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63625" y="228600"/>
          <a:ext cx="6296904" cy="180047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47625</xdr:colOff>
      <xdr:row>1</xdr:row>
      <xdr:rowOff>47625</xdr:rowOff>
    </xdr:from>
    <xdr:to>
      <xdr:col>19</xdr:col>
      <xdr:colOff>10381</xdr:colOff>
      <xdr:row>11</xdr:row>
      <xdr:rowOff>19299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23E9DAC3-DB57-3228-4267-3DBE36D15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05625" y="228600"/>
          <a:ext cx="6134956" cy="1781424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47625</xdr:colOff>
      <xdr:row>1</xdr:row>
      <xdr:rowOff>47625</xdr:rowOff>
    </xdr:from>
    <xdr:to>
      <xdr:col>9</xdr:col>
      <xdr:colOff>19907</xdr:colOff>
      <xdr:row>11</xdr:row>
      <xdr:rowOff>28825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36B37C8C-2F82-1E1C-D4ED-0A3EEBCA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228600"/>
          <a:ext cx="6144482" cy="179095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5EC06E-750D-4642-89A0-81906C8C69C8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45291719641107086&quot;"/>
    <we:property name="Azh4SQgFWg==" value="&quot;&quot;"/>
    <we:property name="Azh4STQIXEQtOh0NNgM=" value="&quot;DyRx&quot;"/>
    <we:property name="Azh4SQoGSH8hJg==" value="&quot;eQ==&quot;"/>
    <we:property name="Azh4STQIXEQtOh0GPQM=" value="&quot;eQ==&quot;"/>
    <we:property name="Azh4STQIXEQtOh0YKgE=" value="&quot;eFgGWHdXAAM=&quot;"/>
    <we:property name="Azh4STQIXEQtOh0bOwg=" value="&quot;eQ==&quot;"/>
    <we:property name="Azh4STQIXEQtOh0aNBw=" value="&quot;eA==&quot;"/>
    <we:property name="Azh4STQIXEQtOh0cNwg=" value="&quot;eFgGWQ==&quot;"/>
    <we:property name="Azh4STQIXEQtOh0LLgM=" value="&quot;eFgGWHdW&quot;"/>
    <we:property name="Azh4STQIXEQtOh0FKwg=" value="&quot;eA==&quot;"/>
    <we:property name="Azh4STQIXEQtOh0bKx4=" value="&quot;eUYG&quot;"/>
    <we:property name="Azh4STQIXEQtOh0aKwA=" value="&quot;eA==&quot;"/>
    <we:property name="Azh4STQIXEQtOh0FKhA=" value="&quot;eFgGX3I=&quot;"/>
    <we:property name="Azh4STQIXEQtOh0FNg0=" value="&quot;e0Y=&quot;"/>
    <we:property name="Azh4STQIXEQtOh0aOhI=" value="&quot;eQ==&quot;"/>
    <we:property name="Azh4STQIXEQtOh0GLBY=" value="&quot;eg==&quot;"/>
    <we:property name="Azh4STQIXEQtOh0JOwc=" value="&quot;eFgGWHY=&quot;"/>
    <we:property name="Azh4STQIXEQtOh0aPRc=" value="&quot;fQ==&quot;"/>
    <we:property name="Azh4STQIXEQtOh0JKhc=" value="&quot;eQ==&quot;"/>
    <we:property name="Azh4STQIXEQtOh0bLAU=" value="&quot;eA==&quot;"/>
    <we:property name="Azh4STQIXEQtOh0FPRA=" value="&quot;eg==&quot;"/>
    <we:property name="Azh4STQIXEQtOh0bNwc=" value="&quot;eA==&quot;"/>
    <we:property name="Azh4STQIXEQtOh0EKBA=" value="&quot;eA==&quot;"/>
    <we:property name="Azh4STQIXEQtOh0EKBQ=" value="&quot;eA==&quot;"/>
    <we:property name="Azh4STQIXEQtOh0PORQ=" value="&quot;eFgGWHdXAAM=&quot;"/>
    <we:property name="Azh4STQIXEQtOh0BKBc=" value="&quot;eFgPUQ==&quot;"/>
    <we:property name="Azh4STQIXEQtOh0OPQU=" value="&quot;eFgGWHdXAAM=&quot;"/>
    <we:property name="Azh4STQIXEQtOh0BKA0=" value="&quot;eQ==&quot;"/>
    <we:property name="Azh4STQIXEQtOh0BKAA=" value="&quot;ew==&quot;"/>
  </we:properties>
  <we:bindings>
    <we:binding id="refEdit" type="matrix" appref="{A9240D88-5F37-41EA-B308-4B0D10B8FCD2}"/>
    <we:binding id="Worker" type="matrix" appref="{B0EF99D9-441A-4ED3-B430-3A1CB0DE582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19AC-6BC7-4759-B198-A60290C42E1C}">
  <dimension ref="A1:P65"/>
  <sheetViews>
    <sheetView workbookViewId="0">
      <selection activeCell="G22" sqref="G22"/>
    </sheetView>
  </sheetViews>
  <sheetFormatPr defaultRowHeight="14.25" x14ac:dyDescent="0.2"/>
  <cols>
    <col min="1" max="1" width="14.25" bestFit="1" customWidth="1"/>
    <col min="2" max="2" width="14.125" bestFit="1" customWidth="1"/>
    <col min="3" max="3" width="14.75" bestFit="1" customWidth="1"/>
    <col min="4" max="4" width="15.75" customWidth="1"/>
    <col min="5" max="5" width="14.875" bestFit="1" customWidth="1"/>
    <col min="6" max="6" width="15.5" customWidth="1"/>
    <col min="7" max="8" width="12.875" bestFit="1" customWidth="1"/>
    <col min="9" max="9" width="14.25" bestFit="1" customWidth="1"/>
    <col min="11" max="11" width="14.75" bestFit="1" customWidth="1"/>
    <col min="12" max="12" width="14.75" customWidth="1"/>
    <col min="13" max="13" width="14.875" bestFit="1" customWidth="1"/>
    <col min="14" max="14" width="15.375" customWidth="1"/>
    <col min="15" max="16" width="12.875" bestFit="1" customWidth="1"/>
  </cols>
  <sheetData>
    <row r="1" spans="1:16" x14ac:dyDescent="0.2">
      <c r="A1" s="8" t="s">
        <v>424</v>
      </c>
      <c r="B1" s="8"/>
      <c r="C1" s="8"/>
      <c r="D1" s="8"/>
      <c r="E1" s="8"/>
      <c r="F1" s="8"/>
      <c r="G1" s="1" t="s">
        <v>471</v>
      </c>
      <c r="H1" s="1" t="s">
        <v>472</v>
      </c>
      <c r="I1" s="8" t="s">
        <v>428</v>
      </c>
      <c r="J1" s="8"/>
      <c r="K1" s="8"/>
      <c r="L1" s="8"/>
      <c r="M1" s="8"/>
      <c r="N1" s="8"/>
      <c r="O1" s="1" t="s">
        <v>471</v>
      </c>
      <c r="P1" s="1" t="s">
        <v>472</v>
      </c>
    </row>
    <row r="2" spans="1:16" x14ac:dyDescent="0.2">
      <c r="A2" t="s">
        <v>22</v>
      </c>
      <c r="B2" t="s">
        <v>0</v>
      </c>
      <c r="C2" t="s">
        <v>25</v>
      </c>
      <c r="D2" t="s">
        <v>21</v>
      </c>
      <c r="E2" t="s">
        <v>24</v>
      </c>
      <c r="F2" t="s">
        <v>23</v>
      </c>
      <c r="G2" s="2">
        <f>0.0046+2*0.00267</f>
        <v>9.9400000000000009E-3</v>
      </c>
      <c r="H2" s="2">
        <f>0.0046+3*0.00267</f>
        <v>1.261E-2</v>
      </c>
      <c r="I2" t="s">
        <v>16</v>
      </c>
      <c r="J2" t="s">
        <v>0</v>
      </c>
      <c r="K2" t="s">
        <v>19</v>
      </c>
      <c r="L2" t="s">
        <v>20</v>
      </c>
      <c r="M2" t="s">
        <v>17</v>
      </c>
      <c r="N2" t="s">
        <v>18</v>
      </c>
      <c r="O2" s="2">
        <f>0.005776+2*0.004094</f>
        <v>1.3964000000000001E-2</v>
      </c>
      <c r="P2" s="2">
        <f>0.005776+3*0.004094</f>
        <v>1.8058000000000001E-2</v>
      </c>
    </row>
    <row r="10" spans="1:16" x14ac:dyDescent="0.2">
      <c r="A10" s="7"/>
      <c r="B10" s="7"/>
      <c r="C10" s="7"/>
      <c r="D10" s="7"/>
      <c r="E10" s="7"/>
    </row>
    <row r="15" spans="1:16" x14ac:dyDescent="0.2">
      <c r="A15" s="8" t="s">
        <v>425</v>
      </c>
      <c r="B15" s="8"/>
      <c r="C15" s="8"/>
      <c r="D15" s="8"/>
      <c r="E15" s="8"/>
      <c r="F15" s="8"/>
      <c r="G15" s="1" t="s">
        <v>471</v>
      </c>
      <c r="H15" s="1" t="s">
        <v>472</v>
      </c>
    </row>
    <row r="16" spans="1:16" x14ac:dyDescent="0.2">
      <c r="A16" t="s">
        <v>26</v>
      </c>
      <c r="B16" t="s">
        <v>0</v>
      </c>
      <c r="C16" t="s">
        <v>30</v>
      </c>
      <c r="D16" t="s">
        <v>29</v>
      </c>
      <c r="E16" t="s">
        <v>27</v>
      </c>
      <c r="F16" t="s">
        <v>28</v>
      </c>
      <c r="G16" s="2">
        <f>0.004604+2*0.002669</f>
        <v>9.9419999999999994E-3</v>
      </c>
      <c r="H16" s="2">
        <f>0.004604+3*0.002669</f>
        <v>1.2611000000000001E-2</v>
      </c>
      <c r="I16" s="8" t="s">
        <v>429</v>
      </c>
      <c r="J16" s="8"/>
      <c r="K16" s="8"/>
      <c r="L16" s="8"/>
      <c r="M16" s="8"/>
      <c r="N16" s="8"/>
      <c r="O16" s="1" t="s">
        <v>471</v>
      </c>
      <c r="P16" s="1" t="s">
        <v>472</v>
      </c>
    </row>
    <row r="17" spans="1:16" x14ac:dyDescent="0.2">
      <c r="I17" t="s">
        <v>11</v>
      </c>
      <c r="J17" t="s">
        <v>0</v>
      </c>
      <c r="K17" t="s">
        <v>12</v>
      </c>
      <c r="L17" t="s">
        <v>15</v>
      </c>
      <c r="M17" t="s">
        <v>13</v>
      </c>
      <c r="N17" t="s">
        <v>14</v>
      </c>
      <c r="O17" s="2">
        <f>0.012168+2*0.009357</f>
        <v>3.0882E-2</v>
      </c>
      <c r="P17" s="2">
        <f>0.012168+3*0.009357</f>
        <v>4.0239000000000004E-2</v>
      </c>
    </row>
    <row r="31" spans="1:16" x14ac:dyDescent="0.2">
      <c r="A31" s="8" t="s">
        <v>426</v>
      </c>
      <c r="B31" s="8"/>
      <c r="C31" s="8"/>
      <c r="D31" s="8"/>
      <c r="E31" s="8"/>
      <c r="F31" s="8"/>
      <c r="G31" s="1" t="s">
        <v>471</v>
      </c>
      <c r="H31" s="1" t="s">
        <v>472</v>
      </c>
    </row>
    <row r="32" spans="1:16" x14ac:dyDescent="0.2">
      <c r="A32" t="s">
        <v>31</v>
      </c>
      <c r="B32" t="s">
        <v>0</v>
      </c>
      <c r="C32" t="s">
        <v>34</v>
      </c>
      <c r="D32" t="s">
        <v>35</v>
      </c>
      <c r="E32" t="s">
        <v>32</v>
      </c>
      <c r="F32" t="s">
        <v>33</v>
      </c>
      <c r="G32" s="2">
        <f>0.006005+2*0.003897</f>
        <v>1.3798999999999999E-2</v>
      </c>
      <c r="H32" s="2">
        <f>0.006005+3*0.003897</f>
        <v>1.7696E-2</v>
      </c>
      <c r="I32" s="8" t="s">
        <v>430</v>
      </c>
      <c r="J32" s="8"/>
      <c r="K32" s="8"/>
      <c r="L32" s="8"/>
      <c r="M32" s="8"/>
      <c r="N32" s="8"/>
      <c r="O32" s="1" t="s">
        <v>471</v>
      </c>
      <c r="P32" s="1" t="s">
        <v>472</v>
      </c>
    </row>
    <row r="33" spans="1:16" x14ac:dyDescent="0.2">
      <c r="I33" t="s">
        <v>9</v>
      </c>
      <c r="J33" t="s">
        <v>0</v>
      </c>
      <c r="K33" t="s">
        <v>5</v>
      </c>
      <c r="L33" t="s">
        <v>6</v>
      </c>
      <c r="M33" t="s">
        <v>7</v>
      </c>
      <c r="N33" t="s">
        <v>8</v>
      </c>
      <c r="O33" s="2">
        <f>0.031724+2*0.016639</f>
        <v>6.5002000000000004E-2</v>
      </c>
      <c r="P33" s="2">
        <f>0.031724+3*0.016639</f>
        <v>8.1641000000000005E-2</v>
      </c>
    </row>
    <row r="47" spans="1:16" x14ac:dyDescent="0.2">
      <c r="A47" s="8" t="s">
        <v>427</v>
      </c>
      <c r="B47" s="8"/>
      <c r="C47" s="8"/>
      <c r="D47" s="8"/>
      <c r="E47" s="8"/>
      <c r="F47" s="8"/>
      <c r="G47" s="1" t="s">
        <v>471</v>
      </c>
      <c r="H47" s="1" t="s">
        <v>472</v>
      </c>
    </row>
    <row r="48" spans="1:16" x14ac:dyDescent="0.2">
      <c r="A48" t="s">
        <v>39</v>
      </c>
      <c r="B48" t="s">
        <v>0</v>
      </c>
      <c r="C48" t="s">
        <v>38</v>
      </c>
      <c r="D48" t="s">
        <v>37</v>
      </c>
      <c r="E48" t="s">
        <v>36</v>
      </c>
      <c r="F48" t="s">
        <v>33</v>
      </c>
      <c r="G48" s="2">
        <f>0.006009+2*0.003897</f>
        <v>1.3802999999999999E-2</v>
      </c>
      <c r="H48" s="2">
        <f>0.006009+3*0.003897</f>
        <v>1.77E-2</v>
      </c>
      <c r="I48" s="8" t="s">
        <v>431</v>
      </c>
      <c r="J48" s="8"/>
      <c r="K48" s="8"/>
      <c r="L48" s="8"/>
      <c r="M48" s="8"/>
      <c r="N48" s="8"/>
      <c r="O48" s="1" t="s">
        <v>471</v>
      </c>
      <c r="P48" s="1" t="s">
        <v>472</v>
      </c>
    </row>
    <row r="49" spans="9:16" x14ac:dyDescent="0.2">
      <c r="I49" t="s">
        <v>40</v>
      </c>
      <c r="J49" t="s">
        <v>0</v>
      </c>
      <c r="K49" t="s">
        <v>41</v>
      </c>
      <c r="L49" t="s">
        <v>42</v>
      </c>
      <c r="M49" t="s">
        <v>2</v>
      </c>
      <c r="N49" t="s">
        <v>3</v>
      </c>
      <c r="O49" s="2">
        <f>0.037084+2*0.016005</f>
        <v>6.9093999999999989E-2</v>
      </c>
      <c r="P49" s="2">
        <f>0.037084+3*0.016005</f>
        <v>8.5098999999999994E-2</v>
      </c>
    </row>
    <row r="64" spans="9:16" x14ac:dyDescent="0.2">
      <c r="I64" s="8" t="s">
        <v>432</v>
      </c>
      <c r="J64" s="8"/>
      <c r="K64" s="8"/>
      <c r="L64" s="8"/>
      <c r="M64" s="8"/>
      <c r="N64" s="8"/>
      <c r="O64" s="1" t="s">
        <v>471</v>
      </c>
      <c r="P64" s="1" t="s">
        <v>472</v>
      </c>
    </row>
    <row r="65" spans="9:16" x14ac:dyDescent="0.2">
      <c r="I65" t="s">
        <v>43</v>
      </c>
      <c r="J65" t="s">
        <v>0</v>
      </c>
      <c r="K65" t="s">
        <v>107</v>
      </c>
      <c r="L65" t="s">
        <v>21</v>
      </c>
      <c r="M65" t="s">
        <v>108</v>
      </c>
      <c r="N65" t="s">
        <v>109</v>
      </c>
      <c r="O65" s="2">
        <f>0.010957+2*0.004492</f>
        <v>1.9941E-2</v>
      </c>
      <c r="P65" s="2">
        <f>0.010957+3*0.004492</f>
        <v>2.4433000000000003E-2</v>
      </c>
    </row>
  </sheetData>
  <mergeCells count="10">
    <mergeCell ref="I1:N1"/>
    <mergeCell ref="I16:N16"/>
    <mergeCell ref="I32:N32"/>
    <mergeCell ref="I48:N48"/>
    <mergeCell ref="I64:N64"/>
    <mergeCell ref="A10:E10"/>
    <mergeCell ref="A1:F1"/>
    <mergeCell ref="A15:F15"/>
    <mergeCell ref="A31:F31"/>
    <mergeCell ref="A47:F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D9EE-03F9-43C1-9611-4F3A62280869}">
  <dimension ref="A1:W39"/>
  <sheetViews>
    <sheetView workbookViewId="0">
      <selection sqref="A1:E1"/>
    </sheetView>
  </sheetViews>
  <sheetFormatPr defaultRowHeight="14.25" x14ac:dyDescent="0.2"/>
  <cols>
    <col min="1" max="1" width="14.75" bestFit="1" customWidth="1"/>
    <col min="2" max="2" width="14.125" bestFit="1" customWidth="1"/>
    <col min="3" max="3" width="14.875" bestFit="1" customWidth="1"/>
    <col min="4" max="4" width="14.375" bestFit="1" customWidth="1"/>
    <col min="5" max="5" width="12.625" customWidth="1"/>
    <col min="6" max="7" width="16.125" bestFit="1" customWidth="1"/>
    <col min="9" max="9" width="14.75" bestFit="1" customWidth="1"/>
    <col min="10" max="10" width="14.125" bestFit="1" customWidth="1"/>
    <col min="11" max="11" width="14.875" bestFit="1" customWidth="1"/>
    <col min="12" max="12" width="14.375" bestFit="1" customWidth="1"/>
    <col min="13" max="13" width="13.25" customWidth="1"/>
    <col min="14" max="15" width="16.125" bestFit="1" customWidth="1"/>
    <col min="17" max="17" width="14.75" bestFit="1" customWidth="1"/>
    <col min="18" max="18" width="14.125" bestFit="1" customWidth="1"/>
    <col min="19" max="19" width="14.875" bestFit="1" customWidth="1"/>
    <col min="20" max="20" width="14.375" bestFit="1" customWidth="1"/>
    <col min="21" max="21" width="12.625" customWidth="1"/>
    <col min="22" max="23" width="16.125" bestFit="1" customWidth="1"/>
  </cols>
  <sheetData>
    <row r="1" spans="1:23" x14ac:dyDescent="0.2">
      <c r="A1" s="7" t="s">
        <v>433</v>
      </c>
      <c r="B1" s="7"/>
      <c r="C1" s="7"/>
      <c r="D1" s="7"/>
      <c r="E1" s="7"/>
      <c r="F1" s="3" t="s">
        <v>469</v>
      </c>
      <c r="G1" s="3" t="s">
        <v>470</v>
      </c>
      <c r="I1" s="7" t="s">
        <v>436</v>
      </c>
      <c r="J1" s="7"/>
      <c r="K1" s="7"/>
      <c r="L1" s="7"/>
      <c r="M1" s="7"/>
      <c r="N1" s="3" t="s">
        <v>469</v>
      </c>
      <c r="O1" s="3" t="s">
        <v>470</v>
      </c>
      <c r="Q1" s="7" t="s">
        <v>439</v>
      </c>
      <c r="R1" s="7"/>
      <c r="S1" s="7"/>
      <c r="T1" s="7"/>
      <c r="U1" s="7"/>
      <c r="V1" s="3" t="s">
        <v>469</v>
      </c>
      <c r="W1" s="3" t="s">
        <v>470</v>
      </c>
    </row>
    <row r="2" spans="1:23" x14ac:dyDescent="0.2">
      <c r="A2" t="s">
        <v>465</v>
      </c>
      <c r="B2" t="s">
        <v>466</v>
      </c>
      <c r="C2" t="s">
        <v>467</v>
      </c>
      <c r="D2" t="s">
        <v>468</v>
      </c>
      <c r="F2" s="5">
        <v>0.95069999999999999</v>
      </c>
      <c r="G2" s="5">
        <v>0.98729999999999996</v>
      </c>
      <c r="I2" t="s">
        <v>421</v>
      </c>
      <c r="J2" t="s">
        <v>422</v>
      </c>
      <c r="K2" t="s">
        <v>24</v>
      </c>
      <c r="L2" t="s">
        <v>423</v>
      </c>
      <c r="N2" s="5">
        <v>0.95399999999999996</v>
      </c>
      <c r="O2" s="5">
        <v>0.98629999999999995</v>
      </c>
      <c r="Q2" t="s">
        <v>277</v>
      </c>
      <c r="R2" t="s">
        <v>278</v>
      </c>
      <c r="S2" t="s">
        <v>279</v>
      </c>
      <c r="T2" t="s">
        <v>18</v>
      </c>
      <c r="V2" s="5">
        <v>0.9466</v>
      </c>
      <c r="W2" s="5">
        <v>0.98240000000000005</v>
      </c>
    </row>
    <row r="3" spans="1:23" x14ac:dyDescent="0.2">
      <c r="F3" s="4" t="s">
        <v>168</v>
      </c>
      <c r="G3" s="4" t="s">
        <v>168</v>
      </c>
      <c r="N3" s="4" t="s">
        <v>168</v>
      </c>
      <c r="O3" s="4" t="s">
        <v>168</v>
      </c>
      <c r="V3" s="4" t="s">
        <v>168</v>
      </c>
      <c r="W3" s="4" t="s">
        <v>168</v>
      </c>
    </row>
    <row r="4" spans="1:23" x14ac:dyDescent="0.2">
      <c r="F4" s="4" t="s">
        <v>463</v>
      </c>
      <c r="G4" s="4" t="s">
        <v>459</v>
      </c>
      <c r="N4" s="4" t="s">
        <v>415</v>
      </c>
      <c r="O4" s="4" t="s">
        <v>419</v>
      </c>
      <c r="V4" s="4" t="s">
        <v>273</v>
      </c>
      <c r="W4" s="4" t="s">
        <v>267</v>
      </c>
    </row>
    <row r="5" spans="1:23" x14ac:dyDescent="0.2">
      <c r="F5" s="4" t="s">
        <v>464</v>
      </c>
      <c r="G5" s="4" t="s">
        <v>460</v>
      </c>
      <c r="N5" s="4" t="s">
        <v>416</v>
      </c>
      <c r="O5" s="4" t="s">
        <v>420</v>
      </c>
      <c r="V5" s="4" t="s">
        <v>274</v>
      </c>
      <c r="W5" s="4" t="s">
        <v>268</v>
      </c>
    </row>
    <row r="6" spans="1:23" x14ac:dyDescent="0.2">
      <c r="F6" s="4" t="s">
        <v>461</v>
      </c>
      <c r="G6" s="4" t="s">
        <v>457</v>
      </c>
      <c r="N6" s="4" t="s">
        <v>413</v>
      </c>
      <c r="O6" s="4" t="s">
        <v>417</v>
      </c>
      <c r="V6" s="4" t="s">
        <v>275</v>
      </c>
      <c r="W6" s="4" t="s">
        <v>269</v>
      </c>
    </row>
    <row r="7" spans="1:23" x14ac:dyDescent="0.2">
      <c r="A7" s="7"/>
      <c r="B7" s="7"/>
      <c r="C7" s="7"/>
      <c r="D7" s="7"/>
      <c r="E7" s="7"/>
      <c r="F7" s="4" t="s">
        <v>462</v>
      </c>
      <c r="G7" s="4" t="s">
        <v>458</v>
      </c>
      <c r="N7" s="4" t="s">
        <v>414</v>
      </c>
      <c r="O7" s="4" t="s">
        <v>418</v>
      </c>
      <c r="V7" s="4" t="s">
        <v>276</v>
      </c>
      <c r="W7" s="4" t="s">
        <v>272</v>
      </c>
    </row>
    <row r="13" spans="1:23" x14ac:dyDescent="0.2">
      <c r="A13" s="7"/>
      <c r="B13" s="7"/>
      <c r="C13" s="7"/>
      <c r="D13" s="7"/>
      <c r="E13" s="7"/>
    </row>
    <row r="16" spans="1:23" x14ac:dyDescent="0.2">
      <c r="A16" s="7" t="s">
        <v>434</v>
      </c>
      <c r="B16" s="7"/>
      <c r="C16" s="7"/>
      <c r="D16" s="7"/>
      <c r="E16" s="7"/>
      <c r="F16" s="3" t="s">
        <v>469</v>
      </c>
      <c r="G16" s="3" t="s">
        <v>470</v>
      </c>
      <c r="I16" s="7" t="s">
        <v>437</v>
      </c>
      <c r="J16" s="7"/>
      <c r="K16" s="7"/>
      <c r="L16" s="7"/>
      <c r="M16" s="7"/>
      <c r="N16" s="3" t="s">
        <v>469</v>
      </c>
      <c r="O16" s="3" t="s">
        <v>470</v>
      </c>
    </row>
    <row r="17" spans="1:15" x14ac:dyDescent="0.2">
      <c r="A17" t="s">
        <v>264</v>
      </c>
      <c r="B17" t="s">
        <v>118</v>
      </c>
      <c r="C17" t="s">
        <v>265</v>
      </c>
      <c r="D17" t="s">
        <v>266</v>
      </c>
      <c r="F17" s="5">
        <v>0.9425</v>
      </c>
      <c r="G17" s="5">
        <v>0.98219999999999996</v>
      </c>
      <c r="I17" t="s">
        <v>253</v>
      </c>
      <c r="J17" t="s">
        <v>6</v>
      </c>
      <c r="K17" t="s">
        <v>254</v>
      </c>
      <c r="L17" t="s">
        <v>255</v>
      </c>
      <c r="N17" s="5">
        <v>0.98860000000000003</v>
      </c>
      <c r="O17" s="5">
        <v>0.99960000000000004</v>
      </c>
    </row>
    <row r="18" spans="1:15" x14ac:dyDescent="0.2">
      <c r="F18" s="4" t="s">
        <v>168</v>
      </c>
      <c r="G18" s="4" t="s">
        <v>168</v>
      </c>
      <c r="N18" s="4" t="s">
        <v>168</v>
      </c>
      <c r="O18" s="4" t="s">
        <v>168</v>
      </c>
    </row>
    <row r="19" spans="1:15" x14ac:dyDescent="0.2">
      <c r="F19" s="4" t="s">
        <v>258</v>
      </c>
      <c r="G19" s="4" t="s">
        <v>262</v>
      </c>
      <c r="N19" s="4" t="s">
        <v>249</v>
      </c>
      <c r="O19" s="4" t="s">
        <v>245</v>
      </c>
    </row>
    <row r="20" spans="1:15" x14ac:dyDescent="0.2">
      <c r="F20" s="4" t="s">
        <v>259</v>
      </c>
      <c r="G20" s="4" t="s">
        <v>263</v>
      </c>
      <c r="N20" s="4" t="s">
        <v>250</v>
      </c>
      <c r="O20" s="4" t="s">
        <v>246</v>
      </c>
    </row>
    <row r="21" spans="1:15" x14ac:dyDescent="0.2">
      <c r="F21" s="4" t="s">
        <v>260</v>
      </c>
      <c r="G21" s="4" t="s">
        <v>270</v>
      </c>
      <c r="N21" s="4" t="s">
        <v>251</v>
      </c>
      <c r="O21" s="4" t="s">
        <v>247</v>
      </c>
    </row>
    <row r="22" spans="1:15" x14ac:dyDescent="0.2">
      <c r="F22" s="4" t="s">
        <v>261</v>
      </c>
      <c r="G22" s="4" t="s">
        <v>271</v>
      </c>
      <c r="N22" s="4" t="s">
        <v>252</v>
      </c>
      <c r="O22" s="4" t="s">
        <v>248</v>
      </c>
    </row>
    <row r="33" spans="1:15" x14ac:dyDescent="0.2">
      <c r="A33" s="7" t="s">
        <v>435</v>
      </c>
      <c r="B33" s="7"/>
      <c r="C33" s="7"/>
      <c r="D33" s="7"/>
      <c r="E33" s="7"/>
      <c r="F33" s="3" t="s">
        <v>469</v>
      </c>
      <c r="G33" s="3" t="s">
        <v>470</v>
      </c>
      <c r="I33" s="7" t="s">
        <v>438</v>
      </c>
      <c r="J33" s="7"/>
      <c r="K33" s="7"/>
      <c r="L33" s="7"/>
      <c r="M33" s="7"/>
      <c r="N33" s="3" t="s">
        <v>469</v>
      </c>
      <c r="O33" s="3" t="s">
        <v>470</v>
      </c>
    </row>
    <row r="34" spans="1:15" x14ac:dyDescent="0.2">
      <c r="A34" t="s">
        <v>41</v>
      </c>
      <c r="B34" t="s">
        <v>42</v>
      </c>
      <c r="C34" t="s">
        <v>256</v>
      </c>
      <c r="D34" t="s">
        <v>257</v>
      </c>
      <c r="F34" s="5">
        <v>0.99790000000000001</v>
      </c>
      <c r="G34" s="5">
        <v>0.99929999999999997</v>
      </c>
      <c r="I34" t="s">
        <v>107</v>
      </c>
      <c r="J34" t="s">
        <v>21</v>
      </c>
      <c r="K34" t="s">
        <v>227</v>
      </c>
      <c r="L34" t="s">
        <v>228</v>
      </c>
      <c r="N34" s="5">
        <v>0.98970000000000002</v>
      </c>
      <c r="O34" s="5">
        <v>0.99619999999999997</v>
      </c>
    </row>
    <row r="35" spans="1:15" x14ac:dyDescent="0.2">
      <c r="F35" s="4" t="s">
        <v>168</v>
      </c>
      <c r="G35" s="4" t="s">
        <v>168</v>
      </c>
      <c r="N35" s="4" t="s">
        <v>168</v>
      </c>
      <c r="O35" s="4" t="s">
        <v>168</v>
      </c>
    </row>
    <row r="36" spans="1:15" x14ac:dyDescent="0.2">
      <c r="F36" s="4" t="s">
        <v>237</v>
      </c>
      <c r="G36" s="4" t="s">
        <v>241</v>
      </c>
      <c r="N36" s="4" t="s">
        <v>235</v>
      </c>
      <c r="O36" s="4" t="s">
        <v>229</v>
      </c>
    </row>
    <row r="37" spans="1:15" x14ac:dyDescent="0.2">
      <c r="F37" s="4" t="s">
        <v>238</v>
      </c>
      <c r="G37" s="4" t="s">
        <v>242</v>
      </c>
      <c r="N37" s="4" t="s">
        <v>236</v>
      </c>
      <c r="O37" s="4" t="s">
        <v>230</v>
      </c>
    </row>
    <row r="38" spans="1:15" x14ac:dyDescent="0.2">
      <c r="F38" s="4" t="s">
        <v>239</v>
      </c>
      <c r="G38" s="4" t="s">
        <v>243</v>
      </c>
      <c r="N38" s="4" t="s">
        <v>231</v>
      </c>
      <c r="O38" s="4" t="s">
        <v>232</v>
      </c>
    </row>
    <row r="39" spans="1:15" x14ac:dyDescent="0.2">
      <c r="F39" s="4" t="s">
        <v>240</v>
      </c>
      <c r="G39" s="4" t="s">
        <v>244</v>
      </c>
      <c r="N39" s="4" t="s">
        <v>234</v>
      </c>
      <c r="O39" s="4" t="s">
        <v>233</v>
      </c>
    </row>
  </sheetData>
  <mergeCells count="9">
    <mergeCell ref="A33:E33"/>
    <mergeCell ref="I33:M33"/>
    <mergeCell ref="A1:E1"/>
    <mergeCell ref="I1:M1"/>
    <mergeCell ref="Q1:U1"/>
    <mergeCell ref="A7:E7"/>
    <mergeCell ref="A13:E13"/>
    <mergeCell ref="A16:E16"/>
    <mergeCell ref="I16:M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E4EA-2A12-41CE-B2BC-CBD66A4FC56C}">
  <dimension ref="A1:XFD1048575"/>
  <sheetViews>
    <sheetView workbookViewId="0">
      <selection activeCell="L124" sqref="L124"/>
    </sheetView>
  </sheetViews>
  <sheetFormatPr defaultRowHeight="14.25" x14ac:dyDescent="0.2"/>
  <cols>
    <col min="1" max="1" width="14.25" bestFit="1" customWidth="1"/>
    <col min="2" max="2" width="14.125" bestFit="1" customWidth="1"/>
    <col min="3" max="3" width="14.75" bestFit="1" customWidth="1"/>
    <col min="4" max="4" width="14.875" bestFit="1" customWidth="1"/>
    <col min="5" max="5" width="14.375" bestFit="1" customWidth="1"/>
    <col min="6" max="6" width="16.125" bestFit="1" customWidth="1"/>
    <col min="7" max="7" width="14.625" bestFit="1" customWidth="1"/>
    <col min="8" max="8" width="9.625" customWidth="1"/>
    <col min="9" max="9" width="14.875" bestFit="1" customWidth="1"/>
    <col min="10" max="10" width="14.375" bestFit="1" customWidth="1"/>
    <col min="11" max="11" width="14.875" bestFit="1" customWidth="1"/>
    <col min="12" max="12" width="14.375" bestFit="1" customWidth="1"/>
    <col min="13" max="13" width="12.625" customWidth="1"/>
    <col min="14" max="14" width="16.125" bestFit="1" customWidth="1"/>
    <col min="15" max="15" width="14.625" bestFit="1" customWidth="1"/>
    <col min="16" max="16" width="9" customWidth="1"/>
    <col min="17" max="17" width="14.75" bestFit="1" customWidth="1"/>
    <col min="18" max="18" width="14.125" bestFit="1" customWidth="1"/>
    <col min="19" max="19" width="14.875" bestFit="1" customWidth="1"/>
    <col min="20" max="20" width="14.375" bestFit="1" customWidth="1"/>
    <col min="21" max="21" width="11.625" customWidth="1"/>
    <col min="22" max="22" width="16.125" bestFit="1" customWidth="1"/>
    <col min="23" max="23" width="14.625" bestFit="1" customWidth="1"/>
  </cols>
  <sheetData>
    <row r="1" spans="1:23" x14ac:dyDescent="0.2">
      <c r="A1" s="7" t="s">
        <v>440</v>
      </c>
      <c r="B1" s="7"/>
      <c r="C1" s="7"/>
      <c r="D1" s="7"/>
      <c r="E1" s="7"/>
      <c r="F1" s="3" t="s">
        <v>469</v>
      </c>
      <c r="G1" s="3" t="s">
        <v>470</v>
      </c>
      <c r="I1" s="7" t="s">
        <v>444</v>
      </c>
      <c r="J1" s="7"/>
      <c r="K1" s="7"/>
      <c r="L1" s="7"/>
      <c r="M1" s="7"/>
      <c r="N1" s="3" t="s">
        <v>469</v>
      </c>
      <c r="O1" s="3" t="s">
        <v>470</v>
      </c>
      <c r="Q1" s="7" t="s">
        <v>447</v>
      </c>
      <c r="R1" s="7"/>
      <c r="S1" s="7"/>
      <c r="T1" s="7"/>
      <c r="U1" s="7"/>
      <c r="V1" s="3" t="s">
        <v>469</v>
      </c>
      <c r="W1" s="3" t="s">
        <v>470</v>
      </c>
    </row>
    <row r="2" spans="1:23" x14ac:dyDescent="0.2">
      <c r="A2" t="s">
        <v>44</v>
      </c>
      <c r="B2" t="s">
        <v>45</v>
      </c>
      <c r="C2" t="s">
        <v>46</v>
      </c>
      <c r="D2" t="s">
        <v>47</v>
      </c>
      <c r="F2" s="5">
        <v>1</v>
      </c>
      <c r="G2" s="5">
        <v>1</v>
      </c>
      <c r="I2" t="s">
        <v>56</v>
      </c>
      <c r="J2" t="s">
        <v>57</v>
      </c>
      <c r="K2" t="s">
        <v>58</v>
      </c>
      <c r="L2" t="s">
        <v>59</v>
      </c>
      <c r="N2" s="5">
        <v>1</v>
      </c>
      <c r="O2" s="5">
        <v>1</v>
      </c>
      <c r="Q2" t="s">
        <v>72</v>
      </c>
      <c r="R2" t="s">
        <v>73</v>
      </c>
      <c r="S2" t="s">
        <v>74</v>
      </c>
      <c r="T2" t="s">
        <v>75</v>
      </c>
      <c r="V2" s="5">
        <v>1</v>
      </c>
      <c r="W2" s="5">
        <v>1</v>
      </c>
    </row>
    <row r="3" spans="1:23" x14ac:dyDescent="0.2">
      <c r="F3" s="4" t="s">
        <v>168</v>
      </c>
      <c r="G3" s="4" t="s">
        <v>168</v>
      </c>
      <c r="N3" s="4" t="s">
        <v>168</v>
      </c>
      <c r="O3" s="4" t="s">
        <v>168</v>
      </c>
      <c r="V3" s="4" t="s">
        <v>168</v>
      </c>
      <c r="W3" s="4" t="s">
        <v>168</v>
      </c>
    </row>
    <row r="4" spans="1:23" x14ac:dyDescent="0.2">
      <c r="F4" s="4" t="s">
        <v>173</v>
      </c>
      <c r="G4" s="4" t="s">
        <v>173</v>
      </c>
      <c r="N4" s="4" t="s">
        <v>173</v>
      </c>
      <c r="O4" s="4" t="s">
        <v>173</v>
      </c>
      <c r="V4" s="4" t="s">
        <v>173</v>
      </c>
      <c r="W4" s="4" t="s">
        <v>173</v>
      </c>
    </row>
    <row r="5" spans="1:23" x14ac:dyDescent="0.2">
      <c r="F5" s="4" t="s">
        <v>174</v>
      </c>
      <c r="G5" s="4" t="s">
        <v>174</v>
      </c>
      <c r="N5" s="4" t="s">
        <v>174</v>
      </c>
      <c r="O5" s="4" t="s">
        <v>174</v>
      </c>
      <c r="V5" s="4" t="s">
        <v>174</v>
      </c>
      <c r="W5" s="4" t="s">
        <v>174</v>
      </c>
    </row>
    <row r="6" spans="1:23" x14ac:dyDescent="0.2">
      <c r="F6" s="4" t="s">
        <v>175</v>
      </c>
      <c r="G6" s="4" t="s">
        <v>175</v>
      </c>
      <c r="N6" s="4" t="s">
        <v>175</v>
      </c>
      <c r="O6" s="4" t="s">
        <v>175</v>
      </c>
      <c r="V6" s="4" t="s">
        <v>175</v>
      </c>
      <c r="W6" s="4" t="s">
        <v>175</v>
      </c>
    </row>
    <row r="7" spans="1:23" x14ac:dyDescent="0.2">
      <c r="A7" s="7"/>
      <c r="B7" s="7"/>
      <c r="C7" s="7"/>
      <c r="D7" s="7"/>
      <c r="E7" s="7"/>
      <c r="F7" s="4" t="s">
        <v>176</v>
      </c>
      <c r="G7" s="4" t="s">
        <v>176</v>
      </c>
      <c r="N7" s="4" t="s">
        <v>176</v>
      </c>
      <c r="O7" s="4" t="s">
        <v>176</v>
      </c>
      <c r="V7" s="4" t="s">
        <v>176</v>
      </c>
      <c r="W7" s="4" t="s">
        <v>176</v>
      </c>
    </row>
    <row r="13" spans="1:23" x14ac:dyDescent="0.2">
      <c r="A13" s="7"/>
      <c r="B13" s="7"/>
      <c r="C13" s="7"/>
      <c r="D13" s="7"/>
      <c r="E13" s="7"/>
    </row>
    <row r="16" spans="1:23" x14ac:dyDescent="0.2">
      <c r="A16" s="7" t="s">
        <v>441</v>
      </c>
      <c r="B16" s="7"/>
      <c r="C16" s="7"/>
      <c r="D16" s="7"/>
      <c r="E16" s="7"/>
      <c r="F16" s="3" t="s">
        <v>469</v>
      </c>
      <c r="G16" s="3" t="s">
        <v>470</v>
      </c>
      <c r="I16" s="7" t="s">
        <v>445</v>
      </c>
      <c r="J16" s="7"/>
      <c r="K16" s="7"/>
      <c r="L16" s="7"/>
      <c r="M16" s="7"/>
      <c r="N16" s="3" t="s">
        <v>469</v>
      </c>
      <c r="O16" s="3" t="s">
        <v>470</v>
      </c>
      <c r="Q16" s="7" t="s">
        <v>448</v>
      </c>
      <c r="R16" s="7"/>
      <c r="S16" s="7"/>
      <c r="T16" s="7"/>
      <c r="U16" s="7"/>
    </row>
    <row r="17" spans="1:23" x14ac:dyDescent="0.2">
      <c r="A17" t="s">
        <v>48</v>
      </c>
      <c r="B17" t="s">
        <v>49</v>
      </c>
      <c r="C17" t="s">
        <v>50</v>
      </c>
      <c r="D17" t="s">
        <v>51</v>
      </c>
      <c r="F17" s="5">
        <v>1</v>
      </c>
      <c r="G17" s="5">
        <v>1</v>
      </c>
      <c r="I17" t="s">
        <v>64</v>
      </c>
      <c r="J17" t="s">
        <v>65</v>
      </c>
      <c r="K17" t="s">
        <v>66</v>
      </c>
      <c r="L17" t="s">
        <v>67</v>
      </c>
      <c r="N17" s="5">
        <v>1</v>
      </c>
      <c r="O17" s="5">
        <v>1</v>
      </c>
      <c r="Q17" t="s">
        <v>76</v>
      </c>
      <c r="R17" t="s">
        <v>77</v>
      </c>
      <c r="S17" t="s">
        <v>78</v>
      </c>
      <c r="T17" t="s">
        <v>79</v>
      </c>
      <c r="V17" s="3" t="s">
        <v>469</v>
      </c>
      <c r="W17" s="3" t="s">
        <v>470</v>
      </c>
    </row>
    <row r="18" spans="1:23" x14ac:dyDescent="0.2">
      <c r="F18" s="4" t="s">
        <v>168</v>
      </c>
      <c r="G18" s="4" t="s">
        <v>168</v>
      </c>
      <c r="N18" s="4" t="s">
        <v>168</v>
      </c>
      <c r="O18" s="4" t="s">
        <v>168</v>
      </c>
      <c r="V18" s="5">
        <v>1</v>
      </c>
      <c r="W18" s="5">
        <v>1</v>
      </c>
    </row>
    <row r="19" spans="1:23" x14ac:dyDescent="0.2">
      <c r="F19" s="4" t="s">
        <v>173</v>
      </c>
      <c r="G19" s="4" t="s">
        <v>173</v>
      </c>
      <c r="N19" s="4" t="s">
        <v>173</v>
      </c>
      <c r="O19" s="4" t="s">
        <v>173</v>
      </c>
      <c r="V19" s="4" t="s">
        <v>168</v>
      </c>
      <c r="W19" s="4" t="s">
        <v>168</v>
      </c>
    </row>
    <row r="20" spans="1:23" x14ac:dyDescent="0.2">
      <c r="F20" s="4" t="s">
        <v>174</v>
      </c>
      <c r="G20" s="4" t="s">
        <v>174</v>
      </c>
      <c r="N20" s="4" t="s">
        <v>174</v>
      </c>
      <c r="O20" s="4" t="s">
        <v>174</v>
      </c>
      <c r="V20" s="4" t="s">
        <v>173</v>
      </c>
      <c r="W20" s="4" t="s">
        <v>173</v>
      </c>
    </row>
    <row r="21" spans="1:23" x14ac:dyDescent="0.2">
      <c r="F21" s="4" t="s">
        <v>175</v>
      </c>
      <c r="G21" s="4" t="s">
        <v>175</v>
      </c>
      <c r="N21" s="4" t="s">
        <v>175</v>
      </c>
      <c r="O21" s="4" t="s">
        <v>175</v>
      </c>
      <c r="V21" s="4" t="s">
        <v>174</v>
      </c>
      <c r="W21" s="4" t="s">
        <v>174</v>
      </c>
    </row>
    <row r="22" spans="1:23" x14ac:dyDescent="0.2">
      <c r="A22" s="7"/>
      <c r="B22" s="7"/>
      <c r="C22" s="7"/>
      <c r="D22" s="7"/>
      <c r="E22" s="7"/>
      <c r="F22" s="4" t="s">
        <v>176</v>
      </c>
      <c r="G22" s="4" t="s">
        <v>176</v>
      </c>
      <c r="N22" s="4" t="s">
        <v>176</v>
      </c>
      <c r="O22" s="4" t="s">
        <v>176</v>
      </c>
      <c r="V22" s="4" t="s">
        <v>175</v>
      </c>
      <c r="W22" s="4" t="s">
        <v>175</v>
      </c>
    </row>
    <row r="23" spans="1:23" x14ac:dyDescent="0.2">
      <c r="V23" s="4" t="s">
        <v>176</v>
      </c>
      <c r="W23" s="4" t="s">
        <v>176</v>
      </c>
    </row>
    <row r="31" spans="1:23" x14ac:dyDescent="0.2">
      <c r="A31" s="7" t="s">
        <v>442</v>
      </c>
      <c r="B31" s="7"/>
      <c r="C31" s="7"/>
      <c r="D31" s="7"/>
      <c r="E31" s="7"/>
      <c r="F31" s="3" t="s">
        <v>469</v>
      </c>
      <c r="G31" s="3" t="s">
        <v>470</v>
      </c>
      <c r="I31" s="7" t="s">
        <v>446</v>
      </c>
      <c r="J31" s="7"/>
      <c r="K31" s="7"/>
      <c r="L31" s="7"/>
      <c r="M31" s="7"/>
      <c r="N31" s="3" t="s">
        <v>469</v>
      </c>
      <c r="O31" s="3" t="s">
        <v>470</v>
      </c>
      <c r="Q31" s="7" t="s">
        <v>449</v>
      </c>
      <c r="R31" s="7"/>
      <c r="S31" s="7"/>
      <c r="T31" s="7"/>
      <c r="U31" s="7"/>
      <c r="V31" s="3" t="s">
        <v>469</v>
      </c>
      <c r="W31" s="3" t="s">
        <v>470</v>
      </c>
    </row>
    <row r="32" spans="1:23" x14ac:dyDescent="0.2">
      <c r="A32" t="s">
        <v>52</v>
      </c>
      <c r="B32" t="s">
        <v>53</v>
      </c>
      <c r="C32" t="s">
        <v>54</v>
      </c>
      <c r="D32" t="s">
        <v>55</v>
      </c>
      <c r="F32" s="5">
        <v>1</v>
      </c>
      <c r="G32" s="5">
        <v>0.99990000000000001</v>
      </c>
      <c r="I32" t="s">
        <v>68</v>
      </c>
      <c r="J32" t="s">
        <v>69</v>
      </c>
      <c r="K32" t="s">
        <v>70</v>
      </c>
      <c r="L32" t="s">
        <v>71</v>
      </c>
      <c r="N32" s="5">
        <v>1</v>
      </c>
      <c r="O32" s="5">
        <v>1</v>
      </c>
      <c r="Q32" t="s">
        <v>81</v>
      </c>
      <c r="R32" t="s">
        <v>80</v>
      </c>
      <c r="S32" t="s">
        <v>82</v>
      </c>
      <c r="T32" t="s">
        <v>83</v>
      </c>
      <c r="V32" s="5">
        <v>0.99280000000000002</v>
      </c>
      <c r="W32" s="5">
        <v>0.98609999999999998</v>
      </c>
    </row>
    <row r="33" spans="1:23" x14ac:dyDescent="0.2">
      <c r="F33" s="4" t="s">
        <v>168</v>
      </c>
      <c r="G33" s="4" t="s">
        <v>168</v>
      </c>
      <c r="N33" s="4" t="s">
        <v>168</v>
      </c>
      <c r="O33" s="4" t="s">
        <v>168</v>
      </c>
      <c r="V33" s="4" t="s">
        <v>168</v>
      </c>
      <c r="W33" s="4" t="s">
        <v>168</v>
      </c>
    </row>
    <row r="34" spans="1:23" x14ac:dyDescent="0.2">
      <c r="F34" s="4" t="s">
        <v>193</v>
      </c>
      <c r="G34" s="4" t="s">
        <v>189</v>
      </c>
      <c r="N34" s="4" t="s">
        <v>173</v>
      </c>
      <c r="O34" s="4" t="s">
        <v>201</v>
      </c>
      <c r="V34" s="4" t="s">
        <v>185</v>
      </c>
      <c r="W34" s="4" t="s">
        <v>205</v>
      </c>
    </row>
    <row r="35" spans="1:23" x14ac:dyDescent="0.2">
      <c r="F35" s="4" t="s">
        <v>194</v>
      </c>
      <c r="G35" s="4" t="s">
        <v>190</v>
      </c>
      <c r="N35" s="4" t="s">
        <v>174</v>
      </c>
      <c r="O35" s="4" t="s">
        <v>202</v>
      </c>
      <c r="V35" s="4" t="s">
        <v>186</v>
      </c>
      <c r="W35" s="4" t="s">
        <v>206</v>
      </c>
    </row>
    <row r="36" spans="1:23" x14ac:dyDescent="0.2">
      <c r="F36" s="4" t="s">
        <v>175</v>
      </c>
      <c r="G36" s="4" t="s">
        <v>191</v>
      </c>
      <c r="N36" s="4" t="s">
        <v>175</v>
      </c>
      <c r="O36" s="4" t="s">
        <v>175</v>
      </c>
      <c r="V36" s="4" t="s">
        <v>187</v>
      </c>
      <c r="W36" s="4" t="s">
        <v>203</v>
      </c>
    </row>
    <row r="37" spans="1:23" x14ac:dyDescent="0.2">
      <c r="F37" s="4" t="s">
        <v>176</v>
      </c>
      <c r="G37" s="4" t="s">
        <v>192</v>
      </c>
      <c r="N37" s="4" t="s">
        <v>176</v>
      </c>
      <c r="O37" s="4" t="s">
        <v>176</v>
      </c>
      <c r="V37" s="4" t="s">
        <v>188</v>
      </c>
      <c r="W37" s="4" t="s">
        <v>204</v>
      </c>
    </row>
    <row r="39" spans="1:23" x14ac:dyDescent="0.2">
      <c r="A39" s="7"/>
      <c r="B39" s="7"/>
      <c r="C39" s="7"/>
      <c r="D39" s="7"/>
      <c r="E39" s="7"/>
    </row>
    <row r="46" spans="1:23" x14ac:dyDescent="0.2">
      <c r="A46" s="7" t="s">
        <v>443</v>
      </c>
      <c r="B46" s="7"/>
      <c r="C46" s="7"/>
      <c r="D46" s="7"/>
      <c r="E46" s="7"/>
      <c r="F46" s="3" t="s">
        <v>469</v>
      </c>
      <c r="G46" s="3" t="s">
        <v>470</v>
      </c>
    </row>
    <row r="47" spans="1:23" x14ac:dyDescent="0.2">
      <c r="A47" t="s">
        <v>61</v>
      </c>
      <c r="B47" t="s">
        <v>60</v>
      </c>
      <c r="C47" t="s">
        <v>62</v>
      </c>
      <c r="D47" t="s">
        <v>63</v>
      </c>
      <c r="F47" s="5">
        <v>0.99670000000000003</v>
      </c>
      <c r="G47" s="5">
        <v>0.99280000000000002</v>
      </c>
    </row>
    <row r="48" spans="1:23" x14ac:dyDescent="0.2">
      <c r="F48" s="4" t="s">
        <v>168</v>
      </c>
      <c r="G48" s="4" t="s">
        <v>168</v>
      </c>
    </row>
    <row r="49" spans="1:15" x14ac:dyDescent="0.2">
      <c r="F49" s="4" t="s">
        <v>199</v>
      </c>
      <c r="G49" s="4" t="s">
        <v>197</v>
      </c>
    </row>
    <row r="50" spans="1:15" x14ac:dyDescent="0.2">
      <c r="F50" s="4" t="s">
        <v>200</v>
      </c>
      <c r="G50" s="4" t="s">
        <v>198</v>
      </c>
    </row>
    <row r="51" spans="1:15" x14ac:dyDescent="0.2">
      <c r="F51" s="4" t="s">
        <v>195</v>
      </c>
      <c r="G51" s="4" t="s">
        <v>187</v>
      </c>
    </row>
    <row r="52" spans="1:15" x14ac:dyDescent="0.2">
      <c r="F52" s="4" t="s">
        <v>196</v>
      </c>
      <c r="G52" s="4" t="s">
        <v>188</v>
      </c>
    </row>
    <row r="63" spans="1:15" x14ac:dyDescent="0.2">
      <c r="A63" s="7" t="s">
        <v>450</v>
      </c>
      <c r="B63" s="7"/>
      <c r="C63" s="7"/>
      <c r="D63" s="7"/>
      <c r="E63" s="7"/>
      <c r="F63" s="3" t="s">
        <v>469</v>
      </c>
      <c r="G63" s="3" t="s">
        <v>470</v>
      </c>
      <c r="I63" s="7" t="s">
        <v>453</v>
      </c>
      <c r="J63" s="7"/>
      <c r="K63" s="7"/>
      <c r="L63" s="7"/>
      <c r="M63" s="7"/>
      <c r="N63" s="3" t="s">
        <v>469</v>
      </c>
      <c r="O63" s="3" t="s">
        <v>470</v>
      </c>
    </row>
    <row r="64" spans="1:15" x14ac:dyDescent="0.2">
      <c r="A64" t="s">
        <v>84</v>
      </c>
      <c r="B64" t="s">
        <v>1</v>
      </c>
      <c r="C64" t="s">
        <v>85</v>
      </c>
      <c r="D64" t="s">
        <v>86</v>
      </c>
      <c r="F64" s="5">
        <v>1</v>
      </c>
      <c r="G64" s="5">
        <v>1</v>
      </c>
      <c r="I64" t="s">
        <v>95</v>
      </c>
      <c r="J64" t="s">
        <v>10</v>
      </c>
      <c r="K64" t="s">
        <v>96</v>
      </c>
      <c r="L64" t="s">
        <v>97</v>
      </c>
      <c r="N64" s="5">
        <v>1</v>
      </c>
      <c r="O64" s="5">
        <v>1</v>
      </c>
    </row>
    <row r="65" spans="1:15" x14ac:dyDescent="0.2">
      <c r="F65" s="4" t="s">
        <v>168</v>
      </c>
      <c r="G65" s="4" t="s">
        <v>168</v>
      </c>
      <c r="N65" s="4" t="s">
        <v>168</v>
      </c>
      <c r="O65" s="4" t="s">
        <v>168</v>
      </c>
    </row>
    <row r="66" spans="1:15" x14ac:dyDescent="0.2">
      <c r="F66" s="4" t="s">
        <v>173</v>
      </c>
      <c r="G66" s="4" t="s">
        <v>173</v>
      </c>
      <c r="N66" s="4" t="s">
        <v>173</v>
      </c>
      <c r="O66" s="4" t="s">
        <v>173</v>
      </c>
    </row>
    <row r="67" spans="1:15" x14ac:dyDescent="0.2">
      <c r="F67" s="4" t="s">
        <v>174</v>
      </c>
      <c r="G67" s="4" t="s">
        <v>174</v>
      </c>
      <c r="N67" s="4" t="s">
        <v>174</v>
      </c>
      <c r="O67" s="4" t="s">
        <v>174</v>
      </c>
    </row>
    <row r="68" spans="1:15" x14ac:dyDescent="0.2">
      <c r="F68" s="4" t="s">
        <v>175</v>
      </c>
      <c r="G68" s="4" t="s">
        <v>175</v>
      </c>
      <c r="N68" s="4" t="s">
        <v>175</v>
      </c>
      <c r="O68" s="4" t="s">
        <v>175</v>
      </c>
    </row>
    <row r="69" spans="1:15" x14ac:dyDescent="0.2">
      <c r="F69" s="4" t="s">
        <v>176</v>
      </c>
      <c r="G69" s="4" t="s">
        <v>176</v>
      </c>
      <c r="N69" s="4" t="s">
        <v>176</v>
      </c>
      <c r="O69" s="4" t="s">
        <v>176</v>
      </c>
    </row>
    <row r="78" spans="1:15" x14ac:dyDescent="0.2">
      <c r="A78" s="7" t="s">
        <v>451</v>
      </c>
      <c r="B78" s="7"/>
      <c r="C78" s="7"/>
      <c r="D78" s="7"/>
      <c r="E78" s="7"/>
      <c r="F78" s="3" t="s">
        <v>469</v>
      </c>
      <c r="G78" s="3" t="s">
        <v>470</v>
      </c>
      <c r="I78" s="7" t="s">
        <v>454</v>
      </c>
      <c r="J78" s="7"/>
      <c r="K78" s="7"/>
      <c r="L78" s="7"/>
      <c r="M78" s="7"/>
      <c r="N78" s="3" t="s">
        <v>469</v>
      </c>
      <c r="O78" s="3" t="s">
        <v>470</v>
      </c>
    </row>
    <row r="79" spans="1:15" x14ac:dyDescent="0.2">
      <c r="A79" t="s">
        <v>87</v>
      </c>
      <c r="B79" t="s">
        <v>88</v>
      </c>
      <c r="C79" t="s">
        <v>89</v>
      </c>
      <c r="D79" t="s">
        <v>90</v>
      </c>
      <c r="F79" s="5">
        <v>1</v>
      </c>
      <c r="G79" s="5">
        <v>0.9768</v>
      </c>
      <c r="I79" t="s">
        <v>98</v>
      </c>
      <c r="J79" t="s">
        <v>21</v>
      </c>
      <c r="K79" t="s">
        <v>99</v>
      </c>
      <c r="L79" t="s">
        <v>100</v>
      </c>
      <c r="N79" s="5">
        <v>1</v>
      </c>
      <c r="O79" s="5">
        <v>0.7802</v>
      </c>
    </row>
    <row r="80" spans="1:15" x14ac:dyDescent="0.2">
      <c r="F80" s="4" t="s">
        <v>168</v>
      </c>
      <c r="G80" s="4" t="s">
        <v>168</v>
      </c>
      <c r="N80" s="4" t="s">
        <v>168</v>
      </c>
      <c r="O80" s="4" t="s">
        <v>168</v>
      </c>
    </row>
    <row r="81" spans="1:15" x14ac:dyDescent="0.2">
      <c r="F81" s="4" t="s">
        <v>177</v>
      </c>
      <c r="G81" s="4" t="s">
        <v>209</v>
      </c>
      <c r="N81" s="4" t="s">
        <v>173</v>
      </c>
      <c r="O81" s="4" t="s">
        <v>215</v>
      </c>
    </row>
    <row r="82" spans="1:15" x14ac:dyDescent="0.2">
      <c r="F82" s="4" t="s">
        <v>178</v>
      </c>
      <c r="G82" s="4" t="s">
        <v>210</v>
      </c>
      <c r="N82" s="4" t="s">
        <v>174</v>
      </c>
      <c r="O82" s="4" t="s">
        <v>216</v>
      </c>
    </row>
    <row r="83" spans="1:15" x14ac:dyDescent="0.2">
      <c r="F83" s="4" t="s">
        <v>179</v>
      </c>
      <c r="G83" s="4" t="s">
        <v>207</v>
      </c>
      <c r="N83" s="4" t="s">
        <v>175</v>
      </c>
      <c r="O83" s="4" t="s">
        <v>217</v>
      </c>
    </row>
    <row r="84" spans="1:15" x14ac:dyDescent="0.2">
      <c r="F84" s="4" t="s">
        <v>180</v>
      </c>
      <c r="G84" s="4" t="s">
        <v>208</v>
      </c>
      <c r="N84" s="4" t="s">
        <v>176</v>
      </c>
      <c r="O84" s="4" t="s">
        <v>218</v>
      </c>
    </row>
    <row r="93" spans="1:15" x14ac:dyDescent="0.2">
      <c r="A93" s="7" t="s">
        <v>452</v>
      </c>
      <c r="B93" s="7"/>
      <c r="C93" s="7"/>
      <c r="D93" s="7"/>
      <c r="E93" s="7"/>
      <c r="F93" s="3" t="s">
        <v>469</v>
      </c>
      <c r="G93" s="3" t="s">
        <v>470</v>
      </c>
    </row>
    <row r="94" spans="1:15" x14ac:dyDescent="0.2">
      <c r="A94" t="s">
        <v>91</v>
      </c>
      <c r="B94" t="s">
        <v>92</v>
      </c>
      <c r="C94" t="s">
        <v>93</v>
      </c>
      <c r="D94" t="s">
        <v>94</v>
      </c>
      <c r="F94" s="5">
        <v>0.93830000000000002</v>
      </c>
      <c r="G94" s="5">
        <v>0.89680000000000004</v>
      </c>
    </row>
    <row r="95" spans="1:15" x14ac:dyDescent="0.2">
      <c r="F95" s="4" t="s">
        <v>168</v>
      </c>
      <c r="G95" s="4" t="s">
        <v>168</v>
      </c>
    </row>
    <row r="96" spans="1:15" x14ac:dyDescent="0.2">
      <c r="F96" s="4" t="s">
        <v>181</v>
      </c>
      <c r="G96" s="4" t="s">
        <v>211</v>
      </c>
    </row>
    <row r="97" spans="1:15" x14ac:dyDescent="0.2">
      <c r="F97" s="4" t="s">
        <v>182</v>
      </c>
      <c r="G97" s="4" t="s">
        <v>212</v>
      </c>
    </row>
    <row r="98" spans="1:15" x14ac:dyDescent="0.2">
      <c r="F98" s="4" t="s">
        <v>183</v>
      </c>
      <c r="G98" s="4" t="s">
        <v>213</v>
      </c>
    </row>
    <row r="99" spans="1:15" x14ac:dyDescent="0.2">
      <c r="F99" s="4" t="s">
        <v>184</v>
      </c>
      <c r="G99" s="4" t="s">
        <v>214</v>
      </c>
    </row>
    <row r="109" spans="1:15" x14ac:dyDescent="0.2">
      <c r="A109" s="7" t="s">
        <v>455</v>
      </c>
      <c r="B109" s="7"/>
      <c r="C109" s="7"/>
      <c r="D109" s="7"/>
      <c r="E109" s="7"/>
      <c r="F109" s="3" t="s">
        <v>469</v>
      </c>
      <c r="G109" s="3" t="s">
        <v>470</v>
      </c>
      <c r="I109" s="7" t="s">
        <v>456</v>
      </c>
      <c r="J109" s="7"/>
      <c r="K109" s="7"/>
      <c r="L109" s="7"/>
      <c r="M109" s="7"/>
      <c r="N109" s="3" t="s">
        <v>469</v>
      </c>
      <c r="O109" s="3" t="s">
        <v>470</v>
      </c>
    </row>
    <row r="110" spans="1:15" x14ac:dyDescent="0.2">
      <c r="A110" t="s">
        <v>101</v>
      </c>
      <c r="B110" t="s">
        <v>4</v>
      </c>
      <c r="C110" t="s">
        <v>102</v>
      </c>
      <c r="D110" t="s">
        <v>103</v>
      </c>
      <c r="F110" s="5">
        <v>1</v>
      </c>
      <c r="G110" s="5">
        <v>0.94969999999999999</v>
      </c>
      <c r="I110" t="s">
        <v>104</v>
      </c>
      <c r="J110" t="s">
        <v>21</v>
      </c>
      <c r="K110" t="s">
        <v>105</v>
      </c>
      <c r="L110" t="s">
        <v>106</v>
      </c>
      <c r="N110" s="5">
        <v>0.66659999999999997</v>
      </c>
      <c r="O110" s="5">
        <v>0.60070000000000001</v>
      </c>
    </row>
    <row r="111" spans="1:15" x14ac:dyDescent="0.2">
      <c r="F111" s="4" t="s">
        <v>168</v>
      </c>
      <c r="G111" s="4" t="s">
        <v>168</v>
      </c>
      <c r="N111" s="4" t="s">
        <v>168</v>
      </c>
      <c r="O111" s="4" t="s">
        <v>168</v>
      </c>
    </row>
    <row r="112" spans="1:15" x14ac:dyDescent="0.2">
      <c r="F112" s="4" t="s">
        <v>173</v>
      </c>
      <c r="G112" s="4" t="s">
        <v>219</v>
      </c>
      <c r="N112" s="4" t="s">
        <v>169</v>
      </c>
      <c r="O112" s="4" t="s">
        <v>223</v>
      </c>
    </row>
    <row r="113" spans="6:15" x14ac:dyDescent="0.2">
      <c r="F113" s="4" t="s">
        <v>174</v>
      </c>
      <c r="G113" s="4" t="s">
        <v>220</v>
      </c>
      <c r="N113" s="4" t="s">
        <v>170</v>
      </c>
      <c r="O113" s="4" t="s">
        <v>224</v>
      </c>
    </row>
    <row r="114" spans="6:15" x14ac:dyDescent="0.2">
      <c r="F114" s="4" t="s">
        <v>175</v>
      </c>
      <c r="G114" s="4" t="s">
        <v>221</v>
      </c>
      <c r="N114" s="4" t="s">
        <v>171</v>
      </c>
      <c r="O114" s="4" t="s">
        <v>225</v>
      </c>
    </row>
    <row r="115" spans="6:15" x14ac:dyDescent="0.2">
      <c r="F115" s="4" t="s">
        <v>176</v>
      </c>
      <c r="G115" s="4" t="s">
        <v>222</v>
      </c>
      <c r="N115" s="4" t="s">
        <v>172</v>
      </c>
      <c r="O115" s="4" t="s">
        <v>226</v>
      </c>
    </row>
    <row r="1048550" spans="16384:16384" x14ac:dyDescent="0.2">
      <c r="XFD1048550" t="e">
        <f>solver_pre</f>
        <v>#NAME?</v>
      </c>
    </row>
    <row r="1048551" spans="16384:16384" x14ac:dyDescent="0.2">
      <c r="XFD1048551" t="e">
        <f>solver_scl</f>
        <v>#NAME?</v>
      </c>
    </row>
    <row r="1048552" spans="16384:16384" x14ac:dyDescent="0.2">
      <c r="XFD1048552" t="e">
        <f>solver_rlx</f>
        <v>#NAME?</v>
      </c>
    </row>
    <row r="1048553" spans="16384:16384" x14ac:dyDescent="0.2">
      <c r="XFD1048553" t="e">
        <f>solver_tol</f>
        <v>#NAME?</v>
      </c>
    </row>
    <row r="1048554" spans="16384:16384" x14ac:dyDescent="0.2">
      <c r="XFD1048554" t="e">
        <f>solver_cvg</f>
        <v>#NAME?</v>
      </c>
    </row>
    <row r="1048555" spans="16384:16384" x14ac:dyDescent="0.2">
      <c r="XFD1048555" t="e">
        <f>AREAS(solver_adj1)</f>
        <v>#NAME?</v>
      </c>
    </row>
    <row r="1048556" spans="16384:16384" x14ac:dyDescent="0.2">
      <c r="XFD1048556" t="e">
        <f>solver_ssz</f>
        <v>#NAME?</v>
      </c>
    </row>
    <row r="1048557" spans="16384:16384" x14ac:dyDescent="0.2">
      <c r="XFD1048557" t="e">
        <f>solver_rsd</f>
        <v>#NAME?</v>
      </c>
    </row>
    <row r="1048558" spans="16384:16384" x14ac:dyDescent="0.2">
      <c r="XFD1048558" t="e">
        <f>solver_mrt</f>
        <v>#NAME?</v>
      </c>
    </row>
    <row r="1048559" spans="16384:16384" x14ac:dyDescent="0.2">
      <c r="XFD1048559" t="e">
        <f>solver_mni</f>
        <v>#NAME?</v>
      </c>
    </row>
    <row r="1048560" spans="16384:16384" x14ac:dyDescent="0.2">
      <c r="XFD1048560" t="e">
        <f>solver_rbv</f>
        <v>#NAME?</v>
      </c>
    </row>
    <row r="1048561" spans="16384:16384" x14ac:dyDescent="0.2">
      <c r="XFD1048561" t="e">
        <f>solver_neg</f>
        <v>#NAME?</v>
      </c>
    </row>
    <row r="1048562" spans="16384:16384" x14ac:dyDescent="0.2">
      <c r="XFD1048562" t="e">
        <f>solver_ntr</f>
        <v>#NAME?</v>
      </c>
    </row>
    <row r="1048563" spans="16384:16384" x14ac:dyDescent="0.2">
      <c r="XFD1048563" t="e">
        <f>solver_acc</f>
        <v>#NAME?</v>
      </c>
    </row>
    <row r="1048564" spans="16384:16384" x14ac:dyDescent="0.2">
      <c r="XFD1048564" t="e">
        <f>solver_res</f>
        <v>#NAME?</v>
      </c>
    </row>
    <row r="1048565" spans="16384:16384" x14ac:dyDescent="0.2">
      <c r="XFD1048565" t="e">
        <f>solver_ars</f>
        <v>#NAME?</v>
      </c>
    </row>
    <row r="1048566" spans="16384:16384" x14ac:dyDescent="0.2">
      <c r="XFD1048566" t="e">
        <f>solver_sta</f>
        <v>#NAME?</v>
      </c>
    </row>
    <row r="1048567" spans="16384:16384" x14ac:dyDescent="0.2">
      <c r="XFD1048567" t="e">
        <f>solver_met</f>
        <v>#NAME?</v>
      </c>
    </row>
    <row r="1048568" spans="16384:16384" x14ac:dyDescent="0.2">
      <c r="XFD1048568" t="e">
        <f>solver_soc</f>
        <v>#NAME?</v>
      </c>
    </row>
    <row r="1048569" spans="16384:16384" x14ac:dyDescent="0.2">
      <c r="XFD1048569" t="e">
        <f>solver_lpt</f>
        <v>#NAME?</v>
      </c>
    </row>
    <row r="1048570" spans="16384:16384" x14ac:dyDescent="0.2">
      <c r="XFD1048570" t="e">
        <f>solver_lpp</f>
        <v>#NAME?</v>
      </c>
    </row>
    <row r="1048571" spans="16384:16384" x14ac:dyDescent="0.2">
      <c r="XFD1048571" t="e">
        <f>solver_gap</f>
        <v>#NAME?</v>
      </c>
    </row>
    <row r="1048572" spans="16384:16384" x14ac:dyDescent="0.2">
      <c r="XFD1048572" t="e">
        <f>solver_ips</f>
        <v>#NAME?</v>
      </c>
    </row>
    <row r="1048573" spans="16384:16384" x14ac:dyDescent="0.2">
      <c r="XFD1048573" t="e">
        <f>solver_fea</f>
        <v>#NAME?</v>
      </c>
    </row>
    <row r="1048574" spans="16384:16384" x14ac:dyDescent="0.2">
      <c r="XFD1048574" t="e">
        <f>solver_ipi</f>
        <v>#NAME?</v>
      </c>
    </row>
    <row r="1048575" spans="16384:16384" x14ac:dyDescent="0.2">
      <c r="XFD1048575" t="e">
        <f>solver_ipd</f>
        <v>#NAME?</v>
      </c>
    </row>
  </sheetData>
  <mergeCells count="21">
    <mergeCell ref="Q1:U1"/>
    <mergeCell ref="Q16:U16"/>
    <mergeCell ref="Q31:U31"/>
    <mergeCell ref="A63:E63"/>
    <mergeCell ref="I63:M63"/>
    <mergeCell ref="I1:M1"/>
    <mergeCell ref="A46:E46"/>
    <mergeCell ref="I16:M16"/>
    <mergeCell ref="I31:M31"/>
    <mergeCell ref="A7:E7"/>
    <mergeCell ref="A1:E1"/>
    <mergeCell ref="A13:E13"/>
    <mergeCell ref="A22:E22"/>
    <mergeCell ref="A39:E39"/>
    <mergeCell ref="A16:E16"/>
    <mergeCell ref="A31:E31"/>
    <mergeCell ref="A78:E78"/>
    <mergeCell ref="A93:E93"/>
    <mergeCell ref="I78:M78"/>
    <mergeCell ref="A109:E109"/>
    <mergeCell ref="I109:M109"/>
  </mergeCells>
  <phoneticPr fontId="1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9240D88-5F37-41EA-B308-4B0D10B8FCD2}">
          <xm:f>'Test-UFO(KNN)'!1:1048576</xm:f>
        </x15:webExtension>
        <x15:webExtension appRef="{B0EF99D9-441A-4ED3-B430-3A1CB0DE582C}">
          <xm:f>'Test-UFO(KNN)'!XFD1048550:XFD1048575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0BB-21C7-40D5-8CF0-5A9B7C05C6A6}">
  <dimension ref="A1:W112"/>
  <sheetViews>
    <sheetView topLeftCell="A97" workbookViewId="0">
      <selection activeCell="I96" sqref="I96"/>
    </sheetView>
  </sheetViews>
  <sheetFormatPr defaultRowHeight="14.25" x14ac:dyDescent="0.2"/>
  <cols>
    <col min="1" max="1" width="14.75" bestFit="1" customWidth="1"/>
    <col min="2" max="2" width="14.125" customWidth="1"/>
    <col min="3" max="3" width="14.875" bestFit="1" customWidth="1"/>
    <col min="4" max="4" width="14.375" bestFit="1" customWidth="1"/>
    <col min="5" max="5" width="11.875" customWidth="1"/>
    <col min="6" max="6" width="16.125" bestFit="1" customWidth="1"/>
    <col min="7" max="7" width="14.625" bestFit="1" customWidth="1"/>
    <col min="9" max="9" width="14.75" bestFit="1" customWidth="1"/>
    <col min="10" max="10" width="14.125" bestFit="1" customWidth="1"/>
    <col min="11" max="11" width="14.875" bestFit="1" customWidth="1"/>
    <col min="12" max="12" width="14.375" bestFit="1" customWidth="1"/>
    <col min="13" max="13" width="12.875" customWidth="1"/>
    <col min="14" max="14" width="16.125" bestFit="1" customWidth="1"/>
    <col min="15" max="15" width="14.625" bestFit="1" customWidth="1"/>
    <col min="17" max="17" width="14.75" bestFit="1" customWidth="1"/>
    <col min="18" max="18" width="14.125" bestFit="1" customWidth="1"/>
    <col min="19" max="19" width="14.875" bestFit="1" customWidth="1"/>
    <col min="20" max="20" width="14.375" bestFit="1" customWidth="1"/>
    <col min="21" max="21" width="12.125" customWidth="1"/>
    <col min="22" max="22" width="16.125" bestFit="1" customWidth="1"/>
    <col min="23" max="23" width="14.625" bestFit="1" customWidth="1"/>
  </cols>
  <sheetData>
    <row r="1" spans="1:23" x14ac:dyDescent="0.2">
      <c r="A1" s="7" t="s">
        <v>440</v>
      </c>
      <c r="B1" s="7"/>
      <c r="C1" s="7"/>
      <c r="D1" s="7"/>
      <c r="E1" s="7"/>
      <c r="F1" s="3" t="s">
        <v>469</v>
      </c>
      <c r="G1" s="3" t="s">
        <v>470</v>
      </c>
      <c r="I1" s="7" t="s">
        <v>444</v>
      </c>
      <c r="J1" s="7"/>
      <c r="K1" s="7"/>
      <c r="L1" s="7"/>
      <c r="M1" s="7"/>
      <c r="N1" s="3" t="s">
        <v>469</v>
      </c>
      <c r="O1" s="3" t="s">
        <v>470</v>
      </c>
      <c r="Q1" s="7" t="s">
        <v>447</v>
      </c>
      <c r="R1" s="7"/>
      <c r="S1" s="7"/>
      <c r="T1" s="7"/>
      <c r="U1" s="7"/>
      <c r="V1" s="3" t="s">
        <v>469</v>
      </c>
      <c r="W1" s="3" t="s">
        <v>470</v>
      </c>
    </row>
    <row r="2" spans="1:23" x14ac:dyDescent="0.2">
      <c r="A2" t="s">
        <v>110</v>
      </c>
      <c r="B2" t="s">
        <v>111</v>
      </c>
      <c r="C2" t="s">
        <v>112</v>
      </c>
      <c r="D2" t="s">
        <v>113</v>
      </c>
      <c r="F2" s="5">
        <v>0.99890000000000001</v>
      </c>
      <c r="G2" s="5">
        <v>0.99729999999999996</v>
      </c>
      <c r="I2" t="s">
        <v>123</v>
      </c>
      <c r="J2" t="s">
        <v>124</v>
      </c>
      <c r="K2" t="s">
        <v>125</v>
      </c>
      <c r="L2" t="s">
        <v>126</v>
      </c>
      <c r="N2" s="5">
        <v>0.99990000000000001</v>
      </c>
      <c r="O2" s="5">
        <v>0.99970000000000003</v>
      </c>
      <c r="Q2" t="s">
        <v>138</v>
      </c>
      <c r="R2" t="s">
        <v>118</v>
      </c>
      <c r="S2" t="s">
        <v>139</v>
      </c>
      <c r="T2" t="s">
        <v>140</v>
      </c>
      <c r="V2" s="5">
        <v>0.99770000000000003</v>
      </c>
      <c r="W2" s="5">
        <v>0.995</v>
      </c>
    </row>
    <row r="3" spans="1:23" x14ac:dyDescent="0.2">
      <c r="F3" s="4" t="s">
        <v>168</v>
      </c>
      <c r="G3" s="4" t="s">
        <v>168</v>
      </c>
      <c r="N3" s="4" t="s">
        <v>168</v>
      </c>
      <c r="O3" s="4" t="s">
        <v>168</v>
      </c>
      <c r="V3" s="4" t="s">
        <v>168</v>
      </c>
      <c r="W3" s="4" t="s">
        <v>168</v>
      </c>
    </row>
    <row r="4" spans="1:23" x14ac:dyDescent="0.2">
      <c r="F4" s="4" t="s">
        <v>381</v>
      </c>
      <c r="G4" s="4" t="s">
        <v>387</v>
      </c>
      <c r="N4" s="4" t="s">
        <v>363</v>
      </c>
      <c r="O4" s="4" t="s">
        <v>361</v>
      </c>
      <c r="V4" s="4" t="s">
        <v>341</v>
      </c>
      <c r="W4" s="4" t="s">
        <v>337</v>
      </c>
    </row>
    <row r="5" spans="1:23" x14ac:dyDescent="0.2">
      <c r="F5" s="4" t="s">
        <v>382</v>
      </c>
      <c r="G5" s="4" t="s">
        <v>388</v>
      </c>
      <c r="N5" s="4" t="s">
        <v>364</v>
      </c>
      <c r="O5" s="4" t="s">
        <v>362</v>
      </c>
      <c r="V5" s="4" t="s">
        <v>342</v>
      </c>
      <c r="W5" s="4" t="s">
        <v>338</v>
      </c>
    </row>
    <row r="6" spans="1:23" x14ac:dyDescent="0.2">
      <c r="F6" s="4" t="s">
        <v>383</v>
      </c>
      <c r="G6" s="4" t="s">
        <v>385</v>
      </c>
      <c r="N6" s="4" t="s">
        <v>191</v>
      </c>
      <c r="O6" s="4" t="s">
        <v>359</v>
      </c>
      <c r="V6" s="4" t="s">
        <v>339</v>
      </c>
      <c r="W6" s="4" t="s">
        <v>335</v>
      </c>
    </row>
    <row r="7" spans="1:23" x14ac:dyDescent="0.2">
      <c r="F7" s="4" t="s">
        <v>384</v>
      </c>
      <c r="G7" s="4" t="s">
        <v>386</v>
      </c>
      <c r="N7" s="4" t="s">
        <v>192</v>
      </c>
      <c r="O7" s="4" t="s">
        <v>360</v>
      </c>
      <c r="V7" s="4" t="s">
        <v>340</v>
      </c>
      <c r="W7" s="4" t="s">
        <v>336</v>
      </c>
    </row>
    <row r="16" spans="1:23" x14ac:dyDescent="0.2">
      <c r="A16" s="7" t="s">
        <v>441</v>
      </c>
      <c r="B16" s="7"/>
      <c r="C16" s="7"/>
      <c r="D16" s="7"/>
      <c r="E16" s="7"/>
      <c r="F16" s="3" t="s">
        <v>469</v>
      </c>
      <c r="G16" s="3" t="s">
        <v>470</v>
      </c>
      <c r="I16" s="7" t="s">
        <v>445</v>
      </c>
      <c r="J16" s="7"/>
      <c r="K16" s="7"/>
      <c r="L16" s="7"/>
      <c r="M16" s="7"/>
      <c r="N16" s="3" t="s">
        <v>469</v>
      </c>
      <c r="O16" s="3" t="s">
        <v>470</v>
      </c>
    </row>
    <row r="17" spans="1:23" x14ac:dyDescent="0.2">
      <c r="A17" t="s">
        <v>114</v>
      </c>
      <c r="B17" t="s">
        <v>115</v>
      </c>
      <c r="C17" t="s">
        <v>116</v>
      </c>
      <c r="D17" t="s">
        <v>117</v>
      </c>
      <c r="F17" s="5">
        <v>0.99509999999999998</v>
      </c>
      <c r="G17" s="5">
        <v>0.98950000000000005</v>
      </c>
      <c r="I17" t="s">
        <v>127</v>
      </c>
      <c r="J17" t="s">
        <v>128</v>
      </c>
      <c r="K17" t="s">
        <v>129</v>
      </c>
      <c r="L17" t="s">
        <v>130</v>
      </c>
      <c r="N17" s="5">
        <v>0.99919999999999998</v>
      </c>
      <c r="O17" s="5">
        <v>0.998</v>
      </c>
      <c r="Q17" s="7" t="s">
        <v>448</v>
      </c>
      <c r="R17" s="7"/>
      <c r="S17" s="7"/>
      <c r="T17" s="7"/>
      <c r="U17" s="7"/>
      <c r="V17" s="3" t="s">
        <v>469</v>
      </c>
      <c r="W17" s="3" t="s">
        <v>470</v>
      </c>
    </row>
    <row r="18" spans="1:23" x14ac:dyDescent="0.2">
      <c r="F18" s="4" t="s">
        <v>168</v>
      </c>
      <c r="G18" s="4" t="s">
        <v>168</v>
      </c>
      <c r="N18" s="4" t="s">
        <v>168</v>
      </c>
      <c r="O18" s="4" t="s">
        <v>168</v>
      </c>
      <c r="Q18" t="s">
        <v>141</v>
      </c>
      <c r="R18" t="s">
        <v>118</v>
      </c>
      <c r="S18" t="s">
        <v>142</v>
      </c>
      <c r="T18" t="s">
        <v>143</v>
      </c>
      <c r="V18" s="5">
        <v>0.99490000000000001</v>
      </c>
      <c r="W18" s="5">
        <v>0.99</v>
      </c>
    </row>
    <row r="19" spans="1:23" x14ac:dyDescent="0.2">
      <c r="F19" s="4" t="s">
        <v>395</v>
      </c>
      <c r="G19" s="4" t="s">
        <v>391</v>
      </c>
      <c r="N19" s="4" t="s">
        <v>367</v>
      </c>
      <c r="O19" s="4" t="s">
        <v>371</v>
      </c>
      <c r="V19" s="4" t="s">
        <v>168</v>
      </c>
      <c r="W19" s="4" t="s">
        <v>168</v>
      </c>
    </row>
    <row r="20" spans="1:23" x14ac:dyDescent="0.2">
      <c r="F20" s="4" t="s">
        <v>396</v>
      </c>
      <c r="G20" s="4" t="s">
        <v>392</v>
      </c>
      <c r="N20" s="4" t="s">
        <v>368</v>
      </c>
      <c r="O20" s="4" t="s">
        <v>372</v>
      </c>
      <c r="V20" s="4" t="s">
        <v>344</v>
      </c>
      <c r="W20" s="4" t="s">
        <v>349</v>
      </c>
    </row>
    <row r="21" spans="1:23" x14ac:dyDescent="0.2">
      <c r="F21" s="4" t="s">
        <v>393</v>
      </c>
      <c r="G21" s="4" t="s">
        <v>390</v>
      </c>
      <c r="N21" s="4" t="s">
        <v>365</v>
      </c>
      <c r="O21" s="4" t="s">
        <v>369</v>
      </c>
      <c r="V21" s="4" t="s">
        <v>345</v>
      </c>
      <c r="W21" s="4" t="s">
        <v>350</v>
      </c>
    </row>
    <row r="22" spans="1:23" x14ac:dyDescent="0.2">
      <c r="F22" s="4" t="s">
        <v>394</v>
      </c>
      <c r="G22" s="4" t="s">
        <v>389</v>
      </c>
      <c r="N22" s="4" t="s">
        <v>366</v>
      </c>
      <c r="O22" s="4" t="s">
        <v>370</v>
      </c>
      <c r="V22" s="4" t="s">
        <v>343</v>
      </c>
      <c r="W22" s="4" t="s">
        <v>347</v>
      </c>
    </row>
    <row r="23" spans="1:23" x14ac:dyDescent="0.2">
      <c r="V23" s="4" t="s">
        <v>346</v>
      </c>
      <c r="W23" s="4" t="s">
        <v>348</v>
      </c>
    </row>
    <row r="31" spans="1:23" x14ac:dyDescent="0.2">
      <c r="A31" s="7" t="s">
        <v>442</v>
      </c>
      <c r="B31" s="7"/>
      <c r="C31" s="7"/>
      <c r="D31" s="7"/>
      <c r="E31" s="7"/>
      <c r="F31" s="3" t="s">
        <v>469</v>
      </c>
      <c r="G31" s="3" t="s">
        <v>470</v>
      </c>
      <c r="I31" s="7" t="s">
        <v>446</v>
      </c>
      <c r="J31" s="7"/>
      <c r="K31" s="7"/>
      <c r="L31" s="7"/>
      <c r="M31" s="9"/>
      <c r="N31" s="3" t="s">
        <v>469</v>
      </c>
      <c r="O31" s="3" t="s">
        <v>470</v>
      </c>
      <c r="Q31" s="7" t="s">
        <v>449</v>
      </c>
      <c r="R31" s="7"/>
      <c r="S31" s="7"/>
      <c r="T31" s="7"/>
      <c r="U31" s="7"/>
      <c r="V31" s="3" t="s">
        <v>469</v>
      </c>
      <c r="W31" s="3" t="s">
        <v>470</v>
      </c>
    </row>
    <row r="32" spans="1:23" x14ac:dyDescent="0.2">
      <c r="A32" t="s">
        <v>131</v>
      </c>
      <c r="B32" t="s">
        <v>132</v>
      </c>
      <c r="C32" t="s">
        <v>133</v>
      </c>
      <c r="D32" t="s">
        <v>134</v>
      </c>
      <c r="F32" s="5">
        <v>0.99639999999999995</v>
      </c>
      <c r="G32" s="5">
        <v>0.99209999999999998</v>
      </c>
      <c r="I32" t="s">
        <v>135</v>
      </c>
      <c r="J32" t="s">
        <v>118</v>
      </c>
      <c r="K32" t="s">
        <v>136</v>
      </c>
      <c r="L32" t="s">
        <v>137</v>
      </c>
      <c r="N32" s="5">
        <v>0.99950000000000006</v>
      </c>
      <c r="O32" s="5">
        <v>0.99860000000000004</v>
      </c>
      <c r="Q32" t="s">
        <v>144</v>
      </c>
      <c r="R32" t="s">
        <v>118</v>
      </c>
      <c r="S32" t="s">
        <v>145</v>
      </c>
      <c r="T32" t="s">
        <v>146</v>
      </c>
      <c r="V32" s="5">
        <v>0.98619999999999997</v>
      </c>
      <c r="W32" s="5">
        <v>0.97350000000000003</v>
      </c>
    </row>
    <row r="33" spans="1:23" x14ac:dyDescent="0.2">
      <c r="F33" s="4" t="s">
        <v>168</v>
      </c>
      <c r="G33" s="4" t="s">
        <v>168</v>
      </c>
      <c r="N33" s="4" t="s">
        <v>168</v>
      </c>
      <c r="O33" s="4" t="s">
        <v>168</v>
      </c>
      <c r="V33" s="4" t="s">
        <v>168</v>
      </c>
      <c r="W33" s="4" t="s">
        <v>168</v>
      </c>
    </row>
    <row r="34" spans="1:23" x14ac:dyDescent="0.2">
      <c r="F34" s="4" t="s">
        <v>399</v>
      </c>
      <c r="G34" s="4" t="s">
        <v>403</v>
      </c>
      <c r="N34" s="4" t="s">
        <v>379</v>
      </c>
      <c r="O34" s="4" t="s">
        <v>375</v>
      </c>
      <c r="V34" s="4" t="s">
        <v>357</v>
      </c>
      <c r="W34" s="4" t="s">
        <v>353</v>
      </c>
    </row>
    <row r="35" spans="1:23" x14ac:dyDescent="0.2">
      <c r="F35" s="4" t="s">
        <v>400</v>
      </c>
      <c r="G35" s="4" t="s">
        <v>404</v>
      </c>
      <c r="N35" s="4" t="s">
        <v>380</v>
      </c>
      <c r="O35" s="4" t="s">
        <v>376</v>
      </c>
      <c r="V35" s="4" t="s">
        <v>358</v>
      </c>
      <c r="W35" s="4" t="s">
        <v>354</v>
      </c>
    </row>
    <row r="36" spans="1:23" x14ac:dyDescent="0.2">
      <c r="F36" s="4" t="s">
        <v>397</v>
      </c>
      <c r="G36" s="4" t="s">
        <v>401</v>
      </c>
      <c r="N36" s="4" t="s">
        <v>377</v>
      </c>
      <c r="O36" s="4" t="s">
        <v>373</v>
      </c>
      <c r="V36" s="4" t="s">
        <v>355</v>
      </c>
      <c r="W36" s="4" t="s">
        <v>351</v>
      </c>
    </row>
    <row r="37" spans="1:23" x14ac:dyDescent="0.2">
      <c r="F37" s="4" t="s">
        <v>398</v>
      </c>
      <c r="G37" s="4" t="s">
        <v>402</v>
      </c>
      <c r="N37" s="4" t="s">
        <v>378</v>
      </c>
      <c r="O37" s="4" t="s">
        <v>374</v>
      </c>
      <c r="V37" s="4" t="s">
        <v>356</v>
      </c>
      <c r="W37" s="4" t="s">
        <v>352</v>
      </c>
    </row>
    <row r="46" spans="1:23" x14ac:dyDescent="0.2">
      <c r="A46" s="7" t="s">
        <v>443</v>
      </c>
      <c r="B46" s="7"/>
      <c r="C46" s="7"/>
      <c r="D46" s="7"/>
      <c r="E46" s="7"/>
      <c r="F46" s="3" t="s">
        <v>469</v>
      </c>
      <c r="G46" s="3" t="s">
        <v>470</v>
      </c>
    </row>
    <row r="47" spans="1:23" x14ac:dyDescent="0.2">
      <c r="A47" t="s">
        <v>119</v>
      </c>
      <c r="B47" t="s">
        <v>120</v>
      </c>
      <c r="C47" t="s">
        <v>121</v>
      </c>
      <c r="D47" t="s">
        <v>122</v>
      </c>
      <c r="F47" s="5">
        <v>0.9919</v>
      </c>
      <c r="G47" s="5">
        <v>0.98209999999999997</v>
      </c>
    </row>
    <row r="48" spans="1:23" x14ac:dyDescent="0.2">
      <c r="F48" s="4" t="s">
        <v>168</v>
      </c>
      <c r="G48" s="4" t="s">
        <v>168</v>
      </c>
    </row>
    <row r="49" spans="1:15" x14ac:dyDescent="0.2">
      <c r="F49" s="4" t="s">
        <v>411</v>
      </c>
      <c r="G49" s="4" t="s">
        <v>407</v>
      </c>
    </row>
    <row r="50" spans="1:15" x14ac:dyDescent="0.2">
      <c r="F50" s="4" t="s">
        <v>412</v>
      </c>
      <c r="G50" s="4" t="s">
        <v>408</v>
      </c>
    </row>
    <row r="51" spans="1:15" x14ac:dyDescent="0.2">
      <c r="F51" s="4" t="s">
        <v>409</v>
      </c>
      <c r="G51" s="4" t="s">
        <v>405</v>
      </c>
    </row>
    <row r="52" spans="1:15" x14ac:dyDescent="0.2">
      <c r="F52" s="4" t="s">
        <v>410</v>
      </c>
      <c r="G52" s="4" t="s">
        <v>406</v>
      </c>
    </row>
    <row r="61" spans="1:15" x14ac:dyDescent="0.2">
      <c r="A61" s="7" t="s">
        <v>450</v>
      </c>
      <c r="B61" s="7"/>
      <c r="C61" s="7"/>
      <c r="D61" s="7"/>
      <c r="E61" s="7"/>
      <c r="F61" s="3" t="s">
        <v>469</v>
      </c>
      <c r="G61" s="3" t="s">
        <v>470</v>
      </c>
      <c r="I61" s="7" t="s">
        <v>453</v>
      </c>
      <c r="J61" s="7"/>
      <c r="K61" s="7"/>
      <c r="L61" s="7"/>
      <c r="M61" s="7"/>
      <c r="N61" s="3" t="s">
        <v>469</v>
      </c>
      <c r="O61" s="3" t="s">
        <v>470</v>
      </c>
    </row>
    <row r="62" spans="1:15" x14ac:dyDescent="0.2">
      <c r="A62" t="s">
        <v>147</v>
      </c>
      <c r="B62" t="s">
        <v>118</v>
      </c>
      <c r="C62" t="s">
        <v>148</v>
      </c>
      <c r="D62" t="s">
        <v>149</v>
      </c>
      <c r="F62" s="5">
        <v>0.97570000000000001</v>
      </c>
      <c r="G62" s="5">
        <v>0.95740000000000003</v>
      </c>
      <c r="I62" t="s">
        <v>156</v>
      </c>
      <c r="J62" t="s">
        <v>118</v>
      </c>
      <c r="K62" t="s">
        <v>157</v>
      </c>
      <c r="L62" t="s">
        <v>158</v>
      </c>
      <c r="N62" s="5">
        <v>0.92800000000000005</v>
      </c>
      <c r="O62" s="5">
        <v>0.87309999999999999</v>
      </c>
    </row>
    <row r="63" spans="1:15" x14ac:dyDescent="0.2">
      <c r="F63" s="4" t="s">
        <v>168</v>
      </c>
      <c r="G63" s="4" t="s">
        <v>168</v>
      </c>
      <c r="N63" s="4" t="s">
        <v>168</v>
      </c>
      <c r="O63" s="4" t="s">
        <v>168</v>
      </c>
    </row>
    <row r="64" spans="1:15" x14ac:dyDescent="0.2">
      <c r="F64" s="4" t="s">
        <v>318</v>
      </c>
      <c r="G64" s="4" t="s">
        <v>314</v>
      </c>
      <c r="N64" s="4" t="s">
        <v>302</v>
      </c>
      <c r="O64" s="4" t="s">
        <v>298</v>
      </c>
    </row>
    <row r="65" spans="1:15" x14ac:dyDescent="0.2">
      <c r="F65" s="4" t="s">
        <v>319</v>
      </c>
      <c r="G65" s="4" t="s">
        <v>315</v>
      </c>
      <c r="N65" s="4" t="s">
        <v>303</v>
      </c>
      <c r="O65" s="4" t="s">
        <v>299</v>
      </c>
    </row>
    <row r="66" spans="1:15" x14ac:dyDescent="0.2">
      <c r="F66" s="4" t="s">
        <v>316</v>
      </c>
      <c r="G66" s="4" t="s">
        <v>312</v>
      </c>
      <c r="N66" s="4" t="s">
        <v>300</v>
      </c>
      <c r="O66" s="4" t="s">
        <v>296</v>
      </c>
    </row>
    <row r="67" spans="1:15" x14ac:dyDescent="0.2">
      <c r="F67" s="4" t="s">
        <v>317</v>
      </c>
      <c r="G67" s="4" t="s">
        <v>313</v>
      </c>
      <c r="N67" s="4" t="s">
        <v>301</v>
      </c>
      <c r="O67" s="4" t="s">
        <v>297</v>
      </c>
    </row>
    <row r="76" spans="1:15" x14ac:dyDescent="0.2">
      <c r="A76" s="7" t="s">
        <v>451</v>
      </c>
      <c r="B76" s="7"/>
      <c r="C76" s="7"/>
      <c r="D76" s="7"/>
      <c r="E76" s="7"/>
      <c r="F76" s="3" t="s">
        <v>469</v>
      </c>
      <c r="G76" s="3" t="s">
        <v>470</v>
      </c>
      <c r="I76" s="7" t="s">
        <v>454</v>
      </c>
      <c r="J76" s="7"/>
      <c r="K76" s="7"/>
      <c r="L76" s="7"/>
      <c r="M76" s="7"/>
      <c r="N76" s="3" t="s">
        <v>469</v>
      </c>
      <c r="O76" s="3" t="s">
        <v>470</v>
      </c>
    </row>
    <row r="77" spans="1:15" x14ac:dyDescent="0.2">
      <c r="A77" t="s">
        <v>150</v>
      </c>
      <c r="B77" t="s">
        <v>118</v>
      </c>
      <c r="C77" t="s">
        <v>151</v>
      </c>
      <c r="D77" t="s">
        <v>152</v>
      </c>
      <c r="F77" s="5">
        <v>0.96189999999999998</v>
      </c>
      <c r="G77" s="5">
        <v>0.93259999999999998</v>
      </c>
      <c r="I77" t="s">
        <v>159</v>
      </c>
      <c r="J77" t="s">
        <v>118</v>
      </c>
      <c r="K77" t="s">
        <v>160</v>
      </c>
      <c r="L77" t="s">
        <v>161</v>
      </c>
      <c r="N77" s="5">
        <v>0.8468</v>
      </c>
      <c r="O77" s="5">
        <v>0.77839999999999998</v>
      </c>
    </row>
    <row r="78" spans="1:15" x14ac:dyDescent="0.2">
      <c r="F78" s="4" t="s">
        <v>168</v>
      </c>
      <c r="G78" s="4" t="s">
        <v>168</v>
      </c>
      <c r="N78" s="4" t="s">
        <v>168</v>
      </c>
      <c r="O78" s="4" t="s">
        <v>168</v>
      </c>
    </row>
    <row r="79" spans="1:15" x14ac:dyDescent="0.2">
      <c r="F79" s="4" t="s">
        <v>322</v>
      </c>
      <c r="G79" s="4" t="s">
        <v>326</v>
      </c>
      <c r="N79" s="4" t="s">
        <v>306</v>
      </c>
      <c r="O79" s="4" t="s">
        <v>310</v>
      </c>
    </row>
    <row r="80" spans="1:15" x14ac:dyDescent="0.2">
      <c r="F80" s="4" t="s">
        <v>323</v>
      </c>
      <c r="G80" s="4" t="s">
        <v>210</v>
      </c>
      <c r="N80" s="4" t="s">
        <v>307</v>
      </c>
      <c r="O80" s="4" t="s">
        <v>311</v>
      </c>
    </row>
    <row r="81" spans="1:15" x14ac:dyDescent="0.2">
      <c r="F81" s="4" t="s">
        <v>320</v>
      </c>
      <c r="G81" s="4" t="s">
        <v>324</v>
      </c>
      <c r="N81" s="4" t="s">
        <v>304</v>
      </c>
      <c r="O81" s="4" t="s">
        <v>308</v>
      </c>
    </row>
    <row r="82" spans="1:15" x14ac:dyDescent="0.2">
      <c r="F82" s="4" t="s">
        <v>321</v>
      </c>
      <c r="G82" s="4" t="s">
        <v>325</v>
      </c>
      <c r="N82" s="4" t="s">
        <v>305</v>
      </c>
      <c r="O82" s="4" t="s">
        <v>309</v>
      </c>
    </row>
    <row r="91" spans="1:15" x14ac:dyDescent="0.2">
      <c r="A91" s="7" t="s">
        <v>452</v>
      </c>
      <c r="B91" s="7"/>
      <c r="C91" s="7"/>
      <c r="D91" s="7"/>
      <c r="E91" s="7"/>
      <c r="F91" s="3" t="s">
        <v>469</v>
      </c>
      <c r="G91" s="3" t="s">
        <v>470</v>
      </c>
    </row>
    <row r="92" spans="1:15" x14ac:dyDescent="0.2">
      <c r="A92" t="s">
        <v>153</v>
      </c>
      <c r="B92" t="s">
        <v>118</v>
      </c>
      <c r="C92" t="s">
        <v>154</v>
      </c>
      <c r="D92" t="s">
        <v>155</v>
      </c>
      <c r="F92" s="5">
        <v>0.92359999999999998</v>
      </c>
      <c r="G92" s="5">
        <v>0.87770000000000004</v>
      </c>
    </row>
    <row r="93" spans="1:15" x14ac:dyDescent="0.2">
      <c r="F93" s="4" t="s">
        <v>168</v>
      </c>
      <c r="G93" s="4" t="s">
        <v>168</v>
      </c>
    </row>
    <row r="94" spans="1:15" x14ac:dyDescent="0.2">
      <c r="F94" s="4" t="s">
        <v>333</v>
      </c>
      <c r="G94" s="4" t="s">
        <v>329</v>
      </c>
    </row>
    <row r="95" spans="1:15" x14ac:dyDescent="0.2">
      <c r="F95" s="4" t="s">
        <v>334</v>
      </c>
      <c r="G95" s="4" t="s">
        <v>330</v>
      </c>
    </row>
    <row r="96" spans="1:15" x14ac:dyDescent="0.2">
      <c r="F96" s="4" t="s">
        <v>331</v>
      </c>
      <c r="G96" s="4" t="s">
        <v>327</v>
      </c>
    </row>
    <row r="97" spans="1:15" x14ac:dyDescent="0.2">
      <c r="F97" s="4" t="s">
        <v>332</v>
      </c>
      <c r="G97" s="4" t="s">
        <v>328</v>
      </c>
    </row>
    <row r="106" spans="1:15" x14ac:dyDescent="0.2">
      <c r="A106" s="7" t="s">
        <v>455</v>
      </c>
      <c r="B106" s="7"/>
      <c r="C106" s="7"/>
      <c r="D106" s="7"/>
      <c r="E106" s="7"/>
      <c r="F106" s="3" t="s">
        <v>469</v>
      </c>
      <c r="G106" s="3" t="s">
        <v>470</v>
      </c>
      <c r="I106" s="7" t="s">
        <v>456</v>
      </c>
      <c r="J106" s="7"/>
      <c r="K106" s="7"/>
      <c r="L106" s="7"/>
      <c r="M106" s="7"/>
      <c r="N106" s="3" t="s">
        <v>469</v>
      </c>
      <c r="O106" s="3" t="s">
        <v>470</v>
      </c>
    </row>
    <row r="107" spans="1:15" x14ac:dyDescent="0.2">
      <c r="A107" t="s">
        <v>162</v>
      </c>
      <c r="B107" t="s">
        <v>118</v>
      </c>
      <c r="C107" t="s">
        <v>163</v>
      </c>
      <c r="D107" t="s">
        <v>164</v>
      </c>
      <c r="F107" s="5">
        <v>0.90869999999999995</v>
      </c>
      <c r="G107" s="5">
        <v>0.83699999999999997</v>
      </c>
      <c r="I107" t="s">
        <v>165</v>
      </c>
      <c r="J107" t="s">
        <v>118</v>
      </c>
      <c r="K107" t="s">
        <v>166</v>
      </c>
      <c r="L107" t="s">
        <v>167</v>
      </c>
      <c r="N107" s="5">
        <v>0.60119999999999996</v>
      </c>
      <c r="O107" s="5">
        <v>0.56640000000000001</v>
      </c>
    </row>
    <row r="108" spans="1:15" x14ac:dyDescent="0.2">
      <c r="F108" s="4" t="s">
        <v>168</v>
      </c>
      <c r="G108" s="4" t="s">
        <v>168</v>
      </c>
      <c r="N108" s="4" t="s">
        <v>168</v>
      </c>
      <c r="O108" s="4" t="s">
        <v>168</v>
      </c>
    </row>
    <row r="109" spans="1:15" x14ac:dyDescent="0.2">
      <c r="F109" s="4" t="s">
        <v>288</v>
      </c>
      <c r="G109" s="4" t="s">
        <v>294</v>
      </c>
      <c r="N109" s="4" t="s">
        <v>284</v>
      </c>
      <c r="O109" s="4" t="s">
        <v>280</v>
      </c>
    </row>
    <row r="110" spans="1:15" x14ac:dyDescent="0.2">
      <c r="F110" s="4" t="s">
        <v>289</v>
      </c>
      <c r="G110" s="4" t="s">
        <v>295</v>
      </c>
      <c r="N110" s="4" t="s">
        <v>285</v>
      </c>
      <c r="O110" s="4" t="s">
        <v>281</v>
      </c>
    </row>
    <row r="111" spans="1:15" x14ac:dyDescent="0.2">
      <c r="F111" s="4" t="s">
        <v>290</v>
      </c>
      <c r="G111" s="4" t="s">
        <v>292</v>
      </c>
      <c r="N111" s="4" t="s">
        <v>286</v>
      </c>
      <c r="O111" s="4" t="s">
        <v>282</v>
      </c>
    </row>
    <row r="112" spans="1:15" x14ac:dyDescent="0.2">
      <c r="F112" s="4" t="s">
        <v>291</v>
      </c>
      <c r="G112" s="4" t="s">
        <v>293</v>
      </c>
      <c r="N112" s="4" t="s">
        <v>287</v>
      </c>
      <c r="O112" s="4" t="s">
        <v>283</v>
      </c>
    </row>
  </sheetData>
  <mergeCells count="17">
    <mergeCell ref="Q1:U1"/>
    <mergeCell ref="A16:E16"/>
    <mergeCell ref="A31:E31"/>
    <mergeCell ref="A46:E46"/>
    <mergeCell ref="I16:M16"/>
    <mergeCell ref="Q17:U17"/>
    <mergeCell ref="Q31:U31"/>
    <mergeCell ref="I31:M31"/>
    <mergeCell ref="I76:M76"/>
    <mergeCell ref="A106:E106"/>
    <mergeCell ref="I106:M106"/>
    <mergeCell ref="A1:E1"/>
    <mergeCell ref="I1:M1"/>
    <mergeCell ref="A61:E61"/>
    <mergeCell ref="I61:M61"/>
    <mergeCell ref="A76:E76"/>
    <mergeCell ref="A91:E9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D6AD-3CA2-42AC-9128-D08D5AC16A6D}">
  <dimension ref="A1:AI150"/>
  <sheetViews>
    <sheetView tabSelected="1" workbookViewId="0">
      <selection activeCell="K160" sqref="K160"/>
    </sheetView>
  </sheetViews>
  <sheetFormatPr defaultRowHeight="14.25" x14ac:dyDescent="0.2"/>
  <cols>
    <col min="1" max="1" width="14.75" bestFit="1" customWidth="1"/>
    <col min="2" max="2" width="14.125" bestFit="1" customWidth="1"/>
    <col min="3" max="3" width="14.875" bestFit="1" customWidth="1"/>
    <col min="4" max="4" width="14.375" bestFit="1" customWidth="1"/>
    <col min="5" max="5" width="11.5" customWidth="1"/>
    <col min="13" max="13" width="14.75" bestFit="1" customWidth="1"/>
    <col min="14" max="14" width="14.125" bestFit="1" customWidth="1"/>
    <col min="15" max="15" width="14.875" bestFit="1" customWidth="1"/>
    <col min="16" max="16" width="14.375" bestFit="1" customWidth="1"/>
    <col min="17" max="17" width="12.125" customWidth="1"/>
    <col min="25" max="25" width="14.75" bestFit="1" customWidth="1"/>
    <col min="26" max="26" width="14.125" bestFit="1" customWidth="1"/>
    <col min="27" max="27" width="14.875" bestFit="1" customWidth="1"/>
    <col min="28" max="28" width="14.375" bestFit="1" customWidth="1"/>
    <col min="29" max="29" width="11.625" customWidth="1"/>
  </cols>
  <sheetData>
    <row r="1" spans="1:35" x14ac:dyDescent="0.2">
      <c r="A1" s="10" t="s">
        <v>440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M1" s="10" t="s">
        <v>444</v>
      </c>
      <c r="N1" s="10"/>
      <c r="O1" s="10"/>
      <c r="P1" s="10"/>
      <c r="Q1" s="10"/>
      <c r="R1" s="10"/>
      <c r="S1" s="10"/>
      <c r="T1" s="10"/>
      <c r="U1" s="10"/>
      <c r="V1" s="10"/>
      <c r="W1" s="10"/>
      <c r="Y1" s="10" t="s">
        <v>447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16" spans="1:35" x14ac:dyDescent="0.2">
      <c r="A16" s="6" t="s">
        <v>475</v>
      </c>
      <c r="B16">
        <f>427849/500000</f>
        <v>0.85569799999999996</v>
      </c>
      <c r="F16" s="6" t="s">
        <v>473</v>
      </c>
      <c r="G16">
        <f>427849/500000</f>
        <v>0.85569799999999996</v>
      </c>
    </row>
    <row r="17" spans="1:35" x14ac:dyDescent="0.2">
      <c r="M17" s="6" t="s">
        <v>475</v>
      </c>
      <c r="N17">
        <f>421438/500000</f>
        <v>0.84287599999999996</v>
      </c>
      <c r="R17" s="6" t="s">
        <v>478</v>
      </c>
      <c r="S17">
        <f>421438/500000</f>
        <v>0.84287599999999996</v>
      </c>
      <c r="Y17" s="6" t="s">
        <v>478</v>
      </c>
      <c r="Z17">
        <f>414237/500000</f>
        <v>0.82847400000000004</v>
      </c>
      <c r="AD17" s="6" t="s">
        <v>473</v>
      </c>
      <c r="AE17">
        <f>414237/500000</f>
        <v>0.82847400000000004</v>
      </c>
    </row>
    <row r="18" spans="1:35" x14ac:dyDescent="0.2">
      <c r="A18" s="10" t="s">
        <v>441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0" t="s">
        <v>445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Y18" s="10" t="s">
        <v>448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2">
      <c r="Y19" s="7"/>
      <c r="Z19" s="7"/>
      <c r="AA19" s="7"/>
      <c r="AB19" s="7"/>
      <c r="AC19" s="7"/>
    </row>
    <row r="37" spans="1:35" x14ac:dyDescent="0.2">
      <c r="A37" s="6" t="s">
        <v>474</v>
      </c>
      <c r="B37">
        <f>(340464+113468)/500000</f>
        <v>0.907864</v>
      </c>
      <c r="F37" s="6" t="s">
        <v>474</v>
      </c>
      <c r="G37">
        <f>(340464+130168)/500000</f>
        <v>0.94126399999999999</v>
      </c>
      <c r="M37" s="6" t="s">
        <v>474</v>
      </c>
      <c r="N37">
        <f>(333854+108483)/500000</f>
        <v>0.88467399999999996</v>
      </c>
      <c r="R37" s="6" t="s">
        <v>474</v>
      </c>
      <c r="S37">
        <f>(333854+128570)/500000</f>
        <v>0.924848</v>
      </c>
      <c r="Y37" s="6" t="s">
        <v>473</v>
      </c>
      <c r="Z37">
        <f>(332476+102763)/500000</f>
        <v>0.87047799999999997</v>
      </c>
      <c r="AD37" s="6" t="s">
        <v>473</v>
      </c>
      <c r="AE37">
        <f>(332476+124076)/500000</f>
        <v>0.91310400000000003</v>
      </c>
    </row>
    <row r="39" spans="1:35" x14ac:dyDescent="0.2">
      <c r="A39" s="10" t="s">
        <v>442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M39" s="10" t="s">
        <v>446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Y39" s="10" t="s">
        <v>449</v>
      </c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58" spans="1:31" x14ac:dyDescent="0.2">
      <c r="Y58" s="6" t="s">
        <v>479</v>
      </c>
      <c r="Z58">
        <f>(214826+184362+47532)/500000</f>
        <v>0.89344000000000001</v>
      </c>
      <c r="AD58" s="6" t="s">
        <v>479</v>
      </c>
      <c r="AE58">
        <f>(214826+229411+40907)/500000</f>
        <v>0.97028800000000004</v>
      </c>
    </row>
    <row r="60" spans="1:31" x14ac:dyDescent="0.2">
      <c r="A60" s="6" t="s">
        <v>476</v>
      </c>
      <c r="B60">
        <f>(294231+126723+39094)/500000</f>
        <v>0.92009600000000002</v>
      </c>
      <c r="F60" s="6" t="s">
        <v>476</v>
      </c>
      <c r="G60">
        <f>(294231+141255+45078)/500000</f>
        <v>0.96112799999999998</v>
      </c>
      <c r="M60" s="6" t="s">
        <v>476</v>
      </c>
      <c r="N60">
        <f>(264412+158098+36041)/500000</f>
        <v>0.91710199999999997</v>
      </c>
      <c r="R60" s="6" t="s">
        <v>476</v>
      </c>
      <c r="S60">
        <f>(264412+180705+35472)/500000</f>
        <v>0.96117799999999998</v>
      </c>
    </row>
    <row r="61" spans="1:31" x14ac:dyDescent="0.2">
      <c r="A61" s="10" t="s">
        <v>443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84" spans="1:23" x14ac:dyDescent="0.2">
      <c r="A84" s="6" t="s">
        <v>477</v>
      </c>
      <c r="B84">
        <f>(193806+192874+70380+21021)/500000</f>
        <v>0.95616199999999996</v>
      </c>
      <c r="F84" s="6" t="s">
        <v>477</v>
      </c>
      <c r="G84">
        <f>(193806+226265+58548+11947)/500000</f>
        <v>0.981132</v>
      </c>
    </row>
    <row r="86" spans="1:23" x14ac:dyDescent="0.2">
      <c r="A86" s="10" t="s">
        <v>450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M86" s="10" t="s">
        <v>453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99" spans="1:23" x14ac:dyDescent="0.2">
      <c r="M99" s="6" t="s">
        <v>475</v>
      </c>
      <c r="N99">
        <f>384510/500000</f>
        <v>0.76902000000000004</v>
      </c>
      <c r="R99" s="6" t="s">
        <v>475</v>
      </c>
      <c r="S99">
        <v>0.76902000000000004</v>
      </c>
    </row>
    <row r="101" spans="1:23" x14ac:dyDescent="0.2">
      <c r="A101" s="7" t="s">
        <v>451</v>
      </c>
      <c r="B101" s="7"/>
      <c r="C101" s="7"/>
      <c r="D101" s="7"/>
      <c r="E101" s="7"/>
    </row>
    <row r="102" spans="1:23" x14ac:dyDescent="0.2">
      <c r="A102" s="6" t="s">
        <v>475</v>
      </c>
      <c r="B102">
        <f>403345/500000</f>
        <v>0.80669000000000002</v>
      </c>
      <c r="F102" s="6" t="s">
        <v>475</v>
      </c>
      <c r="G102">
        <f>403345/500000</f>
        <v>0.80669000000000002</v>
      </c>
    </row>
    <row r="103" spans="1:23" x14ac:dyDescent="0.2">
      <c r="A103" s="10" t="s">
        <v>451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M103" s="10" t="s">
        <v>454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16" spans="1:19" x14ac:dyDescent="0.2">
      <c r="M116" s="6" t="s">
        <v>474</v>
      </c>
      <c r="N116">
        <f>(270759+133608)/500000</f>
        <v>0.80873399999999995</v>
      </c>
      <c r="R116" s="6" t="s">
        <v>474</v>
      </c>
      <c r="S116">
        <f>(270759+207902)/500000</f>
        <v>0.95732200000000001</v>
      </c>
    </row>
    <row r="119" spans="1:19" x14ac:dyDescent="0.2">
      <c r="A119" s="6" t="s">
        <v>474</v>
      </c>
      <c r="B119">
        <f>(320458+112653)/500000</f>
        <v>0.86622200000000005</v>
      </c>
      <c r="F119" s="6" t="s">
        <v>474</v>
      </c>
      <c r="G119">
        <f>(320458+141587)/500000</f>
        <v>0.92408999999999997</v>
      </c>
    </row>
    <row r="121" spans="1:19" x14ac:dyDescent="0.2">
      <c r="A121" s="10" t="s">
        <v>452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37" spans="1:23" x14ac:dyDescent="0.2">
      <c r="A137" s="6" t="s">
        <v>476</v>
      </c>
      <c r="B137">
        <f>(150872+183134+72023)/500000</f>
        <v>0.81205799999999995</v>
      </c>
      <c r="F137" s="6" t="s">
        <v>476</v>
      </c>
      <c r="G137">
        <f>(150872+269265+71231)/500000</f>
        <v>0.98273600000000005</v>
      </c>
    </row>
    <row r="139" spans="1:23" x14ac:dyDescent="0.2">
      <c r="A139" s="10" t="s">
        <v>455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M139" s="10" t="s">
        <v>456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8" spans="1:19" x14ac:dyDescent="0.2">
      <c r="M148" s="6" t="s">
        <v>475</v>
      </c>
      <c r="N148">
        <f>480333/500000</f>
        <v>0.96066600000000002</v>
      </c>
      <c r="R148" s="6" t="s">
        <v>475</v>
      </c>
      <c r="S148">
        <f>480333/500000</f>
        <v>0.96066600000000002</v>
      </c>
    </row>
    <row r="150" spans="1:19" x14ac:dyDescent="0.2">
      <c r="A150" s="6" t="s">
        <v>475</v>
      </c>
      <c r="B150">
        <f>431008/500000</f>
        <v>0.862016</v>
      </c>
      <c r="F150" s="6" t="s">
        <v>475</v>
      </c>
      <c r="G150">
        <f>431008/500000</f>
        <v>0.862016</v>
      </c>
    </row>
  </sheetData>
  <mergeCells count="19">
    <mergeCell ref="Y39:AI39"/>
    <mergeCell ref="A86:K86"/>
    <mergeCell ref="Y19:AC19"/>
    <mergeCell ref="A1:K1"/>
    <mergeCell ref="M1:W1"/>
    <mergeCell ref="Y1:AI1"/>
    <mergeCell ref="Y18:AI18"/>
    <mergeCell ref="A18:K18"/>
    <mergeCell ref="M18:W18"/>
    <mergeCell ref="A39:K39"/>
    <mergeCell ref="M39:W39"/>
    <mergeCell ref="A61:K61"/>
    <mergeCell ref="A121:K121"/>
    <mergeCell ref="M86:W86"/>
    <mergeCell ref="M103:W103"/>
    <mergeCell ref="M139:W139"/>
    <mergeCell ref="A103:K103"/>
    <mergeCell ref="A139:K139"/>
    <mergeCell ref="A101:E10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7920-A92A-412A-A91F-1A232FFD7184}">
  <dimension ref="A1:AI111"/>
  <sheetViews>
    <sheetView workbookViewId="0">
      <selection activeCell="M1" activeCellId="1" sqref="A1:K1 M1:W1"/>
    </sheetView>
  </sheetViews>
  <sheetFormatPr defaultRowHeight="14.25" x14ac:dyDescent="0.2"/>
  <cols>
    <col min="1" max="1" width="14.75" bestFit="1" customWidth="1"/>
    <col min="2" max="2" width="14.125" bestFit="1" customWidth="1"/>
    <col min="3" max="3" width="14.875" bestFit="1" customWidth="1"/>
    <col min="4" max="4" width="14.375" bestFit="1" customWidth="1"/>
    <col min="5" max="5" width="11.5" customWidth="1"/>
    <col min="13" max="13" width="14.75" bestFit="1" customWidth="1"/>
    <col min="14" max="14" width="14.125" bestFit="1" customWidth="1"/>
    <col min="15" max="15" width="14.875" bestFit="1" customWidth="1"/>
    <col min="16" max="16" width="14.375" bestFit="1" customWidth="1"/>
    <col min="17" max="17" width="12.125" customWidth="1"/>
    <col min="25" max="25" width="14.75" bestFit="1" customWidth="1"/>
    <col min="26" max="26" width="14.125" bestFit="1" customWidth="1"/>
    <col min="27" max="27" width="14.875" bestFit="1" customWidth="1"/>
    <col min="28" max="28" width="14.375" bestFit="1" customWidth="1"/>
    <col min="29" max="29" width="11.625" customWidth="1"/>
  </cols>
  <sheetData>
    <row r="1" spans="1:35" x14ac:dyDescent="0.2">
      <c r="A1" s="10" t="s">
        <v>440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M1" s="10" t="s">
        <v>444</v>
      </c>
      <c r="N1" s="10"/>
      <c r="O1" s="10"/>
      <c r="P1" s="10"/>
      <c r="Q1" s="10"/>
      <c r="R1" s="10"/>
      <c r="S1" s="10"/>
      <c r="T1" s="10"/>
      <c r="U1" s="10"/>
      <c r="V1" s="10"/>
      <c r="W1" s="10"/>
      <c r="Y1" s="10" t="s">
        <v>447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15" spans="1:35" x14ac:dyDescent="0.2">
      <c r="A15" s="6"/>
      <c r="F15" s="6"/>
    </row>
    <row r="18" spans="1:35" x14ac:dyDescent="0.2">
      <c r="A18" s="10" t="s">
        <v>441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0" t="s">
        <v>445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Y18" s="10" t="s">
        <v>448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2">
      <c r="Y19" s="7"/>
      <c r="Z19" s="7"/>
      <c r="AA19" s="7"/>
      <c r="AB19" s="7"/>
      <c r="AC19" s="7"/>
    </row>
    <row r="36" spans="1:35" x14ac:dyDescent="0.2">
      <c r="A36" s="10" t="s">
        <v>442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M36" s="10" t="s">
        <v>446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Y36" s="10" t="s">
        <v>449</v>
      </c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54" spans="1:11" x14ac:dyDescent="0.2">
      <c r="A54" s="10" t="s">
        <v>443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72" spans="1:23" x14ac:dyDescent="0.2">
      <c r="A72" s="10" t="s">
        <v>450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M72" s="10" t="s">
        <v>453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85" spans="1:23" x14ac:dyDescent="0.2">
      <c r="A85" s="10" t="s">
        <v>451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M85" s="10" t="s">
        <v>454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95" spans="1:23" x14ac:dyDescent="0.2">
      <c r="M95" s="6"/>
      <c r="R95" s="6"/>
    </row>
    <row r="98" spans="1:23" x14ac:dyDescent="0.2">
      <c r="A98" s="10" t="s">
        <v>452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111" spans="1:23" x14ac:dyDescent="0.2">
      <c r="A111" s="10" t="s">
        <v>455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M111" s="10" t="s">
        <v>456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</sheetData>
  <mergeCells count="18">
    <mergeCell ref="A72:K72"/>
    <mergeCell ref="M72:W72"/>
    <mergeCell ref="A1:K1"/>
    <mergeCell ref="M1:W1"/>
    <mergeCell ref="Y1:AI1"/>
    <mergeCell ref="A18:K18"/>
    <mergeCell ref="M18:W18"/>
    <mergeCell ref="Y18:AI18"/>
    <mergeCell ref="Y19:AC19"/>
    <mergeCell ref="A36:K36"/>
    <mergeCell ref="M36:W36"/>
    <mergeCell ref="Y36:AI36"/>
    <mergeCell ref="A54:K54"/>
    <mergeCell ref="A85:K85"/>
    <mergeCell ref="M85:W85"/>
    <mergeCell ref="A111:K111"/>
    <mergeCell ref="M111:W111"/>
    <mergeCell ref="A98:K9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2BE3-CF3A-4E71-A0D7-80605C2626FD}">
  <dimension ref="A1:AC26"/>
  <sheetViews>
    <sheetView workbookViewId="0">
      <selection activeCell="V18" sqref="V18"/>
    </sheetView>
  </sheetViews>
  <sheetFormatPr defaultRowHeight="14.25" x14ac:dyDescent="0.2"/>
  <sheetData>
    <row r="1" spans="1:29" x14ac:dyDescent="0.2">
      <c r="A1" s="7" t="s">
        <v>480</v>
      </c>
      <c r="B1" s="7"/>
      <c r="C1" s="7"/>
      <c r="D1" s="7"/>
      <c r="E1" s="7"/>
      <c r="F1" s="7"/>
      <c r="G1" s="7"/>
      <c r="H1" s="7"/>
      <c r="I1" s="7"/>
      <c r="K1" s="7" t="s">
        <v>481</v>
      </c>
      <c r="L1" s="7"/>
      <c r="M1" s="7"/>
      <c r="N1" s="7"/>
      <c r="O1" s="7"/>
      <c r="P1" s="7"/>
      <c r="Q1" s="7"/>
      <c r="R1" s="7"/>
      <c r="S1" s="7"/>
      <c r="U1" s="7" t="s">
        <v>486</v>
      </c>
      <c r="V1" s="7"/>
      <c r="W1" s="7"/>
      <c r="X1" s="7"/>
      <c r="Y1" s="7"/>
      <c r="Z1" s="7"/>
      <c r="AA1" s="7"/>
      <c r="AB1" s="7"/>
      <c r="AC1" s="7"/>
    </row>
    <row r="14" spans="1:29" x14ac:dyDescent="0.2">
      <c r="A14" s="7" t="s">
        <v>484</v>
      </c>
      <c r="B14" s="7"/>
      <c r="C14" s="7"/>
      <c r="D14" s="7"/>
      <c r="E14" s="7"/>
      <c r="F14" s="7"/>
      <c r="G14" s="7"/>
      <c r="H14" s="7"/>
      <c r="I14" s="7"/>
      <c r="K14" s="7" t="s">
        <v>485</v>
      </c>
      <c r="L14" s="7"/>
      <c r="M14" s="7"/>
      <c r="N14" s="7"/>
      <c r="O14" s="7"/>
      <c r="P14" s="7"/>
      <c r="Q14" s="7"/>
      <c r="R14" s="7"/>
      <c r="S14" s="7"/>
    </row>
    <row r="26" spans="1:19" x14ac:dyDescent="0.2">
      <c r="A26" s="7" t="s">
        <v>482</v>
      </c>
      <c r="B26" s="7"/>
      <c r="C26" s="7"/>
      <c r="D26" s="7"/>
      <c r="E26" s="7"/>
      <c r="F26" s="7"/>
      <c r="G26" s="7"/>
      <c r="H26" s="7"/>
      <c r="I26" s="7"/>
      <c r="K26" s="7" t="s">
        <v>483</v>
      </c>
      <c r="L26" s="7"/>
      <c r="M26" s="7"/>
      <c r="N26" s="7"/>
      <c r="O26" s="7"/>
      <c r="P26" s="7"/>
      <c r="Q26" s="7"/>
      <c r="R26" s="7"/>
      <c r="S26" s="7"/>
    </row>
  </sheetData>
  <mergeCells count="7">
    <mergeCell ref="A26:I26"/>
    <mergeCell ref="K26:S26"/>
    <mergeCell ref="A1:I1"/>
    <mergeCell ref="K1:S1"/>
    <mergeCell ref="U1:AC1"/>
    <mergeCell ref="A14:I14"/>
    <mergeCell ref="K14:S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Train-EA(KNN)</vt:lpstr>
      <vt:lpstr>Test-EA(KNN)</vt:lpstr>
      <vt:lpstr>Test-UFO(KNN)</vt:lpstr>
      <vt:lpstr>Test-EAUFO(KNN)</vt:lpstr>
      <vt:lpstr>Correction(MID)-EAUFO(&lt;=50%)</vt:lpstr>
      <vt:lpstr>Correction(MID)-EAUFO(&lt;=20%)</vt:lpstr>
      <vt:lpstr>Correction(MCO)-EA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 Zhang</dc:creator>
  <cp:lastModifiedBy>Jianhua Zhang</cp:lastModifiedBy>
  <dcterms:created xsi:type="dcterms:W3CDTF">2024-06-28T11:00:41Z</dcterms:created>
  <dcterms:modified xsi:type="dcterms:W3CDTF">2024-09-19T04:19:35Z</dcterms:modified>
</cp:coreProperties>
</file>