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Income Statement" sheetId="1" state="visible" r:id="rId1"/>
    <sheet name="Balance Sheet" sheetId="2" state="visible" r:id="rId2"/>
    <sheet name="Cashflow Stat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$#,##" numFmtId="164"/>
  </numFmts>
  <fonts count="5">
    <font>
      <name val="Calibri"/>
      <family val="2"/>
      <color theme="1"/>
      <sz val="11"/>
      <scheme val="minor"/>
    </font>
    <font>
      <b val="1"/>
    </font>
    <font>
      <i val="1"/>
    </font>
    <font/>
    <font>
      <b val="1"/>
      <u val="single"/>
    </font>
  </fonts>
  <fills count="4">
    <fill>
      <patternFill/>
    </fill>
    <fill>
      <patternFill patternType="gray125"/>
    </fill>
    <fill>
      <patternFill patternType="solid">
        <fgColor rgb="00bababa"/>
      </patternFill>
    </fill>
    <fill>
      <patternFill patternType="solid">
        <fgColor rgb="00dddddd"/>
      </patternFill>
    </fill>
  </fills>
  <borders count="3">
    <border>
      <left/>
      <right/>
      <top/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0" fillId="2" fontId="1" numFmtId="0" pivotButton="0" quotePrefix="0" xfId="0"/>
    <xf borderId="0" fillId="2" fontId="3" numFmtId="0" pivotButton="0" quotePrefix="0" xfId="0"/>
    <xf applyAlignment="1" borderId="1" fillId="0" fontId="4" numFmtId="0" pivotButton="0" quotePrefix="0" xfId="0">
      <alignment horizontal="center" vertical="center"/>
    </xf>
    <xf borderId="0" fillId="3" fontId="3" numFmtId="0" pivotButton="0" quotePrefix="0" xfId="0"/>
    <xf borderId="0" fillId="3" fontId="1" numFmtId="0" pivotButton="0" quotePrefix="0" xfId="0"/>
    <xf borderId="0" fillId="0" fontId="1" numFmtId="164" pivotButton="0" quotePrefix="0" xfId="0"/>
    <xf borderId="2" fillId="0" fontId="1" numFmtId="164" pivotButton="0" quotePrefix="0" xfId="0"/>
    <xf borderId="0" fillId="3" fontId="4" numFmtId="0" pivotButton="0" quotePrefix="0" xfId="0"/>
    <xf borderId="0" fillId="0" fontId="1" numFmtId="0" pivotButton="0" quotePrefix="0" xfId="0"/>
    <xf borderId="0" fillId="0" fontId="3" numFmtId="0" pivotButton="0" quotePrefix="0" xfId="0"/>
    <xf borderId="0" fillId="0" fontId="3" numFmtId="1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L47"/>
  <sheetViews>
    <sheetView showGridLines="0" workbookViewId="0">
      <selection activeCell="A1" sqref="A1"/>
    </sheetView>
  </sheetViews>
  <sheetFormatPr baseColWidth="8" defaultRowHeight="15"/>
  <cols>
    <col customWidth="1" max="2" min="2" width="50"/>
  </cols>
  <sheetData>
    <row r="1"/>
    <row r="2">
      <c r="B2" s="1" t="inlineStr">
        <is>
          <t>Income Statement</t>
        </is>
      </c>
    </row>
    <row r="3">
      <c r="B3" s="2" t="inlineStr">
        <is>
          <t>($ in millions of U.S. Dollar)</t>
        </is>
      </c>
      <c r="C3" s="2" t="n">
        <v/>
      </c>
      <c r="D3" s="2" t="n">
        <v/>
      </c>
      <c r="E3" s="2" t="n">
        <v/>
      </c>
      <c r="F3" s="2" t="n">
        <v/>
      </c>
      <c r="G3" s="1" t="inlineStr">
        <is>
          <t>Annual</t>
        </is>
      </c>
      <c r="H3" s="2" t="n">
        <v/>
      </c>
      <c r="I3" s="2" t="n">
        <v/>
      </c>
      <c r="J3" s="2" t="n">
        <v/>
      </c>
      <c r="K3" s="2" t="n">
        <v/>
      </c>
      <c r="L3" s="2" t="n">
        <v/>
      </c>
    </row>
    <row r="4">
      <c r="B4" t="n">
        <v/>
      </c>
      <c r="C4" t="n">
        <v/>
      </c>
      <c r="D4" t="n">
        <v/>
      </c>
      <c r="E4" t="n">
        <v/>
      </c>
      <c r="F4" t="n">
        <v/>
      </c>
      <c r="G4" t="inlineStr">
        <is>
          <t>FYE DEC '18</t>
        </is>
      </c>
      <c r="H4" t="n">
        <v/>
      </c>
      <c r="I4" t="n">
        <v/>
      </c>
      <c r="J4" t="n">
        <v/>
      </c>
      <c r="K4" t="n">
        <v/>
      </c>
      <c r="L4" t="n">
        <v/>
      </c>
    </row>
    <row r="5">
      <c r="B5" t="n">
        <v/>
      </c>
      <c r="C5" s="3" t="n">
        <v>2014</v>
      </c>
      <c r="D5" s="3" t="n">
        <v>2015</v>
      </c>
      <c r="E5" s="3" t="n">
        <v>2016</v>
      </c>
      <c r="F5" s="3" t="n">
        <v>2017</v>
      </c>
      <c r="G5" s="3" t="n">
        <v>2018</v>
      </c>
      <c r="H5" s="3" t="inlineStr">
        <is>
          <t>2019E</t>
        </is>
      </c>
      <c r="I5" s="3" t="inlineStr">
        <is>
          <t>2020E</t>
        </is>
      </c>
      <c r="J5" s="3" t="inlineStr">
        <is>
          <t>2021E</t>
        </is>
      </c>
      <c r="K5" s="3" t="inlineStr">
        <is>
          <t>2022E</t>
        </is>
      </c>
      <c r="L5" s="3" t="inlineStr">
        <is>
          <t>2023E</t>
        </is>
      </c>
    </row>
    <row r="6">
      <c r="B6" t="n">
        <v/>
      </c>
      <c r="C6" t="n">
        <v/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</row>
    <row r="7">
      <c r="B7" s="4" t="n">
        <v/>
      </c>
      <c r="C7" t="n">
        <v/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</row>
    <row r="8">
      <c r="B8" s="4" t="inlineStr">
        <is>
          <t>Income Statement</t>
        </is>
      </c>
      <c r="C8" t="n">
        <v/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B9" s="5" t="inlineStr">
        <is>
          <t>Sales</t>
        </is>
      </c>
      <c r="C9" s="6" t="n">
        <v>14534</v>
      </c>
      <c r="D9" s="6" t="n">
        <v>16915</v>
      </c>
      <c r="E9" s="6" t="n">
        <v>19291</v>
      </c>
      <c r="F9" s="6" t="n">
        <v>21218</v>
      </c>
      <c r="G9" s="6" t="n">
        <v>21915</v>
      </c>
      <c r="H9" s="6">
        <f>G9*(1+H35)</f>
        <v/>
      </c>
      <c r="I9" s="6">
        <f>H9*(1+I35)</f>
        <v/>
      </c>
      <c r="J9" s="6">
        <f>I9*(1+J35)</f>
        <v/>
      </c>
      <c r="K9" s="6">
        <f>J9*(1+K35)</f>
        <v/>
      </c>
      <c r="L9" s="6">
        <f>K9*(1+L35)</f>
        <v/>
      </c>
    </row>
    <row r="10">
      <c r="B10" s="4" t="inlineStr">
        <is>
          <t>Cost of Goods Sold (COGS) excl. D&amp;A</t>
        </is>
      </c>
      <c r="C10">
        <f>7924-C12</f>
        <v/>
      </c>
      <c r="D10">
        <f>9084-D12</f>
        <v/>
      </c>
      <c r="E10">
        <f>10281-E12</f>
        <v/>
      </c>
      <c r="F10">
        <f>10933-F12</f>
        <v/>
      </c>
      <c r="G10">
        <f>11019-G12</f>
        <v/>
      </c>
      <c r="H10">
        <f>H9*H37</f>
        <v/>
      </c>
      <c r="I10">
        <f>I9*I37</f>
        <v/>
      </c>
      <c r="J10">
        <f>J9*J37</f>
        <v/>
      </c>
      <c r="K10">
        <f>K9*K37</f>
        <v/>
      </c>
      <c r="L10">
        <f>L9*L37</f>
        <v/>
      </c>
    </row>
    <row r="11">
      <c r="B11" s="5" t="inlineStr">
        <is>
          <t>Gross Income</t>
        </is>
      </c>
      <c r="C11" s="7" t="n">
        <v>6610</v>
      </c>
      <c r="D11" s="7" t="n">
        <v>7831</v>
      </c>
      <c r="E11" s="7" t="n">
        <v>9010</v>
      </c>
      <c r="F11" s="7" t="n">
        <v>10285</v>
      </c>
      <c r="G11" s="7" t="n">
        <v>10896</v>
      </c>
      <c r="H11" s="7">
        <f>H9-H10</f>
        <v/>
      </c>
      <c r="I11" s="7">
        <f>I9-I10</f>
        <v/>
      </c>
      <c r="J11" s="7">
        <f>J9-J10</f>
        <v/>
      </c>
      <c r="K11" s="7">
        <f>K9-K10</f>
        <v/>
      </c>
      <c r="L11" s="7">
        <f>L9-L10</f>
        <v/>
      </c>
    </row>
    <row r="12">
      <c r="B12" s="4" t="inlineStr">
        <is>
          <t>Depreciation &amp; Amortization Expense</t>
        </is>
      </c>
      <c r="C12">
        <f>'Cashflow Statement'!C11</f>
        <v/>
      </c>
      <c r="D12">
        <f>'Cashflow Statement'!D11</f>
        <v/>
      </c>
      <c r="E12">
        <f>'Cashflow Statement'!E11</f>
        <v/>
      </c>
      <c r="F12">
        <f>'Cashflow Statement'!F11</f>
        <v/>
      </c>
      <c r="G12">
        <f>'Cashflow Statement'!G11</f>
        <v/>
      </c>
      <c r="H12">
        <f>H9*H41</f>
        <v/>
      </c>
      <c r="I12">
        <f>I9*I41</f>
        <v/>
      </c>
      <c r="J12">
        <f>J9*J41</f>
        <v/>
      </c>
      <c r="K12">
        <f>K9*K41</f>
        <v/>
      </c>
      <c r="L12">
        <f>L9*L41</f>
        <v/>
      </c>
    </row>
    <row r="13">
      <c r="B13" s="4" t="inlineStr">
        <is>
          <t>SG&amp;A Expense</t>
        </is>
      </c>
      <c r="C13" t="n">
        <v>5870</v>
      </c>
      <c r="D13" t="n">
        <v>6469</v>
      </c>
      <c r="E13" t="n">
        <v>7868.4</v>
      </c>
      <c r="F13" t="n">
        <v>8437.6</v>
      </c>
      <c r="G13" t="n">
        <v>8601</v>
      </c>
      <c r="H13">
        <f>H9*H39</f>
        <v/>
      </c>
      <c r="I13">
        <f>I9*I39</f>
        <v/>
      </c>
      <c r="J13">
        <f>J9*J39</f>
        <v/>
      </c>
      <c r="K13">
        <f>K9*K39</f>
        <v/>
      </c>
      <c r="L13">
        <f>L9*L39</f>
        <v/>
      </c>
    </row>
    <row r="14">
      <c r="B14" s="4" t="inlineStr">
        <is>
          <t>Other Operating Expense</t>
        </is>
      </c>
      <c r="C14" t="n">
        <v>-89</v>
      </c>
      <c r="D14" t="n">
        <v>-50</v>
      </c>
      <c r="E14" t="n">
        <v>-55</v>
      </c>
      <c r="F14" t="n">
        <v>-60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</row>
    <row r="15">
      <c r="B15" s="5" t="inlineStr">
        <is>
          <t>EBIT (Operating Income)</t>
        </is>
      </c>
      <c r="C15" s="7" t="n">
        <v>829</v>
      </c>
      <c r="D15" s="7" t="n">
        <v>1412</v>
      </c>
      <c r="E15" s="7" t="n">
        <v>1196.6</v>
      </c>
      <c r="F15" s="7" t="n">
        <v>1907.4</v>
      </c>
      <c r="G15" s="7" t="n">
        <v>2295</v>
      </c>
      <c r="H15" s="7">
        <f>H11-SUM(H12:H14)</f>
        <v/>
      </c>
      <c r="I15" s="7">
        <f>I11-SUM(I12:I14)</f>
        <v/>
      </c>
      <c r="J15" s="7">
        <f>J11-SUM(J12:J14)</f>
        <v/>
      </c>
      <c r="K15" s="7">
        <f>K11-SUM(K12:K14)</f>
        <v/>
      </c>
      <c r="L15" s="7">
        <f>L11-SUM(L12:L14)</f>
        <v/>
      </c>
    </row>
    <row r="16">
      <c r="B16" s="4" t="inlineStr">
        <is>
          <t>Nonoperating Income - Net</t>
        </is>
      </c>
      <c r="C16" t="n">
        <v>161</v>
      </c>
      <c r="D16" t="n">
        <v>-255</v>
      </c>
      <c r="E16" t="n">
        <v>274</v>
      </c>
      <c r="F16" t="n">
        <v>230</v>
      </c>
      <c r="G16" t="n">
        <v>146</v>
      </c>
      <c r="H16" t="n">
        <v>146</v>
      </c>
      <c r="I16" t="n">
        <v>146</v>
      </c>
      <c r="J16" t="n">
        <v>146</v>
      </c>
      <c r="K16" t="n">
        <v>146</v>
      </c>
      <c r="L16" t="n">
        <v>146</v>
      </c>
    </row>
    <row r="17">
      <c r="B17" s="4" t="inlineStr">
        <is>
          <t>Interest Expense</t>
        </is>
      </c>
      <c r="C17" t="n">
        <v>59</v>
      </c>
      <c r="D17" t="n">
        <v>65</v>
      </c>
      <c r="E17" t="n">
        <v>70</v>
      </c>
      <c r="F17" t="n">
        <v>62</v>
      </c>
      <c r="G17" t="n">
        <v>47</v>
      </c>
      <c r="H17" t="n">
        <v>47</v>
      </c>
      <c r="I17" t="n">
        <v>47</v>
      </c>
      <c r="J17" t="n">
        <v>47</v>
      </c>
      <c r="K17" t="n">
        <v>47</v>
      </c>
      <c r="L17" t="n">
        <v>47</v>
      </c>
    </row>
    <row r="18">
      <c r="B18" s="4" t="inlineStr">
        <is>
          <t>Unusual Expense - Net</t>
        </is>
      </c>
      <c r="C18" t="n">
        <v>96</v>
      </c>
      <c r="D18" t="n">
        <v>53</v>
      </c>
      <c r="E18" t="n">
        <v>-44.4</v>
      </c>
      <c r="F18" t="n">
        <v>52.4</v>
      </c>
      <c r="G18" t="n">
        <v>16</v>
      </c>
      <c r="H18">
        <f>H15*H43</f>
        <v/>
      </c>
      <c r="I18">
        <f>I15*I43</f>
        <v/>
      </c>
      <c r="J18">
        <f>J15*J43</f>
        <v/>
      </c>
      <c r="K18">
        <f>K15*K43</f>
        <v/>
      </c>
      <c r="L18">
        <f>L15*L43</f>
        <v/>
      </c>
    </row>
    <row r="19">
      <c r="B19" s="5" t="inlineStr">
        <is>
          <t>Pretax Income</t>
        </is>
      </c>
      <c r="C19" s="7">
        <f>C14+C15-C16-C17</f>
        <v/>
      </c>
      <c r="D19" s="7">
        <f>D14+D15-D16-D17</f>
        <v/>
      </c>
      <c r="E19" s="7">
        <f>E14+E15-E16-E17</f>
        <v/>
      </c>
      <c r="F19" s="7">
        <f>F14+F15-F16-F17</f>
        <v/>
      </c>
      <c r="G19" s="7">
        <f>G14+G15-G16-G17</f>
        <v/>
      </c>
      <c r="H19" s="7">
        <f>H15+H16-H17-H18</f>
        <v/>
      </c>
      <c r="I19" s="7">
        <f>I15+I16-I17-I18</f>
        <v/>
      </c>
      <c r="J19" s="7">
        <f>J15+J16-J17-J18</f>
        <v/>
      </c>
      <c r="K19" s="7">
        <f>K15+K16-K17-K18</f>
        <v/>
      </c>
      <c r="L19" s="7">
        <f>L15+L16-L17-L18</f>
        <v/>
      </c>
    </row>
    <row r="20">
      <c r="B20" s="4" t="inlineStr">
        <is>
          <t>Income Taxes</t>
        </is>
      </c>
      <c r="C20" t="n">
        <v>271</v>
      </c>
      <c r="D20" t="n">
        <v>353</v>
      </c>
      <c r="E20" t="n">
        <v>426</v>
      </c>
      <c r="F20" t="n">
        <v>669</v>
      </c>
      <c r="G20" t="n">
        <v>669</v>
      </c>
      <c r="H20">
        <f>H19*H45</f>
        <v/>
      </c>
      <c r="I20">
        <f>I19*I45</f>
        <v/>
      </c>
      <c r="J20">
        <f>J19*J45</f>
        <v/>
      </c>
      <c r="K20">
        <f>K19*K45</f>
        <v/>
      </c>
      <c r="L20">
        <f>L19*L45</f>
        <v/>
      </c>
    </row>
    <row r="21">
      <c r="B21" s="4" t="n">
        <v/>
      </c>
      <c r="C21" t="n">
        <v/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</row>
    <row r="22">
      <c r="B22" s="4" t="n">
        <v/>
      </c>
      <c r="C22" t="n">
        <v/>
      </c>
      <c r="D22" t="n">
        <v/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</row>
    <row r="23">
      <c r="B23" s="5" t="inlineStr">
        <is>
          <t>Net Income</t>
        </is>
      </c>
      <c r="C23" s="7">
        <f>C19-C20</f>
        <v/>
      </c>
      <c r="D23" s="7">
        <f>D19-D20</f>
        <v/>
      </c>
      <c r="E23" s="7">
        <f>E19-E20</f>
        <v/>
      </c>
      <c r="F23" s="7">
        <f>F19-F20</f>
        <v/>
      </c>
      <c r="G23" s="7">
        <f>G19-G20</f>
        <v/>
      </c>
      <c r="H23" s="7">
        <f>H19-H20</f>
        <v/>
      </c>
      <c r="I23" s="7">
        <f>I19-I20</f>
        <v/>
      </c>
      <c r="J23" s="7">
        <f>J19-J20</f>
        <v/>
      </c>
      <c r="K23" s="7">
        <f>K19-K20</f>
        <v/>
      </c>
      <c r="L23" s="7">
        <f>L19-L20</f>
        <v/>
      </c>
    </row>
    <row r="24">
      <c r="B24" s="4" t="n">
        <v/>
      </c>
      <c r="C24" t="n">
        <v/>
      </c>
      <c r="D24" t="n">
        <v/>
      </c>
      <c r="E24" t="n">
        <v/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/>
      </c>
    </row>
    <row r="25">
      <c r="B25" s="4" t="n">
        <v/>
      </c>
      <c r="C25" t="n">
        <v/>
      </c>
      <c r="D25" t="n">
        <v/>
      </c>
      <c r="E25" t="n">
        <v/>
      </c>
      <c r="F25" t="n">
        <v/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</row>
    <row r="26">
      <c r="B26" s="4" t="inlineStr">
        <is>
          <t>Per Share</t>
        </is>
      </c>
      <c r="C26" t="n">
        <v/>
      </c>
      <c r="D26" t="n">
        <v/>
      </c>
      <c r="E26" t="n">
        <v/>
      </c>
      <c r="F26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</row>
    <row r="27">
      <c r="B27" s="4" t="n">
        <v/>
      </c>
      <c r="C27" t="n">
        <v/>
      </c>
      <c r="D27" t="n">
        <v/>
      </c>
      <c r="E27" t="n">
        <v/>
      </c>
      <c r="F27" t="n">
        <v/>
      </c>
      <c r="G27" t="n">
        <v/>
      </c>
      <c r="H27" t="n">
        <v/>
      </c>
      <c r="I27" t="n">
        <v/>
      </c>
      <c r="J27" t="n">
        <v/>
      </c>
      <c r="K27" t="n">
        <v/>
      </c>
      <c r="L27" t="n">
        <v/>
      </c>
    </row>
    <row r="28">
      <c r="B28" s="4" t="inlineStr">
        <is>
          <t>EPS (diluted)</t>
        </is>
      </c>
      <c r="C28" t="n">
        <v>2.35</v>
      </c>
      <c r="D28" t="n">
        <v>3.3</v>
      </c>
      <c r="E28" t="n">
        <v>4.99</v>
      </c>
      <c r="F28" t="n">
        <v>6.63</v>
      </c>
      <c r="G28" t="n">
        <v>8.4239</v>
      </c>
      <c r="H28">
        <f>H23/H32</f>
        <v/>
      </c>
      <c r="I28">
        <f>I23/I32</f>
        <v/>
      </c>
      <c r="J28">
        <f>J23/J32</f>
        <v/>
      </c>
      <c r="K28">
        <f>K23/K32</f>
        <v/>
      </c>
      <c r="L28">
        <f>L23/L32</f>
        <v/>
      </c>
    </row>
    <row r="29">
      <c r="B29" s="4" t="n">
        <v/>
      </c>
      <c r="C29" t="n">
        <v/>
      </c>
      <c r="D29" t="n">
        <v/>
      </c>
      <c r="E29" t="n">
        <v/>
      </c>
      <c r="F29" t="n">
        <v/>
      </c>
      <c r="G29" t="n">
        <v/>
      </c>
      <c r="H29" t="n">
        <v/>
      </c>
      <c r="I29" t="n">
        <v/>
      </c>
      <c r="J29" t="n">
        <v/>
      </c>
      <c r="K29" t="n">
        <v/>
      </c>
      <c r="L29" t="n">
        <v/>
      </c>
    </row>
    <row r="30">
      <c r="B30" s="4" t="inlineStr">
        <is>
          <t>Dividends per Share</t>
        </is>
      </c>
      <c r="C30" t="n">
        <v>1.5</v>
      </c>
      <c r="D30" t="n">
        <v>1.6</v>
      </c>
      <c r="E30" t="n">
        <v>2</v>
      </c>
      <c r="F30" t="n">
        <v>2.6</v>
      </c>
      <c r="G30" t="n">
        <v>3.35</v>
      </c>
      <c r="H30" t="n">
        <v>3.35</v>
      </c>
      <c r="I30" t="n">
        <v>3.35</v>
      </c>
      <c r="J30" t="n">
        <v>3.35</v>
      </c>
      <c r="K30" t="n">
        <v>3.35</v>
      </c>
      <c r="L30" t="n">
        <v>3.35</v>
      </c>
    </row>
    <row r="31">
      <c r="B31" s="4" t="inlineStr">
        <is>
          <t>EBITDA</t>
        </is>
      </c>
      <c r="C31">
        <f>C12+C15</f>
        <v/>
      </c>
      <c r="D31">
        <f>D12+D15</f>
        <v/>
      </c>
      <c r="E31">
        <f>E12+E15</f>
        <v/>
      </c>
      <c r="F31">
        <f>F12+F15</f>
        <v/>
      </c>
      <c r="G31">
        <f>G12+G15</f>
        <v/>
      </c>
      <c r="H31">
        <f>H12+H15</f>
        <v/>
      </c>
      <c r="I31">
        <f>I12+I15</f>
        <v/>
      </c>
      <c r="J31">
        <f>J12+J15</f>
        <v/>
      </c>
      <c r="K31">
        <f>K12+K15</f>
        <v/>
      </c>
      <c r="L31">
        <f>L12+L15</f>
        <v/>
      </c>
    </row>
    <row r="32">
      <c r="B32" s="4" t="inlineStr">
        <is>
          <t>Diluted Shares Outstanding</t>
        </is>
      </c>
      <c r="C32" t="n">
        <v/>
      </c>
      <c r="D32" t="n">
        <v/>
      </c>
      <c r="E32" t="n">
        <v/>
      </c>
      <c r="F32" t="n">
        <v/>
      </c>
      <c r="G32" t="n">
        <v>53.8</v>
      </c>
      <c r="H32" t="n">
        <v>53.8</v>
      </c>
      <c r="I32" t="n">
        <v>53.8</v>
      </c>
      <c r="J32" t="n">
        <v>53.8</v>
      </c>
      <c r="K32" t="n">
        <v>53.8</v>
      </c>
      <c r="L32" t="n">
        <v>53.8</v>
      </c>
    </row>
    <row r="33">
      <c r="B33" s="4" t="n">
        <v/>
      </c>
      <c r="C33" t="n">
        <v/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</row>
    <row r="34">
      <c r="B34" s="8" t="inlineStr">
        <is>
          <t>Driver Ratios</t>
        </is>
      </c>
      <c r="C34" s="9" t="n">
        <v/>
      </c>
      <c r="D34" s="9" t="n">
        <v/>
      </c>
      <c r="E34" s="9" t="n">
        <v/>
      </c>
      <c r="F34" s="9" t="n">
        <v/>
      </c>
      <c r="G34" s="9" t="n">
        <v/>
      </c>
      <c r="H34" s="9" t="n">
        <v/>
      </c>
      <c r="I34" s="9" t="n">
        <v/>
      </c>
      <c r="J34" s="9" t="n">
        <v/>
      </c>
      <c r="K34" s="9" t="n">
        <v/>
      </c>
      <c r="L34" s="9" t="n">
        <v/>
      </c>
    </row>
    <row r="35">
      <c r="B35" s="4" t="inlineStr">
        <is>
          <t>Sales Growth %</t>
        </is>
      </c>
      <c r="C35" s="10" t="n">
        <v/>
      </c>
      <c r="D35" s="11">
        <f>D9/C9-1</f>
        <v/>
      </c>
      <c r="E35" s="11">
        <f>E9/D9-1</f>
        <v/>
      </c>
      <c r="F35" s="11">
        <f>F9/E9-1</f>
        <v/>
      </c>
      <c r="G35" s="11">
        <f>G9/F9-1</f>
        <v/>
      </c>
      <c r="H35" s="10" t="n">
        <v>0.5</v>
      </c>
      <c r="I35" s="10" t="n">
        <v>0.5</v>
      </c>
      <c r="J35" s="10" t="n">
        <v>0.5</v>
      </c>
      <c r="K35" s="10" t="n">
        <v>0.5</v>
      </c>
      <c r="L35" s="10" t="n">
        <v>0.5</v>
      </c>
    </row>
    <row r="36">
      <c r="B36" s="4" t="n">
        <v/>
      </c>
      <c r="C36" t="n">
        <v/>
      </c>
      <c r="D36" t="n">
        <v/>
      </c>
      <c r="E36" t="n">
        <v/>
      </c>
      <c r="F36" t="n">
        <v/>
      </c>
      <c r="G36" t="n">
        <v/>
      </c>
      <c r="H36" t="n">
        <v/>
      </c>
      <c r="I36" t="n">
        <v/>
      </c>
      <c r="J36" t="n">
        <v/>
      </c>
      <c r="K36" t="n">
        <v/>
      </c>
      <c r="L36" t="n">
        <v/>
      </c>
    </row>
    <row r="37">
      <c r="B37" s="4" t="inlineStr">
        <is>
          <t>COGS Sales Ratio</t>
        </is>
      </c>
      <c r="C37" s="11">
        <f>C10/C9</f>
        <v/>
      </c>
      <c r="D37" s="11">
        <f>D10/D9</f>
        <v/>
      </c>
      <c r="E37" s="11">
        <f>E10/E9</f>
        <v/>
      </c>
      <c r="F37" s="11">
        <f>F10/F9</f>
        <v/>
      </c>
      <c r="G37" s="11">
        <f>G10/G9</f>
        <v/>
      </c>
      <c r="H37" s="11">
        <f>ROUND(G37,4)</f>
        <v/>
      </c>
      <c r="I37" s="11">
        <f>H37</f>
        <v/>
      </c>
      <c r="J37" s="11">
        <f>H37</f>
        <v/>
      </c>
      <c r="K37" s="11">
        <f>H37</f>
        <v/>
      </c>
      <c r="L37" s="11">
        <f>H37</f>
        <v/>
      </c>
    </row>
    <row r="38">
      <c r="B38" s="4" t="n">
        <v/>
      </c>
      <c r="C38" t="n">
        <v/>
      </c>
      <c r="D38" t="n">
        <v/>
      </c>
      <c r="E38" t="n">
        <v/>
      </c>
      <c r="F38" t="n">
        <v/>
      </c>
      <c r="G38" t="n">
        <v/>
      </c>
      <c r="H38" t="n">
        <v/>
      </c>
      <c r="I38" t="n">
        <v/>
      </c>
      <c r="J38" t="n">
        <v/>
      </c>
      <c r="K38" t="n">
        <v/>
      </c>
      <c r="L38" t="n">
        <v/>
      </c>
    </row>
    <row r="39">
      <c r="B39" s="4" t="inlineStr">
        <is>
          <t>SG&amp;A Sales Ratio</t>
        </is>
      </c>
      <c r="C39" s="11">
        <f>C13/C9</f>
        <v/>
      </c>
      <c r="D39" s="11">
        <f>D13/D9</f>
        <v/>
      </c>
      <c r="E39" s="11">
        <f>E13/E9</f>
        <v/>
      </c>
      <c r="F39" s="11">
        <f>F13/F9</f>
        <v/>
      </c>
      <c r="G39" s="11">
        <f>G13/G9</f>
        <v/>
      </c>
      <c r="H39" s="11">
        <f>ROUND(G39,4)</f>
        <v/>
      </c>
      <c r="I39" s="11">
        <f>H39</f>
        <v/>
      </c>
      <c r="J39" s="11">
        <f>H39</f>
        <v/>
      </c>
      <c r="K39" s="11">
        <f>H39</f>
        <v/>
      </c>
      <c r="L39" s="11">
        <f>H39</f>
        <v/>
      </c>
    </row>
    <row r="40">
      <c r="B40" s="4" t="n">
        <v/>
      </c>
      <c r="C40" t="n">
        <v/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</row>
    <row r="41">
      <c r="B41" s="4" t="inlineStr">
        <is>
          <t>D&amp;A Sales Ratio</t>
        </is>
      </c>
      <c r="C41" s="11">
        <f>C12/C9</f>
        <v/>
      </c>
      <c r="D41" s="11">
        <f>D12/D9</f>
        <v/>
      </c>
      <c r="E41" s="11">
        <f>E12/E9</f>
        <v/>
      </c>
      <c r="F41" s="11">
        <f>F12/F9</f>
        <v/>
      </c>
      <c r="G41" s="11">
        <f>G12/G9</f>
        <v/>
      </c>
      <c r="H41" s="11">
        <f>G12/G9</f>
        <v/>
      </c>
      <c r="I41" s="11">
        <f>G12/G9</f>
        <v/>
      </c>
      <c r="J41" s="11">
        <f>G12/G9</f>
        <v/>
      </c>
      <c r="K41" s="11">
        <f>G12/G9</f>
        <v/>
      </c>
      <c r="L41" s="11">
        <f>G12/G9</f>
        <v/>
      </c>
    </row>
    <row r="42">
      <c r="B42" s="4" t="n">
        <v/>
      </c>
      <c r="C42" t="n">
        <v/>
      </c>
      <c r="D42" t="n">
        <v/>
      </c>
      <c r="E42" t="n">
        <v/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</row>
    <row r="43">
      <c r="B43" s="4" t="inlineStr">
        <is>
          <t>Unusual Expense EBIT Ratio</t>
        </is>
      </c>
      <c r="C43" s="11">
        <f>C18/C15</f>
        <v/>
      </c>
      <c r="D43" s="11">
        <f>D18/D15</f>
        <v/>
      </c>
      <c r="E43" s="11">
        <f>E18/E15</f>
        <v/>
      </c>
      <c r="F43" s="11">
        <f>F18/F15</f>
        <v/>
      </c>
      <c r="G43" s="11">
        <f>G18/G15</f>
        <v/>
      </c>
      <c r="H43" s="11">
        <f>AVERAGE(C43:G43)</f>
        <v/>
      </c>
      <c r="I43" s="11">
        <f>H43</f>
        <v/>
      </c>
      <c r="J43" s="11">
        <f>H43</f>
        <v/>
      </c>
      <c r="K43" s="11">
        <f>H43</f>
        <v/>
      </c>
      <c r="L43" s="11">
        <f>H43</f>
        <v/>
      </c>
    </row>
    <row r="44">
      <c r="B44" s="4" t="n">
        <v/>
      </c>
      <c r="C44" t="n">
        <v/>
      </c>
      <c r="D44" t="n">
        <v/>
      </c>
      <c r="E44" t="n">
        <v/>
      </c>
      <c r="F44" t="n">
        <v/>
      </c>
      <c r="G44" t="n">
        <v/>
      </c>
      <c r="H44" t="n">
        <v/>
      </c>
      <c r="I44" t="n">
        <v/>
      </c>
      <c r="J44" t="n">
        <v/>
      </c>
      <c r="K44" t="n">
        <v/>
      </c>
      <c r="L44" t="n">
        <v/>
      </c>
    </row>
    <row r="45">
      <c r="B45" s="4" t="inlineStr">
        <is>
          <t>Effective Tax Rate</t>
        </is>
      </c>
      <c r="C45" s="11">
        <f>C20/C19</f>
        <v/>
      </c>
      <c r="D45" s="11">
        <f>D20/D19</f>
        <v/>
      </c>
      <c r="E45" s="11">
        <f>E20/E19</f>
        <v/>
      </c>
      <c r="F45" s="11">
        <f>F20/F19</f>
        <v/>
      </c>
      <c r="G45" s="11">
        <f>G20/G19</f>
        <v/>
      </c>
      <c r="H45" s="11">
        <f>AVERAGE(C45:G45)</f>
        <v/>
      </c>
      <c r="I45" s="11">
        <f>H45</f>
        <v/>
      </c>
      <c r="J45" s="11">
        <f>H45</f>
        <v/>
      </c>
      <c r="K45" s="11">
        <f>H45</f>
        <v/>
      </c>
      <c r="L45" s="11">
        <f>H45</f>
        <v/>
      </c>
    </row>
    <row r="46">
      <c r="B46" s="4" t="inlineStr">
        <is>
          <t>Dividend Payout Ratio</t>
        </is>
      </c>
      <c r="C46" s="11">
        <f>C30/C28</f>
        <v/>
      </c>
      <c r="D46" s="11">
        <f>D30/D28</f>
        <v/>
      </c>
      <c r="E46" s="11">
        <f>E30/E28</f>
        <v/>
      </c>
      <c r="F46" s="11">
        <f>F30/F28</f>
        <v/>
      </c>
      <c r="G46" s="11">
        <f>G30/G28</f>
        <v/>
      </c>
      <c r="H46" s="11">
        <f>H30/H28</f>
        <v/>
      </c>
      <c r="I46" s="11">
        <f>I30/I28</f>
        <v/>
      </c>
      <c r="J46" s="11">
        <f>J30/J28</f>
        <v/>
      </c>
      <c r="K46" s="11">
        <f>K30/K28</f>
        <v/>
      </c>
      <c r="L46" s="11">
        <f>L30/L28</f>
        <v/>
      </c>
    </row>
    <row r="47">
      <c r="B47" s="4" t="inlineStr">
        <is>
          <t>EBITDA Margin</t>
        </is>
      </c>
      <c r="C47" s="11">
        <f>C31/C9</f>
        <v/>
      </c>
      <c r="D47" s="11">
        <f>D31/D9</f>
        <v/>
      </c>
      <c r="E47" s="11">
        <f>E31/E9</f>
        <v/>
      </c>
      <c r="F47" s="11">
        <f>F31/F9</f>
        <v/>
      </c>
      <c r="G47" s="11">
        <f>G31/G9</f>
        <v/>
      </c>
      <c r="H47" s="11">
        <f>H31/H9</f>
        <v/>
      </c>
      <c r="I47" s="11">
        <f>I31/I9</f>
        <v/>
      </c>
      <c r="J47" s="11">
        <f>J31/J9</f>
        <v/>
      </c>
      <c r="K47" s="11">
        <f>K31/K9</f>
        <v/>
      </c>
      <c r="L47" s="11">
        <f>L31/L9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L52"/>
  <sheetViews>
    <sheetView showGridLines="0" workbookViewId="0">
      <selection activeCell="A1" sqref="A1"/>
    </sheetView>
  </sheetViews>
  <sheetFormatPr baseColWidth="8" defaultRowHeight="15"/>
  <cols>
    <col customWidth="1" max="2" min="2" width="50"/>
  </cols>
  <sheetData>
    <row r="1"/>
    <row r="2">
      <c r="B2" s="1" t="inlineStr">
        <is>
          <t>Balance Sheet</t>
        </is>
      </c>
    </row>
    <row r="3">
      <c r="B3" s="2" t="inlineStr">
        <is>
          <t>($ in millions of U.S. Dollar)</t>
        </is>
      </c>
      <c r="C3" s="2" t="n">
        <v/>
      </c>
      <c r="D3" s="2" t="n">
        <v/>
      </c>
      <c r="E3" s="2" t="n">
        <v/>
      </c>
      <c r="F3" s="2" t="n">
        <v/>
      </c>
      <c r="G3" s="1" t="inlineStr">
        <is>
          <t>Annual</t>
        </is>
      </c>
      <c r="H3" s="2" t="n">
        <v/>
      </c>
      <c r="I3" s="2" t="n">
        <v/>
      </c>
      <c r="J3" s="2" t="n">
        <v/>
      </c>
      <c r="K3" s="2" t="n">
        <v/>
      </c>
      <c r="L3" s="2" t="n">
        <v/>
      </c>
    </row>
    <row r="4">
      <c r="B4" t="n">
        <v/>
      </c>
      <c r="C4" t="n">
        <v/>
      </c>
      <c r="D4" t="n">
        <v/>
      </c>
      <c r="E4" t="n">
        <v/>
      </c>
      <c r="F4" t="n">
        <v/>
      </c>
      <c r="G4" t="inlineStr">
        <is>
          <t>FYE DEC '18</t>
        </is>
      </c>
      <c r="H4" t="n">
        <v/>
      </c>
      <c r="I4" t="n">
        <v/>
      </c>
      <c r="J4" t="n">
        <v/>
      </c>
      <c r="K4" t="n">
        <v/>
      </c>
      <c r="L4" t="n">
        <v/>
      </c>
    </row>
    <row r="5">
      <c r="B5" t="n">
        <v/>
      </c>
      <c r="C5" s="3" t="n">
        <v>2014</v>
      </c>
      <c r="D5" s="3" t="n">
        <v>2015</v>
      </c>
      <c r="E5" s="3" t="n">
        <v>2016</v>
      </c>
      <c r="F5" s="3" t="n">
        <v>2017</v>
      </c>
      <c r="G5" s="3" t="n">
        <v>2018</v>
      </c>
      <c r="H5" s="3" t="inlineStr">
        <is>
          <t>2019E</t>
        </is>
      </c>
      <c r="I5" s="3" t="inlineStr">
        <is>
          <t>2020E</t>
        </is>
      </c>
      <c r="J5" s="3" t="inlineStr">
        <is>
          <t>2021E</t>
        </is>
      </c>
      <c r="K5" s="3" t="inlineStr">
        <is>
          <t>2022E</t>
        </is>
      </c>
      <c r="L5" s="3" t="inlineStr">
        <is>
          <t>2023E</t>
        </is>
      </c>
    </row>
    <row r="6">
      <c r="B6" t="n">
        <v/>
      </c>
      <c r="C6" t="n">
        <v/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</row>
    <row r="7">
      <c r="B7" s="4" t="inlineStr">
        <is>
          <t>Balance Sheet</t>
        </is>
      </c>
      <c r="C7" t="n">
        <v/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</row>
    <row r="8">
      <c r="B8" s="4" t="inlineStr">
        <is>
          <t>Assets</t>
        </is>
      </c>
      <c r="C8" t="n">
        <v/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B9" s="4" t="inlineStr">
        <is>
          <t>Cash &amp; Short-Term Investments</t>
        </is>
      </c>
      <c r="C9" t="n">
        <v>2022</v>
      </c>
      <c r="D9" t="n">
        <v>1644</v>
      </c>
      <c r="E9" t="n">
        <v>1975</v>
      </c>
      <c r="F9" t="n">
        <v>1744</v>
      </c>
      <c r="G9" t="n">
        <v>2880</v>
      </c>
      <c r="H9">
        <f>'Cashflow Statement'!H33</f>
        <v/>
      </c>
      <c r="I9">
        <f>'Cashflow Statement'!I33</f>
        <v/>
      </c>
      <c r="J9">
        <f>'Cashflow Statement'!J33</f>
        <v/>
      </c>
      <c r="K9">
        <f>'Cashflow Statement'!K33</f>
        <v/>
      </c>
      <c r="L9">
        <f>'Cashflow Statement'!L33</f>
        <v/>
      </c>
    </row>
    <row r="10">
      <c r="B10" s="4" t="inlineStr">
        <is>
          <t>Short-Term Receivables</t>
        </is>
      </c>
      <c r="C10" t="n">
        <v>2167</v>
      </c>
      <c r="D10" t="n">
        <v>2320</v>
      </c>
      <c r="E10" t="n">
        <v>2485</v>
      </c>
      <c r="F10" t="n">
        <v>2386</v>
      </c>
      <c r="G10" t="n">
        <v>2466</v>
      </c>
      <c r="H10">
        <f>H46/365*'Income Statement'!H9</f>
        <v/>
      </c>
      <c r="I10">
        <f>I46/365*'Income Statement'!I9</f>
        <v/>
      </c>
      <c r="J10">
        <f>J46/365*'Income Statement'!J9</f>
        <v/>
      </c>
      <c r="K10">
        <f>K46/365*'Income Statement'!K9</f>
        <v/>
      </c>
      <c r="L10">
        <f>L46/365*'Income Statement'!L9</f>
        <v/>
      </c>
    </row>
    <row r="11">
      <c r="B11" s="4" t="inlineStr">
        <is>
          <t>Inventories</t>
        </is>
      </c>
      <c r="C11" t="n">
        <v>2526</v>
      </c>
      <c r="D11" t="n">
        <v>3113</v>
      </c>
      <c r="E11" t="n">
        <v>3763</v>
      </c>
      <c r="F11" t="n">
        <v>3692</v>
      </c>
      <c r="G11" t="n">
        <v>3445</v>
      </c>
      <c r="H11" t="n">
        <v>3445</v>
      </c>
      <c r="I11" t="n">
        <v>3445</v>
      </c>
      <c r="J11" t="n">
        <v>3445</v>
      </c>
      <c r="K11" t="n">
        <v>3445</v>
      </c>
      <c r="L11" t="n">
        <v>3445</v>
      </c>
    </row>
    <row r="12">
      <c r="B12" s="4" t="inlineStr">
        <is>
          <t>Other Current Assets</t>
        </is>
      </c>
      <c r="C12" t="n">
        <v>632</v>
      </c>
      <c r="D12" t="n">
        <v>420</v>
      </c>
      <c r="E12" t="n">
        <v>663</v>
      </c>
      <c r="F12" t="n">
        <v>823</v>
      </c>
      <c r="G12" t="n">
        <v>780</v>
      </c>
      <c r="H12">
        <f>G12*(1+H47)</f>
        <v/>
      </c>
      <c r="I12">
        <f>H12*(1+I47)</f>
        <v/>
      </c>
      <c r="J12">
        <f>I12*(1+J47)</f>
        <v/>
      </c>
      <c r="K12">
        <f>J12*(1+K47)</f>
        <v/>
      </c>
      <c r="L12">
        <f>K12*(1+L47)</f>
        <v/>
      </c>
    </row>
    <row r="13">
      <c r="B13" s="5" t="inlineStr">
        <is>
          <t>Total Current Assets</t>
        </is>
      </c>
      <c r="C13" s="7" t="n">
        <v>7347</v>
      </c>
      <c r="D13" s="7" t="n">
        <v>7497</v>
      </c>
      <c r="E13" s="7" t="n">
        <v>8886</v>
      </c>
      <c r="F13" s="7" t="n">
        <v>8645</v>
      </c>
      <c r="G13" s="7" t="n">
        <v>9571</v>
      </c>
      <c r="H13" s="7">
        <f>SUM(H9:H12)</f>
        <v/>
      </c>
      <c r="I13" s="7">
        <f>SUM(I9:I12)</f>
        <v/>
      </c>
      <c r="J13" s="7">
        <f>SUM(J9:J12)</f>
        <v/>
      </c>
      <c r="K13" s="7">
        <f>SUM(K9:K12)</f>
        <v/>
      </c>
      <c r="L13" s="7">
        <f>SUM(L9:L12)</f>
        <v/>
      </c>
    </row>
    <row r="14">
      <c r="B14" s="4" t="n">
        <v/>
      </c>
      <c r="C14" t="n">
        <v/>
      </c>
      <c r="D14" t="n">
        <v/>
      </c>
      <c r="E14" t="n">
        <v/>
      </c>
      <c r="F14" t="n">
        <v/>
      </c>
      <c r="G14" t="n">
        <v/>
      </c>
      <c r="H14" t="n">
        <v/>
      </c>
      <c r="I14" t="n">
        <v/>
      </c>
      <c r="J14" t="n">
        <v/>
      </c>
      <c r="K14" t="n">
        <v/>
      </c>
      <c r="L14" t="n">
        <v/>
      </c>
    </row>
    <row r="15">
      <c r="B15" s="4" t="inlineStr">
        <is>
          <t>Net Property, Plant &amp; Equipment</t>
        </is>
      </c>
      <c r="C15" t="n">
        <v>1454</v>
      </c>
      <c r="D15" t="n">
        <v>1638</v>
      </c>
      <c r="E15" t="n">
        <v>1915</v>
      </c>
      <c r="F15" t="n">
        <v>2000</v>
      </c>
      <c r="G15" t="n">
        <v>2237</v>
      </c>
      <c r="H15">
        <f>G15-'Cashflow Statement'!H11-'Cashflow Statement'!H17</f>
        <v/>
      </c>
      <c r="I15">
        <f>H15-'Cashflow Statement'!I11-'Cashflow Statement'!I17</f>
        <v/>
      </c>
      <c r="J15">
        <f>I15-'Cashflow Statement'!J11-'Cashflow Statement'!J17</f>
        <v/>
      </c>
      <c r="K15">
        <f>J15-'Cashflow Statement'!K11-'Cashflow Statement'!K17</f>
        <v/>
      </c>
      <c r="L15">
        <f>K15-'Cashflow Statement'!L11-'Cashflow Statement'!L17</f>
        <v/>
      </c>
    </row>
    <row r="16">
      <c r="B16" s="4" t="inlineStr">
        <is>
          <t>Total Investments and Advances</t>
        </is>
      </c>
      <c r="C16" t="n">
        <v>171</v>
      </c>
      <c r="D16" t="n">
        <v>239</v>
      </c>
      <c r="E16" t="n">
        <v>225</v>
      </c>
      <c r="F16" t="n">
        <v>251</v>
      </c>
      <c r="G16" t="n">
        <v>314</v>
      </c>
      <c r="H16" t="n">
        <v>314</v>
      </c>
      <c r="I16" t="n">
        <v>314</v>
      </c>
      <c r="J16" t="n">
        <v>314</v>
      </c>
      <c r="K16" t="n">
        <v>314</v>
      </c>
      <c r="L16" t="n">
        <v>314</v>
      </c>
    </row>
    <row r="17">
      <c r="B17" s="4" t="inlineStr">
        <is>
          <t>Long-Term Note Receivable</t>
        </is>
      </c>
      <c r="C17" t="n">
        <v>0</v>
      </c>
      <c r="D17" t="n">
        <v>0</v>
      </c>
      <c r="E17" t="n">
        <v>30</v>
      </c>
      <c r="F17" t="n">
        <v>118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</row>
    <row r="18">
      <c r="B18" s="4" t="inlineStr">
        <is>
          <t>Intangible Assets</t>
        </is>
      </c>
      <c r="C18" t="n">
        <v>2763</v>
      </c>
      <c r="D18" t="n">
        <v>3208</v>
      </c>
      <c r="E18" t="n">
        <v>3259</v>
      </c>
      <c r="F18" t="n">
        <v>2683</v>
      </c>
      <c r="G18" t="n">
        <v>2285</v>
      </c>
      <c r="H18" t="n">
        <v>2285</v>
      </c>
      <c r="I18" t="n">
        <v>2285</v>
      </c>
      <c r="J18" t="n">
        <v>2285</v>
      </c>
      <c r="K18" t="n">
        <v>2285</v>
      </c>
      <c r="L18" t="n">
        <v>2285</v>
      </c>
    </row>
    <row r="19">
      <c r="B19" s="4" t="inlineStr">
        <is>
          <t>Deferred Tax Assets</t>
        </is>
      </c>
      <c r="C19" t="n">
        <v>722</v>
      </c>
      <c r="D19" t="n">
        <v>637</v>
      </c>
      <c r="E19" t="n">
        <v>732</v>
      </c>
      <c r="F19" t="n">
        <v>630</v>
      </c>
      <c r="G19" t="n">
        <v>651</v>
      </c>
      <c r="H19" t="n">
        <v>651</v>
      </c>
      <c r="I19" t="n">
        <v>651</v>
      </c>
      <c r="J19" t="n">
        <v>651</v>
      </c>
      <c r="K19" t="n">
        <v>651</v>
      </c>
      <c r="L19" t="n">
        <v>651</v>
      </c>
    </row>
    <row r="20">
      <c r="B20" s="4" t="inlineStr">
        <is>
          <t>Other Assets</t>
        </is>
      </c>
      <c r="C20" t="n">
        <v>105</v>
      </c>
      <c r="D20" t="n">
        <v>124</v>
      </c>
      <c r="E20" t="n">
        <v>129</v>
      </c>
      <c r="F20" t="n">
        <v>195</v>
      </c>
      <c r="G20" t="n">
        <v>553</v>
      </c>
      <c r="H20" t="n">
        <v>553</v>
      </c>
      <c r="I20" t="n">
        <v>553</v>
      </c>
      <c r="J20" t="n">
        <v>553</v>
      </c>
      <c r="K20" t="n">
        <v>553</v>
      </c>
      <c r="L20" t="n">
        <v>553</v>
      </c>
    </row>
    <row r="21">
      <c r="B21" s="5" t="inlineStr">
        <is>
          <t>Total Assets</t>
        </is>
      </c>
      <c r="C21" s="7" t="n">
        <v>12562</v>
      </c>
      <c r="D21" s="7" t="n">
        <v>13343</v>
      </c>
      <c r="E21" s="7" t="n">
        <v>15176</v>
      </c>
      <c r="F21" s="7" t="n">
        <v>14522</v>
      </c>
      <c r="G21" s="7" t="n">
        <v>15612</v>
      </c>
      <c r="H21" s="7">
        <f>H13+SUM(H15:H20)</f>
        <v/>
      </c>
      <c r="I21" s="7">
        <f>I13+SUM(I15:I20)</f>
        <v/>
      </c>
      <c r="J21" s="7">
        <f>J13+SUM(J15:J20)</f>
        <v/>
      </c>
      <c r="K21" s="7">
        <f>K13+SUM(K15:K20)</f>
        <v/>
      </c>
      <c r="L21" s="7">
        <f>L13+SUM(L15:L20)</f>
        <v/>
      </c>
    </row>
    <row r="22">
      <c r="B22" s="4" t="inlineStr">
        <is>
          <t>Liabilities &amp; Shareholders' Equity</t>
        </is>
      </c>
      <c r="C22" t="n">
        <v/>
      </c>
      <c r="D22" t="n">
        <v/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</row>
    <row r="23">
      <c r="B23" s="4" t="inlineStr">
        <is>
          <t>ST Debt &amp; Curr. Portion LT Debt</t>
        </is>
      </c>
      <c r="C23" t="n">
        <v>291</v>
      </c>
      <c r="D23" t="n">
        <v>369</v>
      </c>
      <c r="E23" t="n">
        <v>639</v>
      </c>
      <c r="F23" t="n">
        <v>137</v>
      </c>
      <c r="G23" t="n">
        <v>76</v>
      </c>
      <c r="H23" t="n">
        <v>76</v>
      </c>
      <c r="I23" t="n">
        <v>76</v>
      </c>
      <c r="J23" t="n">
        <v>76</v>
      </c>
      <c r="K23" t="n">
        <v>76</v>
      </c>
      <c r="L23" t="n">
        <v>76</v>
      </c>
    </row>
    <row r="24">
      <c r="B24" s="4" t="inlineStr">
        <is>
          <t>Accounts Payable</t>
        </is>
      </c>
      <c r="C24" t="n">
        <v>1652</v>
      </c>
      <c r="D24" t="n">
        <v>2024</v>
      </c>
      <c r="E24" t="n">
        <v>2496</v>
      </c>
      <c r="F24" t="n">
        <v>1975</v>
      </c>
      <c r="G24" t="n">
        <v>2300</v>
      </c>
      <c r="H24">
        <f>H49/365*'Income Statement'!H10</f>
        <v/>
      </c>
      <c r="I24">
        <f>I49/365*'Income Statement'!I10</f>
        <v/>
      </c>
      <c r="J24">
        <f>J49/365*'Income Statement'!J10</f>
        <v/>
      </c>
      <c r="K24">
        <f>K49/365*'Income Statement'!K10</f>
        <v/>
      </c>
      <c r="L24">
        <f>L49/365*'Income Statement'!L10</f>
        <v/>
      </c>
    </row>
    <row r="25">
      <c r="B25" s="4" t="inlineStr">
        <is>
          <t>Income Tax Payable</t>
        </is>
      </c>
      <c r="C25" t="n">
        <v>294</v>
      </c>
      <c r="D25" t="n">
        <v>359</v>
      </c>
      <c r="E25" t="n">
        <v>438</v>
      </c>
      <c r="F25" t="n">
        <v>424</v>
      </c>
      <c r="G25" t="n">
        <v>268</v>
      </c>
      <c r="H25" t="n">
        <v>268</v>
      </c>
      <c r="I25" t="n">
        <v>268</v>
      </c>
      <c r="J25" t="n">
        <v>268</v>
      </c>
      <c r="K25" t="n">
        <v>268</v>
      </c>
      <c r="L25" t="n">
        <v>268</v>
      </c>
    </row>
    <row r="26">
      <c r="B26" s="4" t="inlineStr">
        <is>
          <t>Other Current Liabilities</t>
        </is>
      </c>
      <c r="C26" t="n">
        <v>2141</v>
      </c>
      <c r="D26" t="n">
        <v>2612</v>
      </c>
      <c r="E26" t="n">
        <v>3192</v>
      </c>
      <c r="F26" t="n">
        <v>3755</v>
      </c>
      <c r="G26" t="n">
        <v>4190</v>
      </c>
      <c r="H26">
        <f>G26*(1+H50)</f>
        <v/>
      </c>
      <c r="I26">
        <f>H26*(1+I50)</f>
        <v/>
      </c>
      <c r="J26">
        <f>I26*(1+J50)</f>
        <v/>
      </c>
      <c r="K26">
        <f>J26*(1+K50)</f>
        <v/>
      </c>
      <c r="L26">
        <f>K26*(1+L50)</f>
        <v/>
      </c>
    </row>
    <row r="27">
      <c r="B27" s="5" t="inlineStr">
        <is>
          <t>Total Current Liabilities</t>
        </is>
      </c>
      <c r="C27" s="7" t="n">
        <v>4378</v>
      </c>
      <c r="D27" s="7" t="n">
        <v>5364</v>
      </c>
      <c r="E27" s="7" t="n">
        <v>6765</v>
      </c>
      <c r="F27" s="7" t="n">
        <v>6291</v>
      </c>
      <c r="G27" s="7" t="n">
        <v>6834</v>
      </c>
      <c r="H27" s="7">
        <f>SUM(H23:H26)</f>
        <v/>
      </c>
      <c r="I27" s="7">
        <f>SUM(I23:I26)</f>
        <v/>
      </c>
      <c r="J27" s="7">
        <f>SUM(J23:J26)</f>
        <v/>
      </c>
      <c r="K27" s="7">
        <f>SUM(K23:K26)</f>
        <v/>
      </c>
      <c r="L27" s="7">
        <f>SUM(L23:L26)</f>
        <v/>
      </c>
    </row>
    <row r="28">
      <c r="B28" s="4" t="n">
        <v/>
      </c>
      <c r="C28" t="n">
        <v/>
      </c>
      <c r="D28" t="n">
        <v/>
      </c>
      <c r="E28" t="n">
        <v/>
      </c>
      <c r="F28" t="n">
        <v/>
      </c>
      <c r="G28" t="n">
        <v/>
      </c>
      <c r="H28" t="n">
        <v/>
      </c>
      <c r="I28" t="n">
        <v/>
      </c>
      <c r="J28" t="n">
        <v/>
      </c>
      <c r="K28" t="n">
        <v/>
      </c>
      <c r="L28" t="n">
        <v/>
      </c>
    </row>
    <row r="29">
      <c r="B29" s="4" t="inlineStr">
        <is>
          <t>Long-Term Debt</t>
        </is>
      </c>
      <c r="C29" t="n">
        <v>1591</v>
      </c>
      <c r="D29" t="n">
        <v>1469</v>
      </c>
      <c r="E29" t="n">
        <v>986</v>
      </c>
      <c r="F29" t="n">
        <v>986</v>
      </c>
      <c r="G29" t="n">
        <v>1690</v>
      </c>
      <c r="H29" t="n">
        <v>1690</v>
      </c>
      <c r="I29" t="n">
        <v>1690</v>
      </c>
      <c r="J29" t="n">
        <v>1690</v>
      </c>
      <c r="K29" t="n">
        <v>1690</v>
      </c>
      <c r="L29" t="n">
        <v>1690</v>
      </c>
    </row>
    <row r="30">
      <c r="B30" s="4" t="inlineStr">
        <is>
          <t>Provision for Risks &amp; Charges</t>
        </is>
      </c>
      <c r="C30" t="n">
        <v>324</v>
      </c>
      <c r="D30" t="n">
        <v>323</v>
      </c>
      <c r="E30" t="n">
        <v>399</v>
      </c>
      <c r="F30" t="n">
        <v>373</v>
      </c>
      <c r="G30" t="n">
        <v>374</v>
      </c>
      <c r="H30" t="n">
        <v>374</v>
      </c>
      <c r="I30" t="n">
        <v>374</v>
      </c>
      <c r="J30" t="n">
        <v>374</v>
      </c>
      <c r="K30" t="n">
        <v>374</v>
      </c>
      <c r="L30" t="n">
        <v>374</v>
      </c>
    </row>
    <row r="31">
      <c r="B31" s="4" t="inlineStr">
        <is>
          <t>Deferred Tax Liabilities</t>
        </is>
      </c>
      <c r="C31" t="n">
        <v>535</v>
      </c>
      <c r="D31" t="n">
        <v>368</v>
      </c>
      <c r="E31" t="n">
        <v>387</v>
      </c>
      <c r="F31" t="n">
        <v>275</v>
      </c>
      <c r="G31" t="n">
        <v>241</v>
      </c>
      <c r="H31" t="n">
        <v>241</v>
      </c>
      <c r="I31" t="n">
        <v>241</v>
      </c>
      <c r="J31" t="n">
        <v>241</v>
      </c>
      <c r="K31" t="n">
        <v>241</v>
      </c>
      <c r="L31" t="n">
        <v>241</v>
      </c>
    </row>
    <row r="32">
      <c r="B32" s="4" t="inlineStr">
        <is>
          <t>Other Liabilities</t>
        </is>
      </c>
      <c r="C32" t="n">
        <v>116</v>
      </c>
      <c r="D32" t="n">
        <v>171</v>
      </c>
      <c r="E32" t="n">
        <v>184</v>
      </c>
      <c r="F32" t="n">
        <v>162</v>
      </c>
      <c r="G32" t="n">
        <v>109</v>
      </c>
      <c r="H32" t="n">
        <v>109</v>
      </c>
      <c r="I32" t="n">
        <v>109</v>
      </c>
      <c r="J32" t="n">
        <v>109</v>
      </c>
      <c r="K32" t="n">
        <v>109</v>
      </c>
      <c r="L32" t="n">
        <v>109</v>
      </c>
    </row>
    <row r="33">
      <c r="B33" s="5" t="inlineStr">
        <is>
          <t>Total Liabilities</t>
        </is>
      </c>
      <c r="C33" s="7" t="n">
        <v>6944</v>
      </c>
      <c r="D33" s="7" t="n">
        <v>7695</v>
      </c>
      <c r="E33" s="7" t="n">
        <v>8721</v>
      </c>
      <c r="F33" s="7" t="n">
        <v>8087</v>
      </c>
      <c r="G33" s="7" t="n">
        <v>9248</v>
      </c>
      <c r="H33" s="7">
        <f>H27+SUM(H29:H32)</f>
        <v/>
      </c>
      <c r="I33" s="7">
        <f>I27+SUM(I29:I32)</f>
        <v/>
      </c>
      <c r="J33" s="7">
        <f>J27+SUM(J29:J32)</f>
        <v/>
      </c>
      <c r="K33" s="7">
        <f>K27+SUM(K29:K32)</f>
        <v/>
      </c>
      <c r="L33" s="7">
        <f>L27+SUM(L29:L32)</f>
        <v/>
      </c>
    </row>
    <row r="34">
      <c r="B34" s="4" t="n">
        <v/>
      </c>
      <c r="C34" t="n">
        <v/>
      </c>
      <c r="D34" t="n">
        <v/>
      </c>
      <c r="E34" t="n">
        <v/>
      </c>
      <c r="F34" t="n">
        <v/>
      </c>
      <c r="G34" t="n">
        <v/>
      </c>
      <c r="H34" t="n">
        <v/>
      </c>
      <c r="I34" t="n">
        <v/>
      </c>
      <c r="J34" t="n">
        <v/>
      </c>
      <c r="K34" t="n">
        <v/>
      </c>
      <c r="L34" t="n">
        <v/>
      </c>
    </row>
    <row r="35">
      <c r="B35" s="4" t="n">
        <v/>
      </c>
      <c r="C35" t="n">
        <v/>
      </c>
      <c r="D35" t="n">
        <v/>
      </c>
      <c r="E35" t="n">
        <v/>
      </c>
      <c r="F35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</row>
    <row r="36">
      <c r="B36" s="4" t="n">
        <v/>
      </c>
      <c r="C36" t="n">
        <v/>
      </c>
      <c r="D36" t="n">
        <v/>
      </c>
      <c r="E36" t="n">
        <v/>
      </c>
      <c r="F36" t="n">
        <v/>
      </c>
      <c r="G36" t="n">
        <v/>
      </c>
      <c r="H36" t="n">
        <v/>
      </c>
      <c r="I36" t="n">
        <v/>
      </c>
      <c r="J36" t="n">
        <v/>
      </c>
      <c r="K36" t="n">
        <v/>
      </c>
      <c r="L36" t="n">
        <v/>
      </c>
    </row>
    <row r="37">
      <c r="B37" s="4" t="n">
        <v/>
      </c>
      <c r="C37" t="n">
        <v/>
      </c>
      <c r="D37" t="n">
        <v/>
      </c>
      <c r="E37" t="n">
        <v/>
      </c>
      <c r="F37" t="n">
        <v/>
      </c>
      <c r="G37" t="n">
        <v/>
      </c>
      <c r="H37" t="n">
        <v/>
      </c>
      <c r="I37" t="n">
        <v/>
      </c>
      <c r="J37" t="n">
        <v/>
      </c>
      <c r="K37" t="n">
        <v/>
      </c>
      <c r="L37" t="n">
        <v/>
      </c>
    </row>
    <row r="38">
      <c r="B38" s="5" t="inlineStr">
        <is>
          <t>Total Equity</t>
        </is>
      </c>
      <c r="C38" s="6" t="n">
        <v>5618</v>
      </c>
      <c r="D38" s="6" t="n">
        <v>5648</v>
      </c>
      <c r="E38" s="6" t="n">
        <v>6455</v>
      </c>
      <c r="F38" s="6" t="n">
        <v>6435</v>
      </c>
      <c r="G38" s="6" t="n">
        <v>6364</v>
      </c>
      <c r="H38" s="6">
        <f>G38+'Cashflow Statement'!H25+'Income Statement'!H23+'Cashflow Statement'!H24</f>
        <v/>
      </c>
      <c r="I38" s="6">
        <f>H38+'Cashflow Statement'!I25+'Income Statement'!I23+'Cashflow Statement'!I24</f>
        <v/>
      </c>
      <c r="J38" s="6">
        <f>I38+'Cashflow Statement'!J25+'Income Statement'!J23+'Cashflow Statement'!J24</f>
        <v/>
      </c>
      <c r="K38" s="6">
        <f>J38+'Cashflow Statement'!K25+'Income Statement'!K23+'Cashflow Statement'!K24</f>
        <v/>
      </c>
      <c r="L38" s="6">
        <f>K38+'Cashflow Statement'!L25+'Income Statement'!L23+'Cashflow Statement'!L24</f>
        <v/>
      </c>
    </row>
    <row r="39">
      <c r="B39" s="4" t="inlineStr">
        <is>
          <t>Total Liabilities &amp; Shareholders' Equity</t>
        </is>
      </c>
      <c r="C39">
        <f>C33+C38</f>
        <v/>
      </c>
      <c r="D39">
        <f>D33+D38</f>
        <v/>
      </c>
      <c r="E39">
        <f>E33+E38</f>
        <v/>
      </c>
      <c r="F39">
        <f>F33+F38</f>
        <v/>
      </c>
      <c r="G39">
        <f>G33+G38</f>
        <v/>
      </c>
      <c r="H39">
        <f>H33+H38</f>
        <v/>
      </c>
      <c r="I39">
        <f>I33+I38</f>
        <v/>
      </c>
      <c r="J39">
        <f>J33+J38</f>
        <v/>
      </c>
      <c r="K39">
        <f>K33+K38</f>
        <v/>
      </c>
      <c r="L39">
        <f>L33+L38</f>
        <v/>
      </c>
    </row>
    <row r="40">
      <c r="B40" s="4" t="n">
        <v/>
      </c>
      <c r="C40" t="n">
        <v/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</row>
    <row r="41">
      <c r="B41" s="4" t="inlineStr">
        <is>
          <t>Balance</t>
        </is>
      </c>
      <c r="C41">
        <f>C21-C39</f>
        <v/>
      </c>
      <c r="D41">
        <f>D21-D39</f>
        <v/>
      </c>
      <c r="E41">
        <f>E21-E39</f>
        <v/>
      </c>
      <c r="F41">
        <f>F21-F39</f>
        <v/>
      </c>
      <c r="G41">
        <f>G21-G39</f>
        <v/>
      </c>
      <c r="H41">
        <f>H21-H39</f>
        <v/>
      </c>
      <c r="I41">
        <f>I21-I39</f>
        <v/>
      </c>
      <c r="J41">
        <f>J21-J39</f>
        <v/>
      </c>
      <c r="K41">
        <f>K21-K39</f>
        <v/>
      </c>
      <c r="L41">
        <f>L21-L39</f>
        <v/>
      </c>
    </row>
    <row r="42">
      <c r="B42" s="4" t="n">
        <v/>
      </c>
      <c r="C42" t="n">
        <v/>
      </c>
      <c r="D42" t="n">
        <v/>
      </c>
      <c r="E42" t="n">
        <v/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</row>
    <row r="43">
      <c r="B43" s="4" t="inlineStr">
        <is>
          <t>Working Capital</t>
        </is>
      </c>
      <c r="C43">
        <f>C13-C27</f>
        <v/>
      </c>
      <c r="D43">
        <f>D13-D27</f>
        <v/>
      </c>
      <c r="E43">
        <f>E13-E27</f>
        <v/>
      </c>
      <c r="F43">
        <f>F13-F27</f>
        <v/>
      </c>
      <c r="G43">
        <f>G13-G27</f>
        <v/>
      </c>
      <c r="H43">
        <f>H13-H27</f>
        <v/>
      </c>
      <c r="I43">
        <f>I13-I27</f>
        <v/>
      </c>
      <c r="J43">
        <f>J13-J27</f>
        <v/>
      </c>
      <c r="K43">
        <f>K13-K27</f>
        <v/>
      </c>
      <c r="L43">
        <f>L13-L27</f>
        <v/>
      </c>
    </row>
    <row r="44">
      <c r="B44" s="4" t="n">
        <v/>
      </c>
      <c r="C44" t="n">
        <v/>
      </c>
      <c r="D44" t="n">
        <v/>
      </c>
      <c r="E44" t="n">
        <v/>
      </c>
      <c r="F44" t="n">
        <v/>
      </c>
      <c r="G44" t="n">
        <v/>
      </c>
      <c r="H44" t="n">
        <v/>
      </c>
      <c r="I44" t="n">
        <v/>
      </c>
      <c r="J44" t="n">
        <v/>
      </c>
      <c r="K44" t="n">
        <v/>
      </c>
      <c r="L44" t="n">
        <v/>
      </c>
    </row>
    <row r="45">
      <c r="B45" s="8" t="inlineStr">
        <is>
          <t>Driver Ratios</t>
        </is>
      </c>
      <c r="C45" s="9" t="n">
        <v/>
      </c>
      <c r="D45" s="9" t="n">
        <v/>
      </c>
      <c r="E45" s="9" t="n">
        <v/>
      </c>
      <c r="F45" s="9" t="n">
        <v/>
      </c>
      <c r="G45" s="9" t="n">
        <v/>
      </c>
      <c r="H45" s="9" t="n">
        <v/>
      </c>
      <c r="I45" s="9" t="n">
        <v/>
      </c>
      <c r="J45" s="9" t="n">
        <v/>
      </c>
      <c r="K45" s="9" t="n">
        <v/>
      </c>
      <c r="L45" s="9" t="n">
        <v/>
      </c>
    </row>
    <row r="46">
      <c r="B46" s="4" t="inlineStr">
        <is>
          <t>DSO</t>
        </is>
      </c>
      <c r="C46" s="10">
        <f>C10/'Income Statement'!C9*365</f>
        <v/>
      </c>
      <c r="D46">
        <f>D10/'Income Statement'!D9*365</f>
        <v/>
      </c>
      <c r="E46">
        <f>E10/'Income Statement'!E9*365</f>
        <v/>
      </c>
      <c r="F46">
        <f>F10/'Income Statement'!F9*365</f>
        <v/>
      </c>
      <c r="G46">
        <f>G10/'Income Statement'!G9*365</f>
        <v/>
      </c>
      <c r="H46">
        <f>F46</f>
        <v/>
      </c>
      <c r="I46">
        <f>F46</f>
        <v/>
      </c>
      <c r="J46">
        <f>F46</f>
        <v/>
      </c>
      <c r="K46">
        <f>F46</f>
        <v/>
      </c>
      <c r="L46">
        <f>F46</f>
        <v/>
      </c>
    </row>
    <row r="47">
      <c r="B47" s="4" t="inlineStr">
        <is>
          <t>Other Current Assets Growth %</t>
        </is>
      </c>
      <c r="C47" s="10" t="n">
        <v/>
      </c>
      <c r="D47" s="11">
        <f>D12/C12-1</f>
        <v/>
      </c>
      <c r="E47" s="11">
        <f>E12/D12-1</f>
        <v/>
      </c>
      <c r="F47" s="11">
        <f>F12/E12-1</f>
        <v/>
      </c>
      <c r="G47" s="11">
        <f>G12/F12-1</f>
        <v/>
      </c>
      <c r="H47" s="11">
        <f>AVERAGE(C47:G47)</f>
        <v/>
      </c>
      <c r="I47" s="11">
        <f>H47</f>
        <v/>
      </c>
      <c r="J47" s="11">
        <f>H47</f>
        <v/>
      </c>
      <c r="K47" s="11">
        <f>H47</f>
        <v/>
      </c>
      <c r="L47" s="11">
        <f>H47</f>
        <v/>
      </c>
    </row>
    <row r="48">
      <c r="B48" s="4" t="n">
        <v/>
      </c>
      <c r="C48" t="n">
        <v/>
      </c>
      <c r="D48" t="n">
        <v/>
      </c>
      <c r="E48" t="n">
        <v/>
      </c>
      <c r="F48" t="n">
        <v/>
      </c>
      <c r="G48" t="n">
        <v/>
      </c>
      <c r="H48" t="n">
        <v/>
      </c>
      <c r="I48" t="n">
        <v/>
      </c>
      <c r="J48" t="n">
        <v/>
      </c>
      <c r="K48" t="n">
        <v/>
      </c>
      <c r="L48" t="n">
        <v/>
      </c>
    </row>
    <row r="49">
      <c r="B49" s="4" t="inlineStr">
        <is>
          <t>DPO</t>
        </is>
      </c>
      <c r="C49" s="10">
        <f>C24/'Income Statement'!C10*366</f>
        <v/>
      </c>
      <c r="D49">
        <f>D24/'Income Statement'!D10*366</f>
        <v/>
      </c>
      <c r="E49">
        <f>E24/'Income Statement'!E10*366</f>
        <v/>
      </c>
      <c r="F49">
        <f>F24/'Income Statement'!F10*366</f>
        <v/>
      </c>
      <c r="G49">
        <f>G24/'Income Statement'!G10*366</f>
        <v/>
      </c>
      <c r="H49">
        <f>AVERAGE(C49:G49)</f>
        <v/>
      </c>
      <c r="I49">
        <f>H49</f>
        <v/>
      </c>
      <c r="J49">
        <f>H49</f>
        <v/>
      </c>
      <c r="K49">
        <f>H49</f>
        <v/>
      </c>
      <c r="L49">
        <f>H49</f>
        <v/>
      </c>
    </row>
    <row r="50">
      <c r="B50" s="4" t="inlineStr">
        <is>
          <t>Miscellaneous Current Liabilities Growth %</t>
        </is>
      </c>
      <c r="C50" s="10" t="n">
        <v/>
      </c>
      <c r="D50" s="11">
        <f>D26/C26-1</f>
        <v/>
      </c>
      <c r="E50" s="11">
        <f>E26/D26-1</f>
        <v/>
      </c>
      <c r="F50" s="11">
        <f>F26/E26-1</f>
        <v/>
      </c>
      <c r="G50" s="11">
        <f>G26/F26-1</f>
        <v/>
      </c>
      <c r="H50" s="11">
        <f>AVERAGE(C50:G50)</f>
        <v/>
      </c>
      <c r="I50" s="11">
        <f>H50</f>
        <v/>
      </c>
      <c r="J50" s="11">
        <f>H50</f>
        <v/>
      </c>
      <c r="K50" s="11">
        <f>H50</f>
        <v/>
      </c>
      <c r="L50" s="11">
        <f>H50</f>
        <v/>
      </c>
    </row>
    <row r="51">
      <c r="B51" s="4" t="n">
        <v/>
      </c>
      <c r="C51" t="n">
        <v/>
      </c>
      <c r="D51" t="n">
        <v/>
      </c>
      <c r="E51" t="n">
        <v/>
      </c>
      <c r="F51" t="n">
        <v/>
      </c>
      <c r="G51" t="n">
        <v/>
      </c>
      <c r="H51" t="n">
        <v/>
      </c>
      <c r="I51" t="n">
        <v/>
      </c>
      <c r="J51" t="n">
        <v/>
      </c>
      <c r="K51" t="n">
        <v/>
      </c>
      <c r="L51" t="n">
        <v/>
      </c>
    </row>
    <row r="52">
      <c r="B52" s="4" t="inlineStr">
        <is>
          <t>Inventory Turnover Ratio</t>
        </is>
      </c>
      <c r="C52" s="10" t="n">
        <v/>
      </c>
      <c r="D52" s="10">
        <f>'Income Statement'!D10/(C11+D11)*2</f>
        <v/>
      </c>
      <c r="E52">
        <f>'Income Statement'!E10/(D11+E11)*2</f>
        <v/>
      </c>
      <c r="F52">
        <f>'Income Statement'!F10/(E11+F11)*2</f>
        <v/>
      </c>
      <c r="G52">
        <f>'Income Statement'!G10/(F11+G11)*2</f>
        <v/>
      </c>
      <c r="H52">
        <f>AVERAGE(C52:G52)</f>
        <v/>
      </c>
      <c r="I52">
        <f>H52</f>
        <v/>
      </c>
      <c r="J52">
        <f>H52</f>
        <v/>
      </c>
      <c r="K52">
        <f>H52</f>
        <v/>
      </c>
      <c r="L52">
        <f>H52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L39"/>
  <sheetViews>
    <sheetView showGridLines="0" workbookViewId="0">
      <selection activeCell="A1" sqref="A1"/>
    </sheetView>
  </sheetViews>
  <sheetFormatPr baseColWidth="8" defaultRowHeight="15"/>
  <cols>
    <col customWidth="1" max="2" min="2" width="50"/>
  </cols>
  <sheetData>
    <row r="1"/>
    <row r="2">
      <c r="B2" s="1" t="inlineStr">
        <is>
          <t>Cashflow Statement</t>
        </is>
      </c>
    </row>
    <row r="3">
      <c r="B3" s="2" t="inlineStr">
        <is>
          <t>($ in millions of U.S. Dollar)</t>
        </is>
      </c>
      <c r="C3" s="2" t="n">
        <v/>
      </c>
      <c r="D3" s="2" t="n">
        <v/>
      </c>
      <c r="E3" s="2" t="n">
        <v/>
      </c>
      <c r="F3" s="2" t="n">
        <v/>
      </c>
      <c r="G3" s="1" t="inlineStr">
        <is>
          <t>Annual</t>
        </is>
      </c>
      <c r="H3" s="2" t="n">
        <v/>
      </c>
      <c r="I3" s="2" t="n">
        <v/>
      </c>
      <c r="J3" s="2" t="n">
        <v/>
      </c>
      <c r="K3" s="2" t="n">
        <v/>
      </c>
      <c r="L3" s="2" t="n">
        <v/>
      </c>
    </row>
    <row r="4">
      <c r="B4" t="n">
        <v/>
      </c>
      <c r="C4" t="n">
        <v/>
      </c>
      <c r="D4" t="n">
        <v/>
      </c>
      <c r="E4" t="n">
        <v/>
      </c>
      <c r="F4" t="n">
        <v/>
      </c>
      <c r="G4" t="inlineStr">
        <is>
          <t>FYE DEC '18</t>
        </is>
      </c>
      <c r="H4" t="n">
        <v/>
      </c>
      <c r="I4" t="n">
        <v/>
      </c>
      <c r="J4" t="n">
        <v/>
      </c>
      <c r="K4" t="n">
        <v/>
      </c>
      <c r="L4" t="n">
        <v/>
      </c>
    </row>
    <row r="5">
      <c r="B5" t="n">
        <v/>
      </c>
      <c r="C5" s="3" t="n">
        <v>2014</v>
      </c>
      <c r="D5" s="3" t="n">
        <v>2015</v>
      </c>
      <c r="E5" s="3" t="n">
        <v>2016</v>
      </c>
      <c r="F5" s="3" t="n">
        <v>2017</v>
      </c>
      <c r="G5" s="3" t="n">
        <v>2018</v>
      </c>
      <c r="H5" s="3" t="inlineStr">
        <is>
          <t>2019E</t>
        </is>
      </c>
      <c r="I5" s="3" t="inlineStr">
        <is>
          <t>2020E</t>
        </is>
      </c>
      <c r="J5" s="3" t="inlineStr">
        <is>
          <t>2021E</t>
        </is>
      </c>
      <c r="K5" s="3" t="inlineStr">
        <is>
          <t>2022E</t>
        </is>
      </c>
      <c r="L5" s="3" t="inlineStr">
        <is>
          <t>2023E</t>
        </is>
      </c>
    </row>
    <row r="6">
      <c r="B6" t="n">
        <v/>
      </c>
      <c r="C6" t="n">
        <v/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</row>
    <row r="7">
      <c r="B7" s="4" t="n">
        <v/>
      </c>
      <c r="C7" t="n">
        <v/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</row>
    <row r="8">
      <c r="B8" s="4" t="inlineStr">
        <is>
          <t>Cash Flow</t>
        </is>
      </c>
      <c r="C8" t="n">
        <v/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B9" s="4" t="inlineStr">
        <is>
          <t>Operating Activities</t>
        </is>
      </c>
      <c r="C9" t="n">
        <v/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</row>
    <row r="10">
      <c r="B10" s="4" t="inlineStr">
        <is>
          <t>Net Income / Starting Line</t>
        </is>
      </c>
      <c r="C10" t="n">
        <v>835</v>
      </c>
      <c r="D10" t="n">
        <v>1039</v>
      </c>
      <c r="E10" t="n">
        <v>1444</v>
      </c>
      <c r="F10" t="n">
        <v>2023</v>
      </c>
      <c r="G10" t="n">
        <v>2378</v>
      </c>
      <c r="H10">
        <f>'Income Statement'!H23</f>
        <v/>
      </c>
      <c r="I10">
        <f>'Income Statement'!I23</f>
        <v/>
      </c>
      <c r="J10">
        <f>'Income Statement'!J23</f>
        <v/>
      </c>
      <c r="K10">
        <f>'Income Statement'!K23</f>
        <v/>
      </c>
      <c r="L10">
        <f>'Income Statement'!L23</f>
        <v/>
      </c>
    </row>
    <row r="11">
      <c r="B11" s="4" t="inlineStr">
        <is>
          <t>Depreciation, Depletion &amp; Amortization</t>
        </is>
      </c>
      <c r="C11" t="n">
        <v>316</v>
      </c>
      <c r="D11" t="n">
        <v>339</v>
      </c>
      <c r="E11" t="n">
        <v>372</v>
      </c>
      <c r="F11" t="n">
        <v>421</v>
      </c>
      <c r="G11" t="n">
        <v>470</v>
      </c>
      <c r="H11">
        <f>'Income Statement'!H12</f>
        <v/>
      </c>
      <c r="I11">
        <f>'Income Statement'!I12</f>
        <v/>
      </c>
      <c r="J11">
        <f>'Income Statement'!J12</f>
        <v/>
      </c>
      <c r="K11">
        <f>'Income Statement'!K12</f>
        <v/>
      </c>
      <c r="L11">
        <f>'Income Statement'!L12</f>
        <v/>
      </c>
    </row>
    <row r="12">
      <c r="B12" s="4" t="inlineStr">
        <is>
          <t>Other Funds</t>
        </is>
      </c>
      <c r="C12" t="n">
        <v>-204</v>
      </c>
      <c r="D12" t="n">
        <v>-269</v>
      </c>
      <c r="E12" t="n">
        <v>-421</v>
      </c>
      <c r="F12" t="n">
        <v>-500</v>
      </c>
      <c r="G12" t="n">
        <v>-890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</row>
    <row r="13">
      <c r="B13" s="5" t="inlineStr">
        <is>
          <t>Funds from Operations</t>
        </is>
      </c>
      <c r="C13" s="7" t="n">
        <v>947</v>
      </c>
      <c r="D13" s="7" t="n">
        <v>1109</v>
      </c>
      <c r="E13" s="7" t="n">
        <v>1395</v>
      </c>
      <c r="F13" s="7" t="n">
        <v>1944</v>
      </c>
      <c r="G13" s="7" t="n">
        <v>1958</v>
      </c>
      <c r="H13" s="7">
        <f>SUM(H10:H12)</f>
        <v/>
      </c>
      <c r="I13" s="7">
        <f>SUM(I10:I12)</f>
        <v/>
      </c>
      <c r="J13" s="7">
        <f>SUM(J10:J12)</f>
        <v/>
      </c>
      <c r="K13" s="7">
        <f>SUM(K10:K12)</f>
        <v/>
      </c>
      <c r="L13" s="7">
        <f>SUM(L10:L12)</f>
        <v/>
      </c>
    </row>
    <row r="14">
      <c r="B14" s="4" t="inlineStr">
        <is>
          <t>Changes in Working Capital</t>
        </is>
      </c>
      <c r="C14" t="n">
        <v>-229</v>
      </c>
      <c r="D14" t="n">
        <v>1</v>
      </c>
      <c r="E14" t="n">
        <v>-26</v>
      </c>
      <c r="F14" t="n">
        <v>-271</v>
      </c>
      <c r="G14" t="n">
        <v>712</v>
      </c>
      <c r="H14">
        <f>SUM('Balance Sheet'!G10:G12)-SUM('Balance Sheet'!H10:H12)+SUM('Balance Sheet'!H24:H26)-SUM('Balance Sheet'!G24:G26)</f>
        <v/>
      </c>
      <c r="I14">
        <f>SUM('Balance Sheet'!H10:H12)-SUM('Balance Sheet'!I10:I12)+SUM('Balance Sheet'!I24:I26)-SUM('Balance Sheet'!H24:H26)</f>
        <v/>
      </c>
      <c r="J14">
        <f>SUM('Balance Sheet'!I10:I12)-SUM('Balance Sheet'!J10:J12)+SUM('Balance Sheet'!J24:J26)-SUM('Balance Sheet'!I24:I26)</f>
        <v/>
      </c>
      <c r="K14">
        <f>SUM('Balance Sheet'!J10:J12)-SUM('Balance Sheet'!K10:K12)+SUM('Balance Sheet'!K24:K26)-SUM('Balance Sheet'!J24:J26)</f>
        <v/>
      </c>
      <c r="L14">
        <f>SUM('Balance Sheet'!K10:K12)-SUM('Balance Sheet'!L10:L12)+SUM('Balance Sheet'!L24:L26)-SUM('Balance Sheet'!K24:K26)</f>
        <v/>
      </c>
    </row>
    <row r="15">
      <c r="B15" s="5" t="inlineStr">
        <is>
          <t>Net Operating Cash Flow</t>
        </is>
      </c>
      <c r="C15" s="7">
        <f>C13+C14</f>
        <v/>
      </c>
      <c r="D15" s="7">
        <f>D13+D14</f>
        <v/>
      </c>
      <c r="E15" s="7">
        <f>E13+E14</f>
        <v/>
      </c>
      <c r="F15" s="7">
        <f>F13+F14</f>
        <v/>
      </c>
      <c r="G15" s="7">
        <f>G13+G14</f>
        <v/>
      </c>
      <c r="H15" s="7">
        <f>H13+H14</f>
        <v/>
      </c>
      <c r="I15" s="7">
        <f>I13+I14</f>
        <v/>
      </c>
      <c r="J15" s="7">
        <f>J13+J14</f>
        <v/>
      </c>
      <c r="K15" s="7">
        <f>K13+K14</f>
        <v/>
      </c>
      <c r="L15" s="7">
        <f>L13+L14</f>
        <v/>
      </c>
    </row>
    <row r="16">
      <c r="B16" s="4" t="inlineStr">
        <is>
          <t>Investing Activities</t>
        </is>
      </c>
      <c r="C16" t="n">
        <v/>
      </c>
      <c r="D16" t="n">
        <v/>
      </c>
      <c r="E16" t="n">
        <v/>
      </c>
      <c r="F16" t="n">
        <v/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/>
      </c>
    </row>
    <row r="17">
      <c r="B17" s="4" t="inlineStr">
        <is>
          <t>Capital Expenditures</t>
        </is>
      </c>
      <c r="C17" t="n">
        <v>-548</v>
      </c>
      <c r="D17" t="n">
        <v>-513</v>
      </c>
      <c r="E17" t="n">
        <v>-651</v>
      </c>
      <c r="F17" t="n">
        <v>-752</v>
      </c>
      <c r="G17" t="n">
        <v>-707</v>
      </c>
      <c r="H17">
        <f>-'Income Statement'!H9*H36</f>
        <v/>
      </c>
      <c r="I17">
        <f>-'Income Statement'!I9*I36</f>
        <v/>
      </c>
      <c r="J17">
        <f>-'Income Statement'!J9*J36</f>
        <v/>
      </c>
      <c r="K17">
        <f>-'Income Statement'!K9*K36</f>
        <v/>
      </c>
      <c r="L17">
        <f>-'Income Statement'!L9*L36</f>
        <v/>
      </c>
    </row>
    <row r="18">
      <c r="B18" s="4" t="inlineStr">
        <is>
          <t>Net Assets from Acquisitions</t>
        </is>
      </c>
      <c r="C18" t="n">
        <v>-6</v>
      </c>
      <c r="D18" t="n">
        <v>-214</v>
      </c>
      <c r="E18" t="n">
        <v>-24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</row>
    <row r="19">
      <c r="B19" s="4" t="inlineStr">
        <is>
          <t>Sale of Fixed Assets &amp; Businesses</t>
        </is>
      </c>
      <c r="C19" t="n">
        <v>4</v>
      </c>
      <c r="D19" t="n">
        <v>170</v>
      </c>
      <c r="E19" t="n">
        <v>48</v>
      </c>
      <c r="F19" t="n">
        <v>8</v>
      </c>
      <c r="G19" t="n">
        <v>31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</row>
    <row r="20">
      <c r="B20" s="4" t="inlineStr">
        <is>
          <t>Purchase/Sale of Investments</t>
        </is>
      </c>
      <c r="C20" t="n">
        <v>1</v>
      </c>
      <c r="D20" t="n">
        <v>-48</v>
      </c>
      <c r="E20" t="n">
        <v>-33</v>
      </c>
      <c r="F20" t="n">
        <v>-132</v>
      </c>
      <c r="G20" t="n">
        <v>-56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</row>
    <row r="21">
      <c r="B21" s="4" t="inlineStr">
        <is>
          <t>Other Funds</t>
        </is>
      </c>
      <c r="C21" t="n">
        <v>-5</v>
      </c>
      <c r="D21" t="n">
        <v>-6</v>
      </c>
      <c r="E21" t="n">
        <v>0</v>
      </c>
      <c r="F21" t="n">
        <v>171</v>
      </c>
      <c r="G21" t="n">
        <v>72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</row>
    <row r="22">
      <c r="B22" s="5" t="inlineStr">
        <is>
          <t>Net Investing Cash Flow</t>
        </is>
      </c>
      <c r="C22" s="7">
        <f>SUM(C17:C21)</f>
        <v/>
      </c>
      <c r="D22" s="7">
        <f>SUM(D17:D21)</f>
        <v/>
      </c>
      <c r="E22" s="7">
        <f>SUM(E17:E21)</f>
        <v/>
      </c>
      <c r="F22" s="7">
        <f>SUM(F17:F21)</f>
        <v/>
      </c>
      <c r="G22" s="7">
        <f>SUM(G17:G21)</f>
        <v/>
      </c>
      <c r="H22" s="7">
        <f>SUM(H17:H21)</f>
        <v/>
      </c>
      <c r="I22" s="7">
        <f>SUM(I17:I21)</f>
        <v/>
      </c>
      <c r="J22" s="7">
        <f>SUM(J17:J21)</f>
        <v/>
      </c>
      <c r="K22" s="7">
        <f>SUM(K17:K21)</f>
        <v/>
      </c>
      <c r="L22" s="7">
        <f>SUM(L17:L21)</f>
        <v/>
      </c>
    </row>
    <row r="23">
      <c r="B23" s="4" t="inlineStr">
        <is>
          <t>Financing Activities</t>
        </is>
      </c>
      <c r="C23" t="n">
        <v/>
      </c>
      <c r="D23" t="n">
        <v/>
      </c>
      <c r="E23" t="n">
        <v/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</row>
    <row r="24">
      <c r="B24" s="4" t="inlineStr">
        <is>
          <t>Cash Dividends Paid</t>
        </is>
      </c>
      <c r="C24" t="n">
        <v>-314</v>
      </c>
      <c r="D24" t="n">
        <v>-303</v>
      </c>
      <c r="E24" t="n">
        <v>-320</v>
      </c>
      <c r="F24" t="n">
        <v>-405</v>
      </c>
      <c r="G24" t="n">
        <v>-528</v>
      </c>
      <c r="H24">
        <f>-'Income Statement'!H32*'Income Statement'!H30</f>
        <v/>
      </c>
      <c r="I24">
        <f>-'Income Statement'!I32*'Income Statement'!I30</f>
        <v/>
      </c>
      <c r="J24">
        <f>-'Income Statement'!J32*'Income Statement'!J30</f>
        <v/>
      </c>
      <c r="K24">
        <f>-'Income Statement'!K32*'Income Statement'!K30</f>
        <v/>
      </c>
      <c r="L24">
        <f>-'Income Statement'!L32*'Income Statement'!L30</f>
        <v/>
      </c>
    </row>
    <row r="25">
      <c r="B25" s="4" t="inlineStr">
        <is>
          <t>Change in Capital Stock</t>
        </is>
      </c>
      <c r="C25" t="n">
        <v>-300</v>
      </c>
      <c r="D25" t="n">
        <v>-301</v>
      </c>
      <c r="E25" t="n">
        <v>-216</v>
      </c>
      <c r="F25" t="n">
        <v>-87</v>
      </c>
      <c r="G25" t="n">
        <v>-1003</v>
      </c>
      <c r="H25" t="n">
        <v>-1003</v>
      </c>
      <c r="I25" t="n">
        <v>-1003</v>
      </c>
      <c r="J25" t="n">
        <v>-1003</v>
      </c>
      <c r="K25" t="n">
        <v>-1003</v>
      </c>
      <c r="L25" t="n">
        <v>-1003</v>
      </c>
    </row>
    <row r="26">
      <c r="B26" s="4" t="inlineStr">
        <is>
          <t>Issuance/Reduction of Debt, Net</t>
        </is>
      </c>
      <c r="C26" t="n">
        <v>500</v>
      </c>
      <c r="D26" t="n">
        <v>-81</v>
      </c>
      <c r="E26" t="n">
        <v>9</v>
      </c>
      <c r="F26" t="n">
        <v>-275</v>
      </c>
      <c r="G26" t="n">
        <v>582</v>
      </c>
      <c r="H26">
        <f>'Balance Sheet'!H29-'Balance Sheet'!G29</f>
        <v/>
      </c>
      <c r="I26">
        <f>'Balance Sheet'!I29-'Balance Sheet'!H29</f>
        <v/>
      </c>
      <c r="J26">
        <f>'Balance Sheet'!J29-'Balance Sheet'!I29</f>
        <v/>
      </c>
      <c r="K26">
        <f>'Balance Sheet'!K29-'Balance Sheet'!J29</f>
        <v/>
      </c>
      <c r="L26">
        <f>'Balance Sheet'!L29-'Balance Sheet'!K29</f>
        <v/>
      </c>
    </row>
    <row r="27">
      <c r="B27" s="4" t="inlineStr">
        <is>
          <t>Other Funds</t>
        </is>
      </c>
      <c r="C27" t="n">
        <v>-4</v>
      </c>
      <c r="D27" t="n">
        <v>-6</v>
      </c>
      <c r="E27" t="n">
        <v>-2</v>
      </c>
      <c r="F27" t="n">
        <v>-2</v>
      </c>
      <c r="G27" t="n">
        <v>-2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</row>
    <row r="28">
      <c r="B28" s="5" t="inlineStr">
        <is>
          <t>Net Financing Cash Flow</t>
        </is>
      </c>
      <c r="C28" s="7">
        <f>SUM(C24:C27)</f>
        <v/>
      </c>
      <c r="D28" s="7">
        <f>SUM(D24:D27)</f>
        <v/>
      </c>
      <c r="E28" s="7">
        <f>SUM(E24:E27)</f>
        <v/>
      </c>
      <c r="F28" s="7">
        <f>SUM(F24:F27)</f>
        <v/>
      </c>
      <c r="G28" s="7">
        <f>SUM(G24:G27)</f>
        <v/>
      </c>
      <c r="H28" s="7">
        <f>SUM(H24:H27)</f>
        <v/>
      </c>
      <c r="I28" s="7">
        <f>SUM(I24:I27)</f>
        <v/>
      </c>
      <c r="J28" s="7">
        <f>SUM(J24:J27)</f>
        <v/>
      </c>
      <c r="K28" s="7">
        <f>SUM(K24:K27)</f>
        <v/>
      </c>
      <c r="L28" s="7">
        <f>SUM(L24:L27)</f>
        <v/>
      </c>
    </row>
    <row r="29">
      <c r="B29" s="4" t="n">
        <v/>
      </c>
      <c r="C29" t="n">
        <v/>
      </c>
      <c r="D29" t="n">
        <v/>
      </c>
      <c r="E29" t="n">
        <v/>
      </c>
      <c r="F29" t="n">
        <v/>
      </c>
      <c r="G29" t="n">
        <v/>
      </c>
      <c r="H29" t="n">
        <v/>
      </c>
      <c r="I29" t="n">
        <v/>
      </c>
      <c r="J29" t="n">
        <v/>
      </c>
      <c r="K29" t="n">
        <v/>
      </c>
      <c r="L29" t="n">
        <v/>
      </c>
    </row>
    <row r="30">
      <c r="B30" s="4" t="n">
        <v/>
      </c>
      <c r="C30" t="n">
        <v/>
      </c>
      <c r="D30" t="n">
        <v/>
      </c>
      <c r="E30" t="n">
        <v/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</row>
    <row r="31">
      <c r="B31" s="4" t="n">
        <v/>
      </c>
      <c r="C31" t="n">
        <v/>
      </c>
      <c r="D31" t="n">
        <v/>
      </c>
      <c r="E31" t="n">
        <v/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</row>
    <row r="32">
      <c r="B32" s="4" t="inlineStr">
        <is>
          <t>Net Change in Cash</t>
        </is>
      </c>
      <c r="C32">
        <f>C15+C22+C28</f>
        <v/>
      </c>
      <c r="D32">
        <f>D15+D22+D28</f>
        <v/>
      </c>
      <c r="E32">
        <f>E15+E22+E28</f>
        <v/>
      </c>
      <c r="F32">
        <f>F15+F22+F28</f>
        <v/>
      </c>
      <c r="G32">
        <f>G15+G22+G28</f>
        <v/>
      </c>
      <c r="H32">
        <f>H15+H22+H28</f>
        <v/>
      </c>
      <c r="I32">
        <f>I15+I22+I28</f>
        <v/>
      </c>
      <c r="J32">
        <f>J15+J22+J28</f>
        <v/>
      </c>
      <c r="K32">
        <f>K15+K22+K28</f>
        <v/>
      </c>
      <c r="L32">
        <f>L15+L22+L28</f>
        <v/>
      </c>
    </row>
    <row r="33">
      <c r="B33" s="5" t="inlineStr">
        <is>
          <t>Cash Balance</t>
        </is>
      </c>
      <c r="C33" s="6" t="n">
        <v/>
      </c>
      <c r="D33" s="6" t="n">
        <v/>
      </c>
      <c r="E33" s="6" t="n">
        <v/>
      </c>
      <c r="F33" s="6" t="n">
        <v/>
      </c>
      <c r="G33" s="6">
        <f>'Balance Sheet'!G9</f>
        <v/>
      </c>
      <c r="H33" s="6">
        <f>G33+H32</f>
        <v/>
      </c>
      <c r="I33" s="6">
        <f>H33+I32</f>
        <v/>
      </c>
      <c r="J33" s="6">
        <f>I33+J32</f>
        <v/>
      </c>
      <c r="K33" s="6">
        <f>J33+K32</f>
        <v/>
      </c>
      <c r="L33" s="6">
        <f>K33+L32</f>
        <v/>
      </c>
    </row>
    <row r="34">
      <c r="B34" s="4" t="n">
        <v/>
      </c>
      <c r="C34" t="n">
        <v/>
      </c>
      <c r="D34" t="n">
        <v/>
      </c>
      <c r="E34" t="n">
        <v/>
      </c>
      <c r="F34" t="n">
        <v/>
      </c>
      <c r="G34" t="n">
        <v/>
      </c>
      <c r="H34" t="n">
        <v/>
      </c>
      <c r="I34" t="n">
        <v/>
      </c>
      <c r="J34" t="n">
        <v/>
      </c>
      <c r="K34" t="n">
        <v/>
      </c>
      <c r="L34" t="n">
        <v/>
      </c>
    </row>
    <row r="35">
      <c r="B35" s="8" t="inlineStr">
        <is>
          <t>Driver Ratios</t>
        </is>
      </c>
      <c r="C35" s="9" t="n">
        <v/>
      </c>
      <c r="D35" s="9" t="n">
        <v/>
      </c>
      <c r="E35" s="9" t="n">
        <v/>
      </c>
      <c r="F35" s="9" t="n">
        <v/>
      </c>
      <c r="G35" s="9" t="n">
        <v/>
      </c>
      <c r="H35" s="9" t="n">
        <v/>
      </c>
      <c r="I35" s="9" t="n">
        <v/>
      </c>
      <c r="J35" s="9" t="n">
        <v/>
      </c>
      <c r="K35" s="9" t="n">
        <v/>
      </c>
      <c r="L35" s="9" t="n">
        <v/>
      </c>
    </row>
    <row r="36">
      <c r="B36" s="4" t="inlineStr">
        <is>
          <t>Capital Expenditure Revenue Ratio</t>
        </is>
      </c>
      <c r="C36" s="11">
        <f>-C17/'Income Statement'!C9</f>
        <v/>
      </c>
      <c r="D36" s="11">
        <f>-D17/'Income Statement'!D9</f>
        <v/>
      </c>
      <c r="E36" s="11">
        <f>-E17/'Income Statement'!E9</f>
        <v/>
      </c>
      <c r="F36" s="11">
        <f>-F17/'Income Statement'!F9</f>
        <v/>
      </c>
      <c r="G36" s="11">
        <f>-G17/'Income Statement'!G9</f>
        <v/>
      </c>
      <c r="H36" s="11">
        <f>AVERAGE(C36:G36)</f>
        <v/>
      </c>
      <c r="I36" s="11">
        <f>H36</f>
        <v/>
      </c>
      <c r="J36" s="11">
        <f>H36</f>
        <v/>
      </c>
      <c r="K36" s="11">
        <f>H36</f>
        <v/>
      </c>
      <c r="L36" s="11">
        <f>H36</f>
        <v/>
      </c>
    </row>
    <row r="37">
      <c r="B37" s="4" t="inlineStr">
        <is>
          <t>Other Funds Net Operating CF Ratio</t>
        </is>
      </c>
      <c r="C37" s="11">
        <f>C12/C15</f>
        <v/>
      </c>
      <c r="D37" s="11">
        <f>D12/D15</f>
        <v/>
      </c>
      <c r="E37" s="11">
        <f>E12/E15</f>
        <v/>
      </c>
      <c r="F37" s="11">
        <f>F12/F15</f>
        <v/>
      </c>
      <c r="G37" s="11">
        <f>G12/G15</f>
        <v/>
      </c>
      <c r="H37" s="11">
        <f>AVERAGE(C37:G37)</f>
        <v/>
      </c>
      <c r="I37" s="11">
        <f>H37</f>
        <v/>
      </c>
      <c r="J37" s="11">
        <f>H37</f>
        <v/>
      </c>
      <c r="K37" s="11">
        <f>H37</f>
        <v/>
      </c>
      <c r="L37" s="11">
        <f>H37</f>
        <v/>
      </c>
    </row>
    <row r="38">
      <c r="B38" s="4" t="inlineStr">
        <is>
          <t>Levered Free Cash Flow</t>
        </is>
      </c>
      <c r="C38" s="10">
        <f>C15+C17</f>
        <v/>
      </c>
      <c r="D38">
        <f>D15+D17</f>
        <v/>
      </c>
      <c r="E38">
        <f>E15+E17</f>
        <v/>
      </c>
      <c r="F38">
        <f>F15+F17</f>
        <v/>
      </c>
      <c r="G38">
        <f>G15+G17</f>
        <v/>
      </c>
      <c r="H38">
        <f>H15+H17</f>
        <v/>
      </c>
      <c r="I38">
        <f>I15+I17</f>
        <v/>
      </c>
      <c r="J38">
        <f>J15+J17</f>
        <v/>
      </c>
      <c r="K38">
        <f>K15+K17</f>
        <v/>
      </c>
      <c r="L38">
        <f>L15+L17</f>
        <v/>
      </c>
    </row>
    <row r="39">
      <c r="B39" s="4" t="inlineStr">
        <is>
          <t>Levered Free Cash Flow Growth %</t>
        </is>
      </c>
      <c r="C39" s="10" t="n">
        <v/>
      </c>
      <c r="D39" s="11">
        <f>D38/C38-1</f>
        <v/>
      </c>
      <c r="E39" s="11">
        <f>E38/D38-1</f>
        <v/>
      </c>
      <c r="F39" s="11">
        <f>F38/E38-1</f>
        <v/>
      </c>
      <c r="G39" s="11">
        <f>G38/F38-1</f>
        <v/>
      </c>
      <c r="H39" s="11">
        <f>H38/G38-1</f>
        <v/>
      </c>
      <c r="I39" s="11">
        <f>I38/H38-1</f>
        <v/>
      </c>
      <c r="J39" s="11">
        <f>J38/I38-1</f>
        <v/>
      </c>
      <c r="K39" s="11">
        <f>K38/J38-1</f>
        <v/>
      </c>
      <c r="L39" s="11">
        <f>L38/K38-1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2019-06-21T10:23:27Z</dcterms:created>
  <dcterms:modified xsi:type="dcterms:W3CDTF">2019-06-21T10:23:27Z</dcterms:modified>
</cp:coreProperties>
</file>