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Income Statement" sheetId="1" state="visible" r:id="rId1"/>
    <sheet name="Balance Sheet" sheetId="2" state="visible" r:id="rId2"/>
    <sheet name="Cashflow Stat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$#,##" numFmtId="164"/>
  </numFmts>
  <fonts count="5">
    <font>
      <name val="Calibri"/>
      <family val="2"/>
      <color theme="1"/>
      <sz val="11"/>
      <scheme val="minor"/>
    </font>
    <font>
      <b val="1"/>
    </font>
    <font>
      <i val="1"/>
    </font>
    <font/>
    <font>
      <b val="1"/>
      <u val="single"/>
    </font>
  </fonts>
  <fills count="4">
    <fill>
      <patternFill/>
    </fill>
    <fill>
      <patternFill patternType="gray125"/>
    </fill>
    <fill>
      <patternFill patternType="solid">
        <fgColor rgb="00bababa"/>
      </patternFill>
    </fill>
    <fill>
      <patternFill patternType="solid">
        <fgColor rgb="00dddddd"/>
      </patternFill>
    </fill>
  </fills>
  <borders count="3">
    <border>
      <left/>
      <right/>
      <top/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0" fillId="2" fontId="1" numFmtId="0" pivotButton="0" quotePrefix="0" xfId="0"/>
    <xf borderId="0" fillId="2" fontId="3" numFmtId="0" pivotButton="0" quotePrefix="0" xfId="0"/>
    <xf applyAlignment="1" borderId="1" fillId="0" fontId="4" numFmtId="0" pivotButton="0" quotePrefix="0" xfId="0">
      <alignment horizontal="center" vertical="center"/>
    </xf>
    <xf borderId="0" fillId="3" fontId="3" numFmtId="0" pivotButton="0" quotePrefix="0" xfId="0"/>
    <xf borderId="0" fillId="3" fontId="1" numFmtId="0" pivotButton="0" quotePrefix="0" xfId="0"/>
    <xf borderId="0" fillId="0" fontId="1" numFmtId="164" pivotButton="0" quotePrefix="0" xfId="0"/>
    <xf borderId="2" fillId="0" fontId="1" numFmtId="164" pivotButton="0" quotePrefix="0" xfId="0"/>
    <xf borderId="0" fillId="3" fontId="4" numFmtId="0" pivotButton="0" quotePrefix="0" xfId="0"/>
    <xf borderId="0" fillId="0" fontId="1" numFmtId="0" pivotButton="0" quotePrefix="0" xfId="0"/>
    <xf borderId="0" fillId="0" fontId="3" numFmtId="0" pivotButton="0" quotePrefix="0" xfId="0"/>
    <xf borderId="0" fillId="0" fontId="3" numFmtId="1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L44"/>
  <sheetViews>
    <sheetView showGridLines="0" workbookViewId="0">
      <selection activeCell="A1" sqref="A1"/>
    </sheetView>
  </sheetViews>
  <sheetFormatPr baseColWidth="8" defaultRowHeight="15"/>
  <cols>
    <col customWidth="1" max="2" min="2" width="50"/>
  </cols>
  <sheetData>
    <row r="1"/>
    <row r="2">
      <c r="B2" s="1" t="inlineStr">
        <is>
          <t>Income Statement</t>
        </is>
      </c>
    </row>
    <row r="3">
      <c r="B3" s="2" t="inlineStr">
        <is>
          <t>($ in millions of U.S. Dollar)</t>
        </is>
      </c>
      <c r="C3" s="2" t="n">
        <v/>
      </c>
      <c r="D3" s="2" t="n">
        <v/>
      </c>
      <c r="E3" s="2" t="n">
        <v/>
      </c>
      <c r="F3" s="2" t="n">
        <v/>
      </c>
      <c r="G3" s="1" t="inlineStr">
        <is>
          <t>Annual</t>
        </is>
      </c>
      <c r="H3" s="2" t="n">
        <v/>
      </c>
      <c r="I3" s="2" t="n">
        <v/>
      </c>
      <c r="J3" s="2" t="n">
        <v/>
      </c>
      <c r="K3" s="2" t="n">
        <v/>
      </c>
      <c r="L3" s="2" t="n">
        <v/>
      </c>
    </row>
    <row r="4">
      <c r="B4" t="n">
        <v/>
      </c>
      <c r="C4" t="n">
        <v/>
      </c>
      <c r="D4" t="n">
        <v/>
      </c>
      <c r="E4" t="n">
        <v/>
      </c>
      <c r="F4" t="n">
        <v/>
      </c>
      <c r="G4" t="inlineStr">
        <is>
          <t>FYE JAN '19</t>
        </is>
      </c>
      <c r="H4" t="n">
        <v/>
      </c>
      <c r="I4" t="n">
        <v/>
      </c>
      <c r="J4" t="n">
        <v/>
      </c>
      <c r="K4" t="n">
        <v/>
      </c>
      <c r="L4" t="n">
        <v/>
      </c>
    </row>
    <row r="5">
      <c r="B5" t="n">
        <v/>
      </c>
      <c r="C5" s="3" t="n">
        <v>2015</v>
      </c>
      <c r="D5" s="3" t="n">
        <v>2016</v>
      </c>
      <c r="E5" s="3" t="n">
        <v>2017</v>
      </c>
      <c r="F5" s="3" t="n">
        <v>2018</v>
      </c>
      <c r="G5" s="3" t="n">
        <v>2019</v>
      </c>
      <c r="H5" s="3" t="inlineStr">
        <is>
          <t>2020E</t>
        </is>
      </c>
      <c r="I5" s="3" t="inlineStr">
        <is>
          <t>2021E</t>
        </is>
      </c>
      <c r="J5" s="3" t="inlineStr">
        <is>
          <t>2022E</t>
        </is>
      </c>
      <c r="K5" s="3" t="inlineStr">
        <is>
          <t>2023E</t>
        </is>
      </c>
      <c r="L5" s="3" t="inlineStr">
        <is>
          <t>2024E</t>
        </is>
      </c>
    </row>
    <row r="6">
      <c r="B6" t="n">
        <v/>
      </c>
      <c r="C6" t="n">
        <v/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</row>
    <row r="7">
      <c r="B7" s="4" t="inlineStr">
        <is>
          <t>Income Statement</t>
        </is>
      </c>
      <c r="C7" t="n">
        <v/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</row>
    <row r="8">
      <c r="B8" s="5" t="inlineStr">
        <is>
          <t>Sales</t>
        </is>
      </c>
      <c r="C8" s="6" t="n">
        <v>4681.507</v>
      </c>
      <c r="D8" s="6" t="n">
        <v>5010</v>
      </c>
      <c r="E8" s="6" t="n">
        <v>6910</v>
      </c>
      <c r="F8" s="6" t="n">
        <v>9714</v>
      </c>
      <c r="G8" s="6" t="n">
        <v>11716</v>
      </c>
      <c r="H8" s="6">
        <f>G8*(1+H32)</f>
        <v/>
      </c>
      <c r="I8" s="6">
        <f>H8*(1+I32)</f>
        <v/>
      </c>
      <c r="J8" s="6">
        <f>I8*(1+J32)</f>
        <v/>
      </c>
      <c r="K8" s="6">
        <f>J8*(1+K32)</f>
        <v/>
      </c>
      <c r="L8" s="6">
        <f>K8*(1+L32)</f>
        <v/>
      </c>
    </row>
    <row r="9">
      <c r="B9" s="4" t="inlineStr">
        <is>
          <t>Cost of Goods Sold (COGS) excl. D&amp;A</t>
        </is>
      </c>
      <c r="C9">
        <f>2076.589-C11</f>
        <v/>
      </c>
      <c r="D9">
        <f>2172-D11</f>
        <v/>
      </c>
      <c r="E9">
        <f>2835-E11</f>
        <v/>
      </c>
      <c r="F9">
        <f>3878-F11</f>
        <v/>
      </c>
      <c r="G9">
        <f>4501-G11</f>
        <v/>
      </c>
      <c r="H9">
        <f>H8*H34</f>
        <v/>
      </c>
      <c r="I9">
        <f>I8*I34</f>
        <v/>
      </c>
      <c r="J9">
        <f>J8*J34</f>
        <v/>
      </c>
      <c r="K9">
        <f>K8*K34</f>
        <v/>
      </c>
      <c r="L9">
        <f>L8*L34</f>
        <v/>
      </c>
    </row>
    <row r="10">
      <c r="B10" s="5" t="inlineStr">
        <is>
          <t>Gross Income</t>
        </is>
      </c>
      <c r="C10" s="7" t="n">
        <v>2604.918</v>
      </c>
      <c r="D10" s="7" t="n">
        <v>2838</v>
      </c>
      <c r="E10" s="7" t="n">
        <v>4075</v>
      </c>
      <c r="F10" s="7" t="n">
        <v>5836</v>
      </c>
      <c r="G10" s="7" t="n">
        <v>7215</v>
      </c>
      <c r="H10" s="7">
        <f>H8-H9</f>
        <v/>
      </c>
      <c r="I10" s="7">
        <f>I8-I9</f>
        <v/>
      </c>
      <c r="J10" s="7">
        <f>J8-J9</f>
        <v/>
      </c>
      <c r="K10" s="7">
        <f>K8-K9</f>
        <v/>
      </c>
      <c r="L10" s="7">
        <f>L8-L9</f>
        <v/>
      </c>
    </row>
    <row r="11">
      <c r="B11" s="4" t="inlineStr">
        <is>
          <t>Depreciation &amp; Amortization Expense</t>
        </is>
      </c>
      <c r="C11">
        <f>'Cashflow Statement'!C10</f>
        <v/>
      </c>
      <c r="D11">
        <f>'Cashflow Statement'!D10</f>
        <v/>
      </c>
      <c r="E11">
        <f>'Cashflow Statement'!E10</f>
        <v/>
      </c>
      <c r="F11">
        <f>'Cashflow Statement'!F10</f>
        <v/>
      </c>
      <c r="G11">
        <f>'Cashflow Statement'!G10</f>
        <v/>
      </c>
      <c r="H11">
        <f>H8*H38</f>
        <v/>
      </c>
      <c r="I11">
        <f>I8*I38</f>
        <v/>
      </c>
      <c r="J11">
        <f>J8*J38</f>
        <v/>
      </c>
      <c r="K11">
        <f>K8*K38</f>
        <v/>
      </c>
      <c r="L11">
        <f>L8*L38</f>
        <v/>
      </c>
    </row>
    <row r="12">
      <c r="B12" s="4" t="inlineStr">
        <is>
          <t>SG&amp;A Expense</t>
        </is>
      </c>
      <c r="C12" t="n">
        <v>1803.133</v>
      </c>
      <c r="D12" t="n">
        <v>1863</v>
      </c>
      <c r="E12" t="n">
        <v>2104</v>
      </c>
      <c r="F12" t="n">
        <v>2599</v>
      </c>
      <c r="G12" t="n">
        <v>3365</v>
      </c>
      <c r="H12">
        <f>H8*H36</f>
        <v/>
      </c>
      <c r="I12">
        <f>I8*I36</f>
        <v/>
      </c>
      <c r="J12">
        <f>J8*J36</f>
        <v/>
      </c>
      <c r="K12">
        <f>K8*K36</f>
        <v/>
      </c>
      <c r="L12">
        <f>L8*L36</f>
        <v/>
      </c>
    </row>
    <row r="13">
      <c r="B13" s="4" t="inlineStr">
        <is>
          <t>Other Operating Expense</t>
        </is>
      </c>
      <c r="C13" t="n">
        <v>5.441</v>
      </c>
      <c r="D13" t="n">
        <v>27</v>
      </c>
      <c r="E13" t="n">
        <v>2</v>
      </c>
      <c r="F13" t="n">
        <v>14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</row>
    <row r="14">
      <c r="B14" s="5" t="inlineStr">
        <is>
          <t>EBIT (Operating Income)</t>
        </is>
      </c>
      <c r="C14" s="7" t="n">
        <v>796.3440000000001</v>
      </c>
      <c r="D14" s="7" t="n">
        <v>948</v>
      </c>
      <c r="E14" s="7" t="n">
        <v>1969</v>
      </c>
      <c r="F14" s="7" t="n">
        <v>3223</v>
      </c>
      <c r="G14" s="7" t="n">
        <v>3850</v>
      </c>
      <c r="H14" s="7">
        <f>H10-SUM(H11:H13)</f>
        <v/>
      </c>
      <c r="I14" s="7">
        <f>I10-SUM(I11:I13)</f>
        <v/>
      </c>
      <c r="J14" s="7">
        <f>J10-SUM(J11:J13)</f>
        <v/>
      </c>
      <c r="K14" s="7">
        <f>K10-SUM(K11:K13)</f>
        <v/>
      </c>
      <c r="L14" s="7">
        <f>L10-SUM(L11:L13)</f>
        <v/>
      </c>
    </row>
    <row r="15">
      <c r="B15" s="4" t="inlineStr">
        <is>
          <t>Nonoperating Income - Net</t>
        </is>
      </c>
      <c r="C15" t="n">
        <v>41.98</v>
      </c>
      <c r="D15" t="n">
        <v>43</v>
      </c>
      <c r="E15" t="n">
        <v>50</v>
      </c>
      <c r="F15" t="n">
        <v>47</v>
      </c>
      <c r="G15" t="n">
        <v>150</v>
      </c>
      <c r="H15" t="n">
        <v>150</v>
      </c>
      <c r="I15" t="n">
        <v>150</v>
      </c>
      <c r="J15" t="n">
        <v>150</v>
      </c>
      <c r="K15" t="n">
        <v>150</v>
      </c>
      <c r="L15" t="n">
        <v>150</v>
      </c>
    </row>
    <row r="16">
      <c r="B16" s="4" t="inlineStr">
        <is>
          <t>Interest Expense</t>
        </is>
      </c>
      <c r="C16" t="n">
        <v>46.133</v>
      </c>
      <c r="D16" t="n">
        <v>47</v>
      </c>
      <c r="E16" t="n">
        <v>58</v>
      </c>
      <c r="F16" t="n">
        <v>61</v>
      </c>
      <c r="G16" t="n">
        <v>58</v>
      </c>
      <c r="H16" t="n">
        <v>58</v>
      </c>
      <c r="I16" t="n">
        <v>58</v>
      </c>
      <c r="J16" t="n">
        <v>58</v>
      </c>
      <c r="K16" t="n">
        <v>58</v>
      </c>
      <c r="L16" t="n">
        <v>58</v>
      </c>
    </row>
    <row r="17">
      <c r="B17" s="4" t="inlineStr">
        <is>
          <t>Unusual Expense - Net</t>
        </is>
      </c>
      <c r="C17" t="n">
        <v>37.355</v>
      </c>
      <c r="D17" t="n">
        <v>201</v>
      </c>
      <c r="E17" t="n">
        <v>56</v>
      </c>
      <c r="F17" t="n">
        <v>13</v>
      </c>
      <c r="G17" t="n">
        <v>46</v>
      </c>
      <c r="H17">
        <f>H14*H40</f>
        <v/>
      </c>
      <c r="I17">
        <f>I14*I40</f>
        <v/>
      </c>
      <c r="J17">
        <f>J14*J40</f>
        <v/>
      </c>
      <c r="K17">
        <f>K14*K40</f>
        <v/>
      </c>
      <c r="L17">
        <f>L14*L40</f>
        <v/>
      </c>
    </row>
    <row r="18">
      <c r="B18" s="5" t="inlineStr">
        <is>
          <t>Pretax Income</t>
        </is>
      </c>
      <c r="C18" s="7">
        <f>C13+C14-C15-C16</f>
        <v/>
      </c>
      <c r="D18" s="7">
        <f>D13+D14-D15-D16</f>
        <v/>
      </c>
      <c r="E18" s="7">
        <f>E13+E14-E15-E16</f>
        <v/>
      </c>
      <c r="F18" s="7">
        <f>F13+F14-F15-F16</f>
        <v/>
      </c>
      <c r="G18" s="7">
        <f>G13+G14-G15-G16</f>
        <v/>
      </c>
      <c r="H18" s="7">
        <f>H14+H15-H16-H17</f>
        <v/>
      </c>
      <c r="I18" s="7">
        <f>I14+I15-I16-I17</f>
        <v/>
      </c>
      <c r="J18" s="7">
        <f>J14+J15-J16-J17</f>
        <v/>
      </c>
      <c r="K18" s="7">
        <f>K14+K15-K16-K17</f>
        <v/>
      </c>
      <c r="L18" s="7">
        <f>L14+L15-L16-L17</f>
        <v/>
      </c>
    </row>
    <row r="19">
      <c r="B19" s="4" t="inlineStr">
        <is>
          <t>Income Taxes</t>
        </is>
      </c>
      <c r="C19" t="n">
        <v>124.249</v>
      </c>
      <c r="D19" t="n">
        <v>129</v>
      </c>
      <c r="E19" t="n">
        <v>239</v>
      </c>
      <c r="F19" t="n">
        <v>149</v>
      </c>
      <c r="G19" t="n">
        <v>-245</v>
      </c>
      <c r="H19">
        <f>H18*H42</f>
        <v/>
      </c>
      <c r="I19">
        <f>I18*I42</f>
        <v/>
      </c>
      <c r="J19">
        <f>J18*J42</f>
        <v/>
      </c>
      <c r="K19">
        <f>K18*K42</f>
        <v/>
      </c>
      <c r="L19">
        <f>L18*L42</f>
        <v/>
      </c>
    </row>
    <row r="20">
      <c r="B20" s="4" t="n">
        <v/>
      </c>
      <c r="C20" t="n">
        <v/>
      </c>
      <c r="D20" t="n">
        <v/>
      </c>
      <c r="E20" t="n">
        <v/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/>
      </c>
    </row>
    <row r="21">
      <c r="B21" s="5" t="inlineStr">
        <is>
          <t>Net Income</t>
        </is>
      </c>
      <c r="C21" s="7">
        <f>C18-C19</f>
        <v/>
      </c>
      <c r="D21" s="7">
        <f>D18-D19</f>
        <v/>
      </c>
      <c r="E21" s="7">
        <f>E18-E19</f>
        <v/>
      </c>
      <c r="F21" s="7">
        <f>F18-F19</f>
        <v/>
      </c>
      <c r="G21" s="7">
        <f>G18-G19</f>
        <v/>
      </c>
      <c r="H21" s="7">
        <f>H18-H19</f>
        <v/>
      </c>
      <c r="I21" s="7">
        <f>I18-I19</f>
        <v/>
      </c>
      <c r="J21" s="7">
        <f>J18-J19</f>
        <v/>
      </c>
      <c r="K21" s="7">
        <f>K18-K19</f>
        <v/>
      </c>
      <c r="L21" s="7">
        <f>L18-L19</f>
        <v/>
      </c>
    </row>
    <row r="22">
      <c r="B22" s="4" t="n">
        <v/>
      </c>
      <c r="C22" t="n">
        <v/>
      </c>
      <c r="D22" t="n">
        <v/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</row>
    <row r="23">
      <c r="B23" s="4" t="inlineStr">
        <is>
          <t>Per Share</t>
        </is>
      </c>
      <c r="C23" t="n">
        <v/>
      </c>
      <c r="D23" t="n">
        <v/>
      </c>
      <c r="E23" t="n">
        <v/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</row>
    <row r="24">
      <c r="B24" s="4" t="n">
        <v/>
      </c>
      <c r="C24" t="n">
        <v/>
      </c>
      <c r="D24" t="n">
        <v/>
      </c>
      <c r="E24" t="n">
        <v/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/>
      </c>
    </row>
    <row r="25">
      <c r="B25" s="4" t="inlineStr">
        <is>
          <t>EPS (diluted)</t>
        </is>
      </c>
      <c r="C25" t="n">
        <v>1.12</v>
      </c>
      <c r="D25" t="n">
        <v>1.08</v>
      </c>
      <c r="E25" t="n">
        <v>2.57</v>
      </c>
      <c r="F25" t="n">
        <v>4.82</v>
      </c>
      <c r="G25" t="n">
        <v>6.63</v>
      </c>
      <c r="H25">
        <f>H21/H29</f>
        <v/>
      </c>
      <c r="I25">
        <f>I21/I29</f>
        <v/>
      </c>
      <c r="J25">
        <f>J21/J29</f>
        <v/>
      </c>
      <c r="K25">
        <f>K21/K29</f>
        <v/>
      </c>
      <c r="L25">
        <f>L21/L29</f>
        <v/>
      </c>
    </row>
    <row r="26">
      <c r="B26" s="4" t="n">
        <v/>
      </c>
      <c r="C26" t="n">
        <v/>
      </c>
      <c r="D26" t="n">
        <v/>
      </c>
      <c r="E26" t="n">
        <v/>
      </c>
      <c r="F26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</row>
    <row r="27">
      <c r="B27" s="4" t="inlineStr">
        <is>
          <t>Dividends per Share</t>
        </is>
      </c>
      <c r="C27" t="n">
        <v>0.34</v>
      </c>
      <c r="D27" t="n">
        <v>0.395</v>
      </c>
      <c r="E27" t="n">
        <v>0.485</v>
      </c>
      <c r="F27" t="n">
        <v>0.57</v>
      </c>
      <c r="G27" t="n">
        <v>0.61</v>
      </c>
      <c r="H27" t="n">
        <v>0.61</v>
      </c>
      <c r="I27" t="n">
        <v>0.61</v>
      </c>
      <c r="J27" t="n">
        <v>0.61</v>
      </c>
      <c r="K27" t="n">
        <v>0.61</v>
      </c>
      <c r="L27" t="n">
        <v>0.61</v>
      </c>
    </row>
    <row r="28">
      <c r="B28" s="4" t="inlineStr">
        <is>
          <t>EBITDA</t>
        </is>
      </c>
      <c r="C28">
        <f>C11+C14</f>
        <v/>
      </c>
      <c r="D28">
        <f>D11+D14</f>
        <v/>
      </c>
      <c r="E28">
        <f>E11+E14</f>
        <v/>
      </c>
      <c r="F28">
        <f>F11+F14</f>
        <v/>
      </c>
      <c r="G28">
        <f>G11+G14</f>
        <v/>
      </c>
      <c r="H28">
        <f>H11+H14</f>
        <v/>
      </c>
      <c r="I28">
        <f>I11+I14</f>
        <v/>
      </c>
      <c r="J28">
        <f>J11+J14</f>
        <v/>
      </c>
      <c r="K28">
        <f>K11+K14</f>
        <v/>
      </c>
      <c r="L28">
        <f>L11+L14</f>
        <v/>
      </c>
    </row>
    <row r="29">
      <c r="B29" s="4" t="inlineStr">
        <is>
          <t>Diluted Shares Outstanding</t>
        </is>
      </c>
      <c r="C29" t="n">
        <v/>
      </c>
      <c r="D29" t="n">
        <v/>
      </c>
      <c r="E29" t="n">
        <v/>
      </c>
      <c r="F29" t="n">
        <v/>
      </c>
      <c r="G29" t="n">
        <v>627</v>
      </c>
      <c r="H29" t="n">
        <v>627</v>
      </c>
      <c r="I29" t="n">
        <v>627</v>
      </c>
      <c r="J29" t="n">
        <v>627</v>
      </c>
      <c r="K29" t="n">
        <v>627</v>
      </c>
      <c r="L29" t="n">
        <v>627</v>
      </c>
    </row>
    <row r="30">
      <c r="B30" s="4" t="n">
        <v/>
      </c>
      <c r="C30" t="n">
        <v/>
      </c>
      <c r="D30" t="n">
        <v/>
      </c>
      <c r="E30" t="n">
        <v/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</row>
    <row r="31">
      <c r="B31" s="8" t="inlineStr">
        <is>
          <t>Driver Ratios</t>
        </is>
      </c>
      <c r="C31" s="9" t="n">
        <v/>
      </c>
      <c r="D31" s="9" t="n">
        <v/>
      </c>
      <c r="E31" s="9" t="n">
        <v/>
      </c>
      <c r="F31" s="9" t="n">
        <v/>
      </c>
      <c r="G31" s="9" t="n">
        <v/>
      </c>
      <c r="H31" s="9" t="n">
        <v/>
      </c>
      <c r="I31" s="9" t="n">
        <v/>
      </c>
      <c r="J31" s="9" t="n">
        <v/>
      </c>
      <c r="K31" s="9" t="n">
        <v/>
      </c>
      <c r="L31" s="9" t="n">
        <v/>
      </c>
    </row>
    <row r="32">
      <c r="B32" s="4" t="inlineStr">
        <is>
          <t>Sales Growth %</t>
        </is>
      </c>
      <c r="C32" s="10" t="n">
        <v/>
      </c>
      <c r="D32" s="11">
        <f>D8/C8-1</f>
        <v/>
      </c>
      <c r="E32" s="11">
        <f>E8/D8-1</f>
        <v/>
      </c>
      <c r="F32" s="11">
        <f>F8/E8-1</f>
        <v/>
      </c>
      <c r="G32" s="11">
        <f>G8/F8-1</f>
        <v/>
      </c>
      <c r="H32" s="10" t="n">
        <v>0.5</v>
      </c>
      <c r="I32" s="10" t="n">
        <v>0.5</v>
      </c>
      <c r="J32" s="10" t="n">
        <v>0.5</v>
      </c>
      <c r="K32" s="10" t="n">
        <v>0.5</v>
      </c>
      <c r="L32" s="10" t="n">
        <v>0.5</v>
      </c>
    </row>
    <row r="33">
      <c r="B33" s="4" t="n">
        <v/>
      </c>
      <c r="C33" t="n">
        <v/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</row>
    <row r="34">
      <c r="B34" s="4" t="inlineStr">
        <is>
          <t>COGS Sales Ratio</t>
        </is>
      </c>
      <c r="C34" s="11">
        <f>C9/C8</f>
        <v/>
      </c>
      <c r="D34" s="11">
        <f>D9/D8</f>
        <v/>
      </c>
      <c r="E34" s="11">
        <f>E9/E8</f>
        <v/>
      </c>
      <c r="F34" s="11">
        <f>F9/F8</f>
        <v/>
      </c>
      <c r="G34" s="11">
        <f>G9/G8</f>
        <v/>
      </c>
      <c r="H34" s="11">
        <f>ROUND(G34,4)</f>
        <v/>
      </c>
      <c r="I34" s="11">
        <f>H34</f>
        <v/>
      </c>
      <c r="J34" s="11">
        <f>H34</f>
        <v/>
      </c>
      <c r="K34" s="11">
        <f>H34</f>
        <v/>
      </c>
      <c r="L34" s="11">
        <f>H34</f>
        <v/>
      </c>
    </row>
    <row r="35">
      <c r="B35" s="4" t="n">
        <v/>
      </c>
      <c r="C35" t="n">
        <v/>
      </c>
      <c r="D35" t="n">
        <v/>
      </c>
      <c r="E35" t="n">
        <v/>
      </c>
      <c r="F35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</row>
    <row r="36">
      <c r="B36" s="4" t="inlineStr">
        <is>
          <t>SG&amp;A Sales Ratio</t>
        </is>
      </c>
      <c r="C36" s="11">
        <f>C12/C8</f>
        <v/>
      </c>
      <c r="D36" s="11">
        <f>D12/D8</f>
        <v/>
      </c>
      <c r="E36" s="11">
        <f>E12/E8</f>
        <v/>
      </c>
      <c r="F36" s="11">
        <f>F12/F8</f>
        <v/>
      </c>
      <c r="G36" s="11">
        <f>G12/G8</f>
        <v/>
      </c>
      <c r="H36" s="11">
        <f>ROUND(G36,4)</f>
        <v/>
      </c>
      <c r="I36" s="11">
        <f>H36</f>
        <v/>
      </c>
      <c r="J36" s="11">
        <f>H36</f>
        <v/>
      </c>
      <c r="K36" s="11">
        <f>H36</f>
        <v/>
      </c>
      <c r="L36" s="11">
        <f>H36</f>
        <v/>
      </c>
    </row>
    <row r="37">
      <c r="B37" s="4" t="n">
        <v/>
      </c>
      <c r="C37" t="n">
        <v/>
      </c>
      <c r="D37" t="n">
        <v/>
      </c>
      <c r="E37" t="n">
        <v/>
      </c>
      <c r="F37" t="n">
        <v/>
      </c>
      <c r="G37" t="n">
        <v/>
      </c>
      <c r="H37" t="n">
        <v/>
      </c>
      <c r="I37" t="n">
        <v/>
      </c>
      <c r="J37" t="n">
        <v/>
      </c>
      <c r="K37" t="n">
        <v/>
      </c>
      <c r="L37" t="n">
        <v/>
      </c>
    </row>
    <row r="38">
      <c r="B38" s="4" t="inlineStr">
        <is>
          <t>D&amp;A Sales Ratio</t>
        </is>
      </c>
      <c r="C38" s="11">
        <f>C11/C8</f>
        <v/>
      </c>
      <c r="D38" s="11">
        <f>D11/D8</f>
        <v/>
      </c>
      <c r="E38" s="11">
        <f>E11/E8</f>
        <v/>
      </c>
      <c r="F38" s="11">
        <f>F11/F8</f>
        <v/>
      </c>
      <c r="G38" s="11">
        <f>G11/G8</f>
        <v/>
      </c>
      <c r="H38" s="11">
        <f>G11/G8</f>
        <v/>
      </c>
      <c r="I38" s="11">
        <f>G11/G8</f>
        <v/>
      </c>
      <c r="J38" s="11">
        <f>G11/G8</f>
        <v/>
      </c>
      <c r="K38" s="11">
        <f>G11/G8</f>
        <v/>
      </c>
      <c r="L38" s="11">
        <f>G11/G8</f>
        <v/>
      </c>
    </row>
    <row r="39">
      <c r="B39" s="4" t="n">
        <v/>
      </c>
      <c r="C39" t="n">
        <v/>
      </c>
      <c r="D39" t="n">
        <v/>
      </c>
      <c r="E39" t="n">
        <v/>
      </c>
      <c r="F39" t="n">
        <v/>
      </c>
      <c r="G39" t="n">
        <v/>
      </c>
      <c r="H39" t="n">
        <v/>
      </c>
      <c r="I39" t="n">
        <v/>
      </c>
      <c r="J39" t="n">
        <v/>
      </c>
      <c r="K39" t="n">
        <v/>
      </c>
      <c r="L39" t="n">
        <v/>
      </c>
    </row>
    <row r="40">
      <c r="B40" s="4" t="inlineStr">
        <is>
          <t>Unusual Expense EBIT Ratio</t>
        </is>
      </c>
      <c r="C40" s="11">
        <f>C17/C14</f>
        <v/>
      </c>
      <c r="D40" s="11">
        <f>D17/D14</f>
        <v/>
      </c>
      <c r="E40" s="11">
        <f>E17/E14</f>
        <v/>
      </c>
      <c r="F40" s="11">
        <f>F17/F14</f>
        <v/>
      </c>
      <c r="G40" s="11">
        <f>G17/G14</f>
        <v/>
      </c>
      <c r="H40" s="11">
        <f>AVERAGE(C40:G40)</f>
        <v/>
      </c>
      <c r="I40" s="11">
        <f>H40</f>
        <v/>
      </c>
      <c r="J40" s="11">
        <f>H40</f>
        <v/>
      </c>
      <c r="K40" s="11">
        <f>H40</f>
        <v/>
      </c>
      <c r="L40" s="11">
        <f>H40</f>
        <v/>
      </c>
    </row>
    <row r="41">
      <c r="B41" s="4" t="n">
        <v/>
      </c>
      <c r="C41" t="n">
        <v/>
      </c>
      <c r="D41" t="n">
        <v/>
      </c>
      <c r="E41" t="n">
        <v/>
      </c>
      <c r="F41" t="n">
        <v/>
      </c>
      <c r="G41" t="n">
        <v/>
      </c>
      <c r="H41" t="n">
        <v/>
      </c>
      <c r="I41" t="n">
        <v/>
      </c>
      <c r="J41" t="n">
        <v/>
      </c>
      <c r="K41" t="n">
        <v/>
      </c>
      <c r="L41" t="n">
        <v/>
      </c>
    </row>
    <row r="42">
      <c r="B42" s="4" t="inlineStr">
        <is>
          <t>Effective Tax Rate</t>
        </is>
      </c>
      <c r="C42" s="11">
        <f>C19/C18</f>
        <v/>
      </c>
      <c r="D42" s="11">
        <f>D19/D18</f>
        <v/>
      </c>
      <c r="E42" s="11">
        <f>E19/E18</f>
        <v/>
      </c>
      <c r="F42" s="11">
        <f>F19/F18</f>
        <v/>
      </c>
      <c r="G42" s="11">
        <f>G19/G18</f>
        <v/>
      </c>
      <c r="H42" s="11">
        <f>AVERAGE(C42:G42)</f>
        <v/>
      </c>
      <c r="I42" s="11">
        <f>H42</f>
        <v/>
      </c>
      <c r="J42" s="11">
        <f>H42</f>
        <v/>
      </c>
      <c r="K42" s="11">
        <f>H42</f>
        <v/>
      </c>
      <c r="L42" s="11">
        <f>H42</f>
        <v/>
      </c>
    </row>
    <row r="43">
      <c r="B43" s="4" t="inlineStr">
        <is>
          <t>Dividend Payout Ratio</t>
        </is>
      </c>
      <c r="C43" s="11">
        <f>C27/C25</f>
        <v/>
      </c>
      <c r="D43" s="11">
        <f>D27/D25</f>
        <v/>
      </c>
      <c r="E43" s="11">
        <f>E27/E25</f>
        <v/>
      </c>
      <c r="F43" s="11">
        <f>F27/F25</f>
        <v/>
      </c>
      <c r="G43" s="11">
        <f>G27/G25</f>
        <v/>
      </c>
      <c r="H43" s="11">
        <f>H27/H25</f>
        <v/>
      </c>
      <c r="I43" s="11">
        <f>I27/I25</f>
        <v/>
      </c>
      <c r="J43" s="11">
        <f>J27/J25</f>
        <v/>
      </c>
      <c r="K43" s="11">
        <f>K27/K25</f>
        <v/>
      </c>
      <c r="L43" s="11">
        <f>L27/L25</f>
        <v/>
      </c>
    </row>
    <row r="44">
      <c r="B44" s="4" t="inlineStr">
        <is>
          <t>EBITDA Margin</t>
        </is>
      </c>
      <c r="C44" s="11">
        <f>C28/C8</f>
        <v/>
      </c>
      <c r="D44" s="11">
        <f>D28/D8</f>
        <v/>
      </c>
      <c r="E44" s="11">
        <f>E28/E8</f>
        <v/>
      </c>
      <c r="F44" s="11">
        <f>F28/F8</f>
        <v/>
      </c>
      <c r="G44" s="11">
        <f>G28/G8</f>
        <v/>
      </c>
      <c r="H44" s="11">
        <f>H28/H8</f>
        <v/>
      </c>
      <c r="I44" s="11">
        <f>I28/I8</f>
        <v/>
      </c>
      <c r="J44" s="11">
        <f>J28/J8</f>
        <v/>
      </c>
      <c r="K44" s="11">
        <f>K28/K8</f>
        <v/>
      </c>
      <c r="L44" s="11">
        <f>L28/L8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0" workbookViewId="0">
      <selection activeCell="A1" sqref="A1"/>
    </sheetView>
  </sheetViews>
  <sheetFormatPr baseColWidth="8" defaultRowHeight="15"/>
  <cols>
    <col customWidth="1" max="2" min="2" width="50"/>
  </cols>
  <sheetData>
    <row r="1"/>
    <row r="2">
      <c r="B2" s="1" t="inlineStr">
        <is>
          <t>Balance Sheet</t>
        </is>
      </c>
    </row>
    <row r="3">
      <c r="B3" s="2" t="inlineStr">
        <is>
          <t>($ in millions of U.S. Dollar)</t>
        </is>
      </c>
      <c r="C3" s="2" t="n">
        <v/>
      </c>
      <c r="D3" s="2" t="n">
        <v/>
      </c>
      <c r="E3" s="2" t="n">
        <v/>
      </c>
      <c r="F3" s="2" t="n">
        <v/>
      </c>
      <c r="G3" s="1" t="inlineStr">
        <is>
          <t>Annual</t>
        </is>
      </c>
      <c r="H3" s="2" t="n">
        <v/>
      </c>
      <c r="I3" s="2" t="n">
        <v/>
      </c>
      <c r="J3" s="2" t="n">
        <v/>
      </c>
      <c r="K3" s="2" t="n">
        <v/>
      </c>
      <c r="L3" s="2" t="n">
        <v/>
      </c>
    </row>
    <row r="4">
      <c r="B4" t="n">
        <v/>
      </c>
      <c r="C4" t="n">
        <v/>
      </c>
      <c r="D4" t="n">
        <v/>
      </c>
      <c r="E4" t="n">
        <v/>
      </c>
      <c r="F4" t="n">
        <v/>
      </c>
      <c r="G4" t="inlineStr">
        <is>
          <t>FYE JAN '19</t>
        </is>
      </c>
      <c r="H4" t="n">
        <v/>
      </c>
      <c r="I4" t="n">
        <v/>
      </c>
      <c r="J4" t="n">
        <v/>
      </c>
      <c r="K4" t="n">
        <v/>
      </c>
      <c r="L4" t="n">
        <v/>
      </c>
    </row>
    <row r="5">
      <c r="B5" t="n">
        <v/>
      </c>
      <c r="C5" s="3" t="n">
        <v>2015</v>
      </c>
      <c r="D5" s="3" t="n">
        <v>2016</v>
      </c>
      <c r="E5" s="3" t="n">
        <v>2017</v>
      </c>
      <c r="F5" s="3" t="n">
        <v>2018</v>
      </c>
      <c r="G5" s="3" t="n">
        <v>2019</v>
      </c>
      <c r="H5" s="3" t="inlineStr">
        <is>
          <t>2020E</t>
        </is>
      </c>
      <c r="I5" s="3" t="inlineStr">
        <is>
          <t>2021E</t>
        </is>
      </c>
      <c r="J5" s="3" t="inlineStr">
        <is>
          <t>2022E</t>
        </is>
      </c>
      <c r="K5" s="3" t="inlineStr">
        <is>
          <t>2023E</t>
        </is>
      </c>
      <c r="L5" s="3" t="inlineStr">
        <is>
          <t>2024E</t>
        </is>
      </c>
    </row>
    <row r="6">
      <c r="B6" t="n">
        <v/>
      </c>
      <c r="C6" t="n">
        <v/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</row>
    <row r="7">
      <c r="B7" s="4" t="inlineStr">
        <is>
          <t>Balance Sheet</t>
        </is>
      </c>
      <c r="C7" t="n">
        <v/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</row>
    <row r="8">
      <c r="B8" s="4" t="inlineStr">
        <is>
          <t>Assets</t>
        </is>
      </c>
      <c r="C8" t="n">
        <v/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B9" s="4" t="inlineStr">
        <is>
          <t>Cash &amp; Short-Term Investments</t>
        </is>
      </c>
      <c r="C9" t="n">
        <v>4623.339</v>
      </c>
      <c r="D9" t="n">
        <v>5037</v>
      </c>
      <c r="E9" t="n">
        <v>6798</v>
      </c>
      <c r="F9" t="n">
        <v>7108</v>
      </c>
      <c r="G9" t="n">
        <v>7422</v>
      </c>
      <c r="H9">
        <f>'Cashflow Statement'!H31</f>
        <v/>
      </c>
      <c r="I9">
        <f>'Cashflow Statement'!I31</f>
        <v/>
      </c>
      <c r="J9">
        <f>'Cashflow Statement'!J31</f>
        <v/>
      </c>
      <c r="K9">
        <f>'Cashflow Statement'!K31</f>
        <v/>
      </c>
      <c r="L9">
        <f>'Cashflow Statement'!L31</f>
        <v/>
      </c>
    </row>
    <row r="10">
      <c r="B10" s="4" t="inlineStr">
        <is>
          <t>Short-Term Receivables</t>
        </is>
      </c>
      <c r="C10" t="n">
        <v>473.637</v>
      </c>
      <c r="D10" t="n">
        <v>505</v>
      </c>
      <c r="E10" t="n">
        <v>826</v>
      </c>
      <c r="F10" t="n">
        <v>1265</v>
      </c>
      <c r="G10" t="n">
        <v>1424</v>
      </c>
      <c r="H10">
        <f>H44/365*'Income Statement'!H8</f>
        <v/>
      </c>
      <c r="I10">
        <f>I44/365*'Income Statement'!I8</f>
        <v/>
      </c>
      <c r="J10">
        <f>J44/365*'Income Statement'!J8</f>
        <v/>
      </c>
      <c r="K10">
        <f>K44/365*'Income Statement'!K8</f>
        <v/>
      </c>
      <c r="L10">
        <f>L44/365*'Income Statement'!L8</f>
        <v/>
      </c>
    </row>
    <row r="11">
      <c r="B11" s="4" t="inlineStr">
        <is>
          <t>Inventories</t>
        </is>
      </c>
      <c r="C11" t="n">
        <v>482.893</v>
      </c>
      <c r="D11" t="n">
        <v>418</v>
      </c>
      <c r="E11" t="n">
        <v>794</v>
      </c>
      <c r="F11" t="n">
        <v>796</v>
      </c>
      <c r="G11" t="n">
        <v>1575</v>
      </c>
      <c r="H11" t="n">
        <v>1575</v>
      </c>
      <c r="I11" t="n">
        <v>1575</v>
      </c>
      <c r="J11" t="n">
        <v>1575</v>
      </c>
      <c r="K11" t="n">
        <v>1575</v>
      </c>
      <c r="L11" t="n">
        <v>1575</v>
      </c>
    </row>
    <row r="12">
      <c r="B12" s="4" t="inlineStr">
        <is>
          <t>Other Current Assets</t>
        </is>
      </c>
      <c r="C12" t="n">
        <v>133.428</v>
      </c>
      <c r="D12" t="n">
        <v>93</v>
      </c>
      <c r="E12" t="n">
        <v>118</v>
      </c>
      <c r="F12" t="n">
        <v>86</v>
      </c>
      <c r="G12" t="n">
        <v>136</v>
      </c>
      <c r="H12">
        <f>G12*(1+H45)</f>
        <v/>
      </c>
      <c r="I12">
        <f>H12*(1+I45)</f>
        <v/>
      </c>
      <c r="J12">
        <f>I12*(1+J45)</f>
        <v/>
      </c>
      <c r="K12">
        <f>J12*(1+K45)</f>
        <v/>
      </c>
      <c r="L12">
        <f>K12*(1+L45)</f>
        <v/>
      </c>
    </row>
    <row r="13">
      <c r="B13" s="5" t="inlineStr">
        <is>
          <t>Total Current Assets</t>
        </is>
      </c>
      <c r="C13" s="7" t="n">
        <v>5713.297</v>
      </c>
      <c r="D13" s="7" t="n">
        <v>6053</v>
      </c>
      <c r="E13" s="7" t="n">
        <v>8536</v>
      </c>
      <c r="F13" s="7" t="n">
        <v>9255</v>
      </c>
      <c r="G13" s="7" t="n">
        <v>10557</v>
      </c>
      <c r="H13" s="7">
        <f>SUM(H9:H12)</f>
        <v/>
      </c>
      <c r="I13" s="7">
        <f>SUM(I9:I12)</f>
        <v/>
      </c>
      <c r="J13" s="7">
        <f>SUM(J9:J12)</f>
        <v/>
      </c>
      <c r="K13" s="7">
        <f>SUM(K9:K12)</f>
        <v/>
      </c>
      <c r="L13" s="7">
        <f>SUM(L9:L12)</f>
        <v/>
      </c>
    </row>
    <row r="14">
      <c r="B14" s="4" t="n">
        <v/>
      </c>
      <c r="C14" t="n">
        <v/>
      </c>
      <c r="D14" t="n">
        <v/>
      </c>
      <c r="E14" t="n">
        <v/>
      </c>
      <c r="F14" t="n">
        <v/>
      </c>
      <c r="G14" t="n">
        <v/>
      </c>
      <c r="H14" t="n">
        <v/>
      </c>
      <c r="I14" t="n">
        <v/>
      </c>
      <c r="J14" t="n">
        <v/>
      </c>
      <c r="K14" t="n">
        <v/>
      </c>
      <c r="L14" t="n">
        <v/>
      </c>
    </row>
    <row r="15">
      <c r="B15" s="4" t="inlineStr">
        <is>
          <t>Net Property, Plant &amp; Equipment</t>
        </is>
      </c>
      <c r="C15" t="n">
        <v>557.282</v>
      </c>
      <c r="D15" t="n">
        <v>466</v>
      </c>
      <c r="E15" t="n">
        <v>521</v>
      </c>
      <c r="F15" t="n">
        <v>997</v>
      </c>
      <c r="G15" t="n">
        <v>1404</v>
      </c>
      <c r="H15">
        <f>G15-'Cashflow Statement'!H10-'Cashflow Statement'!H17</f>
        <v/>
      </c>
      <c r="I15">
        <f>H15-'Cashflow Statement'!I10-'Cashflow Statement'!I17</f>
        <v/>
      </c>
      <c r="J15">
        <f>I15-'Cashflow Statement'!J10-'Cashflow Statement'!J17</f>
        <v/>
      </c>
      <c r="K15">
        <f>J15-'Cashflow Statement'!K10-'Cashflow Statement'!K17</f>
        <v/>
      </c>
      <c r="L15">
        <f>K15-'Cashflow Statement'!L10-'Cashflow Statement'!L17</f>
        <v/>
      </c>
    </row>
    <row r="16">
      <c r="B16" s="4" t="inlineStr">
        <is>
          <t>Total Investments and Advances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</row>
    <row r="17">
      <c r="B17" s="4" t="inlineStr">
        <is>
          <t>Intangible Assets</t>
        </is>
      </c>
      <c r="C17" t="n">
        <v>839.893</v>
      </c>
      <c r="D17" t="n">
        <v>784</v>
      </c>
      <c r="E17" t="n">
        <v>722</v>
      </c>
      <c r="F17" t="n">
        <v>670</v>
      </c>
      <c r="G17" t="n">
        <v>663</v>
      </c>
      <c r="H17" t="n">
        <v>663</v>
      </c>
      <c r="I17" t="n">
        <v>663</v>
      </c>
      <c r="J17" t="n">
        <v>663</v>
      </c>
      <c r="K17" t="n">
        <v>663</v>
      </c>
      <c r="L17" t="n">
        <v>663</v>
      </c>
    </row>
    <row r="18">
      <c r="B18" s="4" t="inlineStr">
        <is>
          <t>Deferred Tax Assets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</row>
    <row r="19">
      <c r="B19" s="4" t="inlineStr">
        <is>
          <t>Other Assets</t>
        </is>
      </c>
      <c r="C19" t="n">
        <v>90.896</v>
      </c>
      <c r="D19" t="n">
        <v>67</v>
      </c>
      <c r="E19" t="n">
        <v>62</v>
      </c>
      <c r="F19" t="n">
        <v>319</v>
      </c>
      <c r="G19" t="n">
        <v>668</v>
      </c>
      <c r="H19" t="n">
        <v>668</v>
      </c>
      <c r="I19" t="n">
        <v>668</v>
      </c>
      <c r="J19" t="n">
        <v>668</v>
      </c>
      <c r="K19" t="n">
        <v>668</v>
      </c>
      <c r="L19" t="n">
        <v>668</v>
      </c>
    </row>
    <row r="20">
      <c r="B20" s="5" t="inlineStr">
        <is>
          <t>Total Assets</t>
        </is>
      </c>
      <c r="C20" s="7" t="n">
        <v>7201.368</v>
      </c>
      <c r="D20" s="7" t="n">
        <v>7370</v>
      </c>
      <c r="E20" s="7" t="n">
        <v>9841</v>
      </c>
      <c r="F20" s="7" t="n">
        <v>11241</v>
      </c>
      <c r="G20" s="7" t="n">
        <v>13292</v>
      </c>
      <c r="H20" s="7">
        <f>H13+SUM(H15:H19)</f>
        <v/>
      </c>
      <c r="I20" s="7">
        <f>I13+SUM(I15:I19)</f>
        <v/>
      </c>
      <c r="J20" s="7">
        <f>J13+SUM(J15:J19)</f>
        <v/>
      </c>
      <c r="K20" s="7">
        <f>K13+SUM(K15:K19)</f>
        <v/>
      </c>
      <c r="L20" s="7">
        <f>L13+SUM(L15:L19)</f>
        <v/>
      </c>
    </row>
    <row r="21">
      <c r="B21" s="4" t="inlineStr">
        <is>
          <t>Liabilities &amp; Shareholders' Equity</t>
        </is>
      </c>
      <c r="C21" t="n">
        <v/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</row>
    <row r="22">
      <c r="B22" s="4" t="inlineStr">
        <is>
          <t>ST Debt &amp; Curr. Portion LT Debt</t>
        </is>
      </c>
      <c r="C22" t="n">
        <v>0</v>
      </c>
      <c r="D22" t="n">
        <v>1413</v>
      </c>
      <c r="E22" t="n">
        <v>800</v>
      </c>
      <c r="F22" t="n">
        <v>20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</row>
    <row r="23">
      <c r="B23" s="4" t="inlineStr">
        <is>
          <t>Accounts Payable</t>
        </is>
      </c>
      <c r="C23" t="n">
        <v>293.223</v>
      </c>
      <c r="D23" t="n">
        <v>296</v>
      </c>
      <c r="E23" t="n">
        <v>485</v>
      </c>
      <c r="F23" t="n">
        <v>596</v>
      </c>
      <c r="G23" t="n">
        <v>511</v>
      </c>
      <c r="H23">
        <f>H47/365*'Income Statement'!H9</f>
        <v/>
      </c>
      <c r="I23">
        <f>I47/365*'Income Statement'!I9</f>
        <v/>
      </c>
      <c r="J23">
        <f>J47/365*'Income Statement'!J9</f>
        <v/>
      </c>
      <c r="K23">
        <f>K47/365*'Income Statement'!K9</f>
        <v/>
      </c>
      <c r="L23">
        <f>L47/365*'Income Statement'!L9</f>
        <v/>
      </c>
    </row>
    <row r="24">
      <c r="B24" s="4" t="inlineStr">
        <is>
          <t>Income Tax Payable</t>
        </is>
      </c>
      <c r="C24" t="n">
        <v>2.81</v>
      </c>
      <c r="D24" t="n">
        <v>2</v>
      </c>
      <c r="E24" t="n">
        <v>4</v>
      </c>
      <c r="F24" t="n">
        <v>33</v>
      </c>
      <c r="G24" t="n">
        <v>91</v>
      </c>
      <c r="H24" t="n">
        <v>91</v>
      </c>
      <c r="I24" t="n">
        <v>91</v>
      </c>
      <c r="J24" t="n">
        <v>91</v>
      </c>
      <c r="K24" t="n">
        <v>91</v>
      </c>
      <c r="L24" t="n">
        <v>91</v>
      </c>
    </row>
    <row r="25">
      <c r="B25" s="4" t="inlineStr">
        <is>
          <t>Other Current Liabilities</t>
        </is>
      </c>
      <c r="C25" t="n">
        <v>599.997</v>
      </c>
      <c r="D25" t="n">
        <v>640</v>
      </c>
      <c r="E25" t="n">
        <v>499</v>
      </c>
      <c r="F25" t="n">
        <v>504</v>
      </c>
      <c r="G25" t="n">
        <v>727</v>
      </c>
      <c r="H25">
        <f>G25*(1+H48)</f>
        <v/>
      </c>
      <c r="I25">
        <f>H25*(1+I48)</f>
        <v/>
      </c>
      <c r="J25">
        <f>I25*(1+J48)</f>
        <v/>
      </c>
      <c r="K25">
        <f>J25*(1+K48)</f>
        <v/>
      </c>
      <c r="L25">
        <f>K25*(1+L48)</f>
        <v/>
      </c>
    </row>
    <row r="26">
      <c r="B26" s="5" t="inlineStr">
        <is>
          <t>Total Current Liabilities</t>
        </is>
      </c>
      <c r="C26" s="7" t="n">
        <v>896.03</v>
      </c>
      <c r="D26" s="7" t="n">
        <v>2351</v>
      </c>
      <c r="E26" s="7" t="n">
        <v>1788</v>
      </c>
      <c r="F26" s="7" t="n">
        <v>1153</v>
      </c>
      <c r="G26" s="7" t="n">
        <v>1329</v>
      </c>
      <c r="H26" s="7">
        <f>SUM(H22:H25)</f>
        <v/>
      </c>
      <c r="I26" s="7">
        <f>SUM(I22:I25)</f>
        <v/>
      </c>
      <c r="J26" s="7">
        <f>SUM(J22:J25)</f>
        <v/>
      </c>
      <c r="K26" s="7">
        <f>SUM(K22:K25)</f>
        <v/>
      </c>
      <c r="L26" s="7">
        <f>SUM(L22:L25)</f>
        <v/>
      </c>
    </row>
    <row r="27">
      <c r="B27" s="4" t="n">
        <v/>
      </c>
      <c r="C27" t="n">
        <v/>
      </c>
      <c r="D27" t="n">
        <v/>
      </c>
      <c r="E27" t="n">
        <v/>
      </c>
      <c r="F27" t="n">
        <v/>
      </c>
      <c r="G27" t="n">
        <v/>
      </c>
      <c r="H27" t="n">
        <v/>
      </c>
      <c r="I27" t="n">
        <v/>
      </c>
      <c r="J27" t="n">
        <v/>
      </c>
      <c r="K27" t="n">
        <v/>
      </c>
      <c r="L27" t="n">
        <v/>
      </c>
    </row>
    <row r="28">
      <c r="B28" s="4" t="inlineStr">
        <is>
          <t>Long-Term Debt</t>
        </is>
      </c>
      <c r="C28" t="n">
        <v>1398.428</v>
      </c>
      <c r="D28" t="n">
        <v>97</v>
      </c>
      <c r="E28" t="n">
        <v>2020</v>
      </c>
      <c r="F28" t="n">
        <v>1985</v>
      </c>
      <c r="G28" t="n">
        <v>1988</v>
      </c>
      <c r="H28" t="n">
        <v>1988</v>
      </c>
      <c r="I28" t="n">
        <v>1988</v>
      </c>
      <c r="J28" t="n">
        <v>1988</v>
      </c>
      <c r="K28" t="n">
        <v>1988</v>
      </c>
      <c r="L28" t="n">
        <v>1988</v>
      </c>
    </row>
    <row r="29">
      <c r="B29" s="4" t="inlineStr">
        <is>
          <t>Provision for Risks &amp; Charges</t>
        </is>
      </c>
      <c r="C29" t="n">
        <v>7.428</v>
      </c>
      <c r="D29" t="n">
        <v>1</v>
      </c>
      <c r="E29" t="n">
        <v>0</v>
      </c>
      <c r="F29" t="n">
        <v>12</v>
      </c>
      <c r="G29" t="n">
        <v>20</v>
      </c>
      <c r="H29" t="n">
        <v>20</v>
      </c>
      <c r="I29" t="n">
        <v>20</v>
      </c>
      <c r="J29" t="n">
        <v>20</v>
      </c>
      <c r="K29" t="n">
        <v>20</v>
      </c>
      <c r="L29" t="n">
        <v>20</v>
      </c>
    </row>
    <row r="30">
      <c r="B30" s="4" t="inlineStr">
        <is>
          <t>Deferred Tax Liabilities</t>
        </is>
      </c>
      <c r="C30" t="n">
        <v>232.307</v>
      </c>
      <c r="D30" t="n">
        <v>301</v>
      </c>
      <c r="E30" t="n">
        <v>141</v>
      </c>
      <c r="F30" t="n">
        <v>18</v>
      </c>
      <c r="G30" t="n">
        <v>19</v>
      </c>
      <c r="H30" t="n">
        <v>19</v>
      </c>
      <c r="I30" t="n">
        <v>19</v>
      </c>
      <c r="J30" t="n">
        <v>19</v>
      </c>
      <c r="K30" t="n">
        <v>19</v>
      </c>
      <c r="L30" t="n">
        <v>19</v>
      </c>
    </row>
    <row r="31">
      <c r="B31" s="4" t="inlineStr">
        <is>
          <t>Other Liabilities</t>
        </is>
      </c>
      <c r="C31" t="n">
        <v>249.193</v>
      </c>
      <c r="D31" t="n">
        <v>151</v>
      </c>
      <c r="E31" t="n">
        <v>130</v>
      </c>
      <c r="F31" t="n">
        <v>602</v>
      </c>
      <c r="G31" t="n">
        <v>594</v>
      </c>
      <c r="H31" t="n">
        <v>594</v>
      </c>
      <c r="I31" t="n">
        <v>594</v>
      </c>
      <c r="J31" t="n">
        <v>594</v>
      </c>
      <c r="K31" t="n">
        <v>594</v>
      </c>
      <c r="L31" t="n">
        <v>594</v>
      </c>
    </row>
    <row r="32">
      <c r="B32" s="5" t="inlineStr">
        <is>
          <t>Total Liabilities</t>
        </is>
      </c>
      <c r="C32" s="7" t="n">
        <v>2783.386</v>
      </c>
      <c r="D32" s="7" t="n">
        <v>2901</v>
      </c>
      <c r="E32" s="7" t="n">
        <v>4079</v>
      </c>
      <c r="F32" s="7" t="n">
        <v>3770</v>
      </c>
      <c r="G32" s="7" t="n">
        <v>3950</v>
      </c>
      <c r="H32" s="7">
        <f>H26+SUM(H28:H31)</f>
        <v/>
      </c>
      <c r="I32" s="7">
        <f>I26+SUM(I28:I31)</f>
        <v/>
      </c>
      <c r="J32" s="7">
        <f>J26+SUM(J28:J31)</f>
        <v/>
      </c>
      <c r="K32" s="7">
        <f>K26+SUM(K28:K31)</f>
        <v/>
      </c>
      <c r="L32" s="7">
        <f>L26+SUM(L28:L31)</f>
        <v/>
      </c>
    </row>
    <row r="33">
      <c r="B33" s="4" t="n">
        <v/>
      </c>
      <c r="C33" t="n">
        <v/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</row>
    <row r="34">
      <c r="B34" s="4" t="n">
        <v/>
      </c>
      <c r="C34" t="n">
        <v/>
      </c>
      <c r="D34" t="n">
        <v/>
      </c>
      <c r="E34" t="n">
        <v/>
      </c>
      <c r="F34" t="n">
        <v/>
      </c>
      <c r="G34" t="n">
        <v/>
      </c>
      <c r="H34" t="n">
        <v/>
      </c>
      <c r="I34" t="n">
        <v/>
      </c>
      <c r="J34" t="n">
        <v/>
      </c>
      <c r="K34" t="n">
        <v/>
      </c>
      <c r="L34" t="n">
        <v/>
      </c>
    </row>
    <row r="35">
      <c r="B35" s="4" t="n">
        <v/>
      </c>
      <c r="C35" t="n">
        <v/>
      </c>
      <c r="D35" t="n">
        <v/>
      </c>
      <c r="E35" t="n">
        <v/>
      </c>
      <c r="F35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</row>
    <row r="36">
      <c r="B36" s="5" t="inlineStr">
        <is>
          <t>Total Equity</t>
        </is>
      </c>
      <c r="C36" s="6" t="n">
        <v>4417.982</v>
      </c>
      <c r="D36" s="6" t="n">
        <v>4469</v>
      </c>
      <c r="E36" s="6" t="n">
        <v>5762</v>
      </c>
      <c r="F36" s="6" t="n">
        <v>7471</v>
      </c>
      <c r="G36" s="6" t="n">
        <v>9342</v>
      </c>
      <c r="H36" s="6">
        <f>G36+'Cashflow Statement'!H25+'Income Statement'!H21+'Cashflow Statement'!H24</f>
        <v/>
      </c>
      <c r="I36" s="6">
        <f>H36+'Cashflow Statement'!I25+'Income Statement'!I21+'Cashflow Statement'!I24</f>
        <v/>
      </c>
      <c r="J36" s="6">
        <f>I36+'Cashflow Statement'!J25+'Income Statement'!J21+'Cashflow Statement'!J24</f>
        <v/>
      </c>
      <c r="K36" s="6">
        <f>J36+'Cashflow Statement'!K25+'Income Statement'!K21+'Cashflow Statement'!K24</f>
        <v/>
      </c>
      <c r="L36" s="6">
        <f>K36+'Cashflow Statement'!L25+'Income Statement'!L21+'Cashflow Statement'!L24</f>
        <v/>
      </c>
    </row>
    <row r="37">
      <c r="B37" s="4" t="inlineStr">
        <is>
          <t>Total Liabilities &amp; Shareholders' Equity</t>
        </is>
      </c>
      <c r="C37">
        <f>C32+C36</f>
        <v/>
      </c>
      <c r="D37">
        <f>D32+D36</f>
        <v/>
      </c>
      <c r="E37">
        <f>E32+E36</f>
        <v/>
      </c>
      <c r="F37">
        <f>F32+F36</f>
        <v/>
      </c>
      <c r="G37">
        <f>G32+G36</f>
        <v/>
      </c>
      <c r="H37">
        <f>H32+H36</f>
        <v/>
      </c>
      <c r="I37">
        <f>I32+I36</f>
        <v/>
      </c>
      <c r="J37">
        <f>J32+J36</f>
        <v/>
      </c>
      <c r="K37">
        <f>K32+K36</f>
        <v/>
      </c>
      <c r="L37">
        <f>L32+L36</f>
        <v/>
      </c>
    </row>
    <row r="38">
      <c r="B38" s="4" t="n">
        <v/>
      </c>
      <c r="C38" t="n">
        <v/>
      </c>
      <c r="D38" t="n">
        <v/>
      </c>
      <c r="E38" t="n">
        <v/>
      </c>
      <c r="F38" t="n">
        <v/>
      </c>
      <c r="G38" t="n">
        <v/>
      </c>
      <c r="H38" t="n">
        <v/>
      </c>
      <c r="I38" t="n">
        <v/>
      </c>
      <c r="J38" t="n">
        <v/>
      </c>
      <c r="K38" t="n">
        <v/>
      </c>
      <c r="L38" t="n">
        <v/>
      </c>
    </row>
    <row r="39">
      <c r="B39" s="4" t="inlineStr">
        <is>
          <t>Balance</t>
        </is>
      </c>
      <c r="C39">
        <f>C20-C37</f>
        <v/>
      </c>
      <c r="D39">
        <f>D20-D37</f>
        <v/>
      </c>
      <c r="E39">
        <f>E20-E37</f>
        <v/>
      </c>
      <c r="F39">
        <f>F20-F37</f>
        <v/>
      </c>
      <c r="G39">
        <f>G20-G37</f>
        <v/>
      </c>
      <c r="H39">
        <f>H20-H37</f>
        <v/>
      </c>
      <c r="I39">
        <f>I20-I37</f>
        <v/>
      </c>
      <c r="J39">
        <f>J20-J37</f>
        <v/>
      </c>
      <c r="K39">
        <f>K20-K37</f>
        <v/>
      </c>
      <c r="L39">
        <f>L20-L37</f>
        <v/>
      </c>
    </row>
    <row r="40">
      <c r="B40" s="4" t="n">
        <v/>
      </c>
      <c r="C40" t="n">
        <v/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</row>
    <row r="41">
      <c r="B41" s="4" t="inlineStr">
        <is>
          <t>Working Capital</t>
        </is>
      </c>
      <c r="C41">
        <f>C13-C26</f>
        <v/>
      </c>
      <c r="D41">
        <f>D13-D26</f>
        <v/>
      </c>
      <c r="E41">
        <f>E13-E26</f>
        <v/>
      </c>
      <c r="F41">
        <f>F13-F26</f>
        <v/>
      </c>
      <c r="G41">
        <f>G13-G26</f>
        <v/>
      </c>
      <c r="H41">
        <f>H13-H26</f>
        <v/>
      </c>
      <c r="I41">
        <f>I13-I26</f>
        <v/>
      </c>
      <c r="J41">
        <f>J13-J26</f>
        <v/>
      </c>
      <c r="K41">
        <f>K13-K26</f>
        <v/>
      </c>
      <c r="L41">
        <f>L13-L26</f>
        <v/>
      </c>
    </row>
    <row r="42">
      <c r="B42" s="4" t="n">
        <v/>
      </c>
      <c r="C42" t="n">
        <v/>
      </c>
      <c r="D42" t="n">
        <v/>
      </c>
      <c r="E42" t="n">
        <v/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</row>
    <row r="43">
      <c r="B43" s="8" t="inlineStr">
        <is>
          <t>Driver Ratios</t>
        </is>
      </c>
      <c r="C43" s="9" t="n">
        <v/>
      </c>
      <c r="D43" s="9" t="n">
        <v/>
      </c>
      <c r="E43" s="9" t="n">
        <v/>
      </c>
      <c r="F43" s="9" t="n">
        <v/>
      </c>
      <c r="G43" s="9" t="n">
        <v/>
      </c>
      <c r="H43" s="9" t="n">
        <v/>
      </c>
      <c r="I43" s="9" t="n">
        <v/>
      </c>
      <c r="J43" s="9" t="n">
        <v/>
      </c>
      <c r="K43" s="9" t="n">
        <v/>
      </c>
      <c r="L43" s="9" t="n">
        <v/>
      </c>
    </row>
    <row r="44">
      <c r="B44" s="4" t="inlineStr">
        <is>
          <t>DSO</t>
        </is>
      </c>
      <c r="C44" s="10">
        <f>C10/'Income Statement'!C8*365</f>
        <v/>
      </c>
      <c r="D44">
        <f>D10/'Income Statement'!D8*365</f>
        <v/>
      </c>
      <c r="E44">
        <f>E10/'Income Statement'!E8*365</f>
        <v/>
      </c>
      <c r="F44">
        <f>F10/'Income Statement'!F8*365</f>
        <v/>
      </c>
      <c r="G44">
        <f>G10/'Income Statement'!G8*365</f>
        <v/>
      </c>
      <c r="H44">
        <f>F44</f>
        <v/>
      </c>
      <c r="I44">
        <f>F44</f>
        <v/>
      </c>
      <c r="J44">
        <f>F44</f>
        <v/>
      </c>
      <c r="K44">
        <f>F44</f>
        <v/>
      </c>
      <c r="L44">
        <f>F44</f>
        <v/>
      </c>
    </row>
    <row r="45">
      <c r="B45" s="4" t="inlineStr">
        <is>
          <t>Other Current Assets Growth %</t>
        </is>
      </c>
      <c r="C45" s="10" t="n">
        <v/>
      </c>
      <c r="D45" s="11">
        <f>D12/C12-1</f>
        <v/>
      </c>
      <c r="E45" s="11">
        <f>E12/D12-1</f>
        <v/>
      </c>
      <c r="F45" s="11">
        <f>F12/E12-1</f>
        <v/>
      </c>
      <c r="G45" s="11">
        <f>G12/F12-1</f>
        <v/>
      </c>
      <c r="H45" s="11">
        <f>AVERAGE(C45:G45)</f>
        <v/>
      </c>
      <c r="I45" s="11">
        <f>H45</f>
        <v/>
      </c>
      <c r="J45" s="11">
        <f>H45</f>
        <v/>
      </c>
      <c r="K45" s="11">
        <f>H45</f>
        <v/>
      </c>
      <c r="L45" s="11">
        <f>H45</f>
        <v/>
      </c>
    </row>
    <row r="46">
      <c r="B46" s="4" t="n">
        <v/>
      </c>
      <c r="C46" t="n">
        <v/>
      </c>
      <c r="D46" t="n">
        <v/>
      </c>
      <c r="E46" t="n">
        <v/>
      </c>
      <c r="F46" t="n">
        <v/>
      </c>
      <c r="G46" t="n">
        <v/>
      </c>
      <c r="H46" t="n">
        <v/>
      </c>
      <c r="I46" t="n">
        <v/>
      </c>
      <c r="J46" t="n">
        <v/>
      </c>
      <c r="K46" t="n">
        <v/>
      </c>
      <c r="L46" t="n">
        <v/>
      </c>
    </row>
    <row r="47">
      <c r="B47" s="4" t="inlineStr">
        <is>
          <t>DPO</t>
        </is>
      </c>
      <c r="C47" s="10">
        <f>C23/'Income Statement'!C9*366</f>
        <v/>
      </c>
      <c r="D47">
        <f>D23/'Income Statement'!D9*366</f>
        <v/>
      </c>
      <c r="E47">
        <f>E23/'Income Statement'!E9*366</f>
        <v/>
      </c>
      <c r="F47">
        <f>F23/'Income Statement'!F9*366</f>
        <v/>
      </c>
      <c r="G47">
        <f>G23/'Income Statement'!G9*366</f>
        <v/>
      </c>
      <c r="H47">
        <f>AVERAGE(C47:G47)</f>
        <v/>
      </c>
      <c r="I47">
        <f>H47</f>
        <v/>
      </c>
      <c r="J47">
        <f>H47</f>
        <v/>
      </c>
      <c r="K47">
        <f>H47</f>
        <v/>
      </c>
      <c r="L47">
        <f>H47</f>
        <v/>
      </c>
    </row>
    <row r="48">
      <c r="B48" s="4" t="inlineStr">
        <is>
          <t>Miscellaneous Current Liabilities Growth %</t>
        </is>
      </c>
      <c r="C48" s="10" t="n">
        <v/>
      </c>
      <c r="D48" s="11">
        <f>D25/C25-1</f>
        <v/>
      </c>
      <c r="E48" s="11">
        <f>E25/D25-1</f>
        <v/>
      </c>
      <c r="F48" s="11">
        <f>F25/E25-1</f>
        <v/>
      </c>
      <c r="G48" s="11">
        <f>G25/F25-1</f>
        <v/>
      </c>
      <c r="H48" s="11">
        <f>AVERAGE(C48:G48)</f>
        <v/>
      </c>
      <c r="I48" s="11">
        <f>H48</f>
        <v/>
      </c>
      <c r="J48" s="11">
        <f>H48</f>
        <v/>
      </c>
      <c r="K48" s="11">
        <f>H48</f>
        <v/>
      </c>
      <c r="L48" s="11">
        <f>H48</f>
        <v/>
      </c>
    </row>
    <row r="49">
      <c r="B49" s="4" t="n">
        <v/>
      </c>
      <c r="C49" t="n">
        <v/>
      </c>
      <c r="D49" t="n">
        <v/>
      </c>
      <c r="E49" t="n">
        <v/>
      </c>
      <c r="F49" t="n">
        <v/>
      </c>
      <c r="G49" t="n">
        <v/>
      </c>
      <c r="H49" t="n">
        <v/>
      </c>
      <c r="I49" t="n">
        <v/>
      </c>
      <c r="J49" t="n">
        <v/>
      </c>
      <c r="K49" t="n">
        <v/>
      </c>
      <c r="L49" t="n">
        <v/>
      </c>
    </row>
    <row r="50">
      <c r="B50" s="4" t="inlineStr">
        <is>
          <t>Inventory Turnover Ratio</t>
        </is>
      </c>
      <c r="C50" s="10" t="n">
        <v/>
      </c>
      <c r="D50" s="10">
        <f>'Income Statement'!D9/(C11+D11)*2</f>
        <v/>
      </c>
      <c r="E50">
        <f>'Income Statement'!E9/(D11+E11)*2</f>
        <v/>
      </c>
      <c r="F50">
        <f>'Income Statement'!F9/(E11+F11)*2</f>
        <v/>
      </c>
      <c r="G50">
        <f>'Income Statement'!G9/(F11+G11)*2</f>
        <v/>
      </c>
      <c r="H50">
        <f>AVERAGE(C50:G50)</f>
        <v/>
      </c>
      <c r="I50">
        <f>H50</f>
        <v/>
      </c>
      <c r="J50">
        <f>H50</f>
        <v/>
      </c>
      <c r="K50">
        <f>H50</f>
        <v/>
      </c>
      <c r="L50">
        <f>H50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L37"/>
  <sheetViews>
    <sheetView showGridLines="0" workbookViewId="0">
      <selection activeCell="A1" sqref="A1"/>
    </sheetView>
  </sheetViews>
  <sheetFormatPr baseColWidth="8" defaultRowHeight="15"/>
  <cols>
    <col customWidth="1" max="2" min="2" width="50"/>
  </cols>
  <sheetData>
    <row r="1"/>
    <row r="2">
      <c r="B2" s="1" t="inlineStr">
        <is>
          <t>Cashflow Statement</t>
        </is>
      </c>
    </row>
    <row r="3">
      <c r="B3" s="2" t="inlineStr">
        <is>
          <t>($ in millions of U.S. Dollar)</t>
        </is>
      </c>
      <c r="C3" s="2" t="n">
        <v/>
      </c>
      <c r="D3" s="2" t="n">
        <v/>
      </c>
      <c r="E3" s="2" t="n">
        <v/>
      </c>
      <c r="F3" s="2" t="n">
        <v/>
      </c>
      <c r="G3" s="1" t="inlineStr">
        <is>
          <t>Annual</t>
        </is>
      </c>
      <c r="H3" s="2" t="n">
        <v/>
      </c>
      <c r="I3" s="2" t="n">
        <v/>
      </c>
      <c r="J3" s="2" t="n">
        <v/>
      </c>
      <c r="K3" s="2" t="n">
        <v/>
      </c>
      <c r="L3" s="2" t="n">
        <v/>
      </c>
    </row>
    <row r="4">
      <c r="B4" t="n">
        <v/>
      </c>
      <c r="C4" t="n">
        <v/>
      </c>
      <c r="D4" t="n">
        <v/>
      </c>
      <c r="E4" t="n">
        <v/>
      </c>
      <c r="F4" t="n">
        <v/>
      </c>
      <c r="G4" t="inlineStr">
        <is>
          <t>FYE JAN '19</t>
        </is>
      </c>
      <c r="H4" t="n">
        <v/>
      </c>
      <c r="I4" t="n">
        <v/>
      </c>
      <c r="J4" t="n">
        <v/>
      </c>
      <c r="K4" t="n">
        <v/>
      </c>
      <c r="L4" t="n">
        <v/>
      </c>
    </row>
    <row r="5">
      <c r="B5" t="n">
        <v/>
      </c>
      <c r="C5" s="3" t="n">
        <v>2015</v>
      </c>
      <c r="D5" s="3" t="n">
        <v>2016</v>
      </c>
      <c r="E5" s="3" t="n">
        <v>2017</v>
      </c>
      <c r="F5" s="3" t="n">
        <v>2018</v>
      </c>
      <c r="G5" s="3" t="n">
        <v>2019</v>
      </c>
      <c r="H5" s="3" t="inlineStr">
        <is>
          <t>2020E</t>
        </is>
      </c>
      <c r="I5" s="3" t="inlineStr">
        <is>
          <t>2021E</t>
        </is>
      </c>
      <c r="J5" s="3" t="inlineStr">
        <is>
          <t>2022E</t>
        </is>
      </c>
      <c r="K5" s="3" t="inlineStr">
        <is>
          <t>2023E</t>
        </is>
      </c>
      <c r="L5" s="3" t="inlineStr">
        <is>
          <t>2024E</t>
        </is>
      </c>
    </row>
    <row r="6">
      <c r="B6" t="n">
        <v/>
      </c>
      <c r="C6" t="n">
        <v/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</row>
    <row r="7">
      <c r="B7" s="4" t="inlineStr">
        <is>
          <t>Cash Flow</t>
        </is>
      </c>
      <c r="C7" t="n">
        <v/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</row>
    <row r="8">
      <c r="B8" s="4" t="inlineStr">
        <is>
          <t>Operating Activities</t>
        </is>
      </c>
      <c r="C8" t="n">
        <v/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B9" s="4" t="inlineStr">
        <is>
          <t>Net Income / Starting Line</t>
        </is>
      </c>
      <c r="C9" t="n">
        <v>630.587</v>
      </c>
      <c r="D9" t="n">
        <v>614</v>
      </c>
      <c r="E9" t="n">
        <v>1666</v>
      </c>
      <c r="F9" t="n">
        <v>3047</v>
      </c>
      <c r="G9" t="n">
        <v>4141</v>
      </c>
      <c r="H9">
        <f>'Income Statement'!H21</f>
        <v/>
      </c>
      <c r="I9">
        <f>'Income Statement'!I21</f>
        <v/>
      </c>
      <c r="J9">
        <f>'Income Statement'!J21</f>
        <v/>
      </c>
      <c r="K9">
        <f>'Income Statement'!K21</f>
        <v/>
      </c>
      <c r="L9">
        <f>'Income Statement'!L21</f>
        <v/>
      </c>
    </row>
    <row r="10">
      <c r="B10" s="4" t="inlineStr">
        <is>
          <t>Depreciation, Depletion &amp; Amortization</t>
        </is>
      </c>
      <c r="C10" t="n">
        <v>220.125</v>
      </c>
      <c r="D10" t="n">
        <v>197</v>
      </c>
      <c r="E10" t="n">
        <v>187</v>
      </c>
      <c r="F10" t="n">
        <v>199</v>
      </c>
      <c r="G10" t="n">
        <v>262</v>
      </c>
      <c r="H10">
        <f>'Income Statement'!H11</f>
        <v/>
      </c>
      <c r="I10">
        <f>'Income Statement'!I11</f>
        <v/>
      </c>
      <c r="J10">
        <f>'Income Statement'!J11</f>
        <v/>
      </c>
      <c r="K10">
        <f>'Income Statement'!K11</f>
        <v/>
      </c>
      <c r="L10">
        <f>'Income Statement'!L11</f>
        <v/>
      </c>
    </row>
    <row r="11">
      <c r="B11" s="4" t="inlineStr">
        <is>
          <t>Deferred Taxes &amp; Investment Tax Credit</t>
        </is>
      </c>
      <c r="C11" t="n">
        <v>82.569</v>
      </c>
      <c r="D11" t="n">
        <v>134</v>
      </c>
      <c r="E11" t="n">
        <v>197</v>
      </c>
      <c r="F11" t="n">
        <v>-359</v>
      </c>
      <c r="G11" t="n">
        <v>-315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</row>
    <row r="12">
      <c r="B12" s="4" t="inlineStr">
        <is>
          <t>Other Funds</t>
        </is>
      </c>
      <c r="C12" t="n">
        <v>174.902</v>
      </c>
      <c r="D12" t="n">
        <v>281</v>
      </c>
      <c r="E12" t="n">
        <v>301</v>
      </c>
      <c r="F12" t="n">
        <v>430</v>
      </c>
      <c r="G12" t="n">
        <v>512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</row>
    <row r="13">
      <c r="B13" s="5" t="inlineStr">
        <is>
          <t>Funds from Operations</t>
        </is>
      </c>
      <c r="C13" s="7" t="n">
        <v>1108.183</v>
      </c>
      <c r="D13" s="7" t="n">
        <v>1226</v>
      </c>
      <c r="E13" s="7" t="n">
        <v>2351</v>
      </c>
      <c r="F13" s="7" t="n">
        <v>3317</v>
      </c>
      <c r="G13" s="7" t="n">
        <v>4600</v>
      </c>
      <c r="H13" s="7">
        <f>SUM(H9:H12)</f>
        <v/>
      </c>
      <c r="I13" s="7">
        <f>SUM(I9:I12)</f>
        <v/>
      </c>
      <c r="J13" s="7">
        <f>SUM(J9:J12)</f>
        <v/>
      </c>
      <c r="K13" s="7">
        <f>SUM(K9:K12)</f>
        <v/>
      </c>
      <c r="L13" s="7">
        <f>SUM(L9:L12)</f>
        <v/>
      </c>
    </row>
    <row r="14">
      <c r="B14" s="4" t="inlineStr">
        <is>
          <t>Changes in Working Capital</t>
        </is>
      </c>
      <c r="C14" t="n">
        <v>-202.527</v>
      </c>
      <c r="D14" t="n">
        <v>-51</v>
      </c>
      <c r="E14" t="n">
        <v>-679</v>
      </c>
      <c r="F14" t="n">
        <v>185</v>
      </c>
      <c r="G14" t="n">
        <v>-857</v>
      </c>
      <c r="H14">
        <f>SUM('Balance Sheet'!G10:G12)-SUM('Balance Sheet'!H10:H12)+SUM('Balance Sheet'!H23:H25)-SUM('Balance Sheet'!G23:G25)</f>
        <v/>
      </c>
      <c r="I14">
        <f>SUM('Balance Sheet'!H10:H12)-SUM('Balance Sheet'!I10:I12)+SUM('Balance Sheet'!I23:I25)-SUM('Balance Sheet'!H23:H25)</f>
        <v/>
      </c>
      <c r="J14">
        <f>SUM('Balance Sheet'!I10:I12)-SUM('Balance Sheet'!J10:J12)+SUM('Balance Sheet'!J23:J25)-SUM('Balance Sheet'!I23:I25)</f>
        <v/>
      </c>
      <c r="K14">
        <f>SUM('Balance Sheet'!J10:J12)-SUM('Balance Sheet'!K10:K12)+SUM('Balance Sheet'!K23:K25)-SUM('Balance Sheet'!J23:J25)</f>
        <v/>
      </c>
      <c r="L14">
        <f>SUM('Balance Sheet'!K10:K12)-SUM('Balance Sheet'!L10:L12)+SUM('Balance Sheet'!L23:L25)-SUM('Balance Sheet'!K23:K25)</f>
        <v/>
      </c>
    </row>
    <row r="15">
      <c r="B15" s="5" t="inlineStr">
        <is>
          <t>Net Operating Cash Flow</t>
        </is>
      </c>
      <c r="C15" s="7">
        <f>C13+C14</f>
        <v/>
      </c>
      <c r="D15" s="7">
        <f>D13+D14</f>
        <v/>
      </c>
      <c r="E15" s="7">
        <f>E13+E14</f>
        <v/>
      </c>
      <c r="F15" s="7">
        <f>F13+F14</f>
        <v/>
      </c>
      <c r="G15" s="7">
        <f>G13+G14</f>
        <v/>
      </c>
      <c r="H15" s="7">
        <f>H13+H14</f>
        <v/>
      </c>
      <c r="I15" s="7">
        <f>I13+I14</f>
        <v/>
      </c>
      <c r="J15" s="7">
        <f>J13+J14</f>
        <v/>
      </c>
      <c r="K15" s="7">
        <f>K13+K14</f>
        <v/>
      </c>
      <c r="L15" s="7">
        <f>L13+L14</f>
        <v/>
      </c>
    </row>
    <row r="16">
      <c r="B16" s="4" t="inlineStr">
        <is>
          <t>Investing Activities</t>
        </is>
      </c>
      <c r="C16" t="n">
        <v/>
      </c>
      <c r="D16" t="n">
        <v/>
      </c>
      <c r="E16" t="n">
        <v/>
      </c>
      <c r="F16" t="n">
        <v/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/>
      </c>
    </row>
    <row r="17">
      <c r="B17" s="4" t="inlineStr">
        <is>
          <t>Capital Expenditures</t>
        </is>
      </c>
      <c r="C17" t="n">
        <v>-122.381</v>
      </c>
      <c r="D17" t="n">
        <v>-86</v>
      </c>
      <c r="E17" t="n">
        <v>-176</v>
      </c>
      <c r="F17" t="n">
        <v>-593</v>
      </c>
      <c r="G17" t="n">
        <v>-600</v>
      </c>
      <c r="H17">
        <f>-'Income Statement'!H8*H34</f>
        <v/>
      </c>
      <c r="I17">
        <f>-'Income Statement'!I8*I34</f>
        <v/>
      </c>
      <c r="J17">
        <f>-'Income Statement'!J8*J34</f>
        <v/>
      </c>
      <c r="K17">
        <f>-'Income Statement'!K8*K34</f>
        <v/>
      </c>
      <c r="L17">
        <f>-'Income Statement'!L8*L34</f>
        <v/>
      </c>
    </row>
    <row r="18">
      <c r="B18" s="4" t="inlineStr">
        <is>
          <t>Net Assets from Acquisitions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</row>
    <row r="19">
      <c r="B19" s="4" t="inlineStr">
        <is>
          <t>Sale of Fixed Assets &amp; Businesses</t>
        </is>
      </c>
      <c r="C19" t="n">
        <v>0</v>
      </c>
      <c r="D19" t="n">
        <v>7</v>
      </c>
      <c r="E19" t="n">
        <v>7</v>
      </c>
      <c r="F19" t="n">
        <v>2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</row>
    <row r="20">
      <c r="B20" s="4" t="inlineStr">
        <is>
          <t>Purchase/Sale of Investments</t>
        </is>
      </c>
      <c r="C20" t="n">
        <v>-625.029</v>
      </c>
      <c r="D20" t="n">
        <v>-339</v>
      </c>
      <c r="E20" t="n">
        <v>-619</v>
      </c>
      <c r="F20" t="n">
        <v>1905</v>
      </c>
      <c r="G20" t="n">
        <v>-3497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</row>
    <row r="21">
      <c r="B21" s="4" t="inlineStr">
        <is>
          <t>Other Funds</t>
        </is>
      </c>
      <c r="C21" t="n">
        <v>20.362</v>
      </c>
      <c r="D21" t="n">
        <v>18</v>
      </c>
      <c r="E21" t="n">
        <v>-5</v>
      </c>
      <c r="F21" t="n">
        <v>-36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</row>
    <row r="22">
      <c r="B22" s="5" t="inlineStr">
        <is>
          <t>Net Investing Cash Flow</t>
        </is>
      </c>
      <c r="C22" s="7">
        <f>SUM(C17:C21)</f>
        <v/>
      </c>
      <c r="D22" s="7">
        <f>SUM(D17:D21)</f>
        <v/>
      </c>
      <c r="E22" s="7">
        <f>SUM(E17:E21)</f>
        <v/>
      </c>
      <c r="F22" s="7">
        <f>SUM(F17:F21)</f>
        <v/>
      </c>
      <c r="G22" s="7">
        <f>SUM(G17:G21)</f>
        <v/>
      </c>
      <c r="H22" s="7">
        <f>SUM(H17:H21)</f>
        <v/>
      </c>
      <c r="I22" s="7">
        <f>SUM(I17:I21)</f>
        <v/>
      </c>
      <c r="J22" s="7">
        <f>SUM(J17:J21)</f>
        <v/>
      </c>
      <c r="K22" s="7">
        <f>SUM(K17:K21)</f>
        <v/>
      </c>
      <c r="L22" s="7">
        <f>SUM(L17:L21)</f>
        <v/>
      </c>
    </row>
    <row r="23">
      <c r="B23" s="4" t="inlineStr">
        <is>
          <t>Financing Activities</t>
        </is>
      </c>
      <c r="C23" t="n">
        <v/>
      </c>
      <c r="D23" t="n">
        <v/>
      </c>
      <c r="E23" t="n">
        <v/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</row>
    <row r="24">
      <c r="B24" s="4" t="inlineStr">
        <is>
          <t>Cash Dividends Paid</t>
        </is>
      </c>
      <c r="C24" t="n">
        <v>-186.452</v>
      </c>
      <c r="D24" t="n">
        <v>-213</v>
      </c>
      <c r="E24" t="n">
        <v>-261</v>
      </c>
      <c r="F24" t="n">
        <v>-341</v>
      </c>
      <c r="G24" t="n">
        <v>-371</v>
      </c>
      <c r="H24">
        <f>-'Income Statement'!H29*'Income Statement'!H27</f>
        <v/>
      </c>
      <c r="I24">
        <f>-'Income Statement'!I29*'Income Statement'!I27</f>
        <v/>
      </c>
      <c r="J24">
        <f>-'Income Statement'!J29*'Income Statement'!J27</f>
        <v/>
      </c>
      <c r="K24">
        <f>-'Income Statement'!K29*'Income Statement'!K27</f>
        <v/>
      </c>
      <c r="L24">
        <f>-'Income Statement'!L29*'Income Statement'!L27</f>
        <v/>
      </c>
    </row>
    <row r="25">
      <c r="B25" s="4" t="inlineStr">
        <is>
          <t>Change in Capital Stock</t>
        </is>
      </c>
      <c r="C25" t="n">
        <v>-660.128</v>
      </c>
      <c r="D25" t="n">
        <v>-467</v>
      </c>
      <c r="E25" t="n">
        <v>-748</v>
      </c>
      <c r="F25" t="n">
        <v>-770</v>
      </c>
      <c r="G25" t="n">
        <v>-1442</v>
      </c>
      <c r="H25" t="n">
        <v>-1442</v>
      </c>
      <c r="I25" t="n">
        <v>-1442</v>
      </c>
      <c r="J25" t="n">
        <v>-1442</v>
      </c>
      <c r="K25" t="n">
        <v>-1442</v>
      </c>
      <c r="L25" t="n">
        <v>-1442</v>
      </c>
    </row>
    <row r="26">
      <c r="B26" s="4" t="inlineStr">
        <is>
          <t>Issuance/Reduction of Debt, Net</t>
        </is>
      </c>
      <c r="C26" t="n">
        <v>-2.917</v>
      </c>
      <c r="D26" t="n">
        <v>-3</v>
      </c>
      <c r="E26" t="n">
        <v>1307</v>
      </c>
      <c r="F26" t="n">
        <v>-812</v>
      </c>
      <c r="G26" t="n">
        <v>-16</v>
      </c>
      <c r="H26">
        <f>'Balance Sheet'!H28-'Balance Sheet'!G28</f>
        <v/>
      </c>
      <c r="I26">
        <f>'Balance Sheet'!I28-'Balance Sheet'!H28</f>
        <v/>
      </c>
      <c r="J26">
        <f>'Balance Sheet'!J28-'Balance Sheet'!I28</f>
        <v/>
      </c>
      <c r="K26">
        <f>'Balance Sheet'!K28-'Balance Sheet'!J28</f>
        <v/>
      </c>
      <c r="L26">
        <f>'Balance Sheet'!L28-'Balance Sheet'!K28</f>
        <v/>
      </c>
    </row>
    <row r="27">
      <c r="B27" s="4" t="inlineStr">
        <is>
          <t>Other Funds</t>
        </is>
      </c>
      <c r="C27" t="n">
        <v>15.956</v>
      </c>
      <c r="D27" t="n">
        <v>7</v>
      </c>
      <c r="E27" t="n">
        <v>-7</v>
      </c>
      <c r="F27" t="n">
        <v>-621</v>
      </c>
      <c r="G27" t="n">
        <v>-1037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</row>
    <row r="28">
      <c r="B28" s="5" t="inlineStr">
        <is>
          <t>Net Financing Cash Flow</t>
        </is>
      </c>
      <c r="C28" s="7">
        <f>SUM(C24:C27)</f>
        <v/>
      </c>
      <c r="D28" s="7">
        <f>SUM(D24:D27)</f>
        <v/>
      </c>
      <c r="E28" s="7">
        <f>SUM(E24:E27)</f>
        <v/>
      </c>
      <c r="F28" s="7">
        <f>SUM(F24:F27)</f>
        <v/>
      </c>
      <c r="G28" s="7">
        <f>SUM(G24:G27)</f>
        <v/>
      </c>
      <c r="H28" s="7">
        <f>SUM(H24:H27)</f>
        <v/>
      </c>
      <c r="I28" s="7">
        <f>SUM(I24:I27)</f>
        <v/>
      </c>
      <c r="J28" s="7">
        <f>SUM(J24:J27)</f>
        <v/>
      </c>
      <c r="K28" s="7">
        <f>SUM(K24:K27)</f>
        <v/>
      </c>
      <c r="L28" s="7">
        <f>SUM(L24:L27)</f>
        <v/>
      </c>
    </row>
    <row r="29">
      <c r="B29" s="4" t="n">
        <v/>
      </c>
      <c r="C29" t="n">
        <v/>
      </c>
      <c r="D29" t="n">
        <v/>
      </c>
      <c r="E29" t="n">
        <v/>
      </c>
      <c r="F29" t="n">
        <v/>
      </c>
      <c r="G29" t="n">
        <v/>
      </c>
      <c r="H29" t="n">
        <v/>
      </c>
      <c r="I29" t="n">
        <v/>
      </c>
      <c r="J29" t="n">
        <v/>
      </c>
      <c r="K29" t="n">
        <v/>
      </c>
      <c r="L29" t="n">
        <v/>
      </c>
    </row>
    <row r="30">
      <c r="B30" s="4" t="inlineStr">
        <is>
          <t>Net Change in Cash</t>
        </is>
      </c>
      <c r="C30">
        <f>C15+C22+C28</f>
        <v/>
      </c>
      <c r="D30">
        <f>D15+D22+D28</f>
        <v/>
      </c>
      <c r="E30">
        <f>E15+E22+E28</f>
        <v/>
      </c>
      <c r="F30">
        <f>F15+F22+F28</f>
        <v/>
      </c>
      <c r="G30">
        <f>G15+G22+G28</f>
        <v/>
      </c>
      <c r="H30">
        <f>H15+H22+H28</f>
        <v/>
      </c>
      <c r="I30">
        <f>I15+I22+I28</f>
        <v/>
      </c>
      <c r="J30">
        <f>J15+J22+J28</f>
        <v/>
      </c>
      <c r="K30">
        <f>K15+K22+K28</f>
        <v/>
      </c>
      <c r="L30">
        <f>L15+L22+L28</f>
        <v/>
      </c>
    </row>
    <row r="31">
      <c r="B31" s="5" t="inlineStr">
        <is>
          <t>Cash Balance</t>
        </is>
      </c>
      <c r="C31" s="6" t="n">
        <v/>
      </c>
      <c r="D31" s="6" t="n">
        <v/>
      </c>
      <c r="E31" s="6" t="n">
        <v/>
      </c>
      <c r="F31" s="6" t="n">
        <v/>
      </c>
      <c r="G31" s="6">
        <f>'Balance Sheet'!G9</f>
        <v/>
      </c>
      <c r="H31" s="6">
        <f>G31+H30</f>
        <v/>
      </c>
      <c r="I31" s="6">
        <f>H31+I30</f>
        <v/>
      </c>
      <c r="J31" s="6">
        <f>I31+J30</f>
        <v/>
      </c>
      <c r="K31" s="6">
        <f>J31+K30</f>
        <v/>
      </c>
      <c r="L31" s="6">
        <f>K31+L30</f>
        <v/>
      </c>
    </row>
    <row r="32">
      <c r="B32" s="4" t="n">
        <v/>
      </c>
      <c r="C32" t="n">
        <v/>
      </c>
      <c r="D32" t="n">
        <v/>
      </c>
      <c r="E32" t="n">
        <v/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</row>
    <row r="33">
      <c r="B33" s="8" t="inlineStr">
        <is>
          <t>Driver Ratios</t>
        </is>
      </c>
      <c r="C33" s="9" t="n">
        <v/>
      </c>
      <c r="D33" s="9" t="n">
        <v/>
      </c>
      <c r="E33" s="9" t="n">
        <v/>
      </c>
      <c r="F33" s="9" t="n">
        <v/>
      </c>
      <c r="G33" s="9" t="n">
        <v/>
      </c>
      <c r="H33" s="9" t="n">
        <v/>
      </c>
      <c r="I33" s="9" t="n">
        <v/>
      </c>
      <c r="J33" s="9" t="n">
        <v/>
      </c>
      <c r="K33" s="9" t="n">
        <v/>
      </c>
      <c r="L33" s="9" t="n">
        <v/>
      </c>
    </row>
    <row r="34">
      <c r="B34" s="4" t="inlineStr">
        <is>
          <t>Capital Expenditure Revenue Ratio</t>
        </is>
      </c>
      <c r="C34" s="11">
        <f>-C17/'Income Statement'!C8</f>
        <v/>
      </c>
      <c r="D34" s="11">
        <f>-D17/'Income Statement'!D8</f>
        <v/>
      </c>
      <c r="E34" s="11">
        <f>-E17/'Income Statement'!E8</f>
        <v/>
      </c>
      <c r="F34" s="11">
        <f>-F17/'Income Statement'!F8</f>
        <v/>
      </c>
      <c r="G34" s="11">
        <f>-G17/'Income Statement'!G8</f>
        <v/>
      </c>
      <c r="H34" s="11">
        <f>AVERAGE(C34:G34)</f>
        <v/>
      </c>
      <c r="I34" s="11">
        <f>H34</f>
        <v/>
      </c>
      <c r="J34" s="11">
        <f>H34</f>
        <v/>
      </c>
      <c r="K34" s="11">
        <f>H34</f>
        <v/>
      </c>
      <c r="L34" s="11">
        <f>H34</f>
        <v/>
      </c>
    </row>
    <row r="35">
      <c r="B35" s="4" t="inlineStr">
        <is>
          <t>Other Funds Net Operating CF Ratio</t>
        </is>
      </c>
      <c r="C35" s="11">
        <f>C12/C15</f>
        <v/>
      </c>
      <c r="D35" s="11">
        <f>D12/D15</f>
        <v/>
      </c>
      <c r="E35" s="11">
        <f>E12/E15</f>
        <v/>
      </c>
      <c r="F35" s="11">
        <f>F12/F15</f>
        <v/>
      </c>
      <c r="G35" s="11">
        <f>G12/G15</f>
        <v/>
      </c>
      <c r="H35" s="11">
        <f>AVERAGE(C35:G35)</f>
        <v/>
      </c>
      <c r="I35" s="11">
        <f>H35</f>
        <v/>
      </c>
      <c r="J35" s="11">
        <f>H35</f>
        <v/>
      </c>
      <c r="K35" s="11">
        <f>H35</f>
        <v/>
      </c>
      <c r="L35" s="11">
        <f>H35</f>
        <v/>
      </c>
    </row>
    <row r="36">
      <c r="B36" s="4" t="inlineStr">
        <is>
          <t>Levered Free Cash Flow</t>
        </is>
      </c>
      <c r="C36" s="10">
        <f>C15+C17</f>
        <v/>
      </c>
      <c r="D36">
        <f>D15+D17</f>
        <v/>
      </c>
      <c r="E36">
        <f>E15+E17</f>
        <v/>
      </c>
      <c r="F36">
        <f>F15+F17</f>
        <v/>
      </c>
      <c r="G36">
        <f>G15+G17</f>
        <v/>
      </c>
      <c r="H36">
        <f>H15+H17</f>
        <v/>
      </c>
      <c r="I36">
        <f>I15+I17</f>
        <v/>
      </c>
      <c r="J36">
        <f>J15+J17</f>
        <v/>
      </c>
      <c r="K36">
        <f>K15+K17</f>
        <v/>
      </c>
      <c r="L36">
        <f>L15+L17</f>
        <v/>
      </c>
    </row>
    <row r="37">
      <c r="B37" s="4" t="inlineStr">
        <is>
          <t>Levered Free Cash Flow Growth %</t>
        </is>
      </c>
      <c r="C37" s="10" t="n">
        <v/>
      </c>
      <c r="D37" s="11">
        <f>D36/C36-1</f>
        <v/>
      </c>
      <c r="E37" s="11">
        <f>E36/D36-1</f>
        <v/>
      </c>
      <c r="F37" s="11">
        <f>F36/E36-1</f>
        <v/>
      </c>
      <c r="G37" s="11">
        <f>G36/F36-1</f>
        <v/>
      </c>
      <c r="H37" s="11">
        <f>H36/G36-1</f>
        <v/>
      </c>
      <c r="I37" s="11">
        <f>I36/H36-1</f>
        <v/>
      </c>
      <c r="J37" s="11">
        <f>J36/I36-1</f>
        <v/>
      </c>
      <c r="K37" s="11">
        <f>K36/J36-1</f>
        <v/>
      </c>
      <c r="L37" s="11">
        <f>L36/K36-1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2019-06-21T10:23:27Z</dcterms:created>
  <dcterms:modified xsi:type="dcterms:W3CDTF">2019-06-21T10:23:27Z</dcterms:modified>
</cp:coreProperties>
</file>