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buyuan\Desktop\"/>
    </mc:Choice>
  </mc:AlternateContent>
  <xr:revisionPtr revIDLastSave="0" documentId="8_{1C0350BE-F5F8-4BD9-A40B-02ABEE701922}" xr6:coauthVersionLast="47" xr6:coauthVersionMax="47" xr10:uidLastSave="{00000000-0000-0000-0000-000000000000}"/>
  <bookViews>
    <workbookView xWindow="-120" yWindow="-120" windowWidth="38640" windowHeight="21120" activeTab="7" xr2:uid="{00000000-000D-0000-FFFF-FFFF00000000}"/>
  </bookViews>
  <sheets>
    <sheet name="DASHBOARD" sheetId="61" r:id="rId1"/>
    <sheet name="CALENDAR" sheetId="7" r:id="rId2"/>
    <sheet name="KANBAN" sheetId="5" r:id="rId3"/>
    <sheet name="Daily Journal" sheetId="10" r:id="rId4"/>
    <sheet name="DataTable" sheetId="11" r:id="rId5"/>
    <sheet name="MATH115" sheetId="12" r:id="rId6"/>
    <sheet name="MATH116" sheetId="13" r:id="rId7"/>
    <sheet name="CHE102" sheetId="14" r:id="rId8"/>
    <sheet name="MSE121" sheetId="15" r:id="rId9"/>
    <sheet name="MSE100" sheetId="16" r:id="rId10"/>
    <sheet name="SampleSheet" sheetId="17" r:id="rId11"/>
    <sheet name="MSE200" sheetId="62" r:id="rId12"/>
    <sheet name="FACTORS" sheetId="64" r:id="rId13"/>
    <sheet name="HIDE CALCULATIONS" sheetId="2" state="hidden" r:id="rId14"/>
  </sheets>
  <externalReferences>
    <externalReference r:id="rId15"/>
  </externalReferences>
  <definedNames>
    <definedName name="_xleta.COUNT" hidden="1" xlm="1">#NAME?</definedName>
    <definedName name="_xleta.COUNTIF" hidden="1" xlm="1">#NAME?</definedName>
    <definedName name="_xleta.COUNTIFS" hidden="1" xlm="1">#NAME?</definedName>
    <definedName name="_xleta.FACT" hidden="1" xlm="1">#NAME?</definedName>
    <definedName name="_xleta.INFO" hidden="1" xlm="1">#NAME?</definedName>
    <definedName name="_xleta.SUM" hidden="1" xlm="1">#NAME?</definedName>
    <definedName name="_xleta.SUMIF" hidden="1" xlm="1">#NAME?</definedName>
    <definedName name="_xleta.T" hidden="1" xlm="1">#NAME?</definedName>
    <definedName name="_xleta.TODAY" hidden="1" xlm="1">#NAME?</definedName>
    <definedName name="TEST" localSheetId="12">#REF!</definedName>
    <definedName name="TEST">#REF!</definedName>
    <definedName name="TimeSpendingList" localSheetId="12">#REF!</definedName>
    <definedName name="TimeSpendingList">#REF!</definedName>
    <definedName name="Z_297FCC11_B73F_4A77_9AC3_8938F3FD96B8_.wvu.FilterData" localSheetId="0" hidden="1">DASHBOARD!$B$16:$X$44</definedName>
  </definedNames>
  <calcPr calcId="191029"/>
  <customWorkbookViews>
    <customWorkbookView name="Filter 1" guid="{297FCC11-B73F-4A77-9AC3-8938F3FD96B8}" maximized="1" windowWidth="0" windowHeight="0" activeSheetId="0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5" l="1" a="1"/>
  <c r="S3" i="5" s="1"/>
  <c r="O3" i="5" a="1"/>
  <c r="O3" i="5" s="1"/>
  <c r="K3" i="5" a="1"/>
  <c r="K3" i="5" s="1"/>
  <c r="G3" i="5" a="1"/>
  <c r="G3" i="5" s="1"/>
  <c r="C3" i="5" a="1"/>
  <c r="C3" i="5" s="1"/>
  <c r="B7" i="64" l="1"/>
  <c r="B6" i="64"/>
  <c r="B5" i="64"/>
  <c r="B4" i="64"/>
  <c r="H6" i="64"/>
  <c r="H5" i="64"/>
  <c r="H4" i="64"/>
  <c r="H13" i="12" l="1"/>
  <c r="G13" i="12"/>
  <c r="C21" i="62" l="1"/>
  <c r="E20" i="62"/>
  <c r="F20" i="62" s="1"/>
  <c r="G20" i="62" s="1"/>
  <c r="H20" i="62" s="1"/>
  <c r="E19" i="62"/>
  <c r="F19" i="62" s="1"/>
  <c r="G19" i="62" s="1"/>
  <c r="H19" i="62" s="1"/>
  <c r="E18" i="62"/>
  <c r="F18" i="62" s="1"/>
  <c r="G18" i="62" s="1"/>
  <c r="H18" i="62" s="1"/>
  <c r="E17" i="62"/>
  <c r="F17" i="62" s="1"/>
  <c r="G17" i="62" s="1"/>
  <c r="H17" i="62" s="1"/>
  <c r="E16" i="62"/>
  <c r="F16" i="62" s="1"/>
  <c r="G16" i="62" s="1"/>
  <c r="H16" i="62" s="1"/>
  <c r="E15" i="62"/>
  <c r="F15" i="62" s="1"/>
  <c r="G15" i="62" s="1"/>
  <c r="H15" i="62" s="1"/>
  <c r="E14" i="62"/>
  <c r="F14" i="62" s="1"/>
  <c r="G14" i="62" s="1"/>
  <c r="H14" i="62" s="1"/>
  <c r="E13" i="62"/>
  <c r="F13" i="62" s="1"/>
  <c r="G13" i="62" s="1"/>
  <c r="H13" i="62" s="1"/>
  <c r="E12" i="62"/>
  <c r="F12" i="62" s="1"/>
  <c r="G12" i="62" s="1"/>
  <c r="H12" i="62" s="1"/>
  <c r="E11" i="62"/>
  <c r="F11" i="62" s="1"/>
  <c r="C7" i="62"/>
  <c r="F4" i="62" a="1"/>
  <c r="F4" i="62" s="1"/>
  <c r="A1" i="62" s="1"/>
  <c r="F21" i="62" l="1"/>
  <c r="G11" i="62"/>
  <c r="H11" i="62" s="1"/>
  <c r="H21" i="62" s="1"/>
  <c r="R12" i="61" l="1"/>
  <c r="R9" i="61"/>
  <c r="R6" i="61"/>
  <c r="D6" i="61"/>
  <c r="E6" i="61"/>
  <c r="C13" i="61" s="1"/>
  <c r="F6" i="61"/>
  <c r="H6" i="61"/>
  <c r="I6" i="61"/>
  <c r="J6" i="61"/>
  <c r="W6" i="61"/>
  <c r="W8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T6" i="61" l="1"/>
  <c r="T12" i="61"/>
  <c r="T9" i="61"/>
  <c r="J17" i="61" l="1" a="1"/>
  <c r="J17" i="61" s="1"/>
  <c r="M17" i="61"/>
  <c r="J18" i="61" a="1"/>
  <c r="J18" i="61" s="1"/>
  <c r="M18" i="61"/>
  <c r="J19" i="61" a="1"/>
  <c r="J19" i="61" s="1"/>
  <c r="M19" i="61"/>
  <c r="AC19" i="61" s="1"/>
  <c r="J20" i="61" a="1"/>
  <c r="J20" i="61" s="1"/>
  <c r="M20" i="61"/>
  <c r="AC20" i="61" s="1"/>
  <c r="J21" i="61" a="1"/>
  <c r="J21" i="61" s="1"/>
  <c r="M21" i="61"/>
  <c r="AC21" i="61" s="1"/>
  <c r="J22" i="61" a="1"/>
  <c r="J22" i="61" s="1"/>
  <c r="M22" i="61"/>
  <c r="AC22" i="61" s="1"/>
  <c r="J23" i="61" a="1"/>
  <c r="J23" i="61" s="1"/>
  <c r="M23" i="61"/>
  <c r="AC23" i="61" s="1"/>
  <c r="J24" i="61" a="1"/>
  <c r="J24" i="61" s="1"/>
  <c r="M24" i="61"/>
  <c r="AC24" i="61" s="1"/>
  <c r="J25" i="61" a="1"/>
  <c r="J25" i="61" s="1"/>
  <c r="M25" i="61"/>
  <c r="AC25" i="61" s="1"/>
  <c r="J26" i="61" a="1"/>
  <c r="J26" i="61" s="1"/>
  <c r="M26" i="61"/>
  <c r="AC26" i="61" s="1"/>
  <c r="J27" i="61" a="1"/>
  <c r="J27" i="61" s="1"/>
  <c r="M27" i="61"/>
  <c r="AC27" i="61" s="1"/>
  <c r="J28" i="61" a="1"/>
  <c r="J28" i="61" s="1"/>
  <c r="M28" i="61"/>
  <c r="AC28" i="61" s="1"/>
  <c r="J29" i="61" a="1"/>
  <c r="J29" i="61" s="1"/>
  <c r="M29" i="61"/>
  <c r="AC29" i="61" s="1"/>
  <c r="J30" i="61" a="1"/>
  <c r="J30" i="61" s="1"/>
  <c r="M30" i="61"/>
  <c r="AC30" i="61" s="1"/>
  <c r="J31" i="61" a="1"/>
  <c r="J31" i="61" s="1"/>
  <c r="M31" i="61"/>
  <c r="AC31" i="61" s="1"/>
  <c r="J32" i="61" a="1"/>
  <c r="J32" i="61" s="1"/>
  <c r="M32" i="61"/>
  <c r="AC32" i="61" s="1"/>
  <c r="J33" i="61" a="1"/>
  <c r="J33" i="61" s="1"/>
  <c r="M33" i="61"/>
  <c r="AC33" i="61" s="1"/>
  <c r="J34" i="61" a="1"/>
  <c r="J34" i="61" s="1"/>
  <c r="M34" i="61"/>
  <c r="AC34" i="61" s="1"/>
  <c r="J35" i="61" a="1"/>
  <c r="J35" i="61" s="1"/>
  <c r="M35" i="61"/>
  <c r="AC35" i="61" s="1"/>
  <c r="J36" i="61" a="1"/>
  <c r="J36" i="61" s="1"/>
  <c r="M36" i="61"/>
  <c r="AC36" i="61" s="1"/>
  <c r="J37" i="61" a="1"/>
  <c r="J37" i="61" s="1"/>
  <c r="M37" i="61"/>
  <c r="AC37" i="61" s="1"/>
  <c r="J38" i="61" a="1"/>
  <c r="J38" i="61" s="1"/>
  <c r="M38" i="61"/>
  <c r="AC38" i="61" s="1"/>
  <c r="J39" i="61" a="1"/>
  <c r="J39" i="61" s="1"/>
  <c r="M39" i="61"/>
  <c r="AC39" i="61" s="1"/>
  <c r="J40" i="61" a="1"/>
  <c r="J40" i="61" s="1"/>
  <c r="M40" i="61"/>
  <c r="AC40" i="61" s="1"/>
  <c r="J41" i="61" a="1"/>
  <c r="J41" i="61" s="1"/>
  <c r="M41" i="61"/>
  <c r="AC41" i="61" s="1"/>
  <c r="J42" i="61" a="1"/>
  <c r="J42" i="61" s="1"/>
  <c r="M42" i="61"/>
  <c r="AC42" i="61" s="1"/>
  <c r="J43" i="61" a="1"/>
  <c r="J43" i="61" s="1"/>
  <c r="M43" i="61"/>
  <c r="AC43" i="61" s="1"/>
  <c r="J44" i="61" a="1"/>
  <c r="J44" i="61" s="1"/>
  <c r="M44" i="61"/>
  <c r="AC44" i="61" s="1"/>
  <c r="J45" i="61" a="1"/>
  <c r="J45" i="61" s="1"/>
  <c r="M45" i="61"/>
  <c r="AC45" i="61" s="1"/>
  <c r="J46" i="61" a="1"/>
  <c r="J46" i="61" s="1"/>
  <c r="M46" i="61"/>
  <c r="AC46" i="61" s="1"/>
  <c r="J47" i="61" a="1"/>
  <c r="J47" i="61" s="1"/>
  <c r="M47" i="61"/>
  <c r="AC47" i="61" s="1"/>
  <c r="J48" i="61" a="1"/>
  <c r="J48" i="61" s="1"/>
  <c r="M48" i="61"/>
  <c r="AC48" i="61" s="1"/>
  <c r="J49" i="61" a="1"/>
  <c r="J49" i="61" s="1"/>
  <c r="M49" i="61"/>
  <c r="AC49" i="61" s="1"/>
  <c r="J50" i="61" a="1"/>
  <c r="J50" i="61" s="1"/>
  <c r="M50" i="61"/>
  <c r="AC50" i="61" s="1"/>
  <c r="J51" i="61" a="1"/>
  <c r="J51" i="61" s="1"/>
  <c r="M51" i="61"/>
  <c r="AC51" i="61" s="1"/>
  <c r="J52" i="61" a="1"/>
  <c r="J52" i="61" s="1"/>
  <c r="M52" i="61"/>
  <c r="AC52" i="61" s="1"/>
  <c r="J53" i="61" a="1"/>
  <c r="J53" i="61" s="1"/>
  <c r="M53" i="61"/>
  <c r="AC53" i="61" s="1"/>
  <c r="J54" i="61" a="1"/>
  <c r="J54" i="61" s="1"/>
  <c r="M54" i="61"/>
  <c r="AC54" i="61" s="1"/>
  <c r="J55" i="61" a="1"/>
  <c r="J55" i="61" s="1"/>
  <c r="M55" i="61"/>
  <c r="AC55" i="61" s="1"/>
  <c r="J56" i="61" a="1"/>
  <c r="J56" i="61" s="1"/>
  <c r="M56" i="61"/>
  <c r="AC56" i="61" s="1"/>
  <c r="J57" i="61" a="1"/>
  <c r="J57" i="61" s="1"/>
  <c r="M57" i="61"/>
  <c r="AC57" i="61" s="1"/>
  <c r="J58" i="61" a="1"/>
  <c r="J58" i="61" s="1"/>
  <c r="M58" i="61"/>
  <c r="AC58" i="61" s="1"/>
  <c r="J59" i="61" a="1"/>
  <c r="J59" i="61" s="1"/>
  <c r="M59" i="61"/>
  <c r="AC59" i="61" s="1"/>
  <c r="J60" i="61" a="1"/>
  <c r="J60" i="61" s="1"/>
  <c r="M60" i="61"/>
  <c r="AC60" i="61" s="1"/>
  <c r="J61" i="61" a="1"/>
  <c r="J61" i="61" s="1"/>
  <c r="M61" i="61"/>
  <c r="AC61" i="61" s="1"/>
  <c r="AC17" i="61" l="1"/>
  <c r="B8" i="64"/>
  <c r="B9" i="64" s="1"/>
  <c r="AC18" i="61"/>
  <c r="M9" i="61" s="1"/>
  <c r="AB18" i="61"/>
  <c r="AA28" i="61"/>
  <c r="AB28" i="61"/>
  <c r="AA25" i="61"/>
  <c r="AB25" i="61"/>
  <c r="AA55" i="61"/>
  <c r="AB55" i="61"/>
  <c r="AA36" i="61"/>
  <c r="AB36" i="61"/>
  <c r="AA51" i="61"/>
  <c r="AB51" i="61"/>
  <c r="AA43" i="61"/>
  <c r="AB43" i="61"/>
  <c r="AA58" i="61"/>
  <c r="AB58" i="61"/>
  <c r="AA18" i="61"/>
  <c r="AA17" i="61"/>
  <c r="AB17" i="61"/>
  <c r="AA32" i="61"/>
  <c r="AB32" i="61"/>
  <c r="AA47" i="61"/>
  <c r="AB47" i="61"/>
  <c r="AA22" i="61"/>
  <c r="AB22" i="61"/>
  <c r="AA60" i="61"/>
  <c r="AB60" i="61"/>
  <c r="AA44" i="61"/>
  <c r="AB44" i="61"/>
  <c r="AA59" i="61"/>
  <c r="AB59" i="61"/>
  <c r="AA19" i="61"/>
  <c r="AB19" i="61"/>
  <c r="AA26" i="61"/>
  <c r="AB26" i="61"/>
  <c r="AA49" i="61"/>
  <c r="AB49" i="61"/>
  <c r="AA24" i="61"/>
  <c r="AB24" i="61"/>
  <c r="AA31" i="61"/>
  <c r="AB31" i="61"/>
  <c r="AA30" i="61"/>
  <c r="AB30" i="61"/>
  <c r="AA20" i="61"/>
  <c r="AB20" i="61"/>
  <c r="AA27" i="61"/>
  <c r="AB27" i="61"/>
  <c r="AA34" i="61"/>
  <c r="AB34" i="61"/>
  <c r="AA33" i="61"/>
  <c r="AB33" i="61"/>
  <c r="AA56" i="61"/>
  <c r="AB56" i="61"/>
  <c r="AA40" i="61"/>
  <c r="AB40" i="61"/>
  <c r="AA39" i="61"/>
  <c r="AB39" i="61"/>
  <c r="AA46" i="61"/>
  <c r="AB46" i="61"/>
  <c r="AA53" i="61"/>
  <c r="AB53" i="61"/>
  <c r="AA37" i="61"/>
  <c r="AB37" i="61"/>
  <c r="AA21" i="61"/>
  <c r="AB21" i="61"/>
  <c r="AA52" i="61"/>
  <c r="AB52" i="61"/>
  <c r="AA35" i="61"/>
  <c r="AB35" i="61"/>
  <c r="AA50" i="61"/>
  <c r="AB50" i="61"/>
  <c r="AA42" i="61"/>
  <c r="AB42" i="61"/>
  <c r="AA57" i="61"/>
  <c r="AB57" i="61"/>
  <c r="AA41" i="61"/>
  <c r="AB41" i="61"/>
  <c r="AA48" i="61"/>
  <c r="AB48" i="61"/>
  <c r="AA23" i="61"/>
  <c r="AB23" i="61"/>
  <c r="AA54" i="61"/>
  <c r="AB54" i="61"/>
  <c r="AA38" i="61"/>
  <c r="AB38" i="61"/>
  <c r="AA61" i="61"/>
  <c r="AB61" i="61"/>
  <c r="AA45" i="61"/>
  <c r="AB45" i="61"/>
  <c r="AA29" i="61"/>
  <c r="AB29" i="61"/>
  <c r="M6" i="61" l="1"/>
  <c r="M12" i="61" s="1"/>
  <c r="C7" i="12"/>
  <c r="F11" i="17"/>
  <c r="O12" i="61" l="1"/>
  <c r="F4" i="17" a="1"/>
  <c r="F4" i="17" s="1"/>
  <c r="E11" i="17"/>
  <c r="G11" i="17"/>
  <c r="H11" i="17" s="1"/>
  <c r="E12" i="17"/>
  <c r="F12" i="17"/>
  <c r="G12" i="17" s="1"/>
  <c r="H12" i="17" s="1"/>
  <c r="E13" i="17"/>
  <c r="F13" i="17" s="1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 s="1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C4" i="11" a="1"/>
  <c r="E9" i="11" a="1"/>
  <c r="G9" i="11" a="1"/>
  <c r="D9" i="11" a="1"/>
  <c r="O6" i="61" l="1"/>
  <c r="O9" i="61"/>
  <c r="G9" i="11"/>
  <c r="E9" i="11"/>
  <c r="F21" i="17"/>
  <c r="H21" i="17"/>
  <c r="H21" i="16"/>
  <c r="F21" i="16"/>
  <c r="H21" i="15"/>
  <c r="F21" i="15"/>
  <c r="H21" i="14"/>
  <c r="H21" i="13"/>
  <c r="H21" i="12"/>
  <c r="F21" i="12"/>
  <c r="D9" i="11"/>
  <c r="C4" i="11"/>
  <c r="D4" i="11" a="1"/>
  <c r="A1" i="17" l="1"/>
  <c r="C7" i="17"/>
  <c r="A1" i="16"/>
  <c r="C7" i="16"/>
  <c r="A1" i="15"/>
  <c r="C7" i="15"/>
  <c r="A1" i="14"/>
  <c r="C7" i="14"/>
  <c r="A1" i="13"/>
  <c r="C7" i="13"/>
  <c r="A1" i="12"/>
  <c r="D4" i="11"/>
  <c r="G4" i="11" a="1"/>
  <c r="C5" i="11" a="1"/>
  <c r="E4" i="11" a="1"/>
  <c r="D5" i="11" a="1"/>
  <c r="F4" i="11" a="1"/>
  <c r="C5" i="11" l="1"/>
  <c r="G4" i="11"/>
  <c r="E4" i="11"/>
  <c r="F4" i="11"/>
  <c r="D5" i="11"/>
  <c r="C6" i="11" a="1"/>
  <c r="F5" i="11" a="1"/>
  <c r="G5" i="11" a="1"/>
  <c r="E5" i="11" a="1"/>
  <c r="D6" i="11" a="1"/>
  <c r="C6" i="11" l="1"/>
  <c r="F5" i="11"/>
  <c r="G5" i="11"/>
  <c r="E5" i="11"/>
  <c r="D6" i="11"/>
  <c r="F6" i="11" a="1"/>
  <c r="E6" i="11" a="1"/>
  <c r="C7" i="11" a="1"/>
  <c r="G6" i="11" a="1"/>
  <c r="D7" i="11" a="1"/>
  <c r="F6" i="11" l="1"/>
  <c r="G6" i="11"/>
  <c r="C7" i="11"/>
  <c r="E6" i="11"/>
  <c r="D7" i="11"/>
  <c r="E7" i="11" a="1"/>
  <c r="F7" i="11" a="1"/>
  <c r="G7" i="11" a="1"/>
  <c r="C8" i="11" a="1"/>
  <c r="D8" i="11" a="1"/>
  <c r="C8" i="11" l="1"/>
  <c r="F7" i="11"/>
  <c r="E7" i="11"/>
  <c r="G7" i="11"/>
  <c r="D8" i="11"/>
  <c r="F9" i="11" a="1"/>
  <c r="G8" i="11" a="1"/>
  <c r="E8" i="11" a="1"/>
  <c r="F8" i="11" a="1"/>
  <c r="D10" i="11" a="1"/>
  <c r="C9" i="11" a="1"/>
  <c r="C10" i="11" a="1"/>
  <c r="F9" i="11" l="1"/>
  <c r="C9" i="11"/>
  <c r="F8" i="11"/>
  <c r="G8" i="11"/>
  <c r="E8" i="11"/>
  <c r="C10" i="11"/>
  <c r="D10" i="11"/>
  <c r="F10" i="11" a="1"/>
  <c r="E10" i="11" a="1"/>
  <c r="D11" i="11" a="1"/>
  <c r="G10" i="11" a="1"/>
  <c r="C11" i="11" a="1"/>
  <c r="C11" i="11" l="1"/>
  <c r="F10" i="11"/>
  <c r="E10" i="11"/>
  <c r="G10" i="11"/>
  <c r="D11" i="11"/>
  <c r="E11" i="11" a="1"/>
  <c r="G11" i="11" a="1"/>
  <c r="D12" i="11" a="1"/>
  <c r="C12" i="11" a="1"/>
  <c r="F11" i="11" a="1"/>
  <c r="C12" i="11" l="1"/>
  <c r="E11" i="11"/>
  <c r="F11" i="11"/>
  <c r="G11" i="11"/>
  <c r="D12" i="11"/>
  <c r="C13" i="11" a="1"/>
  <c r="F12" i="11" a="1"/>
  <c r="D13" i="11" a="1"/>
  <c r="G12" i="11" a="1"/>
  <c r="E12" i="11" a="1"/>
  <c r="C13" i="11" l="1"/>
  <c r="F12" i="11"/>
  <c r="E12" i="11"/>
  <c r="G12" i="11"/>
  <c r="D13" i="11"/>
  <c r="F13" i="11" a="1"/>
  <c r="D14" i="11" a="1"/>
  <c r="G13" i="11" a="1"/>
  <c r="C14" i="11" a="1"/>
  <c r="E13" i="11" a="1"/>
  <c r="F13" i="11" l="1"/>
  <c r="E13" i="11"/>
  <c r="C14" i="11"/>
  <c r="G13" i="11"/>
  <c r="D14" i="11"/>
  <c r="G14" i="11" a="1"/>
  <c r="F14" i="11" a="1"/>
  <c r="D15" i="11" a="1"/>
  <c r="E14" i="11" a="1"/>
  <c r="C15" i="11" a="1"/>
  <c r="G14" i="11" l="1"/>
  <c r="C15" i="11"/>
  <c r="J7" i="11" s="1"/>
  <c r="F14" i="11"/>
  <c r="E14" i="11"/>
  <c r="D15" i="11"/>
  <c r="D16" i="11" s="1"/>
  <c r="B4" i="7"/>
  <c r="B6" i="7" s="1" a="1"/>
  <c r="B6" i="7" s="1"/>
  <c r="F15" i="11" a="1"/>
  <c r="E15" i="11" a="1"/>
  <c r="G15" i="11" a="1"/>
  <c r="B14" i="7" l="1" a="1"/>
  <c r="B14" i="7" s="1"/>
  <c r="B18" i="7" a="1"/>
  <c r="B18" i="7" s="1"/>
  <c r="B24" i="7" a="1"/>
  <c r="B24" i="7" s="1"/>
  <c r="B17" i="7" a="1"/>
  <c r="B17" i="7" s="1"/>
  <c r="B23" i="7" a="1"/>
  <c r="B23" i="7" s="1"/>
  <c r="B19" i="7" a="1"/>
  <c r="B19" i="7" s="1"/>
  <c r="B22" i="7" a="1"/>
  <c r="B22" i="7" s="1"/>
  <c r="B20" i="7" a="1"/>
  <c r="B20" i="7" s="1"/>
  <c r="B21" i="7" a="1"/>
  <c r="B21" i="7" s="1"/>
  <c r="B9" i="7" a="1"/>
  <c r="B9" i="7" s="1"/>
  <c r="B10" i="7" a="1"/>
  <c r="B10" i="7" s="1"/>
  <c r="B26" i="7" a="1"/>
  <c r="B26" i="7" s="1"/>
  <c r="B11" i="7" a="1"/>
  <c r="B11" i="7" s="1"/>
  <c r="B27" i="7" a="1"/>
  <c r="B27" i="7" s="1"/>
  <c r="B12" i="7" a="1"/>
  <c r="B12" i="7" s="1"/>
  <c r="B8" i="7" a="1"/>
  <c r="B8" i="7" s="1"/>
  <c r="B28" i="7" a="1"/>
  <c r="B28" i="7" s="1"/>
  <c r="B25" i="7" a="1"/>
  <c r="B25" i="7" s="1"/>
  <c r="B13" i="7" a="1"/>
  <c r="B13" i="7" s="1"/>
  <c r="B29" i="7" a="1"/>
  <c r="B29" i="7" s="1"/>
  <c r="B15" i="7" a="1"/>
  <c r="B15" i="7" s="1"/>
  <c r="B16" i="7" a="1"/>
  <c r="B16" i="7" s="1"/>
  <c r="B7" i="7" a="1"/>
  <c r="B7" i="7" s="1"/>
  <c r="C4" i="7"/>
  <c r="C6" i="7" s="1" a="1"/>
  <c r="C6" i="7" s="1"/>
  <c r="J9" i="11"/>
  <c r="J8" i="11"/>
  <c r="J6" i="11"/>
  <c r="J5" i="11"/>
  <c r="J10" i="11"/>
  <c r="J4" i="11"/>
  <c r="F15" i="11"/>
  <c r="J3" i="11" s="1"/>
  <c r="G15" i="11"/>
  <c r="G16" i="11" s="1"/>
  <c r="E15" i="11"/>
  <c r="E16" i="11" s="1"/>
  <c r="F16" i="11" l="1"/>
  <c r="J11" i="11" s="1"/>
  <c r="C9" i="7" a="1"/>
  <c r="C9" i="7" s="1"/>
  <c r="C17" i="7" a="1"/>
  <c r="C17" i="7" s="1"/>
  <c r="C26" i="7" a="1"/>
  <c r="C26" i="7" s="1"/>
  <c r="C27" i="7" a="1"/>
  <c r="C27" i="7" s="1"/>
  <c r="C10" i="7" a="1"/>
  <c r="C10" i="7" s="1"/>
  <c r="C18" i="7" a="1"/>
  <c r="C18" i="7" s="1"/>
  <c r="C11" i="7" a="1"/>
  <c r="C11" i="7" s="1"/>
  <c r="C19" i="7" a="1"/>
  <c r="C19" i="7" s="1"/>
  <c r="C29" i="7" a="1"/>
  <c r="C29" i="7" s="1"/>
  <c r="C12" i="7" a="1"/>
  <c r="C12" i="7" s="1"/>
  <c r="C20" i="7" a="1"/>
  <c r="C20" i="7" s="1"/>
  <c r="C13" i="7" a="1"/>
  <c r="C13" i="7" s="1"/>
  <c r="C21" i="7" a="1"/>
  <c r="C21" i="7" s="1"/>
  <c r="C14" i="7" a="1"/>
  <c r="C14" i="7" s="1"/>
  <c r="C22" i="7" a="1"/>
  <c r="C22" i="7" s="1"/>
  <c r="C7" i="7" a="1"/>
  <c r="C7" i="7" s="1"/>
  <c r="C15" i="7" a="1"/>
  <c r="C15" i="7" s="1"/>
  <c r="C23" i="7" a="1"/>
  <c r="C23" i="7" s="1"/>
  <c r="C24" i="7" a="1"/>
  <c r="C24" i="7" s="1"/>
  <c r="C28" i="7" a="1"/>
  <c r="C28" i="7" s="1"/>
  <c r="C8" i="7" a="1"/>
  <c r="C8" i="7" s="1"/>
  <c r="C16" i="7" a="1"/>
  <c r="C16" i="7" s="1"/>
  <c r="C25" i="7" a="1"/>
  <c r="C25" i="7" s="1"/>
  <c r="D4" i="7"/>
  <c r="D6" i="7" s="1" a="1"/>
  <c r="D6" i="7" s="1"/>
  <c r="B15" i="2"/>
  <c r="B14" i="2"/>
  <c r="B13" i="2"/>
  <c r="E4" i="7" l="1"/>
  <c r="E6" i="7" s="1" a="1"/>
  <c r="E6" i="7" s="1"/>
  <c r="D8" i="7" a="1"/>
  <c r="D8" i="7" s="1"/>
  <c r="D24" i="7" a="1"/>
  <c r="D24" i="7" s="1"/>
  <c r="D25" i="7" a="1"/>
  <c r="D25" i="7" s="1"/>
  <c r="D17" i="7" a="1"/>
  <c r="D17" i="7" s="1"/>
  <c r="D9" i="7" a="1"/>
  <c r="D9" i="7" s="1"/>
  <c r="D10" i="7" a="1"/>
  <c r="D10" i="7" s="1"/>
  <c r="D18" i="7" a="1"/>
  <c r="D18" i="7" s="1"/>
  <c r="D11" i="7" a="1"/>
  <c r="D11" i="7" s="1"/>
  <c r="D19" i="7" a="1"/>
  <c r="D19" i="7" s="1"/>
  <c r="D27" i="7" a="1"/>
  <c r="D27" i="7" s="1"/>
  <c r="D28" i="7" a="1"/>
  <c r="D28" i="7" s="1"/>
  <c r="D21" i="7" a="1"/>
  <c r="D21" i="7" s="1"/>
  <c r="D12" i="7" a="1"/>
  <c r="D12" i="7" s="1"/>
  <c r="D20" i="7" a="1"/>
  <c r="D20" i="7" s="1"/>
  <c r="D13" i="7" a="1"/>
  <c r="D13" i="7" s="1"/>
  <c r="D14" i="7" a="1"/>
  <c r="D14" i="7" s="1"/>
  <c r="D22" i="7" a="1"/>
  <c r="D22" i="7" s="1"/>
  <c r="D29" i="7" a="1"/>
  <c r="D29" i="7" s="1"/>
  <c r="D7" i="7" a="1"/>
  <c r="D7" i="7" s="1"/>
  <c r="D23" i="7" a="1"/>
  <c r="D23" i="7" s="1"/>
  <c r="D26" i="7" a="1"/>
  <c r="D26" i="7" s="1"/>
  <c r="D15" i="7" a="1"/>
  <c r="D15" i="7" s="1"/>
  <c r="D16" i="7" a="1"/>
  <c r="D16" i="7" s="1"/>
  <c r="E3" i="2"/>
  <c r="F4" i="7" l="1"/>
  <c r="F6" i="7" s="1" a="1"/>
  <c r="F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7" i="7" a="1"/>
  <c r="E7" i="7" s="1"/>
  <c r="E23" i="7" a="1"/>
  <c r="E23" i="7" s="1"/>
  <c r="E8" i="7" a="1"/>
  <c r="E8" i="7" s="1"/>
  <c r="E24" i="7" a="1"/>
  <c r="E24" i="7" s="1"/>
  <c r="E9" i="7" a="1"/>
  <c r="E9" i="7" s="1"/>
  <c r="E25" i="7" a="1"/>
  <c r="E25" i="7" s="1"/>
  <c r="E10" i="7" a="1"/>
  <c r="E10" i="7" s="1"/>
  <c r="E26" i="7" a="1"/>
  <c r="E26" i="7" s="1"/>
  <c r="E11" i="7" a="1"/>
  <c r="E11" i="7" s="1"/>
  <c r="E27" i="7" a="1"/>
  <c r="E27" i="7" s="1"/>
  <c r="E12" i="7" a="1"/>
  <c r="E12" i="7" s="1"/>
  <c r="E28" i="7" a="1"/>
  <c r="E28" i="7" s="1"/>
  <c r="E13" i="7" a="1"/>
  <c r="E13" i="7" s="1"/>
  <c r="E29" i="7" a="1"/>
  <c r="E29" i="7" s="1"/>
  <c r="E14" i="7" a="1"/>
  <c r="E14" i="7" s="1"/>
  <c r="E15" i="7" a="1"/>
  <c r="E15" i="7" s="1"/>
  <c r="E16" i="7" a="1"/>
  <c r="E16" i="7" s="1"/>
  <c r="B9" i="2"/>
  <c r="B10" i="2"/>
  <c r="B5" i="2"/>
  <c r="B2" i="2"/>
  <c r="B3" i="2"/>
  <c r="E2" i="2"/>
  <c r="B4" i="2"/>
  <c r="B6" i="2"/>
  <c r="G4" i="7" l="1"/>
  <c r="F12" i="7" a="1"/>
  <c r="F12" i="7" s="1"/>
  <c r="F20" i="7" a="1"/>
  <c r="F20" i="7" s="1"/>
  <c r="F28" i="7" a="1"/>
  <c r="F28" i="7" s="1"/>
  <c r="F13" i="7" a="1"/>
  <c r="F13" i="7" s="1"/>
  <c r="F21" i="7" a="1"/>
  <c r="F21" i="7" s="1"/>
  <c r="F29" i="7" a="1"/>
  <c r="F29" i="7" s="1"/>
  <c r="F14" i="7" a="1"/>
  <c r="F14" i="7" s="1"/>
  <c r="F22" i="7" a="1"/>
  <c r="F22" i="7" s="1"/>
  <c r="F7" i="7" a="1"/>
  <c r="F7" i="7" s="1"/>
  <c r="F15" i="7" a="1"/>
  <c r="F15" i="7" s="1"/>
  <c r="F23" i="7" a="1"/>
  <c r="F23" i="7" s="1"/>
  <c r="F8" i="7" a="1"/>
  <c r="F8" i="7" s="1"/>
  <c r="F16" i="7" a="1"/>
  <c r="F16" i="7" s="1"/>
  <c r="F24" i="7" a="1"/>
  <c r="F24" i="7" s="1"/>
  <c r="F9" i="7" a="1"/>
  <c r="F9" i="7" s="1"/>
  <c r="F17" i="7" a="1"/>
  <c r="F17" i="7" s="1"/>
  <c r="F25" i="7" a="1"/>
  <c r="F25" i="7" s="1"/>
  <c r="F10" i="7" a="1"/>
  <c r="F10" i="7" s="1"/>
  <c r="F18" i="7" a="1"/>
  <c r="F18" i="7" s="1"/>
  <c r="F26" i="7" a="1"/>
  <c r="F26" i="7" s="1"/>
  <c r="F11" i="7" a="1"/>
  <c r="F11" i="7" s="1"/>
  <c r="F19" i="7" a="1"/>
  <c r="F19" i="7" s="1"/>
  <c r="F27" i="7" a="1"/>
  <c r="F27" i="7" s="1"/>
  <c r="H4" i="7" l="1"/>
  <c r="G8" i="7" a="1"/>
  <c r="G8" i="7" s="1"/>
  <c r="G24" i="7" a="1"/>
  <c r="G24" i="7" s="1"/>
  <c r="G9" i="7" a="1"/>
  <c r="G9" i="7" s="1"/>
  <c r="G25" i="7" a="1"/>
  <c r="G25" i="7" s="1"/>
  <c r="G10" i="7" a="1"/>
  <c r="G10" i="7" s="1"/>
  <c r="G26" i="7" a="1"/>
  <c r="G26" i="7" s="1"/>
  <c r="G11" i="7" a="1"/>
  <c r="G11" i="7" s="1"/>
  <c r="G27" i="7" a="1"/>
  <c r="G27" i="7" s="1"/>
  <c r="G12" i="7" a="1"/>
  <c r="G12" i="7" s="1"/>
  <c r="G28" i="7" a="1"/>
  <c r="G28" i="7" s="1"/>
  <c r="G13" i="7" a="1"/>
  <c r="G13" i="7" s="1"/>
  <c r="G29" i="7" a="1"/>
  <c r="G29" i="7" s="1"/>
  <c r="G14" i="7" a="1"/>
  <c r="G14" i="7" s="1"/>
  <c r="G6" i="7" a="1"/>
  <c r="G6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7" i="7" a="1"/>
  <c r="G7" i="7" s="1"/>
  <c r="G23" i="7" a="1"/>
  <c r="G23" i="7" s="1"/>
  <c r="H7" i="7" l="1" a="1"/>
  <c r="H7" i="7" s="1"/>
  <c r="H15" i="7" a="1"/>
  <c r="H15" i="7" s="1"/>
  <c r="H23" i="7" a="1"/>
  <c r="H23" i="7" s="1"/>
  <c r="H8" i="7" a="1"/>
  <c r="H8" i="7" s="1"/>
  <c r="H16" i="7" a="1"/>
  <c r="H16" i="7" s="1"/>
  <c r="H24" i="7" a="1"/>
  <c r="H24" i="7" s="1"/>
  <c r="H9" i="7" a="1"/>
  <c r="H9" i="7" s="1"/>
  <c r="H17" i="7" a="1"/>
  <c r="H17" i="7" s="1"/>
  <c r="H25" i="7" a="1"/>
  <c r="H25" i="7" s="1"/>
  <c r="H10" i="7" a="1"/>
  <c r="H10" i="7" s="1"/>
  <c r="H18" i="7" a="1"/>
  <c r="H18" i="7" s="1"/>
  <c r="H26" i="7" a="1"/>
  <c r="H26" i="7" s="1"/>
  <c r="H11" i="7" a="1"/>
  <c r="H11" i="7" s="1"/>
  <c r="H19" i="7" a="1"/>
  <c r="H19" i="7" s="1"/>
  <c r="H27" i="7" a="1"/>
  <c r="H27" i="7" s="1"/>
  <c r="H12" i="7" a="1"/>
  <c r="H12" i="7" s="1"/>
  <c r="H20" i="7" a="1"/>
  <c r="H20" i="7" s="1"/>
  <c r="H28" i="7" a="1"/>
  <c r="H28" i="7" s="1"/>
  <c r="H13" i="7" a="1"/>
  <c r="H13" i="7" s="1"/>
  <c r="H21" i="7" a="1"/>
  <c r="H21" i="7" s="1"/>
  <c r="H29" i="7" a="1"/>
  <c r="H29" i="7" s="1"/>
  <c r="H14" i="7" a="1"/>
  <c r="H14" i="7" s="1"/>
  <c r="H22" i="7" a="1"/>
  <c r="H22" i="7" s="1"/>
  <c r="H6" i="7" a="1"/>
  <c r="H6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<sst xmlns="http://schemas.openxmlformats.org/spreadsheetml/2006/main" count="588" uniqueCount="175">
  <si>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</si>
  <si>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</si>
  <si>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</si>
  <si>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</si>
  <si>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</si>
  <si>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</si>
  <si>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</si>
  <si>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</si>
  <si>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</si>
  <si>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</si>
  <si>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</si>
  <si>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</si>
  <si>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</si>
  <si>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</si>
  <si>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</si>
  <si>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</si>
  <si>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</si>
  <si>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</si>
  <si>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</si>
  <si>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</si>
  <si>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</si>
  <si>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</si>
  <si>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</si>
  <si>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</si>
  <si>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</si>
  <si>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</si>
  <si>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</si>
  <si>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</si>
  <si>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</si>
  <si>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</si>
  <si>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</si>
  <si>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</si>
  <si>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</si>
  <si>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</si>
  <si>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</si>
  <si>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</si>
  <si>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</si>
  <si>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</si>
  <si>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</si>
  <si>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</si>
  <si>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</si>
  <si>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</si>
  <si>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</si>
  <si>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</si>
  <si>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</si>
  <si>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</si>
  <si>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</si>
  <si>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</si>
  <si>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</si>
  <si>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</si>
  <si>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</si>
  <si>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</si>
  <si>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</si>
  <si>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</si>
  <si>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</si>
  <si>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</si>
  <si>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</si>
  <si>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</si>
  <si>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</si>
  <si>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</si>
  <si>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</si>
  <si>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</si>
  <si>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</si>
  <si>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</si>
  <si>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</si>
  <si>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</si>
  <si>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</si>
  <si>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</si>
  <si>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</si>
  <si>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</si>
  <si>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</si>
  <si>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</si>
  <si>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</si>
  <si>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</si>
  <si>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</si>
  <si>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</si>
  <si>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</si>
  <si>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</si>
  <si>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</si>
  <si>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</si>
  <si>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</si>
  <si>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</si>
  <si>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</si>
  <si>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</si>
  <si>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</si>
  <si>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</si>
  <si>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</si>
  <si>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</si>
  <si>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</si>
  <si>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</si>
  <si>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</si>
  <si>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</si>
  <si>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</si>
  <si>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</si>
  <si>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</si>
  <si>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</si>
  <si>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</si>
  <si>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</si>
  <si>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</si>
  <si>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</si>
  <si>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</si>
  <si>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</si>
  <si>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</si>
  <si>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</si>
  <si>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</si>
  <si>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</si>
  <si>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</si>
  <si>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</si>
  <si>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</si>
  <si>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</si>
  <si>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</si>
  <si>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</si>
  <si>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</si>
  <si>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</si>
  <si>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</si>
  <si>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</si>
  <si>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</si>
  <si>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</si>
  <si>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</si>
  <si>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</si>
  <si>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</si>
  <si>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</si>
  <si>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</si>
  <si>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</si>
  <si>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</si>
  <si>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</si>
  <si>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</si>
  <si>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</si>
  <si>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</si>
  <si>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</si>
  <si>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</si>
  <si>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</si>
  <si>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</si>
  <si>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</si>
  <si>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</si>
  <si>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</si>
  <si>
    <t>Waterloo Credit Ratio</t>
  </si>
  <si>
    <t>No</t>
  </si>
  <si>
    <t>Midterm</t>
  </si>
  <si>
    <t>Other</t>
  </si>
  <si>
    <t>MidTerm</t>
  </si>
  <si>
    <t>asdasd</t>
  </si>
  <si>
    <t>MSE200</t>
  </si>
  <si>
    <t>MEDIUM</t>
  </si>
  <si>
    <t>Assessment222</t>
  </si>
  <si>
    <t>AssessmentSARP</t>
  </si>
  <si>
    <t>HFGH</t>
  </si>
  <si>
    <t>ASDA</t>
  </si>
  <si>
    <t>sdsda</t>
  </si>
  <si>
    <t>Date</t>
  </si>
  <si>
    <t>Journal</t>
  </si>
  <si>
    <t>Study Time (Hrs)</t>
  </si>
  <si>
    <t>asjkdh</t>
  </si>
  <si>
    <t>FACTORS</t>
  </si>
  <si>
    <t>Assignments</t>
  </si>
  <si>
    <t>User Info</t>
  </si>
  <si>
    <t>Assignment Priority</t>
  </si>
  <si>
    <t>Assignment Info</t>
  </si>
  <si>
    <t>Data</t>
  </si>
  <si>
    <t>Late Count</t>
  </si>
  <si>
    <t>Program</t>
  </si>
  <si>
    <t>MGTE</t>
  </si>
  <si>
    <t>To-do</t>
  </si>
  <si>
    <t>Year</t>
  </si>
  <si>
    <t>Mid</t>
  </si>
  <si>
    <t>Completed</t>
  </si>
  <si>
    <t>Commute/Sleep</t>
  </si>
  <si>
    <t>Next Deadline</t>
  </si>
  <si>
    <t>Study Hours</t>
  </si>
  <si>
    <t>Average Days Late</t>
  </si>
  <si>
    <t>Study Length</t>
  </si>
  <si>
    <t>Adherence Value</t>
  </si>
  <si>
    <t>Sleep</t>
  </si>
  <si>
    <t>Adherence value is calculated by subtracting the average days late and the amount of low, medium, and high priority tasks multiplied by some factor from an initial score of 100.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</si>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</sst>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yyyy&quot;-&quot;mm&quot;-&quot;dd"/>
    <numFmt numFmtId="166" formatCode="yyyy\-mm\-dd"/>
    <numFmt numFmtId="167" formatCode="yyyy\-mm\-dd;@"/>
    <numFmt numFmtId="168" formatCode="0.0%"/>
    <numFmt numFmtId="169" formatCode="0.0"/>
    <numFmt numFmtId="170" formatCode="&quot;$&quot;#,##0.00;[Red]&quot;$&quot;#,##0.00"/>
    <numFmt numFmtId="171" formatCode="&quot;$&quot;#,##0.00"/>
    <numFmt numFmtId="172" formatCode="0.000"/>
    <numFmt numFmtId="173" formatCode="0.0000"/>
    <numFmt numFmtId="174" formatCode="yyyy/mm/dd;@"/>
  </numFmts>
  <fonts count="96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6"/>
      <color theme="1"/>
      <name val="Arial"/>
      <family val="2"/>
      <scheme val="minor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  <font>
      <b/>
      <sz val="8"/>
      <color theme="1"/>
      <name val="Arial"/>
      <family val="2"/>
    </font>
    <font>
      <sz val="11"/>
      <color theme="2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11"/>
      <color theme="8" tint="-0.249977111117893"/>
      <name val="Arial"/>
      <family val="2"/>
      <scheme val="minor"/>
    </font>
    <font>
      <sz val="8"/>
      <color theme="2"/>
      <name val="Arial"/>
      <family val="2"/>
      <scheme val="minor"/>
    </font>
    <font>
      <b/>
      <sz val="16"/>
      <color theme="2"/>
      <name val="Arial"/>
      <family val="2"/>
      <scheme val="minor"/>
    </font>
    <font>
      <b/>
      <sz val="12"/>
      <color theme="8" tint="-0.249977111117893"/>
      <name val="Arial"/>
      <family val="2"/>
      <scheme val="minor"/>
    </font>
    <font>
      <b/>
      <sz val="20"/>
      <color theme="2"/>
      <name val="Roboto"/>
    </font>
    <font>
      <b/>
      <sz val="10"/>
      <color theme="2"/>
      <name val="Roboto"/>
    </font>
    <font>
      <b/>
      <sz val="12"/>
      <color theme="2"/>
      <name val="Roboto"/>
    </font>
    <font>
      <b/>
      <sz val="14"/>
      <color theme="8" tint="-0.249977111117893"/>
      <name val="Roboto"/>
    </font>
    <font>
      <b/>
      <sz val="26"/>
      <color theme="8" tint="-0.249977111117893"/>
      <name val="Roboto"/>
    </font>
    <font>
      <b/>
      <sz val="11"/>
      <color theme="8" tint="-0.249977111117893"/>
      <name val="Roboto"/>
    </font>
    <font>
      <sz val="12"/>
      <color theme="8" tint="-0.249977111117893"/>
      <name val="Roboto"/>
    </font>
    <font>
      <sz val="11"/>
      <color theme="1"/>
      <name val="3DS Fonticon"/>
      <family val="3"/>
    </font>
    <font>
      <sz val="10"/>
      <color theme="1"/>
      <name val="3DS Fonticon"/>
      <family val="3"/>
    </font>
    <font>
      <b/>
      <sz val="11"/>
      <color theme="1"/>
      <name val="3DS Fonticon"/>
      <family val="3"/>
    </font>
    <font>
      <sz val="11"/>
      <color rgb="FF999B84"/>
      <name val="3DS Fonticon"/>
      <family val="3"/>
    </font>
    <font>
      <sz val="10"/>
      <color rgb="FF000000"/>
      <name val="3DS Fonticon"/>
      <family val="3"/>
    </font>
    <font>
      <sz val="24"/>
      <color theme="2"/>
      <name val="Roboto"/>
    </font>
    <font>
      <sz val="24"/>
      <color theme="0"/>
      <name val="Roboto"/>
    </font>
    <font>
      <sz val="18"/>
      <color theme="1"/>
      <name val="Roboto"/>
    </font>
    <font>
      <sz val="48"/>
      <color theme="0"/>
      <name val="Arial"/>
      <family val="2"/>
    </font>
    <font>
      <sz val="11"/>
      <color theme="8" tint="-0.249977111117893"/>
      <name val="Roboto"/>
    </font>
    <font>
      <b/>
      <sz val="11"/>
      <color theme="0" tint="-4.9989318521683403E-2"/>
      <name val="Arial"/>
      <family val="2"/>
    </font>
    <font>
      <sz val="13.3"/>
      <color rgb="FF000000"/>
      <name val="Aptos Narrow"/>
    </font>
    <font>
      <sz val="8"/>
      <color theme="1" tint="0.34998626667073579"/>
      <name val="Arial"/>
      <family val="2"/>
      <scheme val="minor"/>
    </font>
    <font>
      <sz val="10"/>
      <color theme="1" tint="0.34998626667073579"/>
      <name val="Arial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rgb="FFF8E5E5"/>
      </patternFill>
    </fill>
    <fill>
      <patternFill patternType="solid">
        <fgColor theme="1" tint="0.14999847407452621"/>
        <bgColor rgb="FFDDB7AB"/>
      </patternFill>
    </fill>
    <fill>
      <patternFill patternType="solid">
        <fgColor theme="8" tint="-0.249977111117893"/>
        <bgColor rgb="FF999B84"/>
      </patternFill>
    </fill>
    <fill>
      <patternFill patternType="solid">
        <fgColor theme="8" tint="-0.249977111117893"/>
        <bgColor rgb="FFEFD9D1"/>
      </patternFill>
    </fill>
    <fill>
      <patternFill patternType="solid">
        <fgColor theme="8" tint="-0.249977111117893"/>
        <bgColor indexed="64"/>
      </patternFill>
    </fill>
    <fill>
      <patternFill patternType="lightUp">
        <fgColor theme="2"/>
        <bgColor theme="0"/>
      </patternFill>
    </fill>
    <fill>
      <patternFill patternType="solid">
        <fgColor theme="2" tint="-4.9989318521683403E-2"/>
        <bgColor indexed="64"/>
      </patternFill>
    </fill>
  </fills>
  <borders count="71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/>
      <diagonal/>
    </border>
    <border>
      <left/>
      <right style="thick">
        <color rgb="FFBFCBCE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/>
      <right/>
      <top/>
      <bottom style="thin">
        <color rgb="FFEFEFEF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/>
      <right style="thick">
        <color rgb="FFBFCBCE"/>
      </right>
      <top style="thin">
        <color rgb="FFEFEFEF"/>
      </top>
      <bottom style="thick">
        <color rgb="FFBFCBCE"/>
      </bottom>
      <diagonal/>
    </border>
    <border>
      <left style="thin">
        <color theme="0" tint="-4.9989318521683403E-2"/>
      </left>
      <right style="thin">
        <color theme="0" tint="-4.9989318521683403E-2"/>
      </right>
      <top style="double">
        <color theme="4"/>
      </top>
      <bottom style="thin">
        <color theme="0" tint="-4.9989318521683403E-2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indexed="64"/>
      </right>
      <top/>
      <bottom/>
      <diagonal/>
    </border>
  </borders>
  <cellStyleXfs count="16">
    <xf numFmtId="0" fontId="0" fillId="0" borderId="0"/>
    <xf numFmtId="9" fontId="22" fillId="0" borderId="0" applyFon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/>
    <xf numFmtId="0" fontId="4" fillId="0" borderId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1" fillId="16" borderId="0" applyNumberFormat="0" applyBorder="0" applyAlignment="0" applyProtection="0"/>
    <xf numFmtId="9" fontId="33" fillId="5" borderId="24"/>
    <xf numFmtId="9" fontId="33" fillId="22" borderId="24" applyFont="0" applyFill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2">
    <xf numFmtId="0" fontId="0" fillId="0" borderId="0" xfId="0"/>
    <xf numFmtId="0" fontId="15" fillId="0" borderId="0" xfId="0" applyFont="1"/>
    <xf numFmtId="0" fontId="20" fillId="0" borderId="0" xfId="0" applyFont="1"/>
    <xf numFmtId="0" fontId="21" fillId="2" borderId="0" xfId="0" applyFont="1" applyFill="1"/>
    <xf numFmtId="0" fontId="0" fillId="8" borderId="0" xfId="0" applyFill="1"/>
    <xf numFmtId="0" fontId="0" fillId="8" borderId="0" xfId="0" applyFill="1" applyAlignment="1">
      <alignment horizontal="center"/>
    </xf>
    <xf numFmtId="0" fontId="42" fillId="7" borderId="0" xfId="0" applyFont="1" applyFill="1" applyAlignment="1">
      <alignment horizontal="center" vertical="center"/>
    </xf>
    <xf numFmtId="0" fontId="43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43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" fillId="0" borderId="0" xfId="4"/>
    <xf numFmtId="0" fontId="3" fillId="0" borderId="0" xfId="5"/>
    <xf numFmtId="0" fontId="3" fillId="0" borderId="0" xfId="5" applyAlignment="1">
      <alignment vertical="center"/>
    </xf>
    <xf numFmtId="0" fontId="50" fillId="6" borderId="27" xfId="5" applyFont="1" applyFill="1" applyBorder="1"/>
    <xf numFmtId="0" fontId="50" fillId="6" borderId="0" xfId="5" applyFont="1" applyFill="1" applyAlignment="1">
      <alignment vertical="center" wrapText="1"/>
    </xf>
    <xf numFmtId="0" fontId="50" fillId="6" borderId="0" xfId="5" applyFont="1" applyFill="1"/>
    <xf numFmtId="2" fontId="51" fillId="10" borderId="28" xfId="5" applyNumberFormat="1" applyFont="1" applyFill="1" applyBorder="1" applyAlignment="1">
      <alignment horizontal="center" vertical="center" wrapText="1"/>
    </xf>
    <xf numFmtId="2" fontId="51" fillId="10" borderId="29" xfId="5" applyNumberFormat="1" applyFont="1" applyFill="1" applyBorder="1" applyAlignment="1">
      <alignment horizontal="center" vertical="center" wrapText="1"/>
    </xf>
    <xf numFmtId="168" fontId="51" fillId="10" borderId="29" xfId="5" applyNumberFormat="1" applyFont="1" applyFill="1" applyBorder="1" applyAlignment="1">
      <alignment horizontal="center" vertical="center" wrapText="1"/>
    </xf>
    <xf numFmtId="169" fontId="51" fillId="10" borderId="29" xfId="5" applyNumberFormat="1" applyFont="1" applyFill="1" applyBorder="1" applyAlignment="1">
      <alignment horizontal="center" vertical="center" wrapText="1"/>
    </xf>
    <xf numFmtId="0" fontId="52" fillId="10" borderId="29" xfId="5" applyFont="1" applyFill="1" applyBorder="1" applyAlignment="1">
      <alignment horizontal="center" vertical="center" wrapText="1"/>
    </xf>
    <xf numFmtId="0" fontId="50" fillId="6" borderId="25" xfId="5" applyFont="1" applyFill="1" applyBorder="1" applyAlignment="1">
      <alignment vertical="center"/>
    </xf>
    <xf numFmtId="2" fontId="53" fillId="10" borderId="31" xfId="6" applyNumberFormat="1" applyFont="1" applyFill="1" applyBorder="1" applyAlignment="1" applyProtection="1">
      <alignment horizontal="center" vertical="center" wrapText="1"/>
    </xf>
    <xf numFmtId="168" fontId="53" fillId="10" borderId="31" xfId="7" applyNumberFormat="1" applyFont="1" applyFill="1" applyBorder="1" applyAlignment="1" applyProtection="1">
      <alignment horizontal="center" vertical="center" wrapText="1"/>
    </xf>
    <xf numFmtId="169" fontId="53" fillId="10" borderId="31" xfId="6" applyNumberFormat="1" applyFont="1" applyFill="1" applyBorder="1" applyAlignment="1" applyProtection="1">
      <alignment horizontal="center" vertical="center" wrapText="1"/>
    </xf>
    <xf numFmtId="0" fontId="53" fillId="10" borderId="32" xfId="5" applyFont="1" applyFill="1" applyBorder="1" applyAlignment="1">
      <alignment horizontal="center" vertical="center" wrapText="1"/>
    </xf>
    <xf numFmtId="0" fontId="54" fillId="11" borderId="33" xfId="5" applyFont="1" applyFill="1" applyBorder="1" applyAlignment="1" applyProtection="1">
      <alignment horizontal="center" vertical="center" wrapText="1"/>
      <protection locked="0"/>
    </xf>
    <xf numFmtId="2" fontId="55" fillId="12" borderId="34" xfId="6" applyNumberFormat="1" applyFont="1" applyFill="1" applyBorder="1" applyAlignment="1" applyProtection="1">
      <alignment horizontal="center" vertical="center" wrapText="1"/>
    </xf>
    <xf numFmtId="0" fontId="54" fillId="11" borderId="35" xfId="5" applyFont="1" applyFill="1" applyBorder="1" applyAlignment="1" applyProtection="1">
      <alignment horizontal="center" vertical="center" wrapText="1"/>
      <protection locked="0"/>
    </xf>
    <xf numFmtId="0" fontId="50" fillId="6" borderId="25" xfId="5" applyFont="1" applyFill="1" applyBorder="1"/>
    <xf numFmtId="0" fontId="3" fillId="0" borderId="0" xfId="5" applyAlignment="1">
      <alignment horizontal="center"/>
    </xf>
    <xf numFmtId="170" fontId="20" fillId="0" borderId="0" xfId="5" applyNumberFormat="1" applyFont="1" applyAlignment="1">
      <alignment horizontal="center" vertical="center"/>
    </xf>
    <xf numFmtId="0" fontId="57" fillId="0" borderId="0" xfId="5" applyFont="1" applyAlignment="1">
      <alignment vertical="center"/>
    </xf>
    <xf numFmtId="0" fontId="58" fillId="0" borderId="0" xfId="5" applyFont="1" applyAlignment="1">
      <alignment vertical="center"/>
    </xf>
    <xf numFmtId="0" fontId="59" fillId="0" borderId="0" xfId="5" applyFont="1"/>
    <xf numFmtId="0" fontId="59" fillId="0" borderId="0" xfId="5" applyFont="1" applyAlignment="1">
      <alignment vertical="center"/>
    </xf>
    <xf numFmtId="170" fontId="60" fillId="0" borderId="0" xfId="5" applyNumberFormat="1" applyFont="1" applyAlignment="1">
      <alignment horizontal="center" vertical="center"/>
    </xf>
    <xf numFmtId="0" fontId="59" fillId="0" borderId="0" xfId="5" applyFont="1" applyAlignment="1">
      <alignment horizontal="center"/>
    </xf>
    <xf numFmtId="0" fontId="3" fillId="0" borderId="0" xfId="5" applyAlignment="1">
      <alignment horizontal="center" vertical="center"/>
    </xf>
    <xf numFmtId="0" fontId="61" fillId="0" borderId="0" xfId="5" applyFont="1" applyAlignment="1">
      <alignment vertical="center"/>
    </xf>
    <xf numFmtId="0" fontId="59" fillId="11" borderId="27" xfId="5" applyFont="1" applyFill="1" applyBorder="1"/>
    <xf numFmtId="0" fontId="59" fillId="11" borderId="0" xfId="5" applyFont="1" applyFill="1"/>
    <xf numFmtId="0" fontId="17" fillId="11" borderId="25" xfId="5" applyFont="1" applyFill="1" applyBorder="1"/>
    <xf numFmtId="0" fontId="59" fillId="11" borderId="27" xfId="5" applyFont="1" applyFill="1" applyBorder="1" applyAlignment="1">
      <alignment horizontal="center"/>
    </xf>
    <xf numFmtId="0" fontId="59" fillId="11" borderId="0" xfId="5" applyFont="1" applyFill="1" applyAlignment="1">
      <alignment horizontal="center"/>
    </xf>
    <xf numFmtId="168" fontId="59" fillId="11" borderId="40" xfId="7" applyNumberFormat="1" applyFont="1" applyFill="1" applyBorder="1" applyAlignment="1" applyProtection="1">
      <alignment horizontal="center" vertical="center"/>
      <protection locked="0"/>
    </xf>
    <xf numFmtId="0" fontId="62" fillId="11" borderId="41" xfId="5" applyFont="1" applyFill="1" applyBorder="1" applyAlignment="1" applyProtection="1">
      <alignment horizontal="center" vertical="center"/>
      <protection locked="0"/>
    </xf>
    <xf numFmtId="169" fontId="59" fillId="11" borderId="41" xfId="5" applyNumberFormat="1" applyFont="1" applyFill="1" applyBorder="1" applyAlignment="1" applyProtection="1">
      <alignment horizontal="center" vertical="center"/>
      <protection locked="0"/>
    </xf>
    <xf numFmtId="0" fontId="62" fillId="11" borderId="42" xfId="5" applyFont="1" applyFill="1" applyBorder="1" applyAlignment="1" applyProtection="1">
      <alignment horizontal="center" vertical="center"/>
      <protection locked="0"/>
    </xf>
    <xf numFmtId="168" fontId="59" fillId="11" borderId="43" xfId="7" applyNumberFormat="1" applyFont="1" applyFill="1" applyBorder="1" applyAlignment="1" applyProtection="1">
      <alignment horizontal="center" vertical="center"/>
      <protection locked="0"/>
    </xf>
    <xf numFmtId="0" fontId="62" fillId="11" borderId="31" xfId="5" applyFont="1" applyFill="1" applyBorder="1" applyAlignment="1" applyProtection="1">
      <alignment horizontal="center" vertical="center"/>
      <protection locked="0"/>
    </xf>
    <xf numFmtId="169" fontId="59" fillId="11" borderId="31" xfId="5" applyNumberFormat="1" applyFont="1" applyFill="1" applyBorder="1" applyAlignment="1" applyProtection="1">
      <alignment horizontal="center" vertical="center"/>
      <protection locked="0"/>
    </xf>
    <xf numFmtId="0" fontId="62" fillId="11" borderId="44" xfId="5" applyFont="1" applyFill="1" applyBorder="1" applyAlignment="1" applyProtection="1">
      <alignment horizontal="center" vertical="center"/>
      <protection locked="0"/>
    </xf>
    <xf numFmtId="170" fontId="19" fillId="11" borderId="25" xfId="5" applyNumberFormat="1" applyFont="1" applyFill="1" applyBorder="1" applyAlignment="1">
      <alignment horizontal="center" vertical="center"/>
    </xf>
    <xf numFmtId="0" fontId="17" fillId="11" borderId="25" xfId="5" applyFont="1" applyFill="1" applyBorder="1" applyAlignment="1">
      <alignment vertical="center"/>
    </xf>
    <xf numFmtId="168" fontId="59" fillId="11" borderId="45" xfId="7" applyNumberFormat="1" applyFont="1" applyFill="1" applyBorder="1" applyAlignment="1" applyProtection="1">
      <alignment horizontal="center" vertical="center"/>
      <protection locked="0"/>
    </xf>
    <xf numFmtId="0" fontId="62" fillId="11" borderId="46" xfId="5" applyFont="1" applyFill="1" applyBorder="1" applyAlignment="1" applyProtection="1">
      <alignment horizontal="center" vertical="center"/>
      <protection locked="0"/>
    </xf>
    <xf numFmtId="169" fontId="59" fillId="11" borderId="46" xfId="5" applyNumberFormat="1" applyFont="1" applyFill="1" applyBorder="1" applyAlignment="1" applyProtection="1">
      <alignment horizontal="center" vertical="center"/>
      <protection locked="0"/>
    </xf>
    <xf numFmtId="0" fontId="62" fillId="11" borderId="47" xfId="5" applyFont="1" applyFill="1" applyBorder="1" applyAlignment="1" applyProtection="1">
      <alignment horizontal="center" vertical="center"/>
      <protection locked="0"/>
    </xf>
    <xf numFmtId="2" fontId="62" fillId="10" borderId="39" xfId="6" applyNumberFormat="1" applyFont="1" applyFill="1" applyBorder="1" applyAlignment="1" applyProtection="1">
      <alignment horizontal="center" vertical="center" wrapText="1"/>
    </xf>
    <xf numFmtId="0" fontId="62" fillId="10" borderId="39" xfId="5" applyFont="1" applyFill="1" applyBorder="1" applyAlignment="1">
      <alignment horizontal="center" vertical="center" wrapText="1"/>
    </xf>
    <xf numFmtId="0" fontId="62" fillId="10" borderId="48" xfId="5" applyFont="1" applyFill="1" applyBorder="1" applyAlignment="1">
      <alignment horizontal="center" vertical="center" wrapText="1"/>
    </xf>
    <xf numFmtId="2" fontId="62" fillId="11" borderId="48" xfId="6" applyNumberFormat="1" applyFont="1" applyFill="1" applyBorder="1" applyAlignment="1" applyProtection="1">
      <alignment horizontal="center" vertical="center"/>
    </xf>
    <xf numFmtId="168" fontId="62" fillId="6" borderId="49" xfId="7" applyNumberFormat="1" applyFont="1" applyFill="1" applyBorder="1" applyAlignment="1" applyProtection="1">
      <alignment horizontal="center" vertical="center"/>
    </xf>
    <xf numFmtId="1" fontId="62" fillId="6" borderId="49" xfId="7" applyNumberFormat="1" applyFont="1" applyFill="1" applyBorder="1" applyAlignment="1" applyProtection="1">
      <alignment horizontal="center" vertical="center"/>
    </xf>
    <xf numFmtId="0" fontId="62" fillId="6" borderId="49" xfId="5" applyFont="1" applyFill="1" applyBorder="1" applyAlignment="1">
      <alignment horizontal="center" vertical="center" wrapText="1"/>
    </xf>
    <xf numFmtId="168" fontId="59" fillId="11" borderId="31" xfId="7" applyNumberFormat="1" applyFont="1" applyFill="1" applyBorder="1" applyAlignment="1" applyProtection="1">
      <alignment horizontal="center" vertical="center"/>
    </xf>
    <xf numFmtId="1" fontId="59" fillId="11" borderId="31" xfId="7" applyNumberFormat="1" applyFont="1" applyFill="1" applyBorder="1" applyAlignment="1" applyProtection="1">
      <alignment horizontal="center" vertical="center"/>
    </xf>
    <xf numFmtId="169" fontId="62" fillId="11" borderId="31" xfId="5" applyNumberFormat="1" applyFont="1" applyFill="1" applyBorder="1" applyAlignment="1">
      <alignment horizontal="center" vertical="center"/>
    </xf>
    <xf numFmtId="169" fontId="59" fillId="11" borderId="42" xfId="5" applyNumberFormat="1" applyFont="1" applyFill="1" applyBorder="1" applyAlignment="1" applyProtection="1">
      <alignment horizontal="center" vertical="center"/>
      <protection locked="0"/>
    </xf>
    <xf numFmtId="169" fontId="59" fillId="11" borderId="44" xfId="5" applyNumberFormat="1" applyFont="1" applyFill="1" applyBorder="1" applyAlignment="1" applyProtection="1">
      <alignment horizontal="center" vertical="center"/>
      <protection locked="0"/>
    </xf>
    <xf numFmtId="0" fontId="63" fillId="11" borderId="48" xfId="5" applyFont="1" applyFill="1" applyBorder="1" applyAlignment="1">
      <alignment horizontal="center" vertical="center" wrapText="1"/>
    </xf>
    <xf numFmtId="169" fontId="59" fillId="11" borderId="47" xfId="5" applyNumberFormat="1" applyFont="1" applyFill="1" applyBorder="1" applyAlignment="1" applyProtection="1">
      <alignment horizontal="center" vertical="center"/>
      <protection locked="0"/>
    </xf>
    <xf numFmtId="2" fontId="62" fillId="10" borderId="39" xfId="6" applyNumberFormat="1" applyFont="1" applyFill="1" applyBorder="1" applyAlignment="1" applyProtection="1">
      <alignment horizontal="center" vertical="center"/>
    </xf>
    <xf numFmtId="0" fontId="62" fillId="11" borderId="50" xfId="5" applyFont="1" applyFill="1" applyBorder="1" applyAlignment="1" applyProtection="1">
      <alignment horizontal="center" vertical="center"/>
      <protection locked="0"/>
    </xf>
    <xf numFmtId="0" fontId="62" fillId="11" borderId="51" xfId="5" applyFont="1" applyFill="1" applyBorder="1" applyAlignment="1" applyProtection="1">
      <alignment horizontal="center" vertical="center"/>
      <protection locked="0"/>
    </xf>
    <xf numFmtId="171" fontId="62" fillId="10" borderId="52" xfId="5" applyNumberFormat="1" applyFont="1" applyFill="1" applyBorder="1" applyAlignment="1">
      <alignment horizontal="center" vertical="center" wrapText="1"/>
    </xf>
    <xf numFmtId="2" fontId="62" fillId="11" borderId="48" xfId="7" applyNumberFormat="1" applyFont="1" applyFill="1" applyBorder="1" applyAlignment="1" applyProtection="1">
      <alignment horizontal="center" vertical="center"/>
    </xf>
    <xf numFmtId="2" fontId="59" fillId="11" borderId="35" xfId="5" applyNumberFormat="1" applyFont="1" applyFill="1" applyBorder="1" applyAlignment="1" applyProtection="1">
      <alignment horizontal="center" vertical="center"/>
      <protection locked="0"/>
    </xf>
    <xf numFmtId="0" fontId="62" fillId="11" borderId="39" xfId="5" applyFont="1" applyFill="1" applyBorder="1" applyAlignment="1">
      <alignment horizontal="center" vertical="center"/>
    </xf>
    <xf numFmtId="171" fontId="62" fillId="10" borderId="48" xfId="5" applyNumberFormat="1" applyFont="1" applyFill="1" applyBorder="1" applyAlignment="1">
      <alignment horizontal="center" vertical="center" wrapText="1"/>
    </xf>
    <xf numFmtId="0" fontId="17" fillId="11" borderId="27" xfId="5" applyFont="1" applyFill="1" applyBorder="1" applyAlignment="1">
      <alignment vertical="center"/>
    </xf>
    <xf numFmtId="0" fontId="17" fillId="11" borderId="0" xfId="5" applyFont="1" applyFill="1" applyAlignment="1">
      <alignment vertical="center"/>
    </xf>
    <xf numFmtId="0" fontId="17" fillId="11" borderId="0" xfId="5" applyFont="1" applyFill="1" applyAlignment="1">
      <alignment horizontal="center" vertical="center"/>
    </xf>
    <xf numFmtId="168" fontId="67" fillId="14" borderId="54" xfId="5" applyNumberFormat="1" applyFont="1" applyFill="1" applyBorder="1" applyAlignment="1" applyProtection="1">
      <alignment horizontal="center" vertical="center"/>
      <protection locked="0"/>
    </xf>
    <xf numFmtId="169" fontId="67" fillId="14" borderId="55" xfId="5" applyNumberFormat="1" applyFont="1" applyFill="1" applyBorder="1" applyAlignment="1" applyProtection="1">
      <alignment horizontal="center" vertical="center"/>
      <protection locked="0"/>
    </xf>
    <xf numFmtId="168" fontId="67" fillId="14" borderId="56" xfId="5" applyNumberFormat="1" applyFont="1" applyFill="1" applyBorder="1" applyAlignment="1" applyProtection="1">
      <alignment horizontal="center" vertical="center"/>
      <protection locked="0"/>
    </xf>
    <xf numFmtId="169" fontId="67" fillId="14" borderId="57" xfId="5" applyNumberFormat="1" applyFont="1" applyFill="1" applyBorder="1" applyAlignment="1" applyProtection="1">
      <alignment horizontal="center" vertical="center"/>
      <protection locked="0"/>
    </xf>
    <xf numFmtId="168" fontId="67" fillId="14" borderId="58" xfId="5" applyNumberFormat="1" applyFont="1" applyFill="1" applyBorder="1" applyAlignment="1" applyProtection="1">
      <alignment horizontal="center" vertical="center"/>
      <protection locked="0"/>
    </xf>
    <xf numFmtId="169" fontId="67" fillId="14" borderId="59" xfId="5" applyNumberFormat="1" applyFont="1" applyFill="1" applyBorder="1" applyAlignment="1" applyProtection="1">
      <alignment horizontal="center" vertical="center"/>
      <protection locked="0"/>
    </xf>
    <xf numFmtId="1" fontId="62" fillId="11" borderId="51" xfId="5" applyNumberFormat="1" applyFont="1" applyFill="1" applyBorder="1" applyAlignment="1" applyProtection="1">
      <alignment horizontal="center" vertical="center"/>
      <protection locked="0"/>
    </xf>
    <xf numFmtId="171" fontId="68" fillId="10" borderId="52" xfId="5" applyNumberFormat="1" applyFont="1" applyFill="1" applyBorder="1" applyAlignment="1">
      <alignment horizontal="center" vertical="center" wrapText="1"/>
    </xf>
    <xf numFmtId="172" fontId="59" fillId="11" borderId="35" xfId="5" applyNumberFormat="1" applyFont="1" applyFill="1" applyBorder="1" applyAlignment="1" applyProtection="1">
      <alignment horizontal="center" vertical="center"/>
      <protection locked="0"/>
    </xf>
    <xf numFmtId="173" fontId="59" fillId="11" borderId="35" xfId="5" applyNumberFormat="1" applyFont="1" applyFill="1" applyBorder="1" applyAlignment="1" applyProtection="1">
      <alignment horizontal="center" vertical="center"/>
      <protection locked="0"/>
    </xf>
    <xf numFmtId="0" fontId="17" fillId="11" borderId="60" xfId="5" applyFont="1" applyFill="1" applyBorder="1"/>
    <xf numFmtId="0" fontId="59" fillId="11" borderId="60" xfId="5" applyFont="1" applyFill="1" applyBorder="1"/>
    <xf numFmtId="0" fontId="59" fillId="11" borderId="61" xfId="5" applyFont="1" applyFill="1" applyBorder="1"/>
    <xf numFmtId="0" fontId="69" fillId="0" borderId="0" xfId="5" applyFont="1"/>
    <xf numFmtId="0" fontId="2" fillId="0" borderId="0" xfId="5" applyFont="1"/>
    <xf numFmtId="0" fontId="3" fillId="0" borderId="62" xfId="5" applyFill="1" applyBorder="1" applyAlignment="1">
      <alignment vertical="center"/>
    </xf>
    <xf numFmtId="0" fontId="62" fillId="15" borderId="50" xfId="5" applyFont="1" applyFill="1" applyBorder="1" applyAlignment="1" applyProtection="1">
      <alignment horizontal="center" vertical="center"/>
      <protection locked="0"/>
    </xf>
    <xf numFmtId="0" fontId="62" fillId="10" borderId="48" xfId="5" applyFont="1" applyFill="1" applyBorder="1" applyAlignment="1">
      <alignment horizontal="center" vertical="center" wrapText="1"/>
    </xf>
    <xf numFmtId="0" fontId="22" fillId="0" borderId="0" xfId="2"/>
    <xf numFmtId="0" fontId="5" fillId="2" borderId="0" xfId="2" applyFont="1" applyFill="1"/>
    <xf numFmtId="0" fontId="17" fillId="2" borderId="0" xfId="2" applyFont="1" applyFill="1"/>
    <xf numFmtId="0" fontId="5" fillId="0" borderId="0" xfId="2" applyFont="1"/>
    <xf numFmtId="0" fontId="18" fillId="2" borderId="12" xfId="2" applyFont="1" applyFill="1" applyBorder="1"/>
    <xf numFmtId="0" fontId="17" fillId="0" borderId="0" xfId="2" applyFont="1"/>
    <xf numFmtId="0" fontId="16" fillId="0" borderId="0" xfId="2" applyFont="1" applyAlignment="1">
      <alignment horizontal="left"/>
    </xf>
    <xf numFmtId="0" fontId="24" fillId="0" borderId="10" xfId="2" applyFont="1" applyBorder="1" applyAlignment="1">
      <alignment horizontal="left"/>
    </xf>
    <xf numFmtId="0" fontId="12" fillId="0" borderId="9" xfId="2" applyFont="1" applyBorder="1" applyAlignment="1">
      <alignment horizontal="left"/>
    </xf>
    <xf numFmtId="0" fontId="5" fillId="2" borderId="0" xfId="2" applyFont="1" applyFill="1" applyAlignment="1">
      <alignment horizontal="center"/>
    </xf>
    <xf numFmtId="0" fontId="5" fillId="2" borderId="5" xfId="2" applyFont="1" applyFill="1" applyBorder="1"/>
    <xf numFmtId="0" fontId="8" fillId="2" borderId="0" xfId="2" applyFont="1" applyFill="1" applyAlignment="1">
      <alignment horizontal="left"/>
    </xf>
    <xf numFmtId="0" fontId="8" fillId="0" borderId="0" xfId="2" applyFont="1" applyAlignment="1">
      <alignment horizontal="left"/>
    </xf>
    <xf numFmtId="0" fontId="8" fillId="2" borderId="4" xfId="2" applyFont="1" applyFill="1" applyBorder="1" applyAlignment="1">
      <alignment horizontal="left"/>
    </xf>
    <xf numFmtId="0" fontId="5" fillId="2" borderId="8" xfId="2" applyFont="1" applyFill="1" applyBorder="1"/>
    <xf numFmtId="0" fontId="5" fillId="2" borderId="7" xfId="2" applyFont="1" applyFill="1" applyBorder="1"/>
    <xf numFmtId="0" fontId="8" fillId="2" borderId="7" xfId="2" applyFont="1" applyFill="1" applyBorder="1"/>
    <xf numFmtId="0" fontId="8" fillId="2" borderId="7" xfId="2" applyFont="1" applyFill="1" applyBorder="1" applyAlignment="1">
      <alignment horizontal="center"/>
    </xf>
    <xf numFmtId="0" fontId="8" fillId="0" borderId="7" xfId="2" applyFont="1" applyBorder="1" applyAlignment="1">
      <alignment horizontal="center"/>
    </xf>
    <xf numFmtId="0" fontId="8" fillId="2" borderId="7" xfId="2" applyFont="1" applyFill="1" applyBorder="1" applyAlignment="1">
      <alignment horizontal="left"/>
    </xf>
    <xf numFmtId="0" fontId="9" fillId="2" borderId="7" xfId="2" applyFont="1" applyFill="1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0" fontId="8" fillId="0" borderId="6" xfId="2" applyFont="1" applyBorder="1" applyAlignment="1">
      <alignment vertical="center"/>
    </xf>
    <xf numFmtId="0" fontId="5" fillId="0" borderId="0" xfId="2" applyFont="1" applyAlignment="1">
      <alignment horizontal="center"/>
    </xf>
    <xf numFmtId="0" fontId="5" fillId="0" borderId="5" xfId="2" applyFont="1" applyBorder="1"/>
    <xf numFmtId="0" fontId="5" fillId="0" borderId="0" xfId="2" applyFont="1" applyAlignment="1">
      <alignment horizontal="left"/>
    </xf>
    <xf numFmtId="0" fontId="13" fillId="0" borderId="0" xfId="2" applyFont="1" applyAlignment="1">
      <alignment horizontal="left"/>
    </xf>
    <xf numFmtId="0" fontId="34" fillId="0" borderId="0" xfId="2" applyFont="1"/>
    <xf numFmtId="0" fontId="11" fillId="0" borderId="0" xfId="2" applyFont="1" applyAlignment="1">
      <alignment horizontal="left" vertical="center"/>
    </xf>
    <xf numFmtId="0" fontId="5" fillId="2" borderId="3" xfId="2" applyFont="1" applyFill="1" applyBorder="1"/>
    <xf numFmtId="0" fontId="5" fillId="2" borderId="2" xfId="2" applyFont="1" applyFill="1" applyBorder="1"/>
    <xf numFmtId="0" fontId="5" fillId="0" borderId="2" xfId="2" applyFont="1" applyBorder="1"/>
    <xf numFmtId="0" fontId="5" fillId="2" borderId="2" xfId="2" applyFont="1" applyFill="1" applyBorder="1" applyAlignment="1">
      <alignment horizontal="center"/>
    </xf>
    <xf numFmtId="0" fontId="5" fillId="0" borderId="2" xfId="2" applyFont="1" applyBorder="1" applyAlignment="1">
      <alignment horizontal="center"/>
    </xf>
    <xf numFmtId="0" fontId="5" fillId="0" borderId="1" xfId="2" applyFont="1" applyBorder="1"/>
    <xf numFmtId="0" fontId="7" fillId="2" borderId="0" xfId="2" applyFont="1" applyFill="1"/>
    <xf numFmtId="0" fontId="7" fillId="2" borderId="0" xfId="2" applyFont="1" applyFill="1" applyAlignment="1">
      <alignment horizontal="center"/>
    </xf>
    <xf numFmtId="0" fontId="6" fillId="0" borderId="0" xfId="2" applyFont="1" applyAlignment="1">
      <alignment horizontal="center"/>
    </xf>
    <xf numFmtId="0" fontId="8" fillId="0" borderId="4" xfId="2" applyFont="1" applyBorder="1" applyAlignment="1">
      <alignment vertical="center"/>
    </xf>
    <xf numFmtId="0" fontId="17" fillId="2" borderId="0" xfId="2" applyFont="1" applyFill="1"/>
    <xf numFmtId="0" fontId="17" fillId="2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0" fontId="27" fillId="0" borderId="0" xfId="2" applyFont="1"/>
    <xf numFmtId="0" fontId="26" fillId="2" borderId="0" xfId="2" applyFont="1" applyFill="1" applyAlignment="1">
      <alignment horizontal="center" vertical="center"/>
    </xf>
    <xf numFmtId="0" fontId="27" fillId="2" borderId="0" xfId="2" applyFont="1" applyFill="1" applyAlignment="1">
      <alignment horizontal="center"/>
    </xf>
    <xf numFmtId="0" fontId="27" fillId="0" borderId="0" xfId="2" applyFont="1" applyAlignment="1">
      <alignment horizontal="center"/>
    </xf>
    <xf numFmtId="0" fontId="27" fillId="2" borderId="0" xfId="2" applyFont="1" applyFill="1"/>
    <xf numFmtId="0" fontId="28" fillId="0" borderId="0" xfId="2" applyFont="1" applyAlignment="1">
      <alignment horizontal="left" vertical="center"/>
    </xf>
    <xf numFmtId="0" fontId="29" fillId="0" borderId="0" xfId="2" applyFont="1"/>
    <xf numFmtId="0" fontId="28" fillId="0" borderId="0" xfId="2" applyFont="1" applyAlignment="1">
      <alignment horizontal="center" vertical="center"/>
    </xf>
    <xf numFmtId="0" fontId="28" fillId="0" borderId="0" xfId="2" applyFont="1"/>
    <xf numFmtId="0" fontId="30" fillId="0" borderId="0" xfId="2" applyFont="1" applyAlignment="1">
      <alignment horizontal="left"/>
    </xf>
    <xf numFmtId="9" fontId="30" fillId="0" borderId="0" xfId="2" applyNumberFormat="1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32" fillId="0" borderId="0" xfId="2" applyFont="1"/>
    <xf numFmtId="0" fontId="33" fillId="0" borderId="0" xfId="2" applyFont="1"/>
    <xf numFmtId="0" fontId="33" fillId="0" borderId="0" xfId="2" applyFont="1" applyAlignment="1">
      <alignment horizontal="center" vertical="center"/>
    </xf>
    <xf numFmtId="0" fontId="31" fillId="0" borderId="0" xfId="2" applyFont="1"/>
    <xf numFmtId="0" fontId="33" fillId="2" borderId="0" xfId="2" applyFont="1" applyFill="1"/>
    <xf numFmtId="0" fontId="36" fillId="2" borderId="0" xfId="2" applyFont="1" applyFill="1"/>
    <xf numFmtId="0" fontId="37" fillId="0" borderId="0" xfId="2" applyFont="1"/>
    <xf numFmtId="0" fontId="39" fillId="2" borderId="0" xfId="2" applyFont="1" applyFill="1" applyAlignment="1">
      <alignment vertical="top"/>
    </xf>
    <xf numFmtId="0" fontId="40" fillId="2" borderId="0" xfId="2" applyFont="1" applyFill="1" applyAlignment="1">
      <alignment horizontal="center" vertical="top"/>
    </xf>
    <xf numFmtId="0" fontId="37" fillId="2" borderId="0" xfId="2" applyFont="1" applyFill="1"/>
    <xf numFmtId="0" fontId="33" fillId="0" borderId="0" xfId="2" applyFont="1" applyAlignment="1">
      <alignment vertical="center"/>
    </xf>
    <xf numFmtId="0" fontId="33" fillId="2" borderId="0" xfId="2" applyFont="1" applyFill="1" applyAlignment="1">
      <alignment vertical="center"/>
    </xf>
    <xf numFmtId="0" fontId="27" fillId="2" borderId="0" xfId="2" applyFont="1" applyFill="1" applyAlignment="1">
      <alignment vertical="center"/>
    </xf>
    <xf numFmtId="0" fontId="27" fillId="0" borderId="0" xfId="2" applyFont="1" applyAlignment="1">
      <alignment vertical="center"/>
    </xf>
    <xf numFmtId="0" fontId="31" fillId="0" borderId="0" xfId="2" applyFont="1" applyAlignment="1">
      <alignment horizontal="left" vertical="top"/>
    </xf>
    <xf numFmtId="0" fontId="28" fillId="0" borderId="25" xfId="2" applyFont="1" applyBorder="1" applyAlignment="1">
      <alignment horizontal="left" vertical="center"/>
    </xf>
    <xf numFmtId="0" fontId="26" fillId="0" borderId="25" xfId="2" applyFont="1" applyBorder="1" applyAlignment="1">
      <alignment horizontal="center" vertical="center"/>
    </xf>
    <xf numFmtId="0" fontId="35" fillId="2" borderId="25" xfId="2" applyFont="1" applyFill="1" applyBorder="1" applyAlignment="1">
      <alignment horizontal="center" vertical="center"/>
    </xf>
    <xf numFmtId="9" fontId="28" fillId="0" borderId="25" xfId="2" applyNumberFormat="1" applyFont="1" applyBorder="1" applyAlignment="1">
      <alignment horizontal="left" vertical="center"/>
    </xf>
    <xf numFmtId="9" fontId="28" fillId="2" borderId="25" xfId="2" applyNumberFormat="1" applyFont="1" applyFill="1" applyBorder="1" applyAlignment="1">
      <alignment horizontal="left" vertical="center"/>
    </xf>
    <xf numFmtId="0" fontId="26" fillId="2" borderId="25" xfId="2" applyFont="1" applyFill="1" applyBorder="1" applyAlignment="1">
      <alignment horizontal="center" vertical="center"/>
    </xf>
    <xf numFmtId="9" fontId="33" fillId="17" borderId="24" xfId="1" applyFont="1" applyFill="1" applyBorder="1"/>
    <xf numFmtId="9" fontId="33" fillId="17" borderId="0" xfId="1" applyFont="1" applyFill="1" applyBorder="1"/>
    <xf numFmtId="0" fontId="33" fillId="11" borderId="0" xfId="2" applyFont="1" applyFill="1" applyBorder="1" applyAlignment="1">
      <alignment horizontal="center" vertical="center"/>
    </xf>
    <xf numFmtId="0" fontId="4" fillId="8" borderId="0" xfId="4" applyFill="1" applyAlignment="1">
      <alignment horizontal="center"/>
    </xf>
    <xf numFmtId="0" fontId="4" fillId="8" borderId="0" xfId="4" applyFill="1" applyAlignment="1">
      <alignment horizontal="center" vertical="center"/>
    </xf>
    <xf numFmtId="14" fontId="49" fillId="8" borderId="0" xfId="4" applyNumberFormat="1" applyFont="1" applyFill="1" applyAlignment="1">
      <alignment horizontal="center" vertical="center"/>
    </xf>
    <xf numFmtId="0" fontId="49" fillId="8" borderId="0" xfId="4" applyFont="1" applyFill="1" applyAlignment="1">
      <alignment horizontal="center" vertical="center"/>
    </xf>
    <xf numFmtId="0" fontId="4" fillId="8" borderId="0" xfId="4" applyFill="1"/>
    <xf numFmtId="14" fontId="71" fillId="8" borderId="0" xfId="4" applyNumberFormat="1" applyFont="1" applyFill="1" applyAlignment="1">
      <alignment horizontal="center" vertical="center"/>
    </xf>
    <xf numFmtId="0" fontId="71" fillId="8" borderId="0" xfId="4" applyFont="1" applyFill="1" applyAlignment="1">
      <alignment horizontal="center"/>
    </xf>
    <xf numFmtId="18" fontId="71" fillId="8" borderId="0" xfId="4" applyNumberFormat="1" applyFont="1" applyFill="1"/>
    <xf numFmtId="0" fontId="72" fillId="8" borderId="0" xfId="4" applyFont="1" applyFill="1" applyAlignment="1">
      <alignment wrapText="1"/>
    </xf>
    <xf numFmtId="0" fontId="74" fillId="8" borderId="0" xfId="4" applyFont="1" applyFill="1" applyAlignment="1">
      <alignment horizontal="right"/>
    </xf>
    <xf numFmtId="0" fontId="76" fillId="19" borderId="24" xfId="2" applyFont="1" applyFill="1" applyBorder="1" applyAlignment="1">
      <alignment horizontal="center" vertical="center"/>
    </xf>
    <xf numFmtId="165" fontId="76" fillId="20" borderId="24" xfId="2" applyNumberFormat="1" applyFont="1" applyFill="1" applyBorder="1" applyAlignment="1">
      <alignment horizontal="center" vertical="center"/>
    </xf>
    <xf numFmtId="0" fontId="76" fillId="21" borderId="24" xfId="2" applyFont="1" applyFill="1" applyBorder="1" applyAlignment="1">
      <alignment horizontal="center" vertical="center"/>
    </xf>
    <xf numFmtId="0" fontId="77" fillId="19" borderId="24" xfId="2" applyFont="1" applyFill="1" applyBorder="1" applyAlignment="1">
      <alignment horizontal="center" vertical="center"/>
    </xf>
    <xf numFmtId="0" fontId="77" fillId="19" borderId="24" xfId="0" applyFont="1" applyFill="1" applyBorder="1" applyAlignment="1">
      <alignment horizontal="center" vertical="center"/>
    </xf>
    <xf numFmtId="0" fontId="77" fillId="21" borderId="24" xfId="2" applyFont="1" applyFill="1" applyBorder="1" applyAlignment="1">
      <alignment horizontal="center" vertical="center"/>
    </xf>
    <xf numFmtId="9" fontId="33" fillId="17" borderId="24" xfId="10" applyFill="1"/>
    <xf numFmtId="9" fontId="1" fillId="11" borderId="24" xfId="9" applyNumberFormat="1" applyFill="1" applyBorder="1"/>
    <xf numFmtId="9" fontId="70" fillId="11" borderId="24" xfId="8" applyNumberFormat="1" applyFill="1" applyBorder="1"/>
    <xf numFmtId="0" fontId="79" fillId="0" borderId="0" xfId="2" applyFont="1" applyAlignment="1">
      <alignment horizontal="center" vertical="center"/>
    </xf>
    <xf numFmtId="0" fontId="80" fillId="0" borderId="0" xfId="2" applyFont="1" applyAlignment="1">
      <alignment horizontal="center" vertical="top"/>
    </xf>
    <xf numFmtId="9" fontId="78" fillId="2" borderId="0" xfId="2" applyNumberFormat="1" applyFont="1" applyFill="1" applyAlignment="1">
      <alignment horizontal="center" vertical="top"/>
    </xf>
    <xf numFmtId="0" fontId="81" fillId="0" borderId="0" xfId="2" applyFont="1" applyAlignment="1">
      <alignment horizontal="left" vertical="top"/>
    </xf>
    <xf numFmtId="0" fontId="82" fillId="2" borderId="16" xfId="2" applyFont="1" applyFill="1" applyBorder="1"/>
    <xf numFmtId="166" fontId="82" fillId="2" borderId="16" xfId="2" applyNumberFormat="1" applyFont="1" applyFill="1" applyBorder="1" applyAlignment="1">
      <alignment horizontal="center"/>
    </xf>
    <xf numFmtId="0" fontId="84" fillId="2" borderId="16" xfId="2" applyFont="1" applyFill="1" applyBorder="1" applyAlignment="1">
      <alignment horizontal="center"/>
    </xf>
    <xf numFmtId="18" fontId="84" fillId="2" borderId="64" xfId="2" applyNumberFormat="1" applyFont="1" applyFill="1" applyBorder="1" applyAlignment="1">
      <alignment horizontal="center"/>
    </xf>
    <xf numFmtId="0" fontId="84" fillId="2" borderId="17" xfId="2" applyFont="1" applyFill="1" applyBorder="1" applyAlignment="1">
      <alignment horizontal="center"/>
    </xf>
    <xf numFmtId="18" fontId="84" fillId="2" borderId="14" xfId="2" applyNumberFormat="1" applyFont="1" applyFill="1" applyBorder="1" applyAlignment="1">
      <alignment horizontal="center"/>
    </xf>
    <xf numFmtId="0" fontId="82" fillId="2" borderId="21" xfId="2" applyFont="1" applyFill="1" applyBorder="1"/>
    <xf numFmtId="0" fontId="84" fillId="2" borderId="21" xfId="2" applyFont="1" applyFill="1" applyBorder="1" applyAlignment="1">
      <alignment horizontal="center"/>
    </xf>
    <xf numFmtId="18" fontId="84" fillId="2" borderId="19" xfId="2" applyNumberFormat="1" applyFont="1" applyFill="1" applyBorder="1" applyAlignment="1">
      <alignment horizontal="center"/>
    </xf>
    <xf numFmtId="0" fontId="83" fillId="0" borderId="0" xfId="2" applyFont="1"/>
    <xf numFmtId="18" fontId="83" fillId="0" borderId="0" xfId="2" applyNumberFormat="1" applyFont="1"/>
    <xf numFmtId="0" fontId="86" fillId="0" borderId="0" xfId="2" applyFont="1"/>
    <xf numFmtId="0" fontId="5" fillId="3" borderId="0" xfId="2" applyFont="1" applyFill="1" applyAlignment="1">
      <alignment horizontal="center" vertical="center" wrapText="1"/>
    </xf>
    <xf numFmtId="0" fontId="87" fillId="21" borderId="53" xfId="4" applyFont="1" applyFill="1" applyBorder="1" applyAlignment="1">
      <alignment horizontal="center" vertical="center"/>
    </xf>
    <xf numFmtId="0" fontId="88" fillId="21" borderId="53" xfId="4" applyFont="1" applyFill="1" applyBorder="1" applyAlignment="1">
      <alignment horizontal="center" vertical="center"/>
    </xf>
    <xf numFmtId="0" fontId="17" fillId="8" borderId="0" xfId="4" applyFont="1" applyFill="1" applyBorder="1" applyAlignment="1">
      <alignment horizontal="center"/>
    </xf>
    <xf numFmtId="15" fontId="89" fillId="11" borderId="53" xfId="4" applyNumberFormat="1" applyFont="1" applyFill="1" applyBorder="1" applyAlignment="1">
      <alignment horizontal="center" vertical="center" wrapText="1"/>
    </xf>
    <xf numFmtId="0" fontId="89" fillId="11" borderId="53" xfId="4" applyFont="1" applyFill="1" applyBorder="1" applyAlignment="1">
      <alignment horizontal="center" vertical="center" wrapText="1"/>
    </xf>
    <xf numFmtId="0" fontId="91" fillId="0" borderId="0" xfId="2" applyFont="1" applyAlignment="1">
      <alignment horizontal="center" wrapText="1"/>
    </xf>
    <xf numFmtId="0" fontId="53" fillId="10" borderId="69" xfId="5" applyFont="1" applyFill="1" applyBorder="1" applyAlignment="1">
      <alignment horizontal="center" vertical="center" wrapText="1"/>
    </xf>
    <xf numFmtId="0" fontId="56" fillId="6" borderId="32" xfId="5" applyFont="1" applyFill="1" applyBorder="1" applyAlignment="1">
      <alignment horizontal="center" vertical="center" wrapText="1"/>
    </xf>
    <xf numFmtId="0" fontId="92" fillId="8" borderId="30" xfId="5" applyFont="1" applyFill="1" applyBorder="1" applyAlignment="1">
      <alignment horizontal="center" vertical="center" wrapText="1"/>
    </xf>
    <xf numFmtId="0" fontId="92" fillId="8" borderId="29" xfId="5" applyFont="1" applyFill="1" applyBorder="1" applyAlignment="1">
      <alignment horizontal="center" vertical="center" wrapText="1"/>
    </xf>
    <xf numFmtId="0" fontId="92" fillId="8" borderId="28" xfId="5" applyFont="1" applyFill="1" applyBorder="1" applyAlignment="1">
      <alignment horizontal="center" vertical="center" wrapText="1"/>
    </xf>
    <xf numFmtId="0" fontId="52" fillId="0" borderId="68" xfId="0" applyFont="1" applyBorder="1"/>
    <xf numFmtId="0" fontId="3" fillId="23" borderId="0" xfId="5" applyFill="1"/>
    <xf numFmtId="0" fontId="3" fillId="23" borderId="0" xfId="5" applyFill="1" applyAlignment="1">
      <alignment vertical="center"/>
    </xf>
    <xf numFmtId="0" fontId="50" fillId="23" borderId="25" xfId="5" applyFont="1" applyFill="1" applyBorder="1"/>
    <xf numFmtId="0" fontId="50" fillId="23" borderId="0" xfId="5" applyFont="1" applyFill="1" applyAlignment="1">
      <alignment vertical="center" wrapText="1"/>
    </xf>
    <xf numFmtId="0" fontId="50" fillId="23" borderId="27" xfId="5" applyFont="1" applyFill="1" applyBorder="1"/>
    <xf numFmtId="0" fontId="3" fillId="23" borderId="70" xfId="5" applyFill="1" applyBorder="1"/>
    <xf numFmtId="0" fontId="3" fillId="23" borderId="70" xfId="5" applyFill="1" applyBorder="1" applyAlignment="1">
      <alignment vertical="center"/>
    </xf>
    <xf numFmtId="0" fontId="22" fillId="0" borderId="0" xfId="2"/>
    <xf numFmtId="14" fontId="22" fillId="0" borderId="0" xfId="2" applyNumberFormat="1"/>
    <xf numFmtId="0" fontId="22" fillId="0" borderId="0" xfId="2" applyAlignment="1">
      <alignment horizontal="left"/>
    </xf>
    <xf numFmtId="0" fontId="22" fillId="0" borderId="0" xfId="2" applyAlignment="1">
      <alignment horizontal="center"/>
    </xf>
    <xf numFmtId="0" fontId="22" fillId="0" borderId="0" xfId="2" applyAlignment="1">
      <alignment vertical="top"/>
    </xf>
    <xf numFmtId="0" fontId="18" fillId="2" borderId="12" xfId="2" applyFont="1" applyFill="1" applyBorder="1"/>
    <xf numFmtId="0" fontId="10" fillId="0" borderId="13" xfId="2" applyFont="1" applyBorder="1"/>
    <xf numFmtId="0" fontId="82" fillId="2" borderId="14" xfId="2" applyFont="1" applyFill="1" applyBorder="1"/>
    <xf numFmtId="0" fontId="83" fillId="0" borderId="15" xfId="2" applyFont="1" applyBorder="1"/>
    <xf numFmtId="0" fontId="83" fillId="0" borderId="13" xfId="2" applyFont="1" applyBorder="1"/>
    <xf numFmtId="0" fontId="85" fillId="2" borderId="14" xfId="2" applyFont="1" applyFill="1" applyBorder="1"/>
    <xf numFmtId="0" fontId="85" fillId="2" borderId="15" xfId="2" applyFont="1" applyFill="1" applyBorder="1"/>
    <xf numFmtId="0" fontId="85" fillId="2" borderId="63" xfId="2" applyFont="1" applyFill="1" applyBorder="1"/>
    <xf numFmtId="166" fontId="82" fillId="2" borderId="14" xfId="2" applyNumberFormat="1" applyFont="1" applyFill="1" applyBorder="1" applyAlignment="1">
      <alignment horizontal="center"/>
    </xf>
    <xf numFmtId="0" fontId="17" fillId="2" borderId="19" xfId="2" applyFont="1" applyFill="1" applyBorder="1" applyAlignment="1">
      <alignment horizontal="center"/>
    </xf>
    <xf numFmtId="0" fontId="17" fillId="2" borderId="18" xfId="2" applyFont="1" applyFill="1" applyBorder="1" applyAlignment="1">
      <alignment horizontal="center"/>
    </xf>
    <xf numFmtId="0" fontId="82" fillId="2" borderId="19" xfId="2" applyFont="1" applyFill="1" applyBorder="1" applyAlignment="1">
      <alignment horizontal="center"/>
    </xf>
    <xf numFmtId="0" fontId="82" fillId="2" borderId="20" xfId="2" applyFont="1" applyFill="1" applyBorder="1" applyAlignment="1">
      <alignment horizontal="center"/>
    </xf>
    <xf numFmtId="0" fontId="82" fillId="2" borderId="18" xfId="2" applyFont="1" applyFill="1" applyBorder="1" applyAlignment="1">
      <alignment horizontal="center"/>
    </xf>
    <xf numFmtId="0" fontId="82" fillId="2" borderId="19" xfId="2" applyFont="1" applyFill="1" applyBorder="1"/>
    <xf numFmtId="0" fontId="82" fillId="2" borderId="20" xfId="2" applyFont="1" applyFill="1" applyBorder="1"/>
    <xf numFmtId="0" fontId="82" fillId="2" borderId="67" xfId="2" applyFont="1" applyFill="1" applyBorder="1"/>
    <xf numFmtId="166" fontId="82" fillId="2" borderId="19" xfId="2" applyNumberFormat="1" applyFont="1" applyFill="1" applyBorder="1" applyAlignment="1">
      <alignment horizontal="center"/>
    </xf>
    <xf numFmtId="0" fontId="83" fillId="0" borderId="18" xfId="2" applyFont="1" applyBorder="1"/>
    <xf numFmtId="0" fontId="82" fillId="2" borderId="15" xfId="2" applyFont="1" applyFill="1" applyBorder="1"/>
    <xf numFmtId="0" fontId="82" fillId="2" borderId="63" xfId="2" applyFont="1" applyFill="1" applyBorder="1"/>
    <xf numFmtId="0" fontId="11" fillId="0" borderId="0" xfId="2" applyFont="1" applyAlignment="1">
      <alignment horizontal="left" vertical="center"/>
    </xf>
    <xf numFmtId="0" fontId="22" fillId="0" borderId="0" xfId="2"/>
    <xf numFmtId="0" fontId="33" fillId="0" borderId="0" xfId="2" applyFont="1" applyAlignment="1">
      <alignment horizontal="left" vertical="top"/>
    </xf>
    <xf numFmtId="0" fontId="91" fillId="0" borderId="0" xfId="2" applyFont="1" applyAlignment="1">
      <alignment horizontal="center" vertical="center"/>
    </xf>
    <xf numFmtId="0" fontId="26" fillId="2" borderId="0" xfId="2" applyFont="1" applyFill="1" applyAlignment="1">
      <alignment horizontal="center" vertical="center"/>
    </xf>
    <xf numFmtId="0" fontId="27" fillId="0" borderId="0" xfId="2" applyFont="1"/>
    <xf numFmtId="0" fontId="32" fillId="0" borderId="0" xfId="2" applyFont="1"/>
    <xf numFmtId="0" fontId="24" fillId="0" borderId="10" xfId="2" applyFont="1" applyBorder="1" applyAlignment="1">
      <alignment horizontal="left"/>
    </xf>
    <xf numFmtId="0" fontId="25" fillId="0" borderId="10" xfId="2" applyFont="1" applyBorder="1"/>
    <xf numFmtId="0" fontId="5" fillId="2" borderId="0" xfId="2" applyFont="1" applyFill="1"/>
    <xf numFmtId="0" fontId="14" fillId="2" borderId="0" xfId="2" applyFont="1" applyFill="1"/>
    <xf numFmtId="0" fontId="38" fillId="0" borderId="26" xfId="2" applyFont="1" applyBorder="1" applyAlignment="1">
      <alignment wrapText="1"/>
    </xf>
    <xf numFmtId="0" fontId="36" fillId="0" borderId="26" xfId="2" applyFont="1" applyBorder="1" applyAlignment="1">
      <alignment wrapText="1"/>
    </xf>
    <xf numFmtId="0" fontId="36" fillId="0" borderId="0" xfId="2" applyFont="1" applyBorder="1" applyAlignment="1">
      <alignment wrapText="1"/>
    </xf>
    <xf numFmtId="0" fontId="24" fillId="0" borderId="10" xfId="2" applyFont="1" applyBorder="1"/>
    <xf numFmtId="0" fontId="24" fillId="0" borderId="11" xfId="2" applyFont="1" applyBorder="1"/>
    <xf numFmtId="0" fontId="18" fillId="2" borderId="13" xfId="2" applyFont="1" applyFill="1" applyBorder="1"/>
    <xf numFmtId="0" fontId="82" fillId="2" borderId="13" xfId="2" applyFont="1" applyFill="1" applyBorder="1"/>
    <xf numFmtId="0" fontId="75" fillId="18" borderId="0" xfId="2" applyFont="1" applyFill="1" applyAlignment="1">
      <alignment horizontal="center" vertical="center"/>
    </xf>
    <xf numFmtId="0" fontId="15" fillId="8" borderId="0" xfId="2" applyFont="1" applyFill="1"/>
    <xf numFmtId="0" fontId="8" fillId="0" borderId="4" xfId="2" applyFont="1" applyBorder="1" applyAlignment="1">
      <alignment vertical="center"/>
    </xf>
    <xf numFmtId="0" fontId="78" fillId="0" borderId="0" xfId="2" applyFont="1" applyAlignment="1">
      <alignment horizontal="left" vertical="center"/>
    </xf>
    <xf numFmtId="0" fontId="28" fillId="0" borderId="0" xfId="2" applyFont="1" applyAlignment="1">
      <alignment horizontal="left" vertical="center"/>
    </xf>
    <xf numFmtId="0" fontId="79" fillId="0" borderId="0" xfId="2" applyFont="1" applyAlignment="1">
      <alignment horizontal="center"/>
    </xf>
    <xf numFmtId="0" fontId="82" fillId="4" borderId="14" xfId="2" applyFont="1" applyFill="1" applyBorder="1"/>
    <xf numFmtId="167" fontId="82" fillId="2" borderId="22" xfId="2" applyNumberFormat="1" applyFont="1" applyFill="1" applyBorder="1" applyAlignment="1">
      <alignment horizontal="center"/>
    </xf>
    <xf numFmtId="167" fontId="82" fillId="2" borderId="23" xfId="2" applyNumberFormat="1" applyFont="1" applyFill="1" applyBorder="1" applyAlignment="1">
      <alignment horizontal="center"/>
    </xf>
    <xf numFmtId="174" fontId="82" fillId="2" borderId="14" xfId="2" applyNumberFormat="1" applyFont="1" applyFill="1" applyBorder="1" applyAlignment="1">
      <alignment horizontal="center"/>
    </xf>
    <xf numFmtId="174" fontId="83" fillId="0" borderId="13" xfId="2" applyNumberFormat="1" applyFont="1" applyBorder="1"/>
    <xf numFmtId="166" fontId="82" fillId="2" borderId="13" xfId="2" applyNumberFormat="1" applyFont="1" applyFill="1" applyBorder="1" applyAlignment="1">
      <alignment horizontal="center"/>
    </xf>
    <xf numFmtId="0" fontId="82" fillId="0" borderId="14" xfId="2" applyFont="1" applyBorder="1"/>
    <xf numFmtId="0" fontId="82" fillId="2" borderId="64" xfId="2" applyFont="1" applyFill="1" applyBorder="1"/>
    <xf numFmtId="0" fontId="83" fillId="0" borderId="65" xfId="2" applyFont="1" applyBorder="1"/>
    <xf numFmtId="0" fontId="83" fillId="0" borderId="66" xfId="2" applyFont="1" applyBorder="1"/>
    <xf numFmtId="166" fontId="82" fillId="2" borderId="64" xfId="2" applyNumberFormat="1" applyFont="1" applyFill="1" applyBorder="1" applyAlignment="1">
      <alignment horizontal="center"/>
    </xf>
    <xf numFmtId="166" fontId="73" fillId="8" borderId="0" xfId="4" applyNumberFormat="1" applyFont="1" applyFill="1" applyAlignment="1">
      <alignment horizontal="center"/>
    </xf>
    <xf numFmtId="0" fontId="73" fillId="8" borderId="0" xfId="4" applyFont="1" applyFill="1" applyAlignment="1">
      <alignment horizontal="center"/>
    </xf>
    <xf numFmtId="14" fontId="73" fillId="8" borderId="0" xfId="4" applyNumberFormat="1" applyFont="1" applyFill="1" applyAlignment="1">
      <alignment horizontal="center"/>
    </xf>
    <xf numFmtId="0" fontId="4" fillId="0" borderId="0" xfId="4" applyAlignment="1">
      <alignment horizontal="center"/>
    </xf>
    <xf numFmtId="0" fontId="44" fillId="9" borderId="0" xfId="0" applyFont="1" applyFill="1" applyAlignment="1">
      <alignment horizontal="center"/>
    </xf>
    <xf numFmtId="0" fontId="45" fillId="9" borderId="0" xfId="0" applyFont="1" applyFill="1" applyAlignment="1">
      <alignment horizontal="center"/>
    </xf>
    <xf numFmtId="0" fontId="47" fillId="9" borderId="0" xfId="0" applyFont="1" applyFill="1" applyAlignment="1">
      <alignment horizontal="center"/>
    </xf>
    <xf numFmtId="0" fontId="48" fillId="9" borderId="0" xfId="0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0" fontId="22" fillId="0" borderId="0" xfId="2" applyAlignment="1">
      <alignment horizontal="center"/>
    </xf>
    <xf numFmtId="0" fontId="94" fillId="0" borderId="0" xfId="2" applyFont="1" applyAlignment="1">
      <alignment horizontal="left" vertical="top" wrapText="1"/>
    </xf>
    <xf numFmtId="0" fontId="95" fillId="0" borderId="0" xfId="2" applyFont="1" applyAlignment="1">
      <alignment horizontal="left" vertical="top" wrapText="1"/>
    </xf>
    <xf numFmtId="0" fontId="90" fillId="8" borderId="38" xfId="5" applyFont="1" applyFill="1" applyBorder="1" applyAlignment="1">
      <alignment horizontal="center" vertical="center" wrapText="1"/>
    </xf>
    <xf numFmtId="0" fontId="90" fillId="8" borderId="37" xfId="5" applyFont="1" applyFill="1" applyBorder="1" applyAlignment="1">
      <alignment horizontal="center" vertical="center" wrapText="1"/>
    </xf>
    <xf numFmtId="0" fontId="90" fillId="8" borderId="36" xfId="5" applyFont="1" applyFill="1" applyBorder="1" applyAlignment="1">
      <alignment horizontal="center" vertical="center" wrapText="1"/>
    </xf>
    <xf numFmtId="0" fontId="62" fillId="10" borderId="48" xfId="5" applyFont="1" applyFill="1" applyBorder="1" applyAlignment="1">
      <alignment horizontal="center" vertical="center" wrapText="1"/>
    </xf>
    <xf numFmtId="0" fontId="66" fillId="13" borderId="53" xfId="5" applyFont="1" applyFill="1" applyBorder="1" applyAlignment="1">
      <alignment horizontal="center" vertical="center" wrapText="1"/>
    </xf>
    <xf numFmtId="0" fontId="65" fillId="13" borderId="53" xfId="5" applyFont="1" applyFill="1" applyBorder="1" applyAlignment="1">
      <alignment horizontal="center"/>
    </xf>
    <xf numFmtId="0" fontId="62" fillId="10" borderId="48" xfId="5" applyFont="1" applyFill="1" applyBorder="1" applyAlignment="1">
      <alignment horizontal="center" vertical="center"/>
    </xf>
    <xf numFmtId="0" fontId="64" fillId="11" borderId="48" xfId="5" applyFont="1" applyFill="1" applyBorder="1" applyAlignment="1">
      <alignment horizontal="center" vertical="center" wrapText="1"/>
    </xf>
    <xf numFmtId="0" fontId="64" fillId="11" borderId="39" xfId="5" applyFont="1" applyFill="1" applyBorder="1" applyAlignment="1">
      <alignment horizontal="center" vertical="center" wrapText="1"/>
    </xf>
    <xf numFmtId="0" fontId="59" fillId="10" borderId="39" xfId="5" applyFont="1" applyFill="1" applyBorder="1" applyAlignment="1">
      <alignment horizontal="center" vertical="center" wrapText="1"/>
    </xf>
    <xf numFmtId="0" fontId="59" fillId="10" borderId="29" xfId="5" applyFont="1" applyFill="1" applyBorder="1" applyAlignment="1">
      <alignment horizontal="center" vertical="center" wrapText="1"/>
    </xf>
    <xf numFmtId="0" fontId="59" fillId="10" borderId="49" xfId="5" applyFont="1" applyFill="1" applyBorder="1" applyAlignment="1">
      <alignment horizontal="center" vertical="center" wrapText="1"/>
    </xf>
    <xf numFmtId="0" fontId="63" fillId="11" borderId="0" xfId="5" applyFont="1" applyFill="1" applyBorder="1" applyAlignment="1">
      <alignment horizontal="center" vertical="center" wrapText="1"/>
    </xf>
  </cellXfs>
  <cellStyles count="16">
    <cellStyle name="40% - Accent5" xfId="9" builtinId="47"/>
    <cellStyle name="Currency 2" xfId="6" xr:uid="{EA0A94BF-BC3E-46CA-AC1A-7269A7E6DF48}"/>
    <cellStyle name="Currency 2 2" xfId="14" xr:uid="{5564DF86-3F66-478B-ADC3-FBC80123FF34}"/>
    <cellStyle name="Heading 4" xfId="8" builtinId="19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3 2" xfId="12" xr:uid="{205C71A1-15B2-47DC-8BAC-25EAE44F6DB9}"/>
    <cellStyle name="Normal 4" xfId="5" xr:uid="{BD63229C-B300-4DD5-888B-1DED5BC767A3}"/>
    <cellStyle name="Normal 4 2" xfId="13" xr:uid="{5138071E-100E-42CA-8DCF-98F50D2DB64F}"/>
    <cellStyle name="Percent" xfId="1" builtinId="5"/>
    <cellStyle name="Percent 2" xfId="7" xr:uid="{D09FA1AB-43EE-444D-8F35-2435D73BE368}"/>
    <cellStyle name="Percent 2 2" xfId="15" xr:uid="{DEC4A16B-D8B7-401C-BCF4-45A15855ADF4}"/>
    <cellStyle name="Style 1" xfId="10" xr:uid="{A78A753A-ECA2-47BF-AFEB-FF5F2E6BE242}"/>
    <cellStyle name="WhiteStyle" xfId="11" xr:uid="{E66A063B-F736-4897-93E1-10770F38A5D0}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 tint="-4.9989318521683403E-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1" tint="0.34998626667073579"/>
        </left>
        <right style="medium">
          <color theme="1" tint="0.34998626667073579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  <protection locked="0" hidden="0"/>
    </dxf>
    <dxf>
      <border>
        <top style="thin">
          <color theme="0" tint="-4.9989318521683403E-2"/>
        </top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theme="0" tint="-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  <dxf>
      <numFmt numFmtId="175" formatCode="[$€-2]\ #,##0.00"/>
    </dxf>
    <dxf>
      <numFmt numFmtId="176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6" formatCode="[$£-809]#,##0.00"/>
    </dxf>
    <dxf>
      <numFmt numFmtId="175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2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A-487D-9E26-5AD133F0180F}"/>
            </c:ext>
          </c:extLst>
        </c:ser>
        <c:ser>
          <c:idx val="2"/>
          <c:order val="2"/>
          <c:spPr>
            <a:solidFill>
              <a:schemeClr val="accent5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A-487D-9E26-5AD133F018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2EA-487D-9E26-5AD133F0180F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solidFill>
            <a:schemeClr val="accent3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0C-40CC-ACC3-37A08C9A7C65}"/>
              </c:ext>
            </c:extLst>
          </c:dPt>
          <c:val>
            <c:numRef>
              <c:f>'[1]HIDE CALCULATIONS'!$E$2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0C-40CC-ACC3-37A08C9A7C65}"/>
            </c:ext>
          </c:extLst>
        </c:ser>
        <c:ser>
          <c:idx val="1"/>
          <c:order val="1"/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E0C-40CC-ACC3-37A08C9A7C65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0C-40CC-ACC3-37A08C9A7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59B-4F19-BB75-9CD859FFD56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59B-4F19-BB75-9CD859FFD56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59B-4F19-BB75-9CD859FFD56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59B-4F19-BB75-9CD859FFD56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59B-4F19-BB75-9CD859FFD56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59B-4F19-BB75-9CD859FFD56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59B-4F19-BB75-9CD859FFD56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59B-4F19-BB75-9CD859FFD56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59B-4F19-BB75-9CD859FFD56C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59B-4F19-BB75-9CD859FFD56C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59B-4F19-BB75-9CD859FFD56C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59B-4F19-BB75-9CD859FFD56C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59B-4F19-BB75-9CD859FFD56C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59B-4F19-BB75-9CD859FFD56C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59B-4F19-BB75-9CD859FFD56C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59B-4F19-BB75-9CD859FFD56C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59B-4F19-BB75-9CD859FFD56C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59B-4F19-BB75-9CD859FFD56C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59B-4F19-BB75-9CD859FFD56C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59B-4F19-BB75-9CD859FFD56C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59B-4F19-BB75-9CD859FFD56C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59B-4F19-BB75-9CD859FFD56C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59B-4F19-BB75-9CD859FFD56C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59B-4F19-BB75-9CD859FFD56C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59B-4F19-BB75-9CD859FFD56C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59B-4F19-BB75-9CD859FFD56C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59B-4F19-BB75-9CD859FFD56C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59B-4F19-BB75-9CD859FFD56C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59B-4F19-BB75-9CD859FFD56C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59B-4F19-BB75-9CD859FFD56C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59B-4F19-BB75-9CD859FFD56C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59B-4F19-BB75-9CD859FFD56C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59B-4F19-BB75-9CD859FFD56C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59B-4F19-BB75-9CD859FFD56C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59B-4F19-BB75-9CD859FFD56C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59B-4F19-BB75-9CD859FFD56C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59B-4F19-BB75-9CD859FFD56C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59B-4F19-BB75-9CD859FFD56C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59B-4F19-BB75-9CD859FFD56C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59B-4F19-BB75-9CD859FFD56C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59B-4F19-BB75-9CD859FFD56C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59B-4F19-BB75-9CD859FFD56C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59B-4F19-BB75-9CD859FFD56C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59B-4F19-BB75-9CD859FFD56C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59B-4F19-BB75-9CD859FFD56C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59B-4F19-BB75-9CD859FFD56C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59B-4F19-BB75-9CD859FFD56C}"/>
              </c:ext>
            </c:extLst>
          </c:dPt>
          <c:cat>
            <c:strRef>
              <c:f>DataTable!$B$4:$B$20</c:f>
              <c:strCache>
                <c:ptCount val="6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MSE200</c:v>
                </c:pt>
              </c:strCache>
            </c:strRef>
          </c:cat>
          <c:val>
            <c:numRef>
              <c:f>DataTable!$E$4:$E$16</c:f>
              <c:numCache>
                <c:formatCode>0.0%</c:formatCode>
                <c:ptCount val="12"/>
                <c:pt idx="0">
                  <c:v>0.87533333333333341</c:v>
                </c:pt>
                <c:pt idx="1">
                  <c:v>0.58150000000000013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0.12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59B-4F19-BB75-9CD859FFD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47-4FD8-9098-540153E57601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47-4FD8-9098-540153E57601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47-4FD8-9098-540153E57601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47-4FD8-9098-540153E57601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47-4FD8-9098-540153E57601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B47-4FD8-9098-540153E57601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B47-4FD8-9098-540153E57601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B47-4FD8-9098-540153E57601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B47-4FD8-9098-540153E57601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B47-4FD8-9098-540153E57601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DB47-4FD8-9098-540153E57601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DB47-4FD8-9098-540153E57601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DB47-4FD8-9098-540153E57601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DB47-4FD8-9098-540153E57601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DB47-4FD8-9098-540153E57601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DB47-4FD8-9098-540153E57601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DB47-4FD8-9098-540153E57601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DB47-4FD8-9098-540153E57601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DB47-4FD8-9098-540153E57601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DB47-4FD8-9098-540153E57601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DB47-4FD8-9098-540153E57601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DB47-4FD8-9098-540153E57601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DB47-4FD8-9098-540153E57601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DB47-4FD8-9098-540153E57601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DB47-4FD8-9098-540153E57601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DB47-4FD8-9098-540153E57601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DB47-4FD8-9098-540153E57601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DB47-4FD8-9098-540153E57601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DB47-4FD8-9098-540153E57601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DB47-4FD8-9098-540153E57601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DB47-4FD8-9098-540153E57601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DB47-4FD8-9098-540153E57601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DB47-4FD8-9098-540153E57601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DB47-4FD8-9098-540153E57601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DB47-4FD8-9098-540153E57601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DB47-4FD8-9098-540153E57601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DB47-4FD8-9098-540153E57601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DB47-4FD8-9098-540153E57601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DB47-4FD8-9098-540153E57601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DB47-4FD8-9098-540153E57601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DB47-4FD8-9098-540153E57601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DB47-4FD8-9098-540153E57601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DB47-4FD8-9098-540153E57601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DB47-4FD8-9098-540153E57601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DB47-4FD8-9098-540153E57601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DB47-4FD8-9098-540153E57601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DB47-4FD8-9098-540153E57601}"/>
              </c:ext>
            </c:extLst>
          </c:dPt>
          <c:cat>
            <c:strRef>
              <c:f>DataTable!$B$4:$B$20</c:f>
              <c:strCache>
                <c:ptCount val="6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MSE200</c:v>
                </c:pt>
              </c:strCache>
            </c:strRef>
          </c:cat>
          <c:val>
            <c:numRef>
              <c:f>DataTable!$G$4:$G$16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DB47-4FD8-9098-540153E57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618-4512-8916-719ADBD75FD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618-4512-8916-719ADBD75FD4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3.9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3.6281553398058248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18-4512-8916-719ADBD75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5" lockText="1" noThreeD="1"/>
</file>

<file path=xl/ctrlProps/ctrlProp9.xml><?xml version="1.0" encoding="utf-8"?>
<formControlPr xmlns="http://schemas.microsoft.com/office/spreadsheetml/2009/9/main" objectType="CheckBox" fmlaLink="'HIDE CALCULATIONS'!A26" lockText="1" noThreeD="1"/>
</file>

<file path=xl/ctrlProps/ctrlProp10.xml><?xml version="1.0" encoding="utf-8"?>
<formControlPr xmlns="http://schemas.microsoft.com/office/spreadsheetml/2009/9/main" objectType="CheckBox" fmlaLink="'HIDE CALCULATIONS'!A27" lockText="1" noThreeD="1"/>
</file>

<file path=xl/ctrlProps/ctrlProp11.xml><?xml version="1.0" encoding="utf-8"?>
<formControlPr xmlns="http://schemas.microsoft.com/office/spreadsheetml/2009/9/main" objectType="CheckBox" fmlaLink="'HIDE CALCULATIONS'!A28" lockText="1" noThreeD="1"/>
</file>

<file path=xl/ctrlProps/ctrlProp12.xml><?xml version="1.0" encoding="utf-8"?>
<formControlPr xmlns="http://schemas.microsoft.com/office/spreadsheetml/2009/9/main" objectType="CheckBox" fmlaLink="'HIDE CALCULATIONS'!A29" lockText="1" noThreeD="1"/>
</file>

<file path=xl/ctrlProps/ctrlProp13.xml><?xml version="1.0" encoding="utf-8"?>
<formControlPr xmlns="http://schemas.microsoft.com/office/spreadsheetml/2009/9/main" objectType="CheckBox" fmlaLink="'HIDE CALCULATIONS'!A30" lockText="1" noThreeD="1"/>
</file>

<file path=xl/ctrlProps/ctrlProp14.xml><?xml version="1.0" encoding="utf-8"?>
<formControlPr xmlns="http://schemas.microsoft.com/office/spreadsheetml/2009/9/main" objectType="CheckBox" fmlaLink="'HIDE CALCULATIONS'!A31" lockText="1" noThreeD="1"/>
</file>

<file path=xl/ctrlProps/ctrlProp15.xml><?xml version="1.0" encoding="utf-8"?>
<formControlPr xmlns="http://schemas.microsoft.com/office/spreadsheetml/2009/9/main" objectType="CheckBox" fmlaLink="'HIDE CALCULATIONS'!A32" lockText="1" noThreeD="1"/>
</file>

<file path=xl/ctrlProps/ctrlProp16.xml><?xml version="1.0" encoding="utf-8"?>
<formControlPr xmlns="http://schemas.microsoft.com/office/spreadsheetml/2009/9/main" objectType="CheckBox" fmlaLink="'HIDE CALCULATIONS'!A33" lockText="1" noThreeD="1"/>
</file>

<file path=xl/ctrlProps/ctrlProp17.xml><?xml version="1.0" encoding="utf-8"?>
<formControlPr xmlns="http://schemas.microsoft.com/office/spreadsheetml/2009/9/main" objectType="CheckBox" fmlaLink="'HIDE CALCULATIONS'!A35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6" lockText="1" noThreeD="1"/>
</file>

<file path=xl/ctrlProps/ctrlProp20.xml><?xml version="1.0" encoding="utf-8"?>
<formControlPr xmlns="http://schemas.microsoft.com/office/spreadsheetml/2009/9/main" objectType="CheckBox" fmlaLink="'HIDE CALCULATIONS'!A37" lockText="1" noThreeD="1"/>
</file>

<file path=xl/ctrlProps/ctrlProp21.xml><?xml version="1.0" encoding="utf-8"?>
<formControlPr xmlns="http://schemas.microsoft.com/office/spreadsheetml/2009/9/main" objectType="CheckBox" fmlaLink="'HIDE CALCULATIONS'!A38" lockText="1" noThreeD="1"/>
</file>

<file path=xl/ctrlProps/ctrlProp22.xml><?xml version="1.0" encoding="utf-8"?>
<formControlPr xmlns="http://schemas.microsoft.com/office/spreadsheetml/2009/9/main" objectType="CheckBox" fmlaLink="'HIDE CALCULATIONS'!A39" lockText="1" noThreeD="1"/>
</file>

<file path=xl/ctrlProps/ctrlProp23.xml><?xml version="1.0" encoding="utf-8"?>
<formControlPr xmlns="http://schemas.microsoft.com/office/spreadsheetml/2009/9/main" objectType="CheckBox" fmlaLink="'HIDE CALCULATIONS'!A40" lockText="1" noThreeD="1"/>
</file>

<file path=xl/ctrlProps/ctrlProp24.xml><?xml version="1.0" encoding="utf-8"?>
<formControlPr xmlns="http://schemas.microsoft.com/office/spreadsheetml/2009/9/main" objectType="CheckBox" fmlaLink="'HIDE CALCULATIONS'!A41" lockText="1" noThreeD="1"/>
</file>

<file path=xl/ctrlProps/ctrlProp25.xml><?xml version="1.0" encoding="utf-8"?>
<formControlPr xmlns="http://schemas.microsoft.com/office/spreadsheetml/2009/9/main" objectType="CheckBox" fmlaLink="'HIDE CALCULATIONS'!A42" lockText="1" noThreeD="1"/>
</file>

<file path=xl/ctrlProps/ctrlProp26.xml><?xml version="1.0" encoding="utf-8"?>
<formControlPr xmlns="http://schemas.microsoft.com/office/spreadsheetml/2009/9/main" objectType="CheckBox" fmlaLink="'HIDE CALCULATIONS'!A43" lockText="1" noThreeD="1"/>
</file>

<file path=xl/ctrlProps/ctrlProp27.xml><?xml version="1.0" encoding="utf-8"?>
<formControlPr xmlns="http://schemas.microsoft.com/office/spreadsheetml/2009/9/main" objectType="CheckBox" fmlaLink="'HIDE CALCULATIONS'!A44" lockText="1" noThreeD="1"/>
</file>

<file path=xl/ctrlProps/ctrlProp28.xml><?xml version="1.0" encoding="utf-8"?>
<formControlPr xmlns="http://schemas.microsoft.com/office/spreadsheetml/2009/9/main" objectType="CheckBox" fmlaLink="'HIDE CALCULATIONS'!A45" lockText="1" noThreeD="1"/>
</file>

<file path=xl/ctrlProps/ctrlProp29.xml><?xml version="1.0" encoding="utf-8"?>
<formControlPr xmlns="http://schemas.microsoft.com/office/spreadsheetml/2009/9/main" objectType="CheckBox" fmlaLink="'HIDE CALCULATIONS'!A46" lockText="1" noThreeD="1"/>
</file>

<file path=xl/ctrlProps/ctrlProp30.xml><?xml version="1.0" encoding="utf-8"?>
<formControlPr xmlns="http://schemas.microsoft.com/office/spreadsheetml/2009/9/main" objectType="CheckBox" fmlaLink="'HIDE CALCULATIONS'!A47" lockText="1" noThreeD="1"/>
</file>

<file path=xl/ctrlProps/ctrlProp31.xml><?xml version="1.0" encoding="utf-8"?>
<formControlPr xmlns="http://schemas.microsoft.com/office/spreadsheetml/2009/9/main" objectType="CheckBox" fmlaLink="'HIDE CALCULATIONS'!A48" lockText="1" noThreeD="1"/>
</file>

<file path=xl/ctrlProps/ctrlProp32.xml><?xml version="1.0" encoding="utf-8"?>
<formControlPr xmlns="http://schemas.microsoft.com/office/spreadsheetml/2009/9/main" objectType="CheckBox" fmlaLink="'HIDE CALCULATIONS'!A49" lockText="1" noThreeD="1"/>
</file>

<file path=xl/ctrlProps/ctrlProp33.xml><?xml version="1.0" encoding="utf-8"?>
<formControlPr xmlns="http://schemas.microsoft.com/office/spreadsheetml/2009/9/main" objectType="CheckBox" fmlaLink="'HIDE CALCULATIONS'!A50" lockText="1" noThreeD="1"/>
</file>

<file path=xl/ctrlProps/ctrlProp34.xml><?xml version="1.0" encoding="utf-8"?>
<formControlPr xmlns="http://schemas.microsoft.com/office/spreadsheetml/2009/9/main" objectType="CheckBox" fmlaLink="'HIDE CALCULATIONS'!A51" lockText="1" noThreeD="1"/>
</file>

<file path=xl/ctrlProps/ctrlProp35.xml><?xml version="1.0" encoding="utf-8"?>
<formControlPr xmlns="http://schemas.microsoft.com/office/spreadsheetml/2009/9/main" objectType="CheckBox" fmlaLink="'HIDE CALCULATIONS'!A52" lockText="1" noThreeD="1"/>
</file>

<file path=xl/ctrlProps/ctrlProp36.xml><?xml version="1.0" encoding="utf-8"?>
<formControlPr xmlns="http://schemas.microsoft.com/office/spreadsheetml/2009/9/main" objectType="CheckBox" fmlaLink="'HIDE CALCULATIONS'!A53" lockText="1" noThreeD="1"/>
</file>

<file path=xl/ctrlProps/ctrlProp37.xml><?xml version="1.0" encoding="utf-8"?>
<formControlPr xmlns="http://schemas.microsoft.com/office/spreadsheetml/2009/9/main" objectType="CheckBox" fmlaLink="'HIDE CALCULATIONS'!A54" lockText="1" noThreeD="1"/>
</file>

<file path=xl/ctrlProps/ctrlProp38.xml><?xml version="1.0" encoding="utf-8"?>
<formControlPr xmlns="http://schemas.microsoft.com/office/spreadsheetml/2009/9/main" objectType="CheckBox" fmlaLink="'HIDE CALCULATIONS'!A55" lockText="1" noThreeD="1"/>
</file>

<file path=xl/ctrlProps/ctrlProp39.xml><?xml version="1.0" encoding="utf-8"?>
<formControlPr xmlns="http://schemas.microsoft.com/office/spreadsheetml/2009/9/main" objectType="CheckBox" fmlaLink="'HIDE CALCULATIONS'!A56" lockText="1" noThreeD="1"/>
</file>

<file path=xl/ctrlProps/ctrlProp40.xml><?xml version="1.0" encoding="utf-8"?>
<formControlPr xmlns="http://schemas.microsoft.com/office/spreadsheetml/2009/9/main" objectType="CheckBox" fmlaLink="'HIDE CALCULATIONS'!A57" lockText="1" noThreeD="1"/>
</file>

<file path=xl/ctrlProps/ctrlProp41.xml><?xml version="1.0" encoding="utf-8"?>
<formControlPr xmlns="http://schemas.microsoft.com/office/spreadsheetml/2009/9/main" objectType="CheckBox" fmlaLink="'HIDE CALCULATIONS'!A58" lockText="1" noThreeD="1"/>
</file>

<file path=xl/ctrlProps/ctrlProp42.xml><?xml version="1.0" encoding="utf-8"?>
<formControlPr xmlns="http://schemas.microsoft.com/office/spreadsheetml/2009/9/main" objectType="CheckBox" fmlaLink="'HIDE CALCULATIONS'!A59" lockText="1" noThreeD="1"/>
</file>

<file path=xl/ctrlProps/ctrlProp43.xml><?xml version="1.0" encoding="utf-8"?>
<formControlPr xmlns="http://schemas.microsoft.com/office/spreadsheetml/2009/9/main" objectType="CheckBox" fmlaLink="'HIDE CALCULATIONS'!A60" lockText="1" noThreeD="1"/>
</file>

<file path=xl/ctrlProps/ctrlProp44.xml><?xml version="1.0" encoding="utf-8"?>
<formControlPr xmlns="http://schemas.microsoft.com/office/spreadsheetml/2009/9/main" objectType="CheckBox" fmlaLink="'HIDE CALCULATIONS'!A61" lockText="1" noThreeD="1"/>
</file>

<file path=xl/ctrlProps/ctrlProp45.xml><?xml version="1.0" encoding="utf-8"?>
<formControlPr xmlns="http://schemas.microsoft.com/office/spreadsheetml/2009/9/main" objectType="CheckBox" fmlaLink="'HIDE CALCULATIONS'!A24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235463</xdr:colOff>
      <xdr:row>8</xdr:row>
      <xdr:rowOff>40821</xdr:rowOff>
    </xdr:from>
    <xdr:to>
      <xdr:col>11</xdr:col>
      <xdr:colOff>262444</xdr:colOff>
      <xdr:row>13</xdr:row>
      <xdr:rowOff>56085</xdr:rowOff>
    </xdr:to>
    <xdr:graphicFrame macro="">
      <xdr:nvGraphicFramePr>
        <xdr:cNvPr id="2" name="Diagramm 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361950</xdr:colOff>
          <xdr:row>16</xdr:row>
          <xdr:rowOff>238125</xdr:rowOff>
        </xdr:to>
        <xdr:sp macro="" textlink="">
          <xdr:nvSpPr>
            <xdr:cNvPr id="76801" name="Check Box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0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361950</xdr:colOff>
          <xdr:row>17</xdr:row>
          <xdr:rowOff>238125</xdr:rowOff>
        </xdr:to>
        <xdr:sp macro="" textlink="">
          <xdr:nvSpPr>
            <xdr:cNvPr id="76802" name="Check Box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0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361950</xdr:colOff>
          <xdr:row>18</xdr:row>
          <xdr:rowOff>238125</xdr:rowOff>
        </xdr:to>
        <xdr:sp macro="" textlink="">
          <xdr:nvSpPr>
            <xdr:cNvPr id="76803" name="Check Box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0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361950</xdr:colOff>
          <xdr:row>19</xdr:row>
          <xdr:rowOff>238125</xdr:rowOff>
        </xdr:to>
        <xdr:sp macro="" textlink="">
          <xdr:nvSpPr>
            <xdr:cNvPr id="76804" name="Check Box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0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361950</xdr:colOff>
          <xdr:row>20</xdr:row>
          <xdr:rowOff>238125</xdr:rowOff>
        </xdr:to>
        <xdr:sp macro="" textlink="">
          <xdr:nvSpPr>
            <xdr:cNvPr id="76805" name="Check Box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0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361950</xdr:colOff>
          <xdr:row>21</xdr:row>
          <xdr:rowOff>238125</xdr:rowOff>
        </xdr:to>
        <xdr:sp macro="" textlink="">
          <xdr:nvSpPr>
            <xdr:cNvPr id="76806" name="Check Box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0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361950</xdr:colOff>
          <xdr:row>22</xdr:row>
          <xdr:rowOff>238125</xdr:rowOff>
        </xdr:to>
        <xdr:sp macro="" textlink="">
          <xdr:nvSpPr>
            <xdr:cNvPr id="76807" name="Check Box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0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361950</xdr:colOff>
          <xdr:row>24</xdr:row>
          <xdr:rowOff>238125</xdr:rowOff>
        </xdr:to>
        <xdr:sp macro="" textlink="">
          <xdr:nvSpPr>
            <xdr:cNvPr id="76809" name="Check Box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0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361950</xdr:colOff>
          <xdr:row>25</xdr:row>
          <xdr:rowOff>238125</xdr:rowOff>
        </xdr:to>
        <xdr:sp macro="" textlink="">
          <xdr:nvSpPr>
            <xdr:cNvPr id="76810" name="Check Box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0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361950</xdr:colOff>
          <xdr:row>26</xdr:row>
          <xdr:rowOff>238125</xdr:rowOff>
        </xdr:to>
        <xdr:sp macro="" textlink="">
          <xdr:nvSpPr>
            <xdr:cNvPr id="76811" name="Check Box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0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361950</xdr:colOff>
          <xdr:row>27</xdr:row>
          <xdr:rowOff>238125</xdr:rowOff>
        </xdr:to>
        <xdr:sp macro="" textlink="">
          <xdr:nvSpPr>
            <xdr:cNvPr id="76812" name="Check Box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0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361950</xdr:colOff>
          <xdr:row>28</xdr:row>
          <xdr:rowOff>238125</xdr:rowOff>
        </xdr:to>
        <xdr:sp macro="" textlink="">
          <xdr:nvSpPr>
            <xdr:cNvPr id="76813" name="Check Box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0000-00000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361950</xdr:colOff>
          <xdr:row>29</xdr:row>
          <xdr:rowOff>238125</xdr:rowOff>
        </xdr:to>
        <xdr:sp macro="" textlink="">
          <xdr:nvSpPr>
            <xdr:cNvPr id="76814" name="Check Box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0000-00000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361950</xdr:colOff>
          <xdr:row>30</xdr:row>
          <xdr:rowOff>238125</xdr:rowOff>
        </xdr:to>
        <xdr:sp macro="" textlink="">
          <xdr:nvSpPr>
            <xdr:cNvPr id="76815" name="Check Box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0000-00000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361950</xdr:colOff>
          <xdr:row>31</xdr:row>
          <xdr:rowOff>238125</xdr:rowOff>
        </xdr:to>
        <xdr:sp macro="" textlink="">
          <xdr:nvSpPr>
            <xdr:cNvPr id="76816" name="Check Box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00000000-0008-0000-0000-00001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361950</xdr:colOff>
          <xdr:row>32</xdr:row>
          <xdr:rowOff>238125</xdr:rowOff>
        </xdr:to>
        <xdr:sp macro="" textlink="">
          <xdr:nvSpPr>
            <xdr:cNvPr id="76817" name="Check Box 17" hidden="1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00000000-0008-0000-0000-00001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361950</xdr:colOff>
          <xdr:row>33</xdr:row>
          <xdr:rowOff>238125</xdr:rowOff>
        </xdr:to>
        <xdr:sp macro="" textlink="">
          <xdr:nvSpPr>
            <xdr:cNvPr id="76818" name="Check Box 18" hidden="1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00000000-0008-0000-0000-00001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361950</xdr:colOff>
          <xdr:row>34</xdr:row>
          <xdr:rowOff>238125</xdr:rowOff>
        </xdr:to>
        <xdr:sp macro="" textlink="">
          <xdr:nvSpPr>
            <xdr:cNvPr id="76819" name="Check Box 19" hidden="1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00000000-0008-0000-0000-00001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361950</xdr:colOff>
          <xdr:row>35</xdr:row>
          <xdr:rowOff>238125</xdr:rowOff>
        </xdr:to>
        <xdr:sp macro="" textlink="">
          <xdr:nvSpPr>
            <xdr:cNvPr id="76820" name="Check Box 20" hidden="1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00000000-0008-0000-0000-00001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361950</xdr:colOff>
          <xdr:row>36</xdr:row>
          <xdr:rowOff>238125</xdr:rowOff>
        </xdr:to>
        <xdr:sp macro="" textlink="">
          <xdr:nvSpPr>
            <xdr:cNvPr id="76821" name="Check Box 21" hidden="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00000000-0008-0000-0000-00001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361950</xdr:colOff>
          <xdr:row>37</xdr:row>
          <xdr:rowOff>238125</xdr:rowOff>
        </xdr:to>
        <xdr:sp macro="" textlink="">
          <xdr:nvSpPr>
            <xdr:cNvPr id="76822" name="Check Box 22" hidden="1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00000000-0008-0000-0000-00001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361950</xdr:colOff>
          <xdr:row>38</xdr:row>
          <xdr:rowOff>238125</xdr:rowOff>
        </xdr:to>
        <xdr:sp macro="" textlink="">
          <xdr:nvSpPr>
            <xdr:cNvPr id="76823" name="Check Box 23" hidden="1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00000000-0008-0000-0000-00001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361950</xdr:colOff>
          <xdr:row>39</xdr:row>
          <xdr:rowOff>238125</xdr:rowOff>
        </xdr:to>
        <xdr:sp macro="" textlink="">
          <xdr:nvSpPr>
            <xdr:cNvPr id="76824" name="Check Box 24" hidden="1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00000000-0008-0000-0000-00001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361950</xdr:colOff>
          <xdr:row>40</xdr:row>
          <xdr:rowOff>238125</xdr:rowOff>
        </xdr:to>
        <xdr:sp macro="" textlink="">
          <xdr:nvSpPr>
            <xdr:cNvPr id="76825" name="Check Box 25" hidden="1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00000000-0008-0000-0000-00001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361950</xdr:colOff>
          <xdr:row>41</xdr:row>
          <xdr:rowOff>238125</xdr:rowOff>
        </xdr:to>
        <xdr:sp macro="" textlink="">
          <xdr:nvSpPr>
            <xdr:cNvPr id="76826" name="Check Box 26" hidden="1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00000000-0008-0000-0000-00001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361950</xdr:colOff>
          <xdr:row>42</xdr:row>
          <xdr:rowOff>238125</xdr:rowOff>
        </xdr:to>
        <xdr:sp macro="" textlink="">
          <xdr:nvSpPr>
            <xdr:cNvPr id="76827" name="Check Box 27" hidden="1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00000000-0008-0000-0000-00001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361950</xdr:colOff>
          <xdr:row>43</xdr:row>
          <xdr:rowOff>238125</xdr:rowOff>
        </xdr:to>
        <xdr:sp macro="" textlink="">
          <xdr:nvSpPr>
            <xdr:cNvPr id="76828" name="Check Box 28" hidden="1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00000000-0008-0000-0000-00001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361950</xdr:colOff>
          <xdr:row>44</xdr:row>
          <xdr:rowOff>238125</xdr:rowOff>
        </xdr:to>
        <xdr:sp macro="" textlink="">
          <xdr:nvSpPr>
            <xdr:cNvPr id="76829" name="Check Box 29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00000000-0008-0000-0000-00001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361950</xdr:colOff>
          <xdr:row>45</xdr:row>
          <xdr:rowOff>238125</xdr:rowOff>
        </xdr:to>
        <xdr:sp macro="" textlink="">
          <xdr:nvSpPr>
            <xdr:cNvPr id="76830" name="Check Box 30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00000000-0008-0000-0000-00001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361950</xdr:colOff>
          <xdr:row>46</xdr:row>
          <xdr:rowOff>238125</xdr:rowOff>
        </xdr:to>
        <xdr:sp macro="" textlink="">
          <xdr:nvSpPr>
            <xdr:cNvPr id="76831" name="Check Box 31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00000000-0008-0000-0000-00001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361950</xdr:colOff>
          <xdr:row>47</xdr:row>
          <xdr:rowOff>238125</xdr:rowOff>
        </xdr:to>
        <xdr:sp macro="" textlink="">
          <xdr:nvSpPr>
            <xdr:cNvPr id="76832" name="Check Box 32" hidden="1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00000000-0008-0000-0000-00002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361950</xdr:colOff>
          <xdr:row>48</xdr:row>
          <xdr:rowOff>238125</xdr:rowOff>
        </xdr:to>
        <xdr:sp macro="" textlink="">
          <xdr:nvSpPr>
            <xdr:cNvPr id="76833" name="Check Box 33" hidden="1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00000000-0008-0000-0000-00002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361950</xdr:colOff>
          <xdr:row>49</xdr:row>
          <xdr:rowOff>238125</xdr:rowOff>
        </xdr:to>
        <xdr:sp macro="" textlink="">
          <xdr:nvSpPr>
            <xdr:cNvPr id="76834" name="Check Box 34" hidden="1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00000000-0008-0000-0000-00002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361950</xdr:colOff>
          <xdr:row>50</xdr:row>
          <xdr:rowOff>238125</xdr:rowOff>
        </xdr:to>
        <xdr:sp macro="" textlink="">
          <xdr:nvSpPr>
            <xdr:cNvPr id="76835" name="Check Box 35" hidden="1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00000000-0008-0000-0000-00002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361950</xdr:colOff>
          <xdr:row>51</xdr:row>
          <xdr:rowOff>238125</xdr:rowOff>
        </xdr:to>
        <xdr:sp macro="" textlink="">
          <xdr:nvSpPr>
            <xdr:cNvPr id="76836" name="Check Box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00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361950</xdr:colOff>
          <xdr:row>52</xdr:row>
          <xdr:rowOff>238125</xdr:rowOff>
        </xdr:to>
        <xdr:sp macro="" textlink="">
          <xdr:nvSpPr>
            <xdr:cNvPr id="76837" name="Check Box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00000000-0008-0000-0000-00002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361950</xdr:colOff>
          <xdr:row>53</xdr:row>
          <xdr:rowOff>238125</xdr:rowOff>
        </xdr:to>
        <xdr:sp macro="" textlink="">
          <xdr:nvSpPr>
            <xdr:cNvPr id="76838" name="Check Box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00000000-0008-0000-0000-00002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361950</xdr:colOff>
          <xdr:row>54</xdr:row>
          <xdr:rowOff>238125</xdr:rowOff>
        </xdr:to>
        <xdr:sp macro="" textlink="">
          <xdr:nvSpPr>
            <xdr:cNvPr id="76839" name="Check Box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00000000-0008-0000-0000-00002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361950</xdr:colOff>
          <xdr:row>55</xdr:row>
          <xdr:rowOff>238125</xdr:rowOff>
        </xdr:to>
        <xdr:sp macro="" textlink="">
          <xdr:nvSpPr>
            <xdr:cNvPr id="76840" name="Check Box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00000000-0008-0000-0000-00002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361950</xdr:colOff>
          <xdr:row>56</xdr:row>
          <xdr:rowOff>238125</xdr:rowOff>
        </xdr:to>
        <xdr:sp macro="" textlink="">
          <xdr:nvSpPr>
            <xdr:cNvPr id="76841" name="Check Box 41" hidden="1">
              <a:extLst>
                <a:ext uri="{63B3BB69-23CF-44E3-9099-C40C66FF867C}">
                  <a14:compatExt spid="_x0000_s76841"/>
                </a:ext>
                <a:ext uri="{FF2B5EF4-FFF2-40B4-BE49-F238E27FC236}">
                  <a16:creationId xmlns:a16="http://schemas.microsoft.com/office/drawing/2014/main" id="{00000000-0008-0000-0000-00002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361950</xdr:colOff>
          <xdr:row>57</xdr:row>
          <xdr:rowOff>238125</xdr:rowOff>
        </xdr:to>
        <xdr:sp macro="" textlink="">
          <xdr:nvSpPr>
            <xdr:cNvPr id="76842" name="Check Box 42" hidden="1">
              <a:extLst>
                <a:ext uri="{63B3BB69-23CF-44E3-9099-C40C66FF867C}">
                  <a14:compatExt spid="_x0000_s76842"/>
                </a:ext>
                <a:ext uri="{FF2B5EF4-FFF2-40B4-BE49-F238E27FC236}">
                  <a16:creationId xmlns:a16="http://schemas.microsoft.com/office/drawing/2014/main" id="{00000000-0008-0000-0000-00002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361950</xdr:colOff>
          <xdr:row>58</xdr:row>
          <xdr:rowOff>238125</xdr:rowOff>
        </xdr:to>
        <xdr:sp macro="" textlink="">
          <xdr:nvSpPr>
            <xdr:cNvPr id="76843" name="Check Box 43" hidden="1">
              <a:extLst>
                <a:ext uri="{63B3BB69-23CF-44E3-9099-C40C66FF867C}">
                  <a14:compatExt spid="_x0000_s76843"/>
                </a:ext>
                <a:ext uri="{FF2B5EF4-FFF2-40B4-BE49-F238E27FC236}">
                  <a16:creationId xmlns:a16="http://schemas.microsoft.com/office/drawing/2014/main" id="{00000000-0008-0000-0000-00002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361950</xdr:colOff>
          <xdr:row>59</xdr:row>
          <xdr:rowOff>238125</xdr:rowOff>
        </xdr:to>
        <xdr:sp macro="" textlink="">
          <xdr:nvSpPr>
            <xdr:cNvPr id="76844" name="Check Box 44" hidden="1">
              <a:extLst>
                <a:ext uri="{63B3BB69-23CF-44E3-9099-C40C66FF867C}">
                  <a14:compatExt spid="_x0000_s76844"/>
                </a:ext>
                <a:ext uri="{FF2B5EF4-FFF2-40B4-BE49-F238E27FC236}">
                  <a16:creationId xmlns:a16="http://schemas.microsoft.com/office/drawing/2014/main" id="{00000000-0008-0000-0000-00002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60</xdr:row>
          <xdr:rowOff>38100</xdr:rowOff>
        </xdr:from>
        <xdr:to>
          <xdr:col>2</xdr:col>
          <xdr:colOff>361950</xdr:colOff>
          <xdr:row>60</xdr:row>
          <xdr:rowOff>238125</xdr:rowOff>
        </xdr:to>
        <xdr:sp macro="" textlink="">
          <xdr:nvSpPr>
            <xdr:cNvPr id="76845" name="Check Box 45" hidden="1">
              <a:extLst>
                <a:ext uri="{63B3BB69-23CF-44E3-9099-C40C66FF867C}">
                  <a14:compatExt spid="_x0000_s76845"/>
                </a:ext>
                <a:ext uri="{FF2B5EF4-FFF2-40B4-BE49-F238E27FC236}">
                  <a16:creationId xmlns:a16="http://schemas.microsoft.com/office/drawing/2014/main" id="{00000000-0008-0000-0000-00002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5</xdr:col>
      <xdr:colOff>808973</xdr:colOff>
      <xdr:row>11</xdr:row>
      <xdr:rowOff>206829</xdr:rowOff>
    </xdr:to>
    <xdr:graphicFrame macro="">
      <xdr:nvGraphicFramePr>
        <xdr:cNvPr id="48" name="Diagramm 1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289916</xdr:colOff>
      <xdr:row>14</xdr:row>
      <xdr:rowOff>123265</xdr:rowOff>
    </xdr:from>
    <xdr:to>
      <xdr:col>22</xdr:col>
      <xdr:colOff>724455</xdr:colOff>
      <xdr:row>14</xdr:row>
      <xdr:rowOff>2734748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6236237" y="3729158"/>
          <a:ext cx="8095361" cy="2611483"/>
          <a:chOff x="10807690" y="8748670"/>
          <a:chExt cx="12885362" cy="10487220"/>
        </a:xfrm>
      </xdr:grpSpPr>
      <xdr:graphicFrame macro="">
        <xdr:nvGraphicFramePr>
          <xdr:cNvPr id="51" name="Char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2" name="TextBox 2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177707</xdr:colOff>
      <xdr:row>14</xdr:row>
      <xdr:rowOff>2867359</xdr:rowOff>
    </xdr:from>
    <xdr:to>
      <xdr:col>22</xdr:col>
      <xdr:colOff>815634</xdr:colOff>
      <xdr:row>14</xdr:row>
      <xdr:rowOff>5096234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6124028" y="6473252"/>
          <a:ext cx="8298749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54" name="Rounded Rectangle 15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55" name="Char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6" name="TextBox 21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100853</xdr:colOff>
      <xdr:row>14</xdr:row>
      <xdr:rowOff>288277</xdr:rowOff>
    </xdr:from>
    <xdr:to>
      <xdr:col>10</xdr:col>
      <xdr:colOff>238914</xdr:colOff>
      <xdr:row>14</xdr:row>
      <xdr:rowOff>5147238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274997</xdr:colOff>
      <xdr:row>0</xdr:row>
      <xdr:rowOff>372948</xdr:rowOff>
    </xdr:from>
    <xdr:to>
      <xdr:col>30</xdr:col>
      <xdr:colOff>195323</xdr:colOff>
      <xdr:row>10</xdr:row>
      <xdr:rowOff>153770</xdr:rowOff>
    </xdr:to>
    <xdr:sp macro="" textlink="$AG$5">
      <xdr:nvSpPr>
        <xdr:cNvPr id="61" name="Rectangle: Rounded Corners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5419747" y="372948"/>
          <a:ext cx="4614790" cy="2447822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bg1"/>
              </a:solidFill>
              <a:latin typeface="Inconsolata" pitchFamily="2" charset="0"/>
              <a:ea typeface="Inconsolata" pitchFamily="2" charset="0"/>
            </a:rPr>
            <a:pPr algn="ctr"/>
            <a:t> </a:t>
          </a:fld>
          <a:r>
            <a:rPr lang="en-US" sz="5000" b="1" i="1" u="none" strike="noStrike">
              <a:solidFill>
                <a:schemeClr val="bg1"/>
              </a:solidFill>
              <a:latin typeface="Inconsolata" pitchFamily="2" charset="0"/>
              <a:ea typeface="Inconsolata" pitchFamily="2" charset="0"/>
            </a:rPr>
            <a:t>I am feeling</a:t>
          </a:r>
          <a:r>
            <a:rPr lang="en-US" sz="5000" b="1" i="1" u="none" strike="noStrike" baseline="0">
              <a:solidFill>
                <a:schemeClr val="bg1"/>
              </a:solidFill>
              <a:latin typeface="Inconsolata" pitchFamily="2" charset="0"/>
              <a:ea typeface="Inconsolata" pitchFamily="2" charset="0"/>
            </a:rPr>
            <a:t> happy!</a:t>
          </a:r>
          <a:endParaRPr lang="en-CA" sz="5000" b="1" i="1" u="none">
            <a:solidFill>
              <a:schemeClr val="bg1"/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247650</xdr:rowOff>
        </xdr:from>
        <xdr:to>
          <xdr:col>2</xdr:col>
          <xdr:colOff>361950</xdr:colOff>
          <xdr:row>23</xdr:row>
          <xdr:rowOff>257175</xdr:rowOff>
        </xdr:to>
        <xdr:sp macro="" textlink="">
          <xdr:nvSpPr>
            <xdr:cNvPr id="76864" name="Check Box 64" hidden="1">
              <a:extLst>
                <a:ext uri="{63B3BB69-23CF-44E3-9099-C40C66FF867C}">
                  <a14:compatExt spid="_x0000_s76864"/>
                </a:ext>
                <a:ext uri="{FF2B5EF4-FFF2-40B4-BE49-F238E27FC236}">
                  <a16:creationId xmlns:a16="http://schemas.microsoft.com/office/drawing/2014/main" id="{00000000-0008-0000-0000-00004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25</xdr:col>
      <xdr:colOff>616324</xdr:colOff>
      <xdr:row>14</xdr:row>
      <xdr:rowOff>1736912</xdr:rowOff>
    </xdr:from>
    <xdr:to>
      <xdr:col>28</xdr:col>
      <xdr:colOff>560294</xdr:colOff>
      <xdr:row>14</xdr:row>
      <xdr:rowOff>3507441</xdr:rowOff>
    </xdr:to>
    <xdr:sp macro="[0]!Schedule_Assessme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42559" y="5221941"/>
          <a:ext cx="2386853" cy="1770529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 i="0">
              <a:latin typeface="Roboto" panose="02000000000000000000" pitchFamily="2" charset="0"/>
              <a:ea typeface="Roboto" panose="02000000000000000000" pitchFamily="2" charset="0"/>
            </a:rPr>
            <a:t>ADD</a:t>
          </a:r>
          <a:r>
            <a:rPr lang="en-CA" sz="1600" b="1" i="0" baseline="0">
              <a:latin typeface="Roboto" panose="02000000000000000000" pitchFamily="2" charset="0"/>
              <a:ea typeface="Roboto" panose="02000000000000000000" pitchFamily="2" charset="0"/>
            </a:rPr>
            <a:t> ENTRY</a:t>
          </a:r>
          <a:endParaRPr lang="en-CA" sz="1600" b="1" i="0"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1495425</xdr:colOff>
          <xdr:row>0</xdr:row>
          <xdr:rowOff>95250</xdr:rowOff>
        </xdr:from>
        <xdr:to>
          <xdr:col>23</xdr:col>
          <xdr:colOff>133350</xdr:colOff>
          <xdr:row>0</xdr:row>
          <xdr:rowOff>390525</xdr:rowOff>
        </xdr:to>
        <xdr:sp macro="" textlink="">
          <xdr:nvSpPr>
            <xdr:cNvPr id="76895" name="Button 95" hidden="1">
              <a:extLst>
                <a:ext uri="{63B3BB69-23CF-44E3-9099-C40C66FF867C}">
                  <a14:compatExt spid="_x0000_s76895"/>
                </a:ext>
                <a:ext uri="{FF2B5EF4-FFF2-40B4-BE49-F238E27FC236}">
                  <a16:creationId xmlns:a16="http://schemas.microsoft.com/office/drawing/2014/main" id="{00000000-0008-0000-0000-00005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330" b="0" i="0" u="none" strike="noStrike" baseline="0">
                  <a:solidFill>
                    <a:srgbClr val="000000"/>
                  </a:solidFill>
                  <a:latin typeface="Aptos Narrow"/>
                </a:rPr>
                <a:t>Get 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0</xdr:row>
          <xdr:rowOff>85725</xdr:rowOff>
        </xdr:from>
        <xdr:to>
          <xdr:col>21</xdr:col>
          <xdr:colOff>1447800</xdr:colOff>
          <xdr:row>0</xdr:row>
          <xdr:rowOff>390525</xdr:rowOff>
        </xdr:to>
        <xdr:sp macro="" textlink="">
          <xdr:nvSpPr>
            <xdr:cNvPr id="76896" name="Button 96" hidden="1">
              <a:extLst>
                <a:ext uri="{63B3BB69-23CF-44E3-9099-C40C66FF867C}">
                  <a14:compatExt spid="_x0000_s76896"/>
                </a:ext>
                <a:ext uri="{FF2B5EF4-FFF2-40B4-BE49-F238E27FC236}">
                  <a16:creationId xmlns:a16="http://schemas.microsoft.com/office/drawing/2014/main" id="{00000000-0008-0000-0000-00006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Preferences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415151</xdr:colOff>
      <xdr:row>0</xdr:row>
      <xdr:rowOff>147522</xdr:rowOff>
    </xdr:from>
    <xdr:to>
      <xdr:col>7</xdr:col>
      <xdr:colOff>157976</xdr:colOff>
      <xdr:row>2</xdr:row>
      <xdr:rowOff>23697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87176" y="147522"/>
          <a:ext cx="561975" cy="257175"/>
        </a:xfrm>
        <a:prstGeom prst="rightArrow">
          <a:avLst/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561974</xdr:colOff>
      <xdr:row>0</xdr:row>
      <xdr:rowOff>161921</xdr:rowOff>
    </xdr:from>
    <xdr:to>
      <xdr:col>1</xdr:col>
      <xdr:colOff>495299</xdr:colOff>
      <xdr:row>2</xdr:row>
      <xdr:rowOff>96408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61974" y="161921"/>
          <a:ext cx="60960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accent5">
            <a:lumMod val="75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0</xdr:row>
      <xdr:rowOff>352425</xdr:rowOff>
    </xdr:from>
    <xdr:to>
      <xdr:col>6</xdr:col>
      <xdr:colOff>369874</xdr:colOff>
      <xdr:row>4</xdr:row>
      <xdr:rowOff>336177</xdr:rowOff>
    </xdr:to>
    <xdr:sp macro="[0]!AddJournal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285254" y="352425"/>
          <a:ext cx="2323620" cy="244904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 i="0">
              <a:latin typeface="Roboto" panose="02000000000000000000" pitchFamily="2" charset="0"/>
              <a:ea typeface="Roboto" panose="02000000000000000000" pitchFamily="2" charset="0"/>
            </a:rPr>
            <a:t>Add Journal</a:t>
          </a:r>
        </a:p>
      </xdr:txBody>
    </xdr:sp>
    <xdr:clientData/>
  </xdr:twoCellAnchor>
  <xdr:twoCellAnchor>
    <xdr:from>
      <xdr:col>18</xdr:col>
      <xdr:colOff>371475</xdr:colOff>
      <xdr:row>0</xdr:row>
      <xdr:rowOff>323850</xdr:rowOff>
    </xdr:from>
    <xdr:to>
      <xdr:col>22</xdr:col>
      <xdr:colOff>331774</xdr:colOff>
      <xdr:row>5</xdr:row>
      <xdr:rowOff>168088</xdr:rowOff>
    </xdr:to>
    <xdr:sp macro="[0]!AddStudyEnt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7113063" y="323850"/>
          <a:ext cx="2335946" cy="2937062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 i="0">
              <a:latin typeface="Roboto" panose="02000000000000000000" pitchFamily="2" charset="0"/>
              <a:ea typeface="Roboto" panose="02000000000000000000" pitchFamily="2" charset="0"/>
            </a:rPr>
            <a:t>Add Study Entry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846972" y="4279542"/>
          <a:ext cx="1153732" cy="1153732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955906" y="429617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Assessment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buyuan/Downloads/MSE%20100%20TIME%20MANAGEMENT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IDE CALCULATIONS"/>
      <sheetName val="Sheet1"/>
    </sheetNames>
    <sheetDataSet>
      <sheetData sheetId="0"/>
      <sheetData sheetId="1">
        <row r="2">
          <cell r="E2">
            <v>4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G16" totalsRowCount="1" headerRowDxfId="17" dataDxfId="15" totalsRowDxfId="13" headerRowBorderDxfId="16" tableBorderDxfId="14" totalsRowBorderDxfId="12">
  <tableColumns count="6">
    <tableColumn id="3" xr3:uid="{CF8775AA-9A58-D945-ACDE-06571320F4C8}" name="COURSE NAME" dataDxfId="11" totalsRowDxfId="5" dataCellStyle="Normal 4" totalsRowCellStyle="Normal 4"/>
    <tableColumn id="4" xr3:uid="{8217013E-E1BC-224B-BAB8-EBEFB59CBF80}" name="TERM NUMBER" dataDxfId="10" totalsRowDxfId="4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9" totalsRowDxfId="3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8" totalsRowDxfId="2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7" totalsRowDxfId="1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6" totalsRowDxfId="0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B2C9D5-E6C2-4AA8-838E-06BE1F437528}" name="Table7" displayName="Table7" ref="A3:B9" totalsRowShown="0" headerRowDxfId="31">
  <autoFilter ref="A3:B9" xr:uid="{A4D516BF-17CC-9641-AAE5-8310CA29A3E6}"/>
  <tableColumns count="2">
    <tableColumn id="1" xr3:uid="{819ECB2E-80DF-4647-AF8F-94B22CB61838}" name="Assignment Info" dataDxfId="30"/>
    <tableColumn id="2" xr3:uid="{E2835D77-D56D-3240-A5E8-C79448CD433B}" name="Da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FB0D5B-CFED-432E-9384-A48F43A9D98F}" name="Table8" displayName="Table8" ref="D3:E9" totalsRowShown="0" headerRowDxfId="29">
  <autoFilter ref="D3:E9" xr:uid="{87791D0E-8D7F-9D4F-B7A8-D1B7FE00E551}"/>
  <tableColumns count="2">
    <tableColumn id="1" xr3:uid="{2BB0ACCB-88F7-7743-8CDB-ACC62D7269F6}" name="User Info" dataDxfId="28"/>
    <tableColumn id="2" xr3:uid="{3447BDF7-06DC-A547-9913-C1FC85744CD0}" name="Dat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CF9EA9-89B9-4700-BEF3-CD7212A7998E}" name="Table9" displayName="Table9" ref="G3:H6" totalsRowShown="0" headerRowDxfId="27">
  <autoFilter ref="G3:H6" xr:uid="{BB96A09D-FCE1-854D-B0AB-308C9CCB661D}"/>
  <tableColumns count="2">
    <tableColumn id="1" xr3:uid="{69350C13-E1AC-2742-900D-3FB760681B97}" name="Priority" dataDxfId="26"/>
    <tableColumn id="2" xr3:uid="{8FDFC288-309C-3A41-9236-45D715C3A94A}" name="Late 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E191F-380D-46BF-8E5E-C379DAA174F7}">
  <sheetPr codeName="Sheet17">
    <tabColor rgb="FFDDB7AB"/>
    <outlinePr summaryBelow="0" summaryRight="0"/>
  </sheetPr>
  <dimension ref="A1:AN62"/>
  <sheetViews>
    <sheetView showGridLines="0" zoomScale="70" zoomScaleNormal="70" workbookViewId="0">
      <selection activeCell="AD15" sqref="AD15"/>
    </sheetView>
  </sheetViews>
  <sheetFormatPr defaultColWidth="12.7109375" defaultRowHeight="15.75" customHeight="1"/>
  <cols>
    <col min="1" max="1" width="1.42578125" style="103" customWidth="1"/>
    <col min="2" max="2" width="3" style="103" customWidth="1"/>
    <col min="3" max="3" width="7.140625" style="103" customWidth="1"/>
    <col min="4" max="4" width="10.140625" style="213" customWidth="1"/>
    <col min="5" max="5" width="9" style="213" customWidth="1"/>
    <col min="6" max="6" width="20.7109375" style="213" customWidth="1"/>
    <col min="7" max="7" width="3.85546875" style="213" customWidth="1"/>
    <col min="8" max="8" width="12.7109375" style="213" customWidth="1"/>
    <col min="9" max="9" width="15.140625" style="213" customWidth="1"/>
    <col min="10" max="10" width="5.85546875" style="213" customWidth="1"/>
    <col min="11" max="11" width="6.7109375" style="213" customWidth="1"/>
    <col min="12" max="12" width="9.7109375" style="213" customWidth="1"/>
    <col min="13" max="13" width="7.5703125" style="213" customWidth="1"/>
    <col min="14" max="14" width="12.5703125" style="214" customWidth="1"/>
    <col min="15" max="15" width="12.42578125" style="215" customWidth="1"/>
    <col min="16" max="16" width="7.140625" style="215" customWidth="1"/>
    <col min="17" max="17" width="4.85546875" style="215" customWidth="1"/>
    <col min="18" max="18" width="9.140625" style="215" customWidth="1"/>
    <col min="19" max="19" width="0.85546875" style="215" customWidth="1"/>
    <col min="20" max="20" width="12.7109375" style="215" customWidth="1"/>
    <col min="21" max="21" width="2.85546875" style="215" customWidth="1"/>
    <col min="22" max="22" width="28.140625" style="215" customWidth="1"/>
    <col min="23" max="23" width="15" style="215" customWidth="1"/>
    <col min="24" max="24" width="3.7109375" style="215" customWidth="1"/>
    <col min="25" max="25" width="4.28515625" style="103" customWidth="1"/>
    <col min="26" max="26" width="8.42578125" style="103" customWidth="1"/>
    <col min="27" max="27" width="11.7109375" style="103" customWidth="1"/>
    <col min="28" max="28" width="15.140625" style="103" customWidth="1"/>
    <col min="29" max="29" width="17" style="103" customWidth="1"/>
    <col min="30" max="30" width="18.28515625" style="103" customWidth="1"/>
    <col min="31" max="16384" width="12.7109375" style="103"/>
  </cols>
  <sheetData>
    <row r="1" spans="1:40" ht="39.75" customHeight="1" thickBot="1">
      <c r="A1" s="106"/>
      <c r="B1" s="280" t="s">
        <v>24</v>
      </c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140"/>
      <c r="Z1" s="138"/>
      <c r="AA1" s="139"/>
      <c r="AB1" s="139"/>
      <c r="AC1" s="139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</row>
    <row r="2" spans="1:40" ht="3.75" customHeight="1" thickTop="1">
      <c r="A2" s="104"/>
      <c r="B2" s="137"/>
      <c r="C2" s="134"/>
      <c r="D2" s="134"/>
      <c r="E2" s="134"/>
      <c r="F2" s="133"/>
      <c r="G2" s="133"/>
      <c r="H2" s="133"/>
      <c r="I2" s="133"/>
      <c r="J2" s="135"/>
      <c r="K2" s="135"/>
      <c r="L2" s="136"/>
      <c r="M2" s="135"/>
      <c r="N2" s="135"/>
      <c r="O2" s="133"/>
      <c r="P2" s="133"/>
      <c r="Q2" s="133"/>
      <c r="R2" s="134"/>
      <c r="S2" s="133"/>
      <c r="T2" s="133"/>
      <c r="U2" s="133"/>
      <c r="V2" s="133"/>
      <c r="W2" s="133"/>
      <c r="X2" s="132"/>
      <c r="Y2" s="106"/>
      <c r="Z2" s="104"/>
      <c r="AA2" s="112"/>
      <c r="AB2" s="112"/>
      <c r="AC2" s="112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</row>
    <row r="3" spans="1:40" ht="8.25" customHeight="1">
      <c r="A3" s="104"/>
      <c r="B3" s="141"/>
      <c r="C3" s="144"/>
      <c r="D3" s="144"/>
      <c r="E3" s="144"/>
      <c r="F3" s="145"/>
      <c r="G3" s="146"/>
      <c r="H3" s="146"/>
      <c r="I3" s="146"/>
      <c r="J3" s="147"/>
      <c r="K3" s="147"/>
      <c r="L3" s="148"/>
      <c r="M3" s="147"/>
      <c r="N3" s="147"/>
      <c r="O3" s="149"/>
      <c r="P3" s="149"/>
      <c r="Q3" s="149"/>
      <c r="R3" s="149"/>
      <c r="S3" s="149"/>
      <c r="T3" s="149"/>
      <c r="U3" s="149"/>
      <c r="V3" s="149"/>
      <c r="W3" s="149"/>
      <c r="X3" s="113"/>
      <c r="Y3" s="106"/>
      <c r="Z3" s="106"/>
      <c r="AA3" s="106"/>
      <c r="AB3" s="112"/>
      <c r="AC3" s="112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</row>
    <row r="4" spans="1:40" ht="18.75">
      <c r="A4" s="104"/>
      <c r="B4" s="282"/>
      <c r="C4" s="283" t="s">
        <v>0</v>
      </c>
      <c r="D4" s="283"/>
      <c r="E4" s="152"/>
      <c r="F4" s="153"/>
      <c r="G4" s="172"/>
      <c r="H4" s="283" t="s">
        <v>39</v>
      </c>
      <c r="I4" s="283"/>
      <c r="J4" s="283"/>
      <c r="K4" s="145"/>
      <c r="L4" s="150"/>
      <c r="M4" s="284" t="s">
        <v>1</v>
      </c>
      <c r="N4" s="284"/>
      <c r="O4" s="284"/>
      <c r="P4" s="284"/>
      <c r="Q4" s="145"/>
      <c r="R4" s="150" t="s">
        <v>2</v>
      </c>
      <c r="S4" s="150"/>
      <c r="T4" s="150"/>
      <c r="U4" s="149"/>
      <c r="V4" s="150" t="s">
        <v>3</v>
      </c>
      <c r="W4" s="150"/>
      <c r="X4" s="127"/>
      <c r="Y4" s="106"/>
      <c r="Z4" s="106"/>
      <c r="AA4" s="106"/>
      <c r="AB4" s="112"/>
      <c r="AC4" s="112"/>
      <c r="AD4" s="104"/>
      <c r="AE4" s="104"/>
      <c r="AF4" s="104"/>
      <c r="AG4" s="104"/>
      <c r="AH4" s="104"/>
      <c r="AI4" s="104"/>
      <c r="AJ4" s="104"/>
      <c r="AK4" s="104"/>
      <c r="AL4" s="104"/>
      <c r="AM4" s="104"/>
      <c r="AN4" s="104"/>
    </row>
    <row r="5" spans="1:40" ht="10.5" customHeight="1" thickBot="1">
      <c r="A5" s="106"/>
      <c r="B5" s="282"/>
      <c r="C5" s="154"/>
      <c r="D5" s="154"/>
      <c r="E5" s="155"/>
      <c r="F5" s="156"/>
      <c r="G5" s="173"/>
      <c r="H5" s="157"/>
      <c r="I5" s="144"/>
      <c r="J5" s="144"/>
      <c r="K5" s="144"/>
      <c r="L5" s="158"/>
      <c r="M5" s="158"/>
      <c r="N5" s="158"/>
      <c r="O5" s="159"/>
      <c r="P5" s="158"/>
      <c r="Q5" s="145"/>
      <c r="R5" s="158"/>
      <c r="S5" s="159"/>
      <c r="T5" s="158"/>
      <c r="U5" s="145"/>
      <c r="V5" s="145"/>
      <c r="W5" s="145"/>
      <c r="X5" s="127"/>
      <c r="Y5" s="106"/>
      <c r="Z5" s="131"/>
      <c r="AA5" s="131"/>
      <c r="AB5" s="126"/>
      <c r="AC5" s="12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</row>
    <row r="6" spans="1:40" ht="32.1" customHeight="1" thickBot="1">
      <c r="A6" s="104"/>
      <c r="B6" s="282"/>
      <c r="C6" s="145"/>
      <c r="D6" s="200">
        <f>COUNTIF(I17:I61,"OPEN")</f>
        <v>12</v>
      </c>
      <c r="E6" s="200">
        <f>COUNTIF(I17:I61,"DONE")</f>
        <v>4</v>
      </c>
      <c r="F6" s="200">
        <f>COUNTIF(I17:I61,"IN_PROGESS")</f>
        <v>0</v>
      </c>
      <c r="G6" s="174"/>
      <c r="H6" s="285">
        <f>COUNTIF(I17:I61,"IN_PROGRESS")</f>
        <v>2</v>
      </c>
      <c r="I6" s="285">
        <f>COUNTIF(I17:I61,"ON_HOLD")</f>
        <v>3</v>
      </c>
      <c r="J6" s="285">
        <f>COUNTIF(I17:I61,"CANCELLED")</f>
        <v>1</v>
      </c>
      <c r="K6" s="285"/>
      <c r="L6" s="159"/>
      <c r="M6" s="196">
        <f ca="1">SUM(AA:AA)</f>
        <v>8</v>
      </c>
      <c r="N6" s="180"/>
      <c r="O6" s="199">
        <f ca="1">IFERROR(M6/(M$6+M$9+M$12),"")</f>
        <v>0.42105263157894735</v>
      </c>
      <c r="P6" s="179"/>
      <c r="Q6" s="149"/>
      <c r="R6" s="194">
        <f>COUNTIF(H17:H61,"HIGH")</f>
        <v>7</v>
      </c>
      <c r="S6" s="145"/>
      <c r="T6" s="197">
        <f>IFERROR(R6/(R$6+R$9+R$12),"")</f>
        <v>0.35</v>
      </c>
      <c r="U6" s="149"/>
      <c r="V6" s="191" t="s">
        <v>43</v>
      </c>
      <c r="W6" s="192">
        <f ca="1">TODAY()</f>
        <v>45630</v>
      </c>
      <c r="X6" s="127"/>
      <c r="Y6" s="106"/>
      <c r="Z6" s="262"/>
      <c r="AA6" s="263"/>
      <c r="AB6" s="112"/>
      <c r="AC6" s="112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</row>
    <row r="7" spans="1:40" ht="18.75" customHeight="1" thickBot="1">
      <c r="A7" s="104"/>
      <c r="B7" s="282"/>
      <c r="C7" s="145"/>
      <c r="D7" s="157"/>
      <c r="E7" s="130"/>
      <c r="F7" s="130"/>
      <c r="G7" s="174"/>
      <c r="H7" s="285"/>
      <c r="I7" s="285"/>
      <c r="J7" s="285"/>
      <c r="K7" s="285"/>
      <c r="L7" s="160"/>
      <c r="M7" s="264" t="s">
        <v>31</v>
      </c>
      <c r="N7" s="264"/>
      <c r="O7" s="264"/>
      <c r="P7" s="161"/>
      <c r="Q7" s="149"/>
      <c r="R7" s="158" t="s">
        <v>35</v>
      </c>
      <c r="S7" s="159"/>
      <c r="T7" s="161"/>
      <c r="U7" s="149"/>
      <c r="V7" s="162"/>
      <c r="W7" s="149"/>
      <c r="X7" s="113"/>
      <c r="Y7" s="106"/>
      <c r="Z7" s="129"/>
      <c r="AA7" s="129"/>
      <c r="AB7" s="112"/>
      <c r="AC7" s="112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</row>
    <row r="8" spans="1:40" ht="36" customHeight="1" thickBot="1">
      <c r="A8" s="106"/>
      <c r="B8" s="282"/>
      <c r="C8" s="163"/>
      <c r="D8" s="201" t="s">
        <v>25</v>
      </c>
      <c r="E8" s="201" t="s">
        <v>6</v>
      </c>
      <c r="F8" s="201" t="s">
        <v>7</v>
      </c>
      <c r="G8" s="175"/>
      <c r="H8" s="222" t="s">
        <v>40</v>
      </c>
      <c r="I8" s="222" t="s">
        <v>41</v>
      </c>
      <c r="J8" s="265" t="s">
        <v>42</v>
      </c>
      <c r="K8" s="265"/>
      <c r="L8" s="158"/>
      <c r="M8" s="158"/>
      <c r="N8" s="158"/>
      <c r="O8" s="159"/>
      <c r="P8" s="158"/>
      <c r="Q8" s="145"/>
      <c r="R8" s="158"/>
      <c r="S8" s="159"/>
      <c r="T8" s="158"/>
      <c r="U8" s="145"/>
      <c r="V8" s="191" t="s">
        <v>37</v>
      </c>
      <c r="W8" s="192">
        <f>IF(COUNT(K17:K61)=0,"",_xlfn.MAXIFS(K17:K61,I17:I61,"&lt;&gt;DONE",I17:I61,"&lt;&gt;CANCELLED"))</f>
        <v>45922</v>
      </c>
      <c r="X8" s="127"/>
      <c r="Y8" s="106"/>
      <c r="Z8" s="106"/>
      <c r="AA8" s="106"/>
      <c r="AB8" s="126"/>
      <c r="AC8" s="12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</row>
    <row r="9" spans="1:40" ht="18.75" customHeight="1" thickBot="1">
      <c r="A9" s="104"/>
      <c r="B9" s="282"/>
      <c r="C9" s="157"/>
      <c r="D9" s="157"/>
      <c r="E9" s="157"/>
      <c r="F9" s="157"/>
      <c r="G9" s="176"/>
      <c r="H9" s="266"/>
      <c r="I9" s="267"/>
      <c r="J9" s="268"/>
      <c r="K9" s="268"/>
      <c r="L9" s="159"/>
      <c r="M9" s="196">
        <f ca="1">IF(W10="",0,SUM(AC:AC))</f>
        <v>7</v>
      </c>
      <c r="N9" s="179"/>
      <c r="O9" s="198">
        <f ca="1">IFERROR(9/(M$6+M$9+M$12),"")</f>
        <v>0.47368421052631576</v>
      </c>
      <c r="P9" s="179"/>
      <c r="Q9" s="149"/>
      <c r="R9" s="195">
        <f>COUNTIF(H17:H61,"MID")</f>
        <v>2</v>
      </c>
      <c r="S9" s="145"/>
      <c r="T9" s="178">
        <f>IFERROR(R9/(R$6+R$9+R$12),"")</f>
        <v>0.1</v>
      </c>
      <c r="U9" s="149"/>
      <c r="V9" s="164"/>
      <c r="W9" s="165"/>
      <c r="X9" s="113"/>
      <c r="Y9" s="128"/>
      <c r="Z9" s="106"/>
      <c r="AA9" s="106"/>
      <c r="AB9" s="112"/>
      <c r="AC9" s="112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</row>
    <row r="10" spans="1:40" ht="21.75" customHeight="1" thickBot="1">
      <c r="A10" s="104"/>
      <c r="B10" s="282"/>
      <c r="C10" s="157"/>
      <c r="D10" s="166"/>
      <c r="E10" s="166"/>
      <c r="F10" s="166"/>
      <c r="G10" s="177"/>
      <c r="H10" s="266"/>
      <c r="I10" s="267"/>
      <c r="J10" s="268"/>
      <c r="K10" s="268"/>
      <c r="L10" s="160"/>
      <c r="M10" s="167" t="s">
        <v>33</v>
      </c>
      <c r="N10" s="167"/>
      <c r="O10" s="159"/>
      <c r="P10" s="168"/>
      <c r="Q10" s="169"/>
      <c r="R10" s="167" t="s">
        <v>34</v>
      </c>
      <c r="S10" s="159"/>
      <c r="T10" s="161"/>
      <c r="U10" s="149"/>
      <c r="V10" s="191" t="s">
        <v>38</v>
      </c>
      <c r="W10" s="193">
        <v>20</v>
      </c>
      <c r="X10" s="113"/>
      <c r="Y10" s="106"/>
      <c r="Z10" s="271"/>
      <c r="AA10" s="272"/>
      <c r="AB10" s="112"/>
      <c r="AC10" s="112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</row>
    <row r="11" spans="1:40" ht="18.75" customHeight="1" thickBot="1">
      <c r="A11" s="106"/>
      <c r="B11" s="282"/>
      <c r="C11" s="166"/>
      <c r="D11" s="151"/>
      <c r="E11" s="151"/>
      <c r="F11" s="151"/>
      <c r="G11" s="173"/>
      <c r="H11" s="266"/>
      <c r="I11" s="267"/>
      <c r="J11" s="268"/>
      <c r="K11" s="268"/>
      <c r="L11" s="159"/>
      <c r="M11" s="159"/>
      <c r="N11" s="159"/>
      <c r="O11" s="170"/>
      <c r="P11" s="167"/>
      <c r="Q11" s="170"/>
      <c r="R11" s="159"/>
      <c r="S11" s="145"/>
      <c r="T11" s="158"/>
      <c r="U11" s="145"/>
      <c r="V11" s="273" t="s">
        <v>49</v>
      </c>
      <c r="W11" s="274"/>
      <c r="X11" s="127"/>
      <c r="Y11" s="106"/>
      <c r="Z11" s="263"/>
      <c r="AA11" s="263"/>
      <c r="AB11" s="126"/>
      <c r="AC11" s="12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</row>
    <row r="12" spans="1:40" ht="18.75" customHeight="1" thickBot="1">
      <c r="A12" s="104"/>
      <c r="B12" s="282"/>
      <c r="C12" s="151"/>
      <c r="D12" s="151"/>
      <c r="E12" s="151"/>
      <c r="F12" s="151"/>
      <c r="G12" s="177"/>
      <c r="H12" s="266"/>
      <c r="I12" s="267"/>
      <c r="J12" s="268"/>
      <c r="K12" s="268"/>
      <c r="L12" s="159"/>
      <c r="M12" s="195">
        <f ca="1">IF(W10="",0,D6 + SUM(AC17:AC61)-M9-M6)</f>
        <v>4</v>
      </c>
      <c r="N12" s="179"/>
      <c r="O12" s="198">
        <f ca="1">IFERROR(M12/(M$6+M$9+M$12),"")</f>
        <v>0.21052631578947367</v>
      </c>
      <c r="P12" s="179"/>
      <c r="Q12" s="169"/>
      <c r="R12" s="195">
        <f>COUNTIF(H17:H61,"LOW")</f>
        <v>11</v>
      </c>
      <c r="S12" s="145"/>
      <c r="T12" s="178">
        <f>IFERROR(R12/(R$6+R$9+R$12),"")</f>
        <v>0.55000000000000004</v>
      </c>
      <c r="U12" s="149"/>
      <c r="V12" s="275"/>
      <c r="W12" s="275"/>
      <c r="X12" s="113"/>
      <c r="Y12" s="106"/>
      <c r="Z12" s="263"/>
      <c r="AA12" s="263"/>
      <c r="AB12" s="112"/>
      <c r="AC12" s="112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</row>
    <row r="13" spans="1:40" ht="24" customHeight="1">
      <c r="A13" s="104"/>
      <c r="B13" s="282"/>
      <c r="C13" s="202">
        <f>IFERROR(E6/(D6+E6+F6),0)</f>
        <v>0.25</v>
      </c>
      <c r="D13" s="203" t="s">
        <v>10</v>
      </c>
      <c r="E13" s="171"/>
      <c r="F13" s="156"/>
      <c r="G13" s="177"/>
      <c r="H13" s="146"/>
      <c r="I13" s="145"/>
      <c r="J13" s="145"/>
      <c r="K13" s="145"/>
      <c r="L13" s="160"/>
      <c r="M13" s="167" t="s">
        <v>32</v>
      </c>
      <c r="N13" s="167"/>
      <c r="O13" s="159"/>
      <c r="P13" s="168"/>
      <c r="Q13" s="169"/>
      <c r="R13" s="167" t="s">
        <v>36</v>
      </c>
      <c r="S13" s="159"/>
      <c r="T13" s="161"/>
      <c r="U13" s="149"/>
      <c r="V13" s="149"/>
      <c r="W13" s="149"/>
      <c r="X13" s="113"/>
      <c r="Y13" s="106"/>
      <c r="Z13" s="263"/>
      <c r="AA13" s="263"/>
      <c r="AB13" s="112"/>
      <c r="AC13" s="112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</row>
    <row r="14" spans="1:40" ht="11.25" customHeight="1" thickBot="1">
      <c r="A14" s="104"/>
      <c r="B14" s="125"/>
      <c r="C14" s="124"/>
      <c r="D14" s="124"/>
      <c r="E14" s="124"/>
      <c r="F14" s="124"/>
      <c r="G14" s="123"/>
      <c r="H14" s="123"/>
      <c r="I14" s="123"/>
      <c r="J14" s="122"/>
      <c r="K14" s="122"/>
      <c r="L14" s="121"/>
      <c r="M14" s="120"/>
      <c r="N14" s="120"/>
      <c r="O14" s="119"/>
      <c r="P14" s="119"/>
      <c r="Q14" s="118"/>
      <c r="R14" s="118"/>
      <c r="S14" s="118"/>
      <c r="T14" s="118"/>
      <c r="U14" s="118"/>
      <c r="V14" s="118"/>
      <c r="W14" s="118"/>
      <c r="X14" s="117"/>
      <c r="Y14" s="106"/>
      <c r="Z14" s="104"/>
      <c r="AA14" s="112"/>
      <c r="AB14" s="112"/>
      <c r="AC14" s="112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</row>
    <row r="15" spans="1:40" ht="409.5" customHeight="1" thickTop="1" thickBot="1">
      <c r="A15" s="104"/>
      <c r="B15" s="116"/>
      <c r="C15" s="114"/>
      <c r="D15" s="114"/>
      <c r="E15" s="114"/>
      <c r="F15" s="114"/>
      <c r="G15" s="114"/>
      <c r="H15" s="114"/>
      <c r="I15" s="114"/>
      <c r="J15" s="114"/>
      <c r="K15" s="114"/>
      <c r="L15" s="115"/>
      <c r="M15" s="114"/>
      <c r="N15" s="114"/>
      <c r="O15" s="114"/>
      <c r="P15" s="114"/>
      <c r="Q15" s="104"/>
      <c r="R15" s="104"/>
      <c r="S15" s="104"/>
      <c r="T15" s="104"/>
      <c r="U15" s="104"/>
      <c r="V15" s="104"/>
      <c r="W15" s="104"/>
      <c r="X15" s="113"/>
      <c r="Y15" s="106"/>
      <c r="Z15" s="104"/>
      <c r="AA15" s="112"/>
      <c r="AB15" s="112"/>
      <c r="AC15" s="112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</row>
    <row r="16" spans="1:40" ht="27" thickTop="1" thickBot="1">
      <c r="A16" s="104"/>
      <c r="B16" s="111"/>
      <c r="C16" s="110"/>
      <c r="D16" s="269" t="s">
        <v>27</v>
      </c>
      <c r="E16" s="270"/>
      <c r="F16" s="270"/>
      <c r="G16" s="110"/>
      <c r="H16" s="110" t="s">
        <v>28</v>
      </c>
      <c r="I16" s="269" t="s">
        <v>29</v>
      </c>
      <c r="J16" s="270"/>
      <c r="K16" s="110" t="s">
        <v>30</v>
      </c>
      <c r="L16" s="110"/>
      <c r="M16" s="110" t="s">
        <v>54</v>
      </c>
      <c r="N16" s="110"/>
      <c r="O16" s="276" t="s">
        <v>13</v>
      </c>
      <c r="P16" s="276"/>
      <c r="Q16" s="276"/>
      <c r="R16" s="276"/>
      <c r="S16" s="276"/>
      <c r="T16" s="276"/>
      <c r="U16" s="276"/>
      <c r="V16" s="276"/>
      <c r="W16" s="276"/>
      <c r="X16" s="277"/>
      <c r="Y16" s="109"/>
      <c r="Z16" s="104"/>
      <c r="AA16" s="216" t="s">
        <v>14</v>
      </c>
      <c r="AB16" s="216" t="s">
        <v>15</v>
      </c>
      <c r="AC16" s="216" t="s">
        <v>16</v>
      </c>
      <c r="AD16" s="216" t="s">
        <v>21</v>
      </c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</row>
    <row r="17" spans="1:40" ht="21.75" customHeight="1" thickTop="1">
      <c r="A17" s="105"/>
      <c r="B17" s="241"/>
      <c r="C17" s="242"/>
      <c r="D17" s="286" t="s">
        <v>26</v>
      </c>
      <c r="E17" s="244"/>
      <c r="F17" s="244"/>
      <c r="G17" s="245"/>
      <c r="H17" s="204" t="s">
        <v>4</v>
      </c>
      <c r="I17" s="204" t="s">
        <v>19</v>
      </c>
      <c r="J17" s="205" t="str" cm="1">
        <f t="array" ref="J17">IFERROR(_xlfn.IFS(I17="DONE","✓",I17="OPEN","U",I17="IN_PROGRESS","&gt;",I17="CANCELLED","X",I17="ON_HOLD","H"),"")</f>
        <v>H</v>
      </c>
      <c r="K17" s="287">
        <v>45646</v>
      </c>
      <c r="L17" s="288"/>
      <c r="M17" s="206">
        <f t="shared" ref="M17:M61" ca="1" si="0">IF(K17="","",_xlfn.DAYS(K17,TODAY()))</f>
        <v>16</v>
      </c>
      <c r="N17" s="207">
        <v>0.79166666666666663</v>
      </c>
      <c r="O17" s="246" t="s">
        <v>146</v>
      </c>
      <c r="P17" s="247"/>
      <c r="Q17" s="247"/>
      <c r="R17" s="247"/>
      <c r="S17" s="247"/>
      <c r="T17" s="247"/>
      <c r="U17" s="247"/>
      <c r="V17" s="247"/>
      <c r="W17" s="247"/>
      <c r="X17" s="248"/>
      <c r="Y17" s="108"/>
      <c r="Z17" s="105"/>
      <c r="AA17" s="143">
        <f t="shared" ref="AA17:AA61" ca="1" si="1">IF(AND(I17&lt;&gt;"DONE",I17&lt;&gt;"CANCELLED",M17&lt;0),1,0)</f>
        <v>0</v>
      </c>
      <c r="AB17" s="143">
        <f t="shared" ref="AB17:AB61" ca="1" si="2">IF(AND(I17&lt;&gt;"DONE",I17&lt;&gt;"CANCELLED",M17&lt;&gt;""),1,0)</f>
        <v>1</v>
      </c>
      <c r="AC17" s="143">
        <f ca="1">IF(AND(I17&lt;&gt;"DONE",I17&lt;&gt;"CANCELLED",AND(M17&lt;=$W$10,M17&gt;0)),1,0)</f>
        <v>1</v>
      </c>
      <c r="AD17" s="142" t="b">
        <f>'HIDE CALCULATIONS'!A17</f>
        <v>0</v>
      </c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</row>
    <row r="18" spans="1:40" ht="21.75" customHeight="1">
      <c r="A18" s="105"/>
      <c r="B18" s="241"/>
      <c r="C18" s="242"/>
      <c r="D18" s="292" t="s">
        <v>44</v>
      </c>
      <c r="E18" s="244"/>
      <c r="F18" s="244"/>
      <c r="G18" s="245"/>
      <c r="H18" s="204" t="s">
        <v>11</v>
      </c>
      <c r="I18" s="204" t="s">
        <v>19</v>
      </c>
      <c r="J18" s="205" t="str" cm="1">
        <f t="array" ref="J18">IFERROR(_xlfn.IFS(I18="DONE","✓",I18="OPEN","U",I18="IN_PROGRESS","&gt;",I18="CANCELLED","X",I18="ON_HOLD","H"),"")</f>
        <v>H</v>
      </c>
      <c r="K18" s="249">
        <v>45619</v>
      </c>
      <c r="L18" s="245"/>
      <c r="M18" s="206">
        <f t="shared" ca="1" si="0"/>
        <v>-11</v>
      </c>
      <c r="N18" s="207">
        <v>0.83333333333333304</v>
      </c>
      <c r="O18" s="246" t="s">
        <v>146</v>
      </c>
      <c r="P18" s="247"/>
      <c r="Q18" s="247"/>
      <c r="R18" s="247"/>
      <c r="S18" s="247"/>
      <c r="T18" s="247"/>
      <c r="U18" s="247"/>
      <c r="V18" s="247"/>
      <c r="W18" s="247"/>
      <c r="X18" s="248"/>
      <c r="Y18" s="108"/>
      <c r="Z18" s="105"/>
      <c r="AA18" s="143">
        <f t="shared" ca="1" si="1"/>
        <v>1</v>
      </c>
      <c r="AB18" s="143">
        <f ca="1">IF(AND(I18&lt;&gt;"DONE",I18&lt;&gt;"CANCELLED",M18&lt;&gt;""),1,0)</f>
        <v>1</v>
      </c>
      <c r="AC18" s="143">
        <f t="shared" ref="AC18:AC61" ca="1" si="3">IF(AND(I18&lt;&gt;"DONE",I18&lt;&gt;"CANCELLED",AND(M18&lt;=$W$10,M18&gt;0)),1,0)</f>
        <v>0</v>
      </c>
      <c r="AD18" s="142" t="b">
        <f>'HIDE CALCULATIONS'!A18</f>
        <v>0</v>
      </c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</row>
    <row r="19" spans="1:40" ht="21.75" customHeight="1">
      <c r="A19" s="105"/>
      <c r="B19" s="241"/>
      <c r="C19" s="242"/>
      <c r="D19" s="293" t="s">
        <v>45</v>
      </c>
      <c r="E19" s="294"/>
      <c r="F19" s="294"/>
      <c r="G19" s="295"/>
      <c r="H19" s="204" t="s">
        <v>11</v>
      </c>
      <c r="I19" s="204" t="s">
        <v>6</v>
      </c>
      <c r="J19" s="205" t="str" cm="1">
        <f t="array" ref="J19">IFERROR(_xlfn.IFS(I19="DONE","✓",I19="OPEN","U",I19="IN_PROGRESS","&gt;",I19="CANCELLED","X",I19="ON_HOLD","H"),"")</f>
        <v>✓</v>
      </c>
      <c r="K19" s="296">
        <v>45969</v>
      </c>
      <c r="L19" s="295"/>
      <c r="M19" s="208">
        <f t="shared" ca="1" si="0"/>
        <v>339</v>
      </c>
      <c r="N19" s="207">
        <v>0.875</v>
      </c>
      <c r="O19" s="246" t="s">
        <v>146</v>
      </c>
      <c r="P19" s="247"/>
      <c r="Q19" s="247"/>
      <c r="R19" s="247"/>
      <c r="S19" s="247"/>
      <c r="T19" s="247"/>
      <c r="U19" s="247"/>
      <c r="V19" s="247"/>
      <c r="W19" s="247"/>
      <c r="X19" s="248"/>
      <c r="Y19" s="108"/>
      <c r="Z19" s="105"/>
      <c r="AA19" s="143">
        <f t="shared" ca="1" si="1"/>
        <v>0</v>
      </c>
      <c r="AB19" s="143">
        <f t="shared" ca="1" si="2"/>
        <v>0</v>
      </c>
      <c r="AC19" s="143">
        <f t="shared" ca="1" si="3"/>
        <v>0</v>
      </c>
      <c r="AD19" s="142" t="b">
        <f>'HIDE CALCULATIONS'!A19</f>
        <v>0</v>
      </c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</row>
    <row r="20" spans="1:40" ht="21.75" customHeight="1">
      <c r="A20" s="105"/>
      <c r="B20" s="241"/>
      <c r="C20" s="242"/>
      <c r="D20" s="243" t="s">
        <v>46</v>
      </c>
      <c r="E20" s="244"/>
      <c r="F20" s="244"/>
      <c r="G20" s="245"/>
      <c r="H20" s="204" t="s">
        <v>9</v>
      </c>
      <c r="I20" s="204" t="s">
        <v>18</v>
      </c>
      <c r="J20" s="205" t="str" cm="1">
        <f t="array" ref="J20">IFERROR(_xlfn.IFS(I20="DONE","✓",I20="OPEN","U",I20="IN_PROGRESS","&gt;",I20="CANCELLED","X",I20="ON_HOLD","H"),"")</f>
        <v>&gt;</v>
      </c>
      <c r="K20" s="249">
        <v>45646</v>
      </c>
      <c r="L20" s="245"/>
      <c r="M20" s="206">
        <f t="shared" ca="1" si="0"/>
        <v>16</v>
      </c>
      <c r="N20" s="207">
        <v>0.91666666666666696</v>
      </c>
      <c r="O20" s="246" t="s">
        <v>146</v>
      </c>
      <c r="P20" s="247"/>
      <c r="Q20" s="247"/>
      <c r="R20" s="247"/>
      <c r="S20" s="247"/>
      <c r="T20" s="247"/>
      <c r="U20" s="247"/>
      <c r="V20" s="247"/>
      <c r="W20" s="247"/>
      <c r="X20" s="248"/>
      <c r="Y20" s="108"/>
      <c r="Z20" s="105"/>
      <c r="AA20" s="143">
        <f t="shared" ca="1" si="1"/>
        <v>0</v>
      </c>
      <c r="AB20" s="143">
        <f t="shared" ca="1" si="2"/>
        <v>1</v>
      </c>
      <c r="AC20" s="143">
        <f t="shared" ca="1" si="3"/>
        <v>1</v>
      </c>
      <c r="AD20" s="142" t="b">
        <f>'HIDE CALCULATIONS'!A20</f>
        <v>0</v>
      </c>
      <c r="AE20" s="105"/>
      <c r="AF20" s="105"/>
      <c r="AG20" s="105"/>
      <c r="AH20" s="105"/>
      <c r="AI20" s="105"/>
      <c r="AJ20" s="105"/>
      <c r="AK20" s="105"/>
      <c r="AL20" s="105"/>
      <c r="AM20" s="105"/>
      <c r="AN20" s="105"/>
    </row>
    <row r="21" spans="1:40" ht="21.75" customHeight="1">
      <c r="A21" s="105"/>
      <c r="B21" s="241"/>
      <c r="C21" s="242"/>
      <c r="D21" s="243" t="s">
        <v>47</v>
      </c>
      <c r="E21" s="244"/>
      <c r="F21" s="244"/>
      <c r="G21" s="245"/>
      <c r="H21" s="204" t="s">
        <v>4</v>
      </c>
      <c r="I21" s="204" t="s">
        <v>6</v>
      </c>
      <c r="J21" s="205" t="str" cm="1">
        <f t="array" ref="J21">IFERROR(_xlfn.IFS(I21="DONE","✓",I21="OPEN","U",I21="IN_PROGRESS","&gt;",I21="CANCELLED","X",I21="ON_HOLD","H"),"")</f>
        <v>✓</v>
      </c>
      <c r="K21" s="249">
        <v>45983</v>
      </c>
      <c r="L21" s="245"/>
      <c r="M21" s="206">
        <f t="shared" ca="1" si="0"/>
        <v>353</v>
      </c>
      <c r="N21" s="207">
        <v>0.95833333333333304</v>
      </c>
      <c r="O21" s="246" t="s">
        <v>146</v>
      </c>
      <c r="P21" s="247"/>
      <c r="Q21" s="247"/>
      <c r="R21" s="247"/>
      <c r="S21" s="247"/>
      <c r="T21" s="247"/>
      <c r="U21" s="247"/>
      <c r="V21" s="247"/>
      <c r="W21" s="247"/>
      <c r="X21" s="248"/>
      <c r="Y21" s="108"/>
      <c r="Z21" s="105"/>
      <c r="AA21" s="143">
        <f t="shared" ca="1" si="1"/>
        <v>0</v>
      </c>
      <c r="AB21" s="143">
        <f t="shared" ca="1" si="2"/>
        <v>0</v>
      </c>
      <c r="AC21" s="143">
        <f t="shared" ca="1" si="3"/>
        <v>0</v>
      </c>
      <c r="AD21" s="142" t="b">
        <f>'HIDE CALCULATIONS'!A21</f>
        <v>0</v>
      </c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</row>
    <row r="22" spans="1:40" ht="21.75" customHeight="1">
      <c r="A22" s="105"/>
      <c r="B22" s="241"/>
      <c r="C22" s="278"/>
      <c r="D22" s="243" t="s">
        <v>48</v>
      </c>
      <c r="E22" s="260"/>
      <c r="F22" s="260"/>
      <c r="G22" s="279"/>
      <c r="H22" s="204" t="s">
        <v>9</v>
      </c>
      <c r="I22" s="204" t="s">
        <v>5</v>
      </c>
      <c r="J22" s="205" t="str" cm="1">
        <f t="array" ref="J22">IFERROR(_xlfn.IFS(I22="DONE","✓",I22="OPEN","U",I22="IN_PROGRESS","&gt;",I22="CANCELLED","X",I22="ON_HOLD","H"),"")</f>
        <v>U</v>
      </c>
      <c r="K22" s="249">
        <v>45654</v>
      </c>
      <c r="L22" s="291"/>
      <c r="M22" s="206">
        <f t="shared" ca="1" si="0"/>
        <v>24</v>
      </c>
      <c r="N22" s="207">
        <v>0</v>
      </c>
      <c r="O22" s="246" t="s">
        <v>146</v>
      </c>
      <c r="P22" s="247"/>
      <c r="Q22" s="247"/>
      <c r="R22" s="247"/>
      <c r="S22" s="247"/>
      <c r="T22" s="247"/>
      <c r="U22" s="247"/>
      <c r="V22" s="247"/>
      <c r="W22" s="247"/>
      <c r="X22" s="248"/>
      <c r="Y22" s="108"/>
      <c r="Z22" s="105"/>
      <c r="AA22" s="143">
        <f t="shared" ca="1" si="1"/>
        <v>0</v>
      </c>
      <c r="AB22" s="143">
        <f t="shared" ca="1" si="2"/>
        <v>1</v>
      </c>
      <c r="AC22" s="143">
        <f t="shared" ca="1" si="3"/>
        <v>0</v>
      </c>
      <c r="AD22" s="142" t="b">
        <f>'HIDE CALCULATIONS'!A22</f>
        <v>0</v>
      </c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</row>
    <row r="23" spans="1:40" ht="21.75" customHeight="1">
      <c r="A23" s="105"/>
      <c r="B23" s="241"/>
      <c r="C23" s="242"/>
      <c r="D23" s="243" t="s">
        <v>50</v>
      </c>
      <c r="E23" s="244"/>
      <c r="F23" s="244"/>
      <c r="G23" s="245"/>
      <c r="H23" s="204" t="s">
        <v>4</v>
      </c>
      <c r="I23" s="204" t="s">
        <v>5</v>
      </c>
      <c r="J23" s="205" t="str" cm="1">
        <f t="array" ref="J23">IFERROR(_xlfn.IFS(I23="DONE","✓",I23="OPEN","U",I23="IN_PROGRESS","&gt;",I23="CANCELLED","X",I23="ON_HOLD","H"),"")</f>
        <v>U</v>
      </c>
      <c r="K23" s="249">
        <v>45645</v>
      </c>
      <c r="L23" s="245"/>
      <c r="M23" s="206">
        <f t="shared" ca="1" si="0"/>
        <v>15</v>
      </c>
      <c r="N23" s="207">
        <v>4.1666666666666664E-2</v>
      </c>
      <c r="O23" s="246" t="s">
        <v>146</v>
      </c>
      <c r="P23" s="247"/>
      <c r="Q23" s="247"/>
      <c r="R23" s="247"/>
      <c r="S23" s="247"/>
      <c r="T23" s="247"/>
      <c r="U23" s="247"/>
      <c r="V23" s="247"/>
      <c r="W23" s="247"/>
      <c r="X23" s="248"/>
      <c r="Y23" s="108"/>
      <c r="Z23" s="105"/>
      <c r="AA23" s="143">
        <f t="shared" ca="1" si="1"/>
        <v>0</v>
      </c>
      <c r="AB23" s="143">
        <f t="shared" ca="1" si="2"/>
        <v>1</v>
      </c>
      <c r="AC23" s="143">
        <f t="shared" ca="1" si="3"/>
        <v>1</v>
      </c>
      <c r="AD23" s="142" t="b">
        <f>'HIDE CALCULATIONS'!A23</f>
        <v>0</v>
      </c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</row>
    <row r="24" spans="1:40" ht="21.75" customHeight="1">
      <c r="A24" s="105"/>
      <c r="B24" s="241"/>
      <c r="C24" s="242"/>
      <c r="D24" s="243" t="s">
        <v>51</v>
      </c>
      <c r="E24" s="244"/>
      <c r="F24" s="244"/>
      <c r="G24" s="245"/>
      <c r="H24" s="204" t="s">
        <v>4</v>
      </c>
      <c r="I24" s="204" t="s">
        <v>6</v>
      </c>
      <c r="J24" s="205" t="str" cm="1">
        <f t="array" ref="J24">IFERROR(_xlfn.IFS(I24="DONE","✓",I24="OPEN","U",I24="IN_PROGRESS","&gt;",I24="CANCELLED","X",I24="ON_HOLD","H"),"")</f>
        <v>✓</v>
      </c>
      <c r="K24" s="249">
        <v>46356</v>
      </c>
      <c r="L24" s="245"/>
      <c r="M24" s="206">
        <f t="shared" ca="1" si="0"/>
        <v>726</v>
      </c>
      <c r="N24" s="207">
        <v>8.3333333333333329E-2</v>
      </c>
      <c r="O24" s="246" t="s">
        <v>146</v>
      </c>
      <c r="P24" s="247"/>
      <c r="Q24" s="247"/>
      <c r="R24" s="247"/>
      <c r="S24" s="247"/>
      <c r="T24" s="247"/>
      <c r="U24" s="247"/>
      <c r="V24" s="247"/>
      <c r="W24" s="247"/>
      <c r="X24" s="248"/>
      <c r="Y24" s="108"/>
      <c r="Z24" s="105"/>
      <c r="AA24" s="143">
        <f t="shared" ca="1" si="1"/>
        <v>0</v>
      </c>
      <c r="AB24" s="143">
        <f t="shared" ca="1" si="2"/>
        <v>0</v>
      </c>
      <c r="AC24" s="143">
        <f t="shared" ca="1" si="3"/>
        <v>0</v>
      </c>
      <c r="AD24" s="142" t="b">
        <f>'HIDE CALCULATIONS'!A24</f>
        <v>0</v>
      </c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</row>
    <row r="25" spans="1:40" ht="21.75" customHeight="1">
      <c r="A25" s="105"/>
      <c r="B25" s="241"/>
      <c r="C25" s="242"/>
      <c r="D25" s="243" t="s">
        <v>52</v>
      </c>
      <c r="E25" s="244"/>
      <c r="F25" s="244"/>
      <c r="G25" s="245"/>
      <c r="H25" s="204" t="s">
        <v>4</v>
      </c>
      <c r="I25" s="204" t="s">
        <v>18</v>
      </c>
      <c r="J25" s="205" t="str" cm="1">
        <f t="array" ref="J25">IFERROR(_xlfn.IFS(I25="DONE","✓",I25="OPEN","U",I25="IN_PROGRESS","&gt;",I25="CANCELLED","X",I25="ON_HOLD","H"),"")</f>
        <v>&gt;</v>
      </c>
      <c r="K25" s="249">
        <v>45922</v>
      </c>
      <c r="L25" s="245"/>
      <c r="M25" s="206">
        <f t="shared" ca="1" si="0"/>
        <v>292</v>
      </c>
      <c r="N25" s="207">
        <v>0.125</v>
      </c>
      <c r="O25" s="246"/>
      <c r="P25" s="247"/>
      <c r="Q25" s="247"/>
      <c r="R25" s="247"/>
      <c r="S25" s="247"/>
      <c r="T25" s="247"/>
      <c r="U25" s="247"/>
      <c r="V25" s="247"/>
      <c r="W25" s="247"/>
      <c r="X25" s="248"/>
      <c r="Y25" s="108"/>
      <c r="Z25" s="105"/>
      <c r="AA25" s="143">
        <f t="shared" ca="1" si="1"/>
        <v>0</v>
      </c>
      <c r="AB25" s="143">
        <f t="shared" ca="1" si="2"/>
        <v>1</v>
      </c>
      <c r="AC25" s="143">
        <f t="shared" ca="1" si="3"/>
        <v>0</v>
      </c>
      <c r="AD25" s="142" t="b">
        <f>'HIDE CALCULATIONS'!A25</f>
        <v>0</v>
      </c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</row>
    <row r="26" spans="1:40" ht="21.75" customHeight="1">
      <c r="A26" s="105"/>
      <c r="B26" s="241"/>
      <c r="C26" s="242"/>
      <c r="D26" s="243" t="s">
        <v>53</v>
      </c>
      <c r="E26" s="244"/>
      <c r="F26" s="244"/>
      <c r="G26" s="245"/>
      <c r="H26" s="204" t="s">
        <v>11</v>
      </c>
      <c r="I26" s="204" t="s">
        <v>8</v>
      </c>
      <c r="J26" s="205" t="str" cm="1">
        <f t="array" ref="J26">IFERROR(_xlfn.IFS(I26="DONE","✓",I26="OPEN","U",I26="IN_PROGRESS","&gt;",I26="CANCELLED","X",I26="ON_HOLD","H"),"")</f>
        <v>X</v>
      </c>
      <c r="K26" s="249">
        <v>45673</v>
      </c>
      <c r="L26" s="245"/>
      <c r="M26" s="206">
        <f t="shared" ca="1" si="0"/>
        <v>43</v>
      </c>
      <c r="N26" s="207">
        <v>0.16666666666666666</v>
      </c>
      <c r="O26" s="246" t="s">
        <v>146</v>
      </c>
      <c r="P26" s="247"/>
      <c r="Q26" s="247"/>
      <c r="R26" s="247"/>
      <c r="S26" s="247"/>
      <c r="T26" s="247"/>
      <c r="U26" s="247"/>
      <c r="V26" s="247"/>
      <c r="W26" s="247"/>
      <c r="X26" s="248"/>
      <c r="Y26" s="108"/>
      <c r="Z26" s="105"/>
      <c r="AA26" s="143">
        <f t="shared" ca="1" si="1"/>
        <v>0</v>
      </c>
      <c r="AB26" s="143">
        <f t="shared" ca="1" si="2"/>
        <v>0</v>
      </c>
      <c r="AC26" s="143">
        <f t="shared" ca="1" si="3"/>
        <v>0</v>
      </c>
      <c r="AD26" s="142" t="b">
        <f>'HIDE CALCULATIONS'!A26</f>
        <v>0</v>
      </c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</row>
    <row r="27" spans="1:40" ht="21.75" customHeight="1">
      <c r="A27" s="105"/>
      <c r="B27" s="241"/>
      <c r="C27" s="242"/>
      <c r="D27" s="243" t="s">
        <v>57</v>
      </c>
      <c r="E27" s="244"/>
      <c r="F27" s="244"/>
      <c r="G27" s="245"/>
      <c r="H27" s="204" t="s">
        <v>11</v>
      </c>
      <c r="I27" s="204" t="s">
        <v>5</v>
      </c>
      <c r="J27" s="205" t="str" cm="1">
        <f t="array" ref="J27">IFERROR(_xlfn.IFS(I27="DONE","✓",I27="OPEN","U",I27="IN_PROGRESS","&gt;",I27="CANCELLED","X",I27="ON_HOLD","H"),"")</f>
        <v>U</v>
      </c>
      <c r="K27" s="289">
        <v>45644</v>
      </c>
      <c r="L27" s="290"/>
      <c r="M27" s="206">
        <f t="shared" ca="1" si="0"/>
        <v>14</v>
      </c>
      <c r="N27" s="207">
        <v>0.20833333333333334</v>
      </c>
      <c r="O27" s="246" t="s">
        <v>146</v>
      </c>
      <c r="P27" s="247"/>
      <c r="Q27" s="247"/>
      <c r="R27" s="247"/>
      <c r="S27" s="247"/>
      <c r="T27" s="247"/>
      <c r="U27" s="247"/>
      <c r="V27" s="247"/>
      <c r="W27" s="247"/>
      <c r="X27" s="248"/>
      <c r="Y27" s="108"/>
      <c r="Z27" s="105"/>
      <c r="AA27" s="143">
        <f t="shared" ca="1" si="1"/>
        <v>0</v>
      </c>
      <c r="AB27" s="143">
        <f t="shared" ca="1" si="2"/>
        <v>1</v>
      </c>
      <c r="AC27" s="143">
        <f t="shared" ca="1" si="3"/>
        <v>1</v>
      </c>
      <c r="AD27" s="142" t="b">
        <f>'HIDE CALCULATIONS'!A27</f>
        <v>0</v>
      </c>
      <c r="AE27" s="105"/>
      <c r="AF27" s="105"/>
      <c r="AG27" s="105"/>
      <c r="AH27" s="105"/>
      <c r="AI27" s="105"/>
      <c r="AJ27" s="105"/>
      <c r="AK27" s="105"/>
      <c r="AL27" s="105"/>
      <c r="AM27" s="105"/>
      <c r="AN27" s="105"/>
    </row>
    <row r="28" spans="1:40" ht="21.75" customHeight="1">
      <c r="A28" s="105"/>
      <c r="B28" s="241"/>
      <c r="C28" s="242"/>
      <c r="D28" s="243" t="s">
        <v>57</v>
      </c>
      <c r="E28" s="244"/>
      <c r="F28" s="244"/>
      <c r="G28" s="245"/>
      <c r="H28" s="204" t="s">
        <v>4</v>
      </c>
      <c r="I28" s="204" t="s">
        <v>5</v>
      </c>
      <c r="J28" s="205" t="str" cm="1">
        <f t="array" ref="J28">IFERROR(_xlfn.IFS(I28="DONE","✓",I28="OPEN","U",I28="IN_PROGRESS","&gt;",I28="CANCELLED","X",I28="ON_HOLD","H"),"")</f>
        <v>U</v>
      </c>
      <c r="K28" s="249">
        <v>45629</v>
      </c>
      <c r="L28" s="245"/>
      <c r="M28" s="206">
        <f t="shared" ca="1" si="0"/>
        <v>-1</v>
      </c>
      <c r="N28" s="207">
        <v>0.25</v>
      </c>
      <c r="O28" s="246" t="s">
        <v>146</v>
      </c>
      <c r="P28" s="247"/>
      <c r="Q28" s="247"/>
      <c r="R28" s="247"/>
      <c r="S28" s="247"/>
      <c r="T28" s="247"/>
      <c r="U28" s="247"/>
      <c r="V28" s="247"/>
      <c r="W28" s="247"/>
      <c r="X28" s="248"/>
      <c r="Y28" s="108"/>
      <c r="Z28" s="105"/>
      <c r="AA28" s="143">
        <f t="shared" ca="1" si="1"/>
        <v>1</v>
      </c>
      <c r="AB28" s="143">
        <f t="shared" ca="1" si="2"/>
        <v>1</v>
      </c>
      <c r="AC28" s="143">
        <f t="shared" ca="1" si="3"/>
        <v>0</v>
      </c>
      <c r="AD28" s="142" t="b">
        <f>'HIDE CALCULATIONS'!A28</f>
        <v>0</v>
      </c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</row>
    <row r="29" spans="1:40" ht="21.75" customHeight="1">
      <c r="A29" s="105"/>
      <c r="B29" s="241"/>
      <c r="C29" s="242"/>
      <c r="D29" s="243" t="s">
        <v>57</v>
      </c>
      <c r="E29" s="244"/>
      <c r="F29" s="244"/>
      <c r="G29" s="245"/>
      <c r="H29" s="204" t="s">
        <v>4</v>
      </c>
      <c r="I29" s="204" t="s">
        <v>5</v>
      </c>
      <c r="J29" s="205" t="str" cm="1">
        <f t="array" ref="J29">IFERROR(_xlfn.IFS(I29="DONE","✓",I29="OPEN","U",I29="IN_PROGRESS","&gt;",I29="CANCELLED","X",I29="ON_HOLD","H"),"")</f>
        <v>U</v>
      </c>
      <c r="K29" s="249">
        <v>45629</v>
      </c>
      <c r="L29" s="245"/>
      <c r="M29" s="206">
        <f t="shared" ca="1" si="0"/>
        <v>-1</v>
      </c>
      <c r="N29" s="207">
        <v>0.29166666666666669</v>
      </c>
      <c r="O29" s="246" t="s">
        <v>146</v>
      </c>
      <c r="P29" s="247"/>
      <c r="Q29" s="247"/>
      <c r="R29" s="247"/>
      <c r="S29" s="247"/>
      <c r="T29" s="247"/>
      <c r="U29" s="247"/>
      <c r="V29" s="247"/>
      <c r="W29" s="247"/>
      <c r="X29" s="248"/>
      <c r="Y29" s="108"/>
      <c r="Z29" s="105"/>
      <c r="AA29" s="143">
        <f t="shared" ca="1" si="1"/>
        <v>1</v>
      </c>
      <c r="AB29" s="143">
        <f t="shared" ca="1" si="2"/>
        <v>1</v>
      </c>
      <c r="AC29" s="143">
        <f t="shared" ca="1" si="3"/>
        <v>0</v>
      </c>
      <c r="AD29" s="142" t="b">
        <f>'HIDE CALCULATIONS'!A29</f>
        <v>0</v>
      </c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</row>
    <row r="30" spans="1:40" ht="21.75" customHeight="1">
      <c r="A30" s="105"/>
      <c r="B30" s="241"/>
      <c r="C30" s="242"/>
      <c r="D30" s="243" t="s">
        <v>57</v>
      </c>
      <c r="E30" s="244"/>
      <c r="F30" s="244"/>
      <c r="G30" s="245"/>
      <c r="H30" s="204" t="s">
        <v>143</v>
      </c>
      <c r="I30" s="204" t="s">
        <v>19</v>
      </c>
      <c r="J30" s="205" t="str" cm="1">
        <f t="array" ref="J30">IFERROR(_xlfn.IFS(I30="DONE","✓",I30="OPEN","U",I30="IN_PROGRESS","&gt;",I30="CANCELLED","X",I30="ON_HOLD","H"),"")</f>
        <v>H</v>
      </c>
      <c r="K30" s="249">
        <v>45629</v>
      </c>
      <c r="L30" s="245"/>
      <c r="M30" s="206">
        <f t="shared" ca="1" si="0"/>
        <v>-1</v>
      </c>
      <c r="N30" s="207">
        <v>0.33333333333333331</v>
      </c>
      <c r="O30" s="246" t="s">
        <v>146</v>
      </c>
      <c r="P30" s="247"/>
      <c r="Q30" s="247"/>
      <c r="R30" s="247"/>
      <c r="S30" s="247"/>
      <c r="T30" s="247"/>
      <c r="U30" s="247"/>
      <c r="V30" s="247"/>
      <c r="W30" s="247"/>
      <c r="X30" s="248"/>
      <c r="Y30" s="108"/>
      <c r="Z30" s="105"/>
      <c r="AA30" s="143">
        <f t="shared" ca="1" si="1"/>
        <v>1</v>
      </c>
      <c r="AB30" s="143">
        <f t="shared" ca="1" si="2"/>
        <v>1</v>
      </c>
      <c r="AC30" s="143">
        <f t="shared" ca="1" si="3"/>
        <v>0</v>
      </c>
      <c r="AD30" s="142" t="b">
        <f>'HIDE CALCULATIONS'!A30</f>
        <v>0</v>
      </c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</row>
    <row r="31" spans="1:40" ht="21.75" customHeight="1">
      <c r="A31" s="105"/>
      <c r="B31" s="241"/>
      <c r="C31" s="242"/>
      <c r="D31" s="243" t="s">
        <v>57</v>
      </c>
      <c r="E31" s="244"/>
      <c r="F31" s="244"/>
      <c r="G31" s="245"/>
      <c r="H31" s="204" t="s">
        <v>143</v>
      </c>
      <c r="I31" s="204" t="s">
        <v>6</v>
      </c>
      <c r="J31" s="205" t="str" cm="1">
        <f t="array" ref="J31">IFERROR(_xlfn.IFS(I31="DONE","✓",I31="OPEN","U",I31="IN_PROGRESS","&gt;",I31="CANCELLED","X",I31="ON_HOLD","H"),"")</f>
        <v>✓</v>
      </c>
      <c r="K31" s="249">
        <v>45632</v>
      </c>
      <c r="L31" s="245"/>
      <c r="M31" s="206">
        <f t="shared" ca="1" si="0"/>
        <v>2</v>
      </c>
      <c r="N31" s="207">
        <v>0.375</v>
      </c>
      <c r="O31" s="246" t="s">
        <v>146</v>
      </c>
      <c r="P31" s="247"/>
      <c r="Q31" s="247"/>
      <c r="R31" s="247"/>
      <c r="S31" s="247"/>
      <c r="T31" s="247"/>
      <c r="U31" s="247"/>
      <c r="V31" s="247"/>
      <c r="W31" s="247"/>
      <c r="X31" s="248"/>
      <c r="Y31" s="108"/>
      <c r="Z31" s="105"/>
      <c r="AA31" s="143">
        <f t="shared" ca="1" si="1"/>
        <v>0</v>
      </c>
      <c r="AB31" s="143">
        <f t="shared" ca="1" si="2"/>
        <v>0</v>
      </c>
      <c r="AC31" s="143">
        <f t="shared" ca="1" si="3"/>
        <v>0</v>
      </c>
      <c r="AD31" s="142" t="b">
        <f>'HIDE CALCULATIONS'!A31</f>
        <v>0</v>
      </c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</row>
    <row r="32" spans="1:40" ht="21.75" customHeight="1">
      <c r="A32" s="105"/>
      <c r="B32" s="241"/>
      <c r="C32" s="242"/>
      <c r="D32" s="243" t="s">
        <v>144</v>
      </c>
      <c r="E32" s="244"/>
      <c r="F32" s="244"/>
      <c r="G32" s="245"/>
      <c r="H32" s="204" t="s">
        <v>11</v>
      </c>
      <c r="I32" s="204" t="s">
        <v>5</v>
      </c>
      <c r="J32" s="205" t="str" cm="1">
        <f t="array" ref="J32">IFERROR(_xlfn.IFS(I32="DONE","✓",I32="OPEN","U",I32="IN_PROGRESS","&gt;",I32="CANCELLED","X",I32="ON_HOLD","H"),"")</f>
        <v>U</v>
      </c>
      <c r="K32" s="249">
        <v>45629</v>
      </c>
      <c r="L32" s="245"/>
      <c r="M32" s="206">
        <f t="shared" ca="1" si="0"/>
        <v>-1</v>
      </c>
      <c r="N32" s="207">
        <v>0.41666666666666669</v>
      </c>
      <c r="O32" s="246" t="s">
        <v>146</v>
      </c>
      <c r="P32" s="247"/>
      <c r="Q32" s="247"/>
      <c r="R32" s="247"/>
      <c r="S32" s="247"/>
      <c r="T32" s="247"/>
      <c r="U32" s="247"/>
      <c r="V32" s="247"/>
      <c r="W32" s="247"/>
      <c r="X32" s="248"/>
      <c r="Y32" s="108"/>
      <c r="Z32" s="105"/>
      <c r="AA32" s="143">
        <f t="shared" ca="1" si="1"/>
        <v>1</v>
      </c>
      <c r="AB32" s="143">
        <f t="shared" ca="1" si="2"/>
        <v>1</v>
      </c>
      <c r="AC32" s="143">
        <f t="shared" ca="1" si="3"/>
        <v>0</v>
      </c>
      <c r="AD32" s="142" t="b">
        <f>'HIDE CALCULATIONS'!A32</f>
        <v>0</v>
      </c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</row>
    <row r="33" spans="1:40" ht="21.75" customHeight="1">
      <c r="A33" s="105"/>
      <c r="B33" s="241"/>
      <c r="C33" s="242"/>
      <c r="D33" s="243" t="s">
        <v>144</v>
      </c>
      <c r="E33" s="244"/>
      <c r="F33" s="244"/>
      <c r="G33" s="245"/>
      <c r="H33" s="204" t="s">
        <v>11</v>
      </c>
      <c r="I33" s="204" t="s">
        <v>5</v>
      </c>
      <c r="J33" s="205" t="str" cm="1">
        <f t="array" ref="J33">IFERROR(_xlfn.IFS(I33="DONE","✓",I33="OPEN","U",I33="IN_PROGRESS","&gt;",I33="CANCELLED","X",I33="ON_HOLD","H"),"")</f>
        <v>U</v>
      </c>
      <c r="K33" s="249">
        <v>45629</v>
      </c>
      <c r="L33" s="245"/>
      <c r="M33" s="206">
        <f t="shared" ca="1" si="0"/>
        <v>-1</v>
      </c>
      <c r="N33" s="207">
        <v>0.45833333333333331</v>
      </c>
      <c r="O33" s="246" t="s">
        <v>146</v>
      </c>
      <c r="P33" s="247"/>
      <c r="Q33" s="247"/>
      <c r="R33" s="247"/>
      <c r="S33" s="247"/>
      <c r="T33" s="247"/>
      <c r="U33" s="247"/>
      <c r="V33" s="247"/>
      <c r="W33" s="247"/>
      <c r="X33" s="248"/>
      <c r="Y33" s="108"/>
      <c r="Z33" s="105"/>
      <c r="AA33" s="143">
        <f t="shared" ca="1" si="1"/>
        <v>1</v>
      </c>
      <c r="AB33" s="143">
        <f t="shared" ca="1" si="2"/>
        <v>1</v>
      </c>
      <c r="AC33" s="143">
        <f t="shared" ca="1" si="3"/>
        <v>0</v>
      </c>
      <c r="AD33" s="142" t="b">
        <f>'HIDE CALCULATIONS'!A33</f>
        <v>0</v>
      </c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</row>
    <row r="34" spans="1:40" ht="21.75" customHeight="1">
      <c r="A34" s="105"/>
      <c r="B34" s="241"/>
      <c r="C34" s="242"/>
      <c r="D34" s="243" t="s">
        <v>145</v>
      </c>
      <c r="E34" s="244"/>
      <c r="F34" s="244"/>
      <c r="G34" s="245"/>
      <c r="H34" s="204" t="s">
        <v>11</v>
      </c>
      <c r="I34" s="204" t="s">
        <v>5</v>
      </c>
      <c r="J34" s="205" t="str" cm="1">
        <f t="array" ref="J34">IFERROR(_xlfn.IFS(I34="DONE","✓",I34="OPEN","U",I34="IN_PROGRESS","&gt;",I34="CANCELLED","X",I34="ON_HOLD","H"),"")</f>
        <v>U</v>
      </c>
      <c r="K34" s="249">
        <v>45629</v>
      </c>
      <c r="L34" s="245"/>
      <c r="M34" s="206">
        <f t="shared" ca="1" si="0"/>
        <v>-1</v>
      </c>
      <c r="N34" s="209">
        <v>0.375</v>
      </c>
      <c r="O34" s="246" t="s">
        <v>146</v>
      </c>
      <c r="P34" s="247"/>
      <c r="Q34" s="247"/>
      <c r="R34" s="247"/>
      <c r="S34" s="247"/>
      <c r="T34" s="247"/>
      <c r="U34" s="247"/>
      <c r="V34" s="247"/>
      <c r="W34" s="247"/>
      <c r="X34" s="248"/>
      <c r="Y34" s="108"/>
      <c r="Z34" s="105"/>
      <c r="AA34" s="143">
        <f t="shared" ca="1" si="1"/>
        <v>1</v>
      </c>
      <c r="AB34" s="143">
        <f t="shared" ca="1" si="2"/>
        <v>1</v>
      </c>
      <c r="AC34" s="143">
        <f t="shared" ca="1" si="3"/>
        <v>0</v>
      </c>
      <c r="AD34" s="142" t="b">
        <f>'HIDE CALCULATIONS'!A34</f>
        <v>0</v>
      </c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</row>
    <row r="35" spans="1:40" ht="21.75" customHeight="1">
      <c r="A35" s="105"/>
      <c r="B35" s="241"/>
      <c r="C35" s="242"/>
      <c r="D35" s="243" t="s">
        <v>145</v>
      </c>
      <c r="E35" s="244"/>
      <c r="F35" s="244"/>
      <c r="G35" s="245"/>
      <c r="H35" s="204" t="s">
        <v>11</v>
      </c>
      <c r="I35" s="204" t="s">
        <v>5</v>
      </c>
      <c r="J35" s="205" t="str" cm="1">
        <f t="array" ref="J35">IFERROR(_xlfn.IFS(I35="DONE","✓",I35="OPEN","U",I35="IN_PROGRESS","&gt;",I35="CANCELLED","X",I35="ON_HOLD","H"),"")</f>
        <v>U</v>
      </c>
      <c r="K35" s="249">
        <v>45631</v>
      </c>
      <c r="L35" s="245"/>
      <c r="M35" s="206">
        <f t="shared" ca="1" si="0"/>
        <v>1</v>
      </c>
      <c r="N35" s="209">
        <v>0.375</v>
      </c>
      <c r="O35" s="246" t="s">
        <v>146</v>
      </c>
      <c r="P35" s="247"/>
      <c r="Q35" s="247"/>
      <c r="R35" s="247"/>
      <c r="S35" s="247"/>
      <c r="T35" s="247"/>
      <c r="U35" s="247"/>
      <c r="V35" s="247"/>
      <c r="W35" s="247"/>
      <c r="X35" s="248"/>
      <c r="Y35" s="108"/>
      <c r="Z35" s="105"/>
      <c r="AA35" s="143">
        <f t="shared" ca="1" si="1"/>
        <v>0</v>
      </c>
      <c r="AB35" s="143">
        <f t="shared" ca="1" si="2"/>
        <v>1</v>
      </c>
      <c r="AC35" s="143">
        <f t="shared" ca="1" si="3"/>
        <v>1</v>
      </c>
      <c r="AD35" s="142" t="b">
        <f>'HIDE CALCULATIONS'!A35</f>
        <v>0</v>
      </c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</row>
    <row r="36" spans="1:40" ht="21.75" customHeight="1">
      <c r="A36" s="105"/>
      <c r="B36" s="241"/>
      <c r="C36" s="242"/>
      <c r="D36" s="243" t="s">
        <v>145</v>
      </c>
      <c r="E36" s="244"/>
      <c r="F36" s="244"/>
      <c r="G36" s="245"/>
      <c r="H36" s="204" t="s">
        <v>11</v>
      </c>
      <c r="I36" s="204" t="s">
        <v>5</v>
      </c>
      <c r="J36" s="205" t="str" cm="1">
        <f t="array" ref="J36">IFERROR(_xlfn.IFS(I36="DONE","✓",I36="OPEN","U",I36="IN_PROGRESS","&gt;",I36="CANCELLED","X",I36="ON_HOLD","H"),"")</f>
        <v>U</v>
      </c>
      <c r="K36" s="249">
        <v>45631</v>
      </c>
      <c r="L36" s="245"/>
      <c r="M36" s="206">
        <f t="shared" ca="1" si="0"/>
        <v>1</v>
      </c>
      <c r="N36" s="209">
        <v>0.41666666666666702</v>
      </c>
      <c r="O36" s="246" t="s">
        <v>146</v>
      </c>
      <c r="P36" s="247"/>
      <c r="Q36" s="247"/>
      <c r="R36" s="247"/>
      <c r="S36" s="247"/>
      <c r="T36" s="247"/>
      <c r="U36" s="247"/>
      <c r="V36" s="247"/>
      <c r="W36" s="247"/>
      <c r="X36" s="248"/>
      <c r="Y36" s="108"/>
      <c r="Z36" s="105"/>
      <c r="AA36" s="143">
        <f t="shared" ca="1" si="1"/>
        <v>0</v>
      </c>
      <c r="AB36" s="143">
        <f t="shared" ca="1" si="2"/>
        <v>1</v>
      </c>
      <c r="AC36" s="143">
        <f t="shared" ca="1" si="3"/>
        <v>1</v>
      </c>
      <c r="AD36" s="142" t="b">
        <f>'HIDE CALCULATIONS'!A36</f>
        <v>0</v>
      </c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</row>
    <row r="37" spans="1:40" ht="21.75" customHeight="1">
      <c r="A37" s="105"/>
      <c r="B37" s="241"/>
      <c r="C37" s="242"/>
      <c r="D37" s="243" t="s">
        <v>57</v>
      </c>
      <c r="E37" s="244"/>
      <c r="F37" s="244"/>
      <c r="G37" s="245"/>
      <c r="H37" s="204" t="s">
        <v>11</v>
      </c>
      <c r="I37" s="204" t="s">
        <v>5</v>
      </c>
      <c r="J37" s="205" t="str" cm="1">
        <f t="array" ref="J37">IFERROR(_xlfn.IFS(I37="DONE","✓",I37="OPEN","U",I37="IN_PROGRESS","&gt;",I37="CANCELLED","X",I37="ON_HOLD","H"),"")</f>
        <v>U</v>
      </c>
      <c r="K37" s="249">
        <v>45629</v>
      </c>
      <c r="L37" s="245"/>
      <c r="M37" s="206">
        <f t="shared" ca="1" si="0"/>
        <v>-1</v>
      </c>
      <c r="N37" s="209">
        <v>0.45833333333333331</v>
      </c>
      <c r="O37" s="246" t="s">
        <v>147</v>
      </c>
      <c r="P37" s="247"/>
      <c r="Q37" s="247"/>
      <c r="R37" s="247"/>
      <c r="S37" s="247"/>
      <c r="T37" s="247"/>
      <c r="U37" s="247"/>
      <c r="V37" s="247"/>
      <c r="W37" s="247"/>
      <c r="X37" s="248"/>
      <c r="Y37" s="108"/>
      <c r="Z37" s="105"/>
      <c r="AA37" s="143">
        <f t="shared" ca="1" si="1"/>
        <v>1</v>
      </c>
      <c r="AB37" s="143">
        <f t="shared" ca="1" si="2"/>
        <v>1</v>
      </c>
      <c r="AC37" s="143">
        <f t="shared" ca="1" si="3"/>
        <v>0</v>
      </c>
      <c r="AD37" s="142" t="b">
        <f>'HIDE CALCULATIONS'!A37</f>
        <v>0</v>
      </c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</row>
    <row r="38" spans="1:40" ht="21.75" customHeight="1">
      <c r="A38" s="105"/>
      <c r="B38" s="241"/>
      <c r="C38" s="242"/>
      <c r="D38" s="243" t="s">
        <v>57</v>
      </c>
      <c r="E38" s="244"/>
      <c r="F38" s="244"/>
      <c r="G38" s="245"/>
      <c r="H38" s="204" t="s">
        <v>11</v>
      </c>
      <c r="I38" s="204" t="s">
        <v>5</v>
      </c>
      <c r="J38" s="205" t="str" cm="1">
        <f t="array" ref="J38">IFERROR(_xlfn.IFS(I38="DONE","✓",I38="OPEN","U",I38="IN_PROGRESS","&gt;",I38="CANCELLED","X",I38="ON_HOLD","H"),"")</f>
        <v>U</v>
      </c>
      <c r="K38" s="249">
        <v>45643</v>
      </c>
      <c r="L38" s="245"/>
      <c r="M38" s="206">
        <f t="shared" ca="1" si="0"/>
        <v>13</v>
      </c>
      <c r="N38" s="209">
        <v>0.375</v>
      </c>
      <c r="O38" s="246" t="s">
        <v>148</v>
      </c>
      <c r="P38" s="247"/>
      <c r="Q38" s="247"/>
      <c r="R38" s="247"/>
      <c r="S38" s="247"/>
      <c r="T38" s="247"/>
      <c r="U38" s="247"/>
      <c r="V38" s="247"/>
      <c r="W38" s="247"/>
      <c r="X38" s="248"/>
      <c r="Y38" s="108"/>
      <c r="Z38" s="105"/>
      <c r="AA38" s="143">
        <f t="shared" ca="1" si="1"/>
        <v>0</v>
      </c>
      <c r="AB38" s="143">
        <f t="shared" ca="1" si="2"/>
        <v>1</v>
      </c>
      <c r="AC38" s="143">
        <f t="shared" ca="1" si="3"/>
        <v>1</v>
      </c>
      <c r="AD38" s="142" t="b">
        <f>'HIDE CALCULATIONS'!A38</f>
        <v>0</v>
      </c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</row>
    <row r="39" spans="1:40" ht="21.75" customHeight="1">
      <c r="A39" s="105"/>
      <c r="B39" s="241"/>
      <c r="C39" s="242"/>
      <c r="D39" s="243"/>
      <c r="E39" s="244"/>
      <c r="F39" s="244"/>
      <c r="G39" s="245"/>
      <c r="H39" s="204"/>
      <c r="I39" s="204"/>
      <c r="J39" s="205" t="str" cm="1">
        <f t="array" ref="J39">IFERROR(_xlfn.IFS(I39="DONE","✓",I39="OPEN","U",I39="IN_PROGRESS","&gt;",I39="CANCELLED","X",I39="ON_HOLD","H"),"")</f>
        <v/>
      </c>
      <c r="K39" s="249"/>
      <c r="L39" s="245"/>
      <c r="M39" s="206" t="str">
        <f t="shared" ca="1" si="0"/>
        <v/>
      </c>
      <c r="N39" s="209"/>
      <c r="O39" s="246"/>
      <c r="P39" s="247"/>
      <c r="Q39" s="247"/>
      <c r="R39" s="247"/>
      <c r="S39" s="247"/>
      <c r="T39" s="247"/>
      <c r="U39" s="247"/>
      <c r="V39" s="247"/>
      <c r="W39" s="247"/>
      <c r="X39" s="248"/>
      <c r="Y39" s="108"/>
      <c r="Z39" s="105"/>
      <c r="AA39" s="143">
        <f t="shared" ca="1" si="1"/>
        <v>0</v>
      </c>
      <c r="AB39" s="143">
        <f t="shared" ca="1" si="2"/>
        <v>0</v>
      </c>
      <c r="AC39" s="143">
        <f t="shared" ca="1" si="3"/>
        <v>0</v>
      </c>
      <c r="AD39" s="142" t="b">
        <f>'HIDE CALCULATIONS'!A39</f>
        <v>0</v>
      </c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</row>
    <row r="40" spans="1:40" ht="21.75" customHeight="1">
      <c r="A40" s="105"/>
      <c r="B40" s="241"/>
      <c r="C40" s="242"/>
      <c r="D40" s="243"/>
      <c r="E40" s="244"/>
      <c r="F40" s="244"/>
      <c r="G40" s="245"/>
      <c r="H40" s="204"/>
      <c r="I40" s="204"/>
      <c r="J40" s="205" t="str" cm="1">
        <f t="array" ref="J40">IFERROR(_xlfn.IFS(I40="DONE","✓",I40="OPEN","U",I40="IN_PROGRESS","&gt;",I40="CANCELLED","X",I40="ON_HOLD","H"),"")</f>
        <v/>
      </c>
      <c r="K40" s="249"/>
      <c r="L40" s="245"/>
      <c r="M40" s="206" t="str">
        <f t="shared" ca="1" si="0"/>
        <v/>
      </c>
      <c r="N40" s="209"/>
      <c r="O40" s="246"/>
      <c r="P40" s="247"/>
      <c r="Q40" s="247"/>
      <c r="R40" s="247"/>
      <c r="S40" s="247"/>
      <c r="T40" s="247"/>
      <c r="U40" s="247"/>
      <c r="V40" s="247"/>
      <c r="W40" s="247"/>
      <c r="X40" s="248"/>
      <c r="Y40" s="108"/>
      <c r="Z40" s="105"/>
      <c r="AA40" s="143">
        <f t="shared" ca="1" si="1"/>
        <v>0</v>
      </c>
      <c r="AB40" s="143">
        <f t="shared" ca="1" si="2"/>
        <v>0</v>
      </c>
      <c r="AC40" s="143">
        <f t="shared" ca="1" si="3"/>
        <v>0</v>
      </c>
      <c r="AD40" s="142" t="b">
        <f>'HIDE CALCULATIONS'!A40</f>
        <v>0</v>
      </c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</row>
    <row r="41" spans="1:40" ht="21.75" customHeight="1">
      <c r="A41" s="105"/>
      <c r="B41" s="241"/>
      <c r="C41" s="242"/>
      <c r="D41" s="243"/>
      <c r="E41" s="244"/>
      <c r="F41" s="244"/>
      <c r="G41" s="245"/>
      <c r="H41" s="204"/>
      <c r="I41" s="204"/>
      <c r="J41" s="205" t="str" cm="1">
        <f t="array" ref="J41">IFERROR(_xlfn.IFS(I41="DONE","✓",I41="OPEN","U",I41="IN_PROGRESS","&gt;",I41="CANCELLED","X",I41="ON_HOLD","H"),"")</f>
        <v/>
      </c>
      <c r="K41" s="249"/>
      <c r="L41" s="245"/>
      <c r="M41" s="206" t="str">
        <f t="shared" ca="1" si="0"/>
        <v/>
      </c>
      <c r="N41" s="209"/>
      <c r="O41" s="246"/>
      <c r="P41" s="247"/>
      <c r="Q41" s="247"/>
      <c r="R41" s="247"/>
      <c r="S41" s="247"/>
      <c r="T41" s="247"/>
      <c r="U41" s="247"/>
      <c r="V41" s="247"/>
      <c r="W41" s="247"/>
      <c r="X41" s="248"/>
      <c r="Y41" s="108"/>
      <c r="Z41" s="105"/>
      <c r="AA41" s="143">
        <f t="shared" ca="1" si="1"/>
        <v>0</v>
      </c>
      <c r="AB41" s="143">
        <f t="shared" ca="1" si="2"/>
        <v>0</v>
      </c>
      <c r="AC41" s="143">
        <f t="shared" ca="1" si="3"/>
        <v>0</v>
      </c>
      <c r="AD41" s="142" t="b">
        <f>'HIDE CALCULATIONS'!A41</f>
        <v>0</v>
      </c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</row>
    <row r="42" spans="1:40" ht="21.75" customHeight="1">
      <c r="A42" s="105"/>
      <c r="B42" s="241"/>
      <c r="C42" s="242"/>
      <c r="D42" s="243"/>
      <c r="E42" s="244"/>
      <c r="F42" s="244"/>
      <c r="G42" s="245"/>
      <c r="H42" s="204"/>
      <c r="I42" s="204"/>
      <c r="J42" s="205" t="str" cm="1">
        <f t="array" ref="J42">IFERROR(_xlfn.IFS(I42="DONE","✓",I42="OPEN","U",I42="IN_PROGRESS","&gt;",I42="CANCELLED","X",I42="ON_HOLD","H"),"")</f>
        <v/>
      </c>
      <c r="K42" s="249"/>
      <c r="L42" s="245"/>
      <c r="M42" s="206" t="str">
        <f t="shared" ca="1" si="0"/>
        <v/>
      </c>
      <c r="N42" s="209"/>
      <c r="O42" s="246"/>
      <c r="P42" s="247"/>
      <c r="Q42" s="247"/>
      <c r="R42" s="247"/>
      <c r="S42" s="247"/>
      <c r="T42" s="247"/>
      <c r="U42" s="247"/>
      <c r="V42" s="247"/>
      <c r="W42" s="247"/>
      <c r="X42" s="248"/>
      <c r="Y42" s="108"/>
      <c r="Z42" s="105"/>
      <c r="AA42" s="143">
        <f t="shared" ca="1" si="1"/>
        <v>0</v>
      </c>
      <c r="AB42" s="143">
        <f t="shared" ca="1" si="2"/>
        <v>0</v>
      </c>
      <c r="AC42" s="143">
        <f t="shared" ca="1" si="3"/>
        <v>0</v>
      </c>
      <c r="AD42" s="142" t="b">
        <f>'HIDE CALCULATIONS'!A42</f>
        <v>0</v>
      </c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</row>
    <row r="43" spans="1:40" ht="21.75" customHeight="1">
      <c r="A43" s="105"/>
      <c r="B43" s="241"/>
      <c r="C43" s="242"/>
      <c r="D43" s="243"/>
      <c r="E43" s="244"/>
      <c r="F43" s="244"/>
      <c r="G43" s="245"/>
      <c r="H43" s="204"/>
      <c r="I43" s="204"/>
      <c r="J43" s="205" t="str" cm="1">
        <f t="array" ref="J43">IFERROR(_xlfn.IFS(I43="DONE","✓",I43="OPEN","U",I43="IN_PROGRESS","&gt;",I43="CANCELLED","X",I43="ON_HOLD","H"),"")</f>
        <v/>
      </c>
      <c r="K43" s="249"/>
      <c r="L43" s="245"/>
      <c r="M43" s="206" t="str">
        <f t="shared" ca="1" si="0"/>
        <v/>
      </c>
      <c r="N43" s="209"/>
      <c r="O43" s="246"/>
      <c r="P43" s="247"/>
      <c r="Q43" s="247"/>
      <c r="R43" s="247"/>
      <c r="S43" s="247"/>
      <c r="T43" s="247"/>
      <c r="U43" s="247"/>
      <c r="V43" s="247"/>
      <c r="W43" s="247"/>
      <c r="X43" s="248"/>
      <c r="Y43" s="108"/>
      <c r="Z43" s="105"/>
      <c r="AA43" s="143">
        <f t="shared" ca="1" si="1"/>
        <v>0</v>
      </c>
      <c r="AB43" s="143">
        <f t="shared" ca="1" si="2"/>
        <v>0</v>
      </c>
      <c r="AC43" s="143">
        <f t="shared" ca="1" si="3"/>
        <v>0</v>
      </c>
      <c r="AD43" s="142" t="b">
        <f>'HIDE CALCULATIONS'!A43</f>
        <v>0</v>
      </c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</row>
    <row r="44" spans="1:40" ht="21.75" customHeight="1">
      <c r="A44" s="105"/>
      <c r="B44" s="241"/>
      <c r="C44" s="242"/>
      <c r="D44" s="243"/>
      <c r="E44" s="244"/>
      <c r="F44" s="244"/>
      <c r="G44" s="245"/>
      <c r="H44" s="204"/>
      <c r="I44" s="204"/>
      <c r="J44" s="205" t="str" cm="1">
        <f t="array" ref="J44">IFERROR(_xlfn.IFS(I44="DONE","✓",I44="OPEN","U",I44="IN_PROGRESS","&gt;",I44="CANCELLED","X",I44="ON_HOLD","H"),"")</f>
        <v/>
      </c>
      <c r="K44" s="249"/>
      <c r="L44" s="245"/>
      <c r="M44" s="206" t="str">
        <f t="shared" ca="1" si="0"/>
        <v/>
      </c>
      <c r="N44" s="209"/>
      <c r="O44" s="246"/>
      <c r="P44" s="247"/>
      <c r="Q44" s="247"/>
      <c r="R44" s="247"/>
      <c r="S44" s="247"/>
      <c r="T44" s="247"/>
      <c r="U44" s="247"/>
      <c r="V44" s="247"/>
      <c r="W44" s="247"/>
      <c r="X44" s="248"/>
      <c r="Y44" s="108"/>
      <c r="Z44" s="105"/>
      <c r="AA44" s="143">
        <f t="shared" ca="1" si="1"/>
        <v>0</v>
      </c>
      <c r="AB44" s="143">
        <f t="shared" ca="1" si="2"/>
        <v>0</v>
      </c>
      <c r="AC44" s="143">
        <f t="shared" ca="1" si="3"/>
        <v>0</v>
      </c>
      <c r="AD44" s="142" t="b">
        <f>'HIDE CALCULATIONS'!A44</f>
        <v>0</v>
      </c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</row>
    <row r="45" spans="1:40" ht="21.75" customHeight="1">
      <c r="A45" s="104"/>
      <c r="B45" s="241"/>
      <c r="C45" s="242"/>
      <c r="D45" s="243"/>
      <c r="E45" s="244"/>
      <c r="F45" s="244"/>
      <c r="G45" s="245"/>
      <c r="H45" s="204"/>
      <c r="I45" s="204"/>
      <c r="J45" s="205" t="str" cm="1">
        <f t="array" ref="J45">IFERROR(_xlfn.IFS(I45="DONE","✓",I45="OPEN","U",I45="IN_PROGRESS","&gt;",I45="CANCELLED","X",I45="ON_HOLD","H"),"")</f>
        <v/>
      </c>
      <c r="K45" s="249"/>
      <c r="L45" s="245"/>
      <c r="M45" s="206" t="str">
        <f t="shared" ca="1" si="0"/>
        <v/>
      </c>
      <c r="N45" s="209"/>
      <c r="O45" s="246"/>
      <c r="P45" s="247"/>
      <c r="Q45" s="247"/>
      <c r="R45" s="247"/>
      <c r="S45" s="247"/>
      <c r="T45" s="247"/>
      <c r="U45" s="247"/>
      <c r="V45" s="247"/>
      <c r="W45" s="247"/>
      <c r="X45" s="248"/>
      <c r="Y45" s="106"/>
      <c r="Z45" s="104"/>
      <c r="AA45" s="143">
        <f t="shared" ca="1" si="1"/>
        <v>0</v>
      </c>
      <c r="AB45" s="143">
        <f t="shared" ca="1" si="2"/>
        <v>0</v>
      </c>
      <c r="AC45" s="143">
        <f t="shared" ca="1" si="3"/>
        <v>0</v>
      </c>
      <c r="AD45" s="142" t="b">
        <f>'HIDE CALCULATIONS'!A45</f>
        <v>0</v>
      </c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</row>
    <row r="46" spans="1:40" ht="21.75" customHeight="1">
      <c r="A46" s="104"/>
      <c r="B46" s="241"/>
      <c r="C46" s="242"/>
      <c r="D46" s="243"/>
      <c r="E46" s="244"/>
      <c r="F46" s="244"/>
      <c r="G46" s="245"/>
      <c r="H46" s="204"/>
      <c r="I46" s="204"/>
      <c r="J46" s="205" t="str" cm="1">
        <f t="array" ref="J46">IFERROR(_xlfn.IFS(I46="DONE","✓",I46="OPEN","U",I46="IN_PROGRESS","&gt;",I46="CANCELLED","X",I46="ON_HOLD","H"),"")</f>
        <v/>
      </c>
      <c r="K46" s="249"/>
      <c r="L46" s="245"/>
      <c r="M46" s="206" t="str">
        <f t="shared" ca="1" si="0"/>
        <v/>
      </c>
      <c r="N46" s="209"/>
      <c r="O46" s="246"/>
      <c r="P46" s="247"/>
      <c r="Q46" s="247"/>
      <c r="R46" s="247"/>
      <c r="S46" s="247"/>
      <c r="T46" s="247"/>
      <c r="U46" s="247"/>
      <c r="V46" s="247"/>
      <c r="W46" s="247"/>
      <c r="X46" s="248"/>
      <c r="Y46" s="106"/>
      <c r="Z46" s="104"/>
      <c r="AA46" s="143">
        <f t="shared" ca="1" si="1"/>
        <v>0</v>
      </c>
      <c r="AB46" s="143">
        <f t="shared" ca="1" si="2"/>
        <v>0</v>
      </c>
      <c r="AC46" s="143">
        <f t="shared" ca="1" si="3"/>
        <v>0</v>
      </c>
      <c r="AD46" s="142" t="b">
        <f>'HIDE CALCULATIONS'!A46</f>
        <v>0</v>
      </c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</row>
    <row r="47" spans="1:40" ht="21.75" customHeight="1">
      <c r="A47" s="104"/>
      <c r="B47" s="241"/>
      <c r="C47" s="242"/>
      <c r="D47" s="243"/>
      <c r="E47" s="244"/>
      <c r="F47" s="244"/>
      <c r="G47" s="245"/>
      <c r="H47" s="204"/>
      <c r="I47" s="204"/>
      <c r="J47" s="205" t="str" cm="1">
        <f t="array" ref="J47">IFERROR(_xlfn.IFS(I47="DONE","✓",I47="OPEN","U",I47="IN_PROGRESS","&gt;",I47="CANCELLED","X",I47="ON_HOLD","H"),"")</f>
        <v/>
      </c>
      <c r="K47" s="249"/>
      <c r="L47" s="245"/>
      <c r="M47" s="206" t="str">
        <f t="shared" ca="1" si="0"/>
        <v/>
      </c>
      <c r="N47" s="209"/>
      <c r="O47" s="246"/>
      <c r="P47" s="247"/>
      <c r="Q47" s="247"/>
      <c r="R47" s="247"/>
      <c r="S47" s="247"/>
      <c r="T47" s="247"/>
      <c r="U47" s="247"/>
      <c r="V47" s="247"/>
      <c r="W47" s="247"/>
      <c r="X47" s="248"/>
      <c r="Y47" s="106"/>
      <c r="Z47" s="104"/>
      <c r="AA47" s="143">
        <f t="shared" ca="1" si="1"/>
        <v>0</v>
      </c>
      <c r="AB47" s="143">
        <f t="shared" ca="1" si="2"/>
        <v>0</v>
      </c>
      <c r="AC47" s="143">
        <f t="shared" ca="1" si="3"/>
        <v>0</v>
      </c>
      <c r="AD47" s="142" t="b">
        <f>'HIDE CALCULATIONS'!A47</f>
        <v>0</v>
      </c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</row>
    <row r="48" spans="1:40" ht="21.75" customHeight="1">
      <c r="A48" s="104"/>
      <c r="B48" s="241"/>
      <c r="C48" s="242"/>
      <c r="D48" s="243"/>
      <c r="E48" s="244"/>
      <c r="F48" s="244"/>
      <c r="G48" s="245"/>
      <c r="H48" s="204"/>
      <c r="I48" s="204"/>
      <c r="J48" s="205" t="str" cm="1">
        <f t="array" ref="J48">IFERROR(_xlfn.IFS(I48="DONE","✓",I48="OPEN","U",I48="IN_PROGRESS","&gt;",I48="CANCELLED","X",I48="ON_HOLD","H"),"")</f>
        <v/>
      </c>
      <c r="K48" s="249"/>
      <c r="L48" s="245"/>
      <c r="M48" s="206" t="str">
        <f t="shared" ca="1" si="0"/>
        <v/>
      </c>
      <c r="N48" s="209"/>
      <c r="O48" s="246"/>
      <c r="P48" s="247"/>
      <c r="Q48" s="247"/>
      <c r="R48" s="247"/>
      <c r="S48" s="247"/>
      <c r="T48" s="247"/>
      <c r="U48" s="247"/>
      <c r="V48" s="247"/>
      <c r="W48" s="247"/>
      <c r="X48" s="248"/>
      <c r="Y48" s="106"/>
      <c r="Z48" s="104"/>
      <c r="AA48" s="143">
        <f t="shared" ca="1" si="1"/>
        <v>0</v>
      </c>
      <c r="AB48" s="143">
        <f t="shared" ca="1" si="2"/>
        <v>0</v>
      </c>
      <c r="AC48" s="143">
        <f t="shared" ca="1" si="3"/>
        <v>0</v>
      </c>
      <c r="AD48" s="142" t="b">
        <f>'HIDE CALCULATIONS'!A48</f>
        <v>0</v>
      </c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</row>
    <row r="49" spans="1:40" ht="21.75" customHeight="1">
      <c r="A49" s="104"/>
      <c r="B49" s="241"/>
      <c r="C49" s="242"/>
      <c r="D49" s="243"/>
      <c r="E49" s="244"/>
      <c r="F49" s="244"/>
      <c r="G49" s="245"/>
      <c r="H49" s="204"/>
      <c r="I49" s="204"/>
      <c r="J49" s="205" t="str" cm="1">
        <f t="array" ref="J49">IFERROR(_xlfn.IFS(I49="DONE","✓",I49="OPEN","U",I49="IN_PROGRESS","&gt;",I49="CANCELLED","X",I49="ON_HOLD","H"),"")</f>
        <v/>
      </c>
      <c r="K49" s="249"/>
      <c r="L49" s="245"/>
      <c r="M49" s="206" t="str">
        <f t="shared" ca="1" si="0"/>
        <v/>
      </c>
      <c r="N49" s="209"/>
      <c r="O49" s="246"/>
      <c r="P49" s="247"/>
      <c r="Q49" s="247"/>
      <c r="R49" s="247"/>
      <c r="S49" s="247"/>
      <c r="T49" s="247"/>
      <c r="U49" s="247"/>
      <c r="V49" s="247"/>
      <c r="W49" s="247"/>
      <c r="X49" s="248"/>
      <c r="Y49" s="106"/>
      <c r="Z49" s="104"/>
      <c r="AA49" s="143">
        <f t="shared" ca="1" si="1"/>
        <v>0</v>
      </c>
      <c r="AB49" s="143">
        <f t="shared" ca="1" si="2"/>
        <v>0</v>
      </c>
      <c r="AC49" s="143">
        <f t="shared" ca="1" si="3"/>
        <v>0</v>
      </c>
      <c r="AD49" s="142" t="b">
        <f>'HIDE CALCULATIONS'!A49</f>
        <v>0</v>
      </c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</row>
    <row r="50" spans="1:40" ht="21.75" customHeight="1">
      <c r="A50" s="104"/>
      <c r="B50" s="241"/>
      <c r="C50" s="242"/>
      <c r="D50" s="243"/>
      <c r="E50" s="244"/>
      <c r="F50" s="244"/>
      <c r="G50" s="245"/>
      <c r="H50" s="204"/>
      <c r="I50" s="204"/>
      <c r="J50" s="205" t="str" cm="1">
        <f t="array" ref="J50">IFERROR(_xlfn.IFS(I50="DONE","✓",I50="OPEN","U",I50="IN_PROGRESS","&gt;",I50="CANCELLED","X",I50="ON_HOLD","H"),"")</f>
        <v/>
      </c>
      <c r="K50" s="249"/>
      <c r="L50" s="245"/>
      <c r="M50" s="206" t="str">
        <f t="shared" ca="1" si="0"/>
        <v/>
      </c>
      <c r="N50" s="209"/>
      <c r="O50" s="246"/>
      <c r="P50" s="247"/>
      <c r="Q50" s="247"/>
      <c r="R50" s="247"/>
      <c r="S50" s="247"/>
      <c r="T50" s="247"/>
      <c r="U50" s="247"/>
      <c r="V50" s="247"/>
      <c r="W50" s="247"/>
      <c r="X50" s="248"/>
      <c r="Y50" s="106"/>
      <c r="Z50" s="104"/>
      <c r="AA50" s="143">
        <f t="shared" ca="1" si="1"/>
        <v>0</v>
      </c>
      <c r="AB50" s="143">
        <f t="shared" ca="1" si="2"/>
        <v>0</v>
      </c>
      <c r="AC50" s="143">
        <f t="shared" ca="1" si="3"/>
        <v>0</v>
      </c>
      <c r="AD50" s="142" t="b">
        <f>'HIDE CALCULATIONS'!A50</f>
        <v>0</v>
      </c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</row>
    <row r="51" spans="1:40" ht="21.75" customHeight="1">
      <c r="A51" s="104"/>
      <c r="B51" s="241"/>
      <c r="C51" s="242"/>
      <c r="D51" s="243"/>
      <c r="E51" s="244"/>
      <c r="F51" s="244"/>
      <c r="G51" s="245"/>
      <c r="H51" s="204"/>
      <c r="I51" s="204"/>
      <c r="J51" s="205" t="str" cm="1">
        <f t="array" ref="J51">IFERROR(_xlfn.IFS(I51="DONE","✓",I51="OPEN","U",I51="IN_PROGRESS","&gt;",I51="CANCELLED","X",I51="ON_HOLD","H"),"")</f>
        <v/>
      </c>
      <c r="K51" s="249"/>
      <c r="L51" s="245"/>
      <c r="M51" s="206" t="str">
        <f t="shared" ca="1" si="0"/>
        <v/>
      </c>
      <c r="N51" s="209"/>
      <c r="O51" s="246"/>
      <c r="P51" s="247"/>
      <c r="Q51" s="247"/>
      <c r="R51" s="247"/>
      <c r="S51" s="247"/>
      <c r="T51" s="247"/>
      <c r="U51" s="247"/>
      <c r="V51" s="247"/>
      <c r="W51" s="247"/>
      <c r="X51" s="248"/>
      <c r="Y51" s="106"/>
      <c r="Z51" s="104"/>
      <c r="AA51" s="143">
        <f t="shared" ca="1" si="1"/>
        <v>0</v>
      </c>
      <c r="AB51" s="143">
        <f t="shared" ca="1" si="2"/>
        <v>0</v>
      </c>
      <c r="AC51" s="143">
        <f t="shared" ca="1" si="3"/>
        <v>0</v>
      </c>
      <c r="AD51" s="142" t="b">
        <f>'HIDE CALCULATIONS'!A51</f>
        <v>0</v>
      </c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</row>
    <row r="52" spans="1:40" ht="21.75" customHeight="1">
      <c r="A52" s="104"/>
      <c r="B52" s="241"/>
      <c r="C52" s="242"/>
      <c r="D52" s="243"/>
      <c r="E52" s="244"/>
      <c r="F52" s="244"/>
      <c r="G52" s="245"/>
      <c r="H52" s="204"/>
      <c r="I52" s="204"/>
      <c r="J52" s="205" t="str" cm="1">
        <f t="array" ref="J52">IFERROR(_xlfn.IFS(I52="DONE","✓",I52="OPEN","U",I52="IN_PROGRESS","&gt;",I52="CANCELLED","X",I52="ON_HOLD","H"),"")</f>
        <v/>
      </c>
      <c r="K52" s="249"/>
      <c r="L52" s="245"/>
      <c r="M52" s="206" t="str">
        <f t="shared" ca="1" si="0"/>
        <v/>
      </c>
      <c r="N52" s="209"/>
      <c r="O52" s="246"/>
      <c r="P52" s="247"/>
      <c r="Q52" s="247"/>
      <c r="R52" s="247"/>
      <c r="S52" s="247"/>
      <c r="T52" s="247"/>
      <c r="U52" s="247"/>
      <c r="V52" s="247"/>
      <c r="W52" s="247"/>
      <c r="X52" s="248"/>
      <c r="Y52" s="106"/>
      <c r="Z52" s="104"/>
      <c r="AA52" s="143">
        <f t="shared" ca="1" si="1"/>
        <v>0</v>
      </c>
      <c r="AB52" s="143">
        <f t="shared" ca="1" si="2"/>
        <v>0</v>
      </c>
      <c r="AC52" s="143">
        <f t="shared" ca="1" si="3"/>
        <v>0</v>
      </c>
      <c r="AD52" s="142" t="b">
        <f>'HIDE CALCULATIONS'!A52</f>
        <v>0</v>
      </c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</row>
    <row r="53" spans="1:40" ht="21.75" customHeight="1">
      <c r="A53" s="104"/>
      <c r="B53" s="241"/>
      <c r="C53" s="242"/>
      <c r="D53" s="243"/>
      <c r="E53" s="244"/>
      <c r="F53" s="244"/>
      <c r="G53" s="245"/>
      <c r="H53" s="204"/>
      <c r="I53" s="204"/>
      <c r="J53" s="205" t="str" cm="1">
        <f t="array" ref="J53">IFERROR(_xlfn.IFS(I53="DONE","✓",I53="OPEN","U",I53="IN_PROGRESS","&gt;",I53="CANCELLED","X",I53="ON_HOLD","H"),"")</f>
        <v/>
      </c>
      <c r="K53" s="249"/>
      <c r="L53" s="245"/>
      <c r="M53" s="206" t="str">
        <f t="shared" ca="1" si="0"/>
        <v/>
      </c>
      <c r="N53" s="209"/>
      <c r="O53" s="246"/>
      <c r="P53" s="247"/>
      <c r="Q53" s="247"/>
      <c r="R53" s="247"/>
      <c r="S53" s="247"/>
      <c r="T53" s="247"/>
      <c r="U53" s="247"/>
      <c r="V53" s="247"/>
      <c r="W53" s="247"/>
      <c r="X53" s="248"/>
      <c r="Y53" s="106"/>
      <c r="Z53" s="104"/>
      <c r="AA53" s="143">
        <f t="shared" ca="1" si="1"/>
        <v>0</v>
      </c>
      <c r="AB53" s="143">
        <f t="shared" ca="1" si="2"/>
        <v>0</v>
      </c>
      <c r="AC53" s="143">
        <f t="shared" ca="1" si="3"/>
        <v>0</v>
      </c>
      <c r="AD53" s="142" t="b">
        <f>'HIDE CALCULATIONS'!A53</f>
        <v>0</v>
      </c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</row>
    <row r="54" spans="1:40" ht="21.75" customHeight="1">
      <c r="A54" s="104"/>
      <c r="B54" s="241"/>
      <c r="C54" s="242"/>
      <c r="D54" s="243"/>
      <c r="E54" s="244"/>
      <c r="F54" s="244"/>
      <c r="G54" s="245"/>
      <c r="H54" s="204"/>
      <c r="I54" s="204"/>
      <c r="J54" s="205" t="str" cm="1">
        <f t="array" ref="J54">IFERROR(_xlfn.IFS(I54="DONE","✓",I54="OPEN","U",I54="IN_PROGRESS","&gt;",I54="CANCELLED","X",I54="ON_HOLD","H"),"")</f>
        <v/>
      </c>
      <c r="K54" s="249"/>
      <c r="L54" s="245"/>
      <c r="M54" s="206" t="str">
        <f t="shared" ca="1" si="0"/>
        <v/>
      </c>
      <c r="N54" s="209"/>
      <c r="O54" s="246"/>
      <c r="P54" s="247"/>
      <c r="Q54" s="247"/>
      <c r="R54" s="247"/>
      <c r="S54" s="247"/>
      <c r="T54" s="247"/>
      <c r="U54" s="247"/>
      <c r="V54" s="247"/>
      <c r="W54" s="247"/>
      <c r="X54" s="248"/>
      <c r="Y54" s="106"/>
      <c r="Z54" s="104"/>
      <c r="AA54" s="143">
        <f t="shared" ca="1" si="1"/>
        <v>0</v>
      </c>
      <c r="AB54" s="143">
        <f t="shared" ca="1" si="2"/>
        <v>0</v>
      </c>
      <c r="AC54" s="143">
        <f t="shared" ca="1" si="3"/>
        <v>0</v>
      </c>
      <c r="AD54" s="142" t="b">
        <f>'HIDE CALCULATIONS'!A54</f>
        <v>0</v>
      </c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</row>
    <row r="55" spans="1:40" ht="21.75" customHeight="1">
      <c r="A55" s="104"/>
      <c r="B55" s="241"/>
      <c r="C55" s="242"/>
      <c r="D55" s="243"/>
      <c r="E55" s="244"/>
      <c r="F55" s="244"/>
      <c r="G55" s="245"/>
      <c r="H55" s="204"/>
      <c r="I55" s="204"/>
      <c r="J55" s="205" t="str" cm="1">
        <f t="array" ref="J55">IFERROR(_xlfn.IFS(I55="DONE","✓",I55="OPEN","U",I55="IN_PROGRESS","&gt;",I55="CANCELLED","X",I55="ON_HOLD","H"),"")</f>
        <v/>
      </c>
      <c r="K55" s="249"/>
      <c r="L55" s="245"/>
      <c r="M55" s="206" t="str">
        <f t="shared" ca="1" si="0"/>
        <v/>
      </c>
      <c r="N55" s="209"/>
      <c r="O55" s="246"/>
      <c r="P55" s="247"/>
      <c r="Q55" s="247"/>
      <c r="R55" s="247"/>
      <c r="S55" s="247"/>
      <c r="T55" s="247"/>
      <c r="U55" s="247"/>
      <c r="V55" s="247"/>
      <c r="W55" s="247"/>
      <c r="X55" s="248"/>
      <c r="Y55" s="106"/>
      <c r="Z55" s="104"/>
      <c r="AA55" s="143">
        <f t="shared" ca="1" si="1"/>
        <v>0</v>
      </c>
      <c r="AB55" s="143">
        <f t="shared" ca="1" si="2"/>
        <v>0</v>
      </c>
      <c r="AC55" s="143">
        <f t="shared" ca="1" si="3"/>
        <v>0</v>
      </c>
      <c r="AD55" s="142" t="b">
        <f>'HIDE CALCULATIONS'!A55</f>
        <v>0</v>
      </c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</row>
    <row r="56" spans="1:40" ht="21.75" customHeight="1">
      <c r="A56" s="104"/>
      <c r="B56" s="241"/>
      <c r="C56" s="242"/>
      <c r="D56" s="243"/>
      <c r="E56" s="244"/>
      <c r="F56" s="244"/>
      <c r="G56" s="245"/>
      <c r="H56" s="204"/>
      <c r="I56" s="204"/>
      <c r="J56" s="205" t="str" cm="1">
        <f t="array" ref="J56">IFERROR(_xlfn.IFS(I56="DONE","✓",I56="OPEN","U",I56="IN_PROGRESS","&gt;",I56="CANCELLED","X",I56="ON_HOLD","H"),"")</f>
        <v/>
      </c>
      <c r="K56" s="249"/>
      <c r="L56" s="245"/>
      <c r="M56" s="206" t="str">
        <f t="shared" ca="1" si="0"/>
        <v/>
      </c>
      <c r="N56" s="209"/>
      <c r="O56" s="246"/>
      <c r="P56" s="247"/>
      <c r="Q56" s="247"/>
      <c r="R56" s="247"/>
      <c r="S56" s="247"/>
      <c r="T56" s="247"/>
      <c r="U56" s="247"/>
      <c r="V56" s="247"/>
      <c r="W56" s="247"/>
      <c r="X56" s="248"/>
      <c r="Y56" s="106"/>
      <c r="Z56" s="104"/>
      <c r="AA56" s="143">
        <f t="shared" ca="1" si="1"/>
        <v>0</v>
      </c>
      <c r="AB56" s="143">
        <f t="shared" ca="1" si="2"/>
        <v>0</v>
      </c>
      <c r="AC56" s="143">
        <f t="shared" ca="1" si="3"/>
        <v>0</v>
      </c>
      <c r="AD56" s="142" t="b">
        <f>'HIDE CALCULATIONS'!A56</f>
        <v>0</v>
      </c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</row>
    <row r="57" spans="1:40" ht="21.75" customHeight="1">
      <c r="A57" s="104"/>
      <c r="B57" s="241"/>
      <c r="C57" s="242"/>
      <c r="D57" s="243"/>
      <c r="E57" s="244"/>
      <c r="F57" s="244"/>
      <c r="G57" s="245"/>
      <c r="H57" s="204"/>
      <c r="I57" s="204"/>
      <c r="J57" s="205" t="str" cm="1">
        <f t="array" ref="J57">IFERROR(_xlfn.IFS(I57="DONE","✓",I57="OPEN","U",I57="IN_PROGRESS","&gt;",I57="CANCELLED","X",I57="ON_HOLD","H"),"")</f>
        <v/>
      </c>
      <c r="K57" s="249"/>
      <c r="L57" s="245"/>
      <c r="M57" s="206" t="str">
        <f t="shared" ca="1" si="0"/>
        <v/>
      </c>
      <c r="N57" s="209"/>
      <c r="O57" s="246"/>
      <c r="P57" s="247"/>
      <c r="Q57" s="247"/>
      <c r="R57" s="247"/>
      <c r="S57" s="247"/>
      <c r="T57" s="247"/>
      <c r="U57" s="247"/>
      <c r="V57" s="247"/>
      <c r="W57" s="247"/>
      <c r="X57" s="248"/>
      <c r="Y57" s="106"/>
      <c r="Z57" s="104"/>
      <c r="AA57" s="143">
        <f t="shared" ca="1" si="1"/>
        <v>0</v>
      </c>
      <c r="AB57" s="143">
        <f t="shared" ca="1" si="2"/>
        <v>0</v>
      </c>
      <c r="AC57" s="143">
        <f t="shared" ca="1" si="3"/>
        <v>0</v>
      </c>
      <c r="AD57" s="142" t="b">
        <f>'HIDE CALCULATIONS'!A57</f>
        <v>0</v>
      </c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</row>
    <row r="58" spans="1:40" ht="21.75" customHeight="1">
      <c r="A58" s="104"/>
      <c r="B58" s="241"/>
      <c r="C58" s="242"/>
      <c r="D58" s="243"/>
      <c r="E58" s="244"/>
      <c r="F58" s="244"/>
      <c r="G58" s="245"/>
      <c r="H58" s="204"/>
      <c r="I58" s="204"/>
      <c r="J58" s="205" t="str" cm="1">
        <f t="array" ref="J58">IFERROR(_xlfn.IFS(I58="DONE","✓",I58="OPEN","U",I58="IN_PROGRESS","&gt;",I58="CANCELLED","X",I58="ON_HOLD","H"),"")</f>
        <v/>
      </c>
      <c r="K58" s="249"/>
      <c r="L58" s="245"/>
      <c r="M58" s="206" t="str">
        <f t="shared" ca="1" si="0"/>
        <v/>
      </c>
      <c r="N58" s="209"/>
      <c r="O58" s="243"/>
      <c r="P58" s="260"/>
      <c r="Q58" s="260"/>
      <c r="R58" s="260"/>
      <c r="S58" s="260"/>
      <c r="T58" s="260"/>
      <c r="U58" s="260"/>
      <c r="V58" s="260"/>
      <c r="W58" s="260"/>
      <c r="X58" s="261"/>
      <c r="Y58" s="106"/>
      <c r="Z58" s="104"/>
      <c r="AA58" s="143">
        <f t="shared" ca="1" si="1"/>
        <v>0</v>
      </c>
      <c r="AB58" s="143">
        <f t="shared" ca="1" si="2"/>
        <v>0</v>
      </c>
      <c r="AC58" s="143">
        <f t="shared" ca="1" si="3"/>
        <v>0</v>
      </c>
      <c r="AD58" s="142" t="b">
        <f>'HIDE CALCULATIONS'!A58</f>
        <v>0</v>
      </c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</row>
    <row r="59" spans="1:40" ht="21.75" customHeight="1">
      <c r="A59" s="104"/>
      <c r="B59" s="241"/>
      <c r="C59" s="242"/>
      <c r="D59" s="243"/>
      <c r="E59" s="244"/>
      <c r="F59" s="244"/>
      <c r="G59" s="245"/>
      <c r="H59" s="204"/>
      <c r="I59" s="204"/>
      <c r="J59" s="205" t="str" cm="1">
        <f t="array" ref="J59">IFERROR(_xlfn.IFS(I59="DONE","✓",I59="OPEN","U",I59="IN_PROGRESS","&gt;",I59="CANCELLED","X",I59="ON_HOLD","H"),"")</f>
        <v/>
      </c>
      <c r="K59" s="249"/>
      <c r="L59" s="245"/>
      <c r="M59" s="206" t="str">
        <f t="shared" ca="1" si="0"/>
        <v/>
      </c>
      <c r="N59" s="209"/>
      <c r="O59" s="243"/>
      <c r="P59" s="260"/>
      <c r="Q59" s="260"/>
      <c r="R59" s="260"/>
      <c r="S59" s="260"/>
      <c r="T59" s="260"/>
      <c r="U59" s="260"/>
      <c r="V59" s="260"/>
      <c r="W59" s="260"/>
      <c r="X59" s="261"/>
      <c r="Y59" s="106"/>
      <c r="Z59" s="104"/>
      <c r="AA59" s="143">
        <f t="shared" ca="1" si="1"/>
        <v>0</v>
      </c>
      <c r="AB59" s="143">
        <f t="shared" ca="1" si="2"/>
        <v>0</v>
      </c>
      <c r="AC59" s="143">
        <f t="shared" ca="1" si="3"/>
        <v>0</v>
      </c>
      <c r="AD59" s="142" t="b">
        <f>'HIDE CALCULATIONS'!A59</f>
        <v>0</v>
      </c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</row>
    <row r="60" spans="1:40" ht="21.75" customHeight="1">
      <c r="A60" s="104"/>
      <c r="B60" s="241"/>
      <c r="C60" s="242"/>
      <c r="D60" s="243"/>
      <c r="E60" s="244"/>
      <c r="F60" s="244"/>
      <c r="G60" s="245"/>
      <c r="H60" s="204"/>
      <c r="I60" s="204"/>
      <c r="J60" s="205" t="str" cm="1">
        <f t="array" ref="J60">IFERROR(_xlfn.IFS(I60="DONE","✓",I60="OPEN","U",I60="IN_PROGRESS","&gt;",I60="CANCELLED","X",I60="ON_HOLD","H"),"")</f>
        <v/>
      </c>
      <c r="K60" s="249"/>
      <c r="L60" s="245"/>
      <c r="M60" s="206" t="str">
        <f t="shared" ca="1" si="0"/>
        <v/>
      </c>
      <c r="N60" s="209"/>
      <c r="O60" s="243"/>
      <c r="P60" s="260"/>
      <c r="Q60" s="260"/>
      <c r="R60" s="260"/>
      <c r="S60" s="260"/>
      <c r="T60" s="260"/>
      <c r="U60" s="260"/>
      <c r="V60" s="260"/>
      <c r="W60" s="260"/>
      <c r="X60" s="261"/>
      <c r="Y60" s="106"/>
      <c r="Z60" s="104"/>
      <c r="AA60" s="143">
        <f t="shared" ca="1" si="1"/>
        <v>0</v>
      </c>
      <c r="AB60" s="143">
        <f t="shared" ca="1" si="2"/>
        <v>0</v>
      </c>
      <c r="AC60" s="143">
        <f t="shared" ca="1" si="3"/>
        <v>0</v>
      </c>
      <c r="AD60" s="142" t="b">
        <f>'HIDE CALCULATIONS'!A60</f>
        <v>0</v>
      </c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</row>
    <row r="61" spans="1:40" ht="21.75" customHeight="1" thickBot="1">
      <c r="A61" s="107"/>
      <c r="B61" s="250"/>
      <c r="C61" s="251"/>
      <c r="D61" s="252"/>
      <c r="E61" s="253"/>
      <c r="F61" s="253"/>
      <c r="G61" s="254"/>
      <c r="H61" s="210"/>
      <c r="I61" s="210"/>
      <c r="J61" s="210" t="str" cm="1">
        <f t="array" ref="J61">IFERROR(_xlfn.IFS(I61="DONE","✓",I61="OPEN","U",I61="IN_PROGRESS","&gt;",I61="CANCELLED","X",I61="ON_HOLD","H"),"")</f>
        <v/>
      </c>
      <c r="K61" s="258"/>
      <c r="L61" s="259"/>
      <c r="M61" s="211" t="str">
        <f t="shared" ca="1" si="0"/>
        <v/>
      </c>
      <c r="N61" s="212"/>
      <c r="O61" s="255"/>
      <c r="P61" s="256"/>
      <c r="Q61" s="256"/>
      <c r="R61" s="256"/>
      <c r="S61" s="256"/>
      <c r="T61" s="256"/>
      <c r="U61" s="256"/>
      <c r="V61" s="256"/>
      <c r="W61" s="256"/>
      <c r="X61" s="257"/>
      <c r="Y61" s="106"/>
      <c r="Z61" s="104"/>
      <c r="AA61" s="143">
        <f t="shared" ca="1" si="1"/>
        <v>0</v>
      </c>
      <c r="AB61" s="143">
        <f t="shared" ca="1" si="2"/>
        <v>0</v>
      </c>
      <c r="AC61" s="143">
        <f t="shared" ca="1" si="3"/>
        <v>0</v>
      </c>
      <c r="AD61" s="142" t="b">
        <f>'HIDE CALCULATIONS'!A61</f>
        <v>0</v>
      </c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</row>
    <row r="62" spans="1:40" ht="15.75" customHeight="1" thickTop="1"/>
  </sheetData>
  <mergeCells count="200">
    <mergeCell ref="O29:X29"/>
    <mergeCell ref="O30:X30"/>
    <mergeCell ref="O31:X31"/>
    <mergeCell ref="O47:X47"/>
    <mergeCell ref="O48:X48"/>
    <mergeCell ref="O49:X49"/>
    <mergeCell ref="O32:X32"/>
    <mergeCell ref="O33:X33"/>
    <mergeCell ref="O34:X34"/>
    <mergeCell ref="O43:X43"/>
    <mergeCell ref="O44:X44"/>
    <mergeCell ref="O45:X45"/>
    <mergeCell ref="O46:X46"/>
    <mergeCell ref="O23:X23"/>
    <mergeCell ref="O24:X24"/>
    <mergeCell ref="O25:X25"/>
    <mergeCell ref="O26:X26"/>
    <mergeCell ref="O27:X27"/>
    <mergeCell ref="O28:X28"/>
    <mergeCell ref="O18:X18"/>
    <mergeCell ref="O19:X19"/>
    <mergeCell ref="O20:X20"/>
    <mergeCell ref="O21:X21"/>
    <mergeCell ref="O22:X22"/>
    <mergeCell ref="K26:L26"/>
    <mergeCell ref="O17:X17"/>
    <mergeCell ref="D24:G24"/>
    <mergeCell ref="K24:L24"/>
    <mergeCell ref="B25:C25"/>
    <mergeCell ref="D25:G25"/>
    <mergeCell ref="K25:L25"/>
    <mergeCell ref="K30:L30"/>
    <mergeCell ref="O41:X41"/>
    <mergeCell ref="K22:L22"/>
    <mergeCell ref="D23:G23"/>
    <mergeCell ref="K23:L23"/>
    <mergeCell ref="B23:C23"/>
    <mergeCell ref="B18:C18"/>
    <mergeCell ref="D18:G18"/>
    <mergeCell ref="K18:L18"/>
    <mergeCell ref="D19:G19"/>
    <mergeCell ref="K19:L19"/>
    <mergeCell ref="D21:G21"/>
    <mergeCell ref="D27:G27"/>
    <mergeCell ref="B28:C28"/>
    <mergeCell ref="D28:G28"/>
    <mergeCell ref="B19:C19"/>
    <mergeCell ref="B20:C20"/>
    <mergeCell ref="B1:X1"/>
    <mergeCell ref="B4:B13"/>
    <mergeCell ref="C4:D4"/>
    <mergeCell ref="H4:J4"/>
    <mergeCell ref="M4:P4"/>
    <mergeCell ref="H6:H7"/>
    <mergeCell ref="D16:F16"/>
    <mergeCell ref="I6:I7"/>
    <mergeCell ref="J6:K7"/>
    <mergeCell ref="B27:C27"/>
    <mergeCell ref="J9:K12"/>
    <mergeCell ref="I16:J16"/>
    <mergeCell ref="Z10:Z13"/>
    <mergeCell ref="AA10:AA13"/>
    <mergeCell ref="V11:W12"/>
    <mergeCell ref="O16:X16"/>
    <mergeCell ref="B34:C34"/>
    <mergeCell ref="D34:G34"/>
    <mergeCell ref="K34:L34"/>
    <mergeCell ref="D20:G20"/>
    <mergeCell ref="B21:C21"/>
    <mergeCell ref="B22:C22"/>
    <mergeCell ref="D22:G22"/>
    <mergeCell ref="B24:C24"/>
    <mergeCell ref="K28:L28"/>
    <mergeCell ref="B17:C17"/>
    <mergeCell ref="D17:G17"/>
    <mergeCell ref="K17:L17"/>
    <mergeCell ref="K20:L20"/>
    <mergeCell ref="K21:L21"/>
    <mergeCell ref="K27:L27"/>
    <mergeCell ref="B26:C26"/>
    <mergeCell ref="D26:G26"/>
    <mergeCell ref="B47:C47"/>
    <mergeCell ref="B48:C48"/>
    <mergeCell ref="Z6:AA6"/>
    <mergeCell ref="M7:O7"/>
    <mergeCell ref="J8:K8"/>
    <mergeCell ref="H9:H12"/>
    <mergeCell ref="I9:I12"/>
    <mergeCell ref="B32:C32"/>
    <mergeCell ref="D32:G32"/>
    <mergeCell ref="K32:L32"/>
    <mergeCell ref="D33:G33"/>
    <mergeCell ref="K33:L33"/>
    <mergeCell ref="B33:C33"/>
    <mergeCell ref="B29:C29"/>
    <mergeCell ref="D29:G29"/>
    <mergeCell ref="K29:L29"/>
    <mergeCell ref="B30:C30"/>
    <mergeCell ref="D30:G30"/>
    <mergeCell ref="B31:C31"/>
    <mergeCell ref="D31:G31"/>
    <mergeCell ref="K45:L45"/>
    <mergeCell ref="K46:L46"/>
    <mergeCell ref="K47:L47"/>
    <mergeCell ref="K48:L48"/>
    <mergeCell ref="K31:L31"/>
    <mergeCell ref="O50:X50"/>
    <mergeCell ref="O51:X51"/>
    <mergeCell ref="K50:L50"/>
    <mergeCell ref="K51:L51"/>
    <mergeCell ref="K52:L52"/>
    <mergeCell ref="K60:L60"/>
    <mergeCell ref="O52:X52"/>
    <mergeCell ref="O53:X53"/>
    <mergeCell ref="O54:X54"/>
    <mergeCell ref="O55:X55"/>
    <mergeCell ref="O56:X56"/>
    <mergeCell ref="O57:X57"/>
    <mergeCell ref="O58:X58"/>
    <mergeCell ref="O59:X59"/>
    <mergeCell ref="O60:X60"/>
    <mergeCell ref="K41:L41"/>
    <mergeCell ref="K42:L42"/>
    <mergeCell ref="O39:X39"/>
    <mergeCell ref="K39:L39"/>
    <mergeCell ref="K40:L40"/>
    <mergeCell ref="O40:X40"/>
    <mergeCell ref="O42:X42"/>
    <mergeCell ref="D61:G61"/>
    <mergeCell ref="D48:G48"/>
    <mergeCell ref="D49:G49"/>
    <mergeCell ref="D50:G50"/>
    <mergeCell ref="D51:G51"/>
    <mergeCell ref="D52:G52"/>
    <mergeCell ref="D53:G53"/>
    <mergeCell ref="D54:G54"/>
    <mergeCell ref="O61:X61"/>
    <mergeCell ref="K61:L61"/>
    <mergeCell ref="K53:L53"/>
    <mergeCell ref="K54:L54"/>
    <mergeCell ref="K55:L55"/>
    <mergeCell ref="K56:L56"/>
    <mergeCell ref="K57:L57"/>
    <mergeCell ref="K58:L58"/>
    <mergeCell ref="K59:L59"/>
    <mergeCell ref="K49:L49"/>
    <mergeCell ref="B60:C60"/>
    <mergeCell ref="B61:C61"/>
    <mergeCell ref="B54:C54"/>
    <mergeCell ref="B55:C55"/>
    <mergeCell ref="B56:C56"/>
    <mergeCell ref="B57:C57"/>
    <mergeCell ref="D45:G45"/>
    <mergeCell ref="B46:C46"/>
    <mergeCell ref="D46:G46"/>
    <mergeCell ref="D47:G47"/>
    <mergeCell ref="B58:C58"/>
    <mergeCell ref="B59:C59"/>
    <mergeCell ref="D55:G55"/>
    <mergeCell ref="D56:G56"/>
    <mergeCell ref="D57:G57"/>
    <mergeCell ref="D58:G58"/>
    <mergeCell ref="B49:C49"/>
    <mergeCell ref="B50:C50"/>
    <mergeCell ref="B51:C51"/>
    <mergeCell ref="B52:C52"/>
    <mergeCell ref="B53:C53"/>
    <mergeCell ref="B45:C45"/>
    <mergeCell ref="D59:G59"/>
    <mergeCell ref="D60:G60"/>
    <mergeCell ref="B43:C43"/>
    <mergeCell ref="D43:G43"/>
    <mergeCell ref="K43:L43"/>
    <mergeCell ref="K44:L44"/>
    <mergeCell ref="B41:C41"/>
    <mergeCell ref="D41:G41"/>
    <mergeCell ref="B42:C42"/>
    <mergeCell ref="D42:G42"/>
    <mergeCell ref="B44:C44"/>
    <mergeCell ref="D44:G44"/>
    <mergeCell ref="O35:X35"/>
    <mergeCell ref="O36:X36"/>
    <mergeCell ref="O37:X37"/>
    <mergeCell ref="O38:X38"/>
    <mergeCell ref="K35:L35"/>
    <mergeCell ref="K36:L36"/>
    <mergeCell ref="K37:L37"/>
    <mergeCell ref="B38:C38"/>
    <mergeCell ref="K38:L38"/>
    <mergeCell ref="B39:C39"/>
    <mergeCell ref="D38:G38"/>
    <mergeCell ref="B35:C35"/>
    <mergeCell ref="D35:G35"/>
    <mergeCell ref="B36:C36"/>
    <mergeCell ref="D36:G36"/>
    <mergeCell ref="D39:G39"/>
    <mergeCell ref="B40:C40"/>
    <mergeCell ref="D40:G40"/>
    <mergeCell ref="B37:C37"/>
    <mergeCell ref="D37:G37"/>
  </mergeCells>
  <conditionalFormatting sqref="B17:O61">
    <cfRule type="expression" dxfId="38" priority="11">
      <formula>$AD17=TRUE</formula>
    </cfRule>
  </conditionalFormatting>
  <conditionalFormatting sqref="H17">
    <cfRule type="expression" dxfId="37" priority="13">
      <formula>H$17&lt;=SMALL($I$17:$I$44,$T$7)</formula>
    </cfRule>
  </conditionalFormatting>
  <conditionalFormatting sqref="M17:N61">
    <cfRule type="colorScale" priority="12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P6 T6 P9 P12">
    <cfRule type="dataBar" priority="10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{A33C00EA-835F-4589-BF9A-5704ACCE6111}</x14:id>
        </ext>
      </extLst>
    </cfRule>
  </conditionalFormatting>
  <conditionalFormatting sqref="N9">
    <cfRule type="dataBar" priority="9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{8345EF0E-3C97-457A-9D42-518000B83BB9}</x14:id>
        </ext>
      </extLst>
    </cfRule>
  </conditionalFormatting>
  <conditionalFormatting sqref="O12">
    <cfRule type="dataBar" priority="1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{271D630E-E666-48C0-A86E-BACDCFD22463}</x14:id>
        </ext>
      </extLst>
    </cfRule>
  </conditionalFormatting>
  <conditionalFormatting sqref="N12">
    <cfRule type="dataBar" priority="6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{4961D69F-4478-426B-884F-CC2C1366E402}</x14:id>
        </ext>
      </extLst>
    </cfRule>
  </conditionalFormatting>
  <conditionalFormatting sqref="T12">
    <cfRule type="dataBar" priority="5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{B8CFA340-C713-4F54-9695-1AB43FFC612A}</x14:id>
        </ext>
      </extLst>
    </cfRule>
  </conditionalFormatting>
  <conditionalFormatting sqref="T9">
    <cfRule type="dataBar" priority="4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{3101544B-0B56-4415-BAF4-4621465CFE71}</x14:id>
        </ext>
      </extLst>
    </cfRule>
  </conditionalFormatting>
  <conditionalFormatting sqref="O6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{69B9E6CD-BF99-422B-86AC-76B05E81C14E}</x14:id>
        </ext>
      </extLst>
    </cfRule>
  </conditionalFormatting>
  <conditionalFormatting sqref="O9">
    <cfRule type="dataBar" priority="2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{E60E3311-A6D9-410E-8F81-0B41C0A610CF}</x14:id>
        </ext>
      </extLst>
    </cfRule>
  </conditionalFormatting>
  <dataValidations count="4">
    <dataValidation type="list" allowBlank="1" sqref="O17:O61" xr:uid="{00000000-0002-0000-0000-000003000000}">
      <formula1>#REF!</formula1>
    </dataValidation>
    <dataValidation type="custom" allowBlank="1" showDropDown="1" sqref="K17:K61" xr:uid="{00000000-0002-0000-0000-000002000000}">
      <formula1>OR(NOT(ISERROR(DATEVALUE(K17))), AND(ISNUMBER(K17), LEFT(CELL("format", K17))="D"))</formula1>
    </dataValidation>
    <dataValidation type="list" allowBlank="1" sqref="H17:H61" xr:uid="{08F0A24F-20BF-4E19-BA0A-C0B5EA2011BA}">
      <formula1>"HIGH,MID,LOW"</formula1>
    </dataValidation>
    <dataValidation type="list" allowBlank="1" sqref="I17:I61" xr:uid="{71F12E42-B06C-4494-992E-F3B43D643115}">
      <formula1>"OPEN,IN_PROGRESS,ON_HOLD,CANCELLED,DONE"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Check Box 1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361950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Check Box 2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361950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Check Box 3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361950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Check Box 4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361950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Check Box 5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361950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Check Box 6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361950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361950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1" name="Check Box 9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361950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2" name="Check Box 10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361950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3" name="Check Box 11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361950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4" name="Check Box 1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361950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5" name="Check Box 1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361950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6" name="Check Box 1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361950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7" name="Check Box 1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361950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8" name="Check Box 1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361950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19" name="Check Box 17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361950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0" name="Check Box 18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361950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1" name="Check Box 19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361950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2" name="Check Box 20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361950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3" name="Check Box 21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361950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4" name="Check Box 22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361950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5" name="Check Box 23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361950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6" name="Check Box 24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361950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7" name="Check Box 2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361950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8" name="Check Box 26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361950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29" name="Check Box 27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361950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0" name="Check Box 28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361950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1" name="Check Box 29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361950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2" name="Check Box 30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361950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3" name="Check Box 31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361950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4" name="Check Box 32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361950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5" name="Check Box 33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361950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6" name="Check Box 34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361950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7" name="Check Box 35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361950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8" name="Check Box 36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361950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39" name="Check Box 37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361950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0" name="Check Box 38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361950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1" name="Check Box 39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361950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2" name="Check Box 40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361950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3" name="Check Box 41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361950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2" r:id="rId44" name="Check Box 42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361950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3" r:id="rId45" name="Check Box 43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361950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4" r:id="rId46" name="Check Box 44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361950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5" r:id="rId47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60</xdr:row>
                    <xdr:rowOff>38100</xdr:rowOff>
                  </from>
                  <to>
                    <xdr:col>2</xdr:col>
                    <xdr:colOff>361950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4" r:id="rId48" name="Check Box 64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247650</xdr:rowOff>
                  </from>
                  <to>
                    <xdr:col>2</xdr:col>
                    <xdr:colOff>361950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5" r:id="rId49" name="Button 95">
              <controlPr defaultSize="0" print="0" autoFill="0" autoPict="0" macro="[0]!GetLLMFeedback">
                <anchor moveWithCells="1" sizeWithCells="1">
                  <from>
                    <xdr:col>21</xdr:col>
                    <xdr:colOff>1495425</xdr:colOff>
                    <xdr:row>0</xdr:row>
                    <xdr:rowOff>95250</xdr:rowOff>
                  </from>
                  <to>
                    <xdr:col>23</xdr:col>
                    <xdr:colOff>133350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6" r:id="rId50" name="Button 96">
              <controlPr defaultSize="0" print="0" autoFill="0" autoPict="0" macro="[0]!OpenPreferenceForm">
                <anchor moveWithCells="1" sizeWithCells="1">
                  <from>
                    <xdr:col>20</xdr:col>
                    <xdr:colOff>104775</xdr:colOff>
                    <xdr:row>0</xdr:row>
                    <xdr:rowOff>85725</xdr:rowOff>
                  </from>
                  <to>
                    <xdr:col>21</xdr:col>
                    <xdr:colOff>1447800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3C00EA-835F-4589-BF9A-5704ACCE61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P6 T6 P9 P12</xm:sqref>
        </x14:conditionalFormatting>
        <x14:conditionalFormatting xmlns:xm="http://schemas.microsoft.com/office/excel/2006/main">
          <x14:cfRule type="dataBar" id="{8345EF0E-3C97-457A-9D42-518000B83B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271D630E-E666-48C0-A86E-BACDCFD224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4961D69F-4478-426B-884F-CC2C1366E4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N12</xm:sqref>
        </x14:conditionalFormatting>
        <x14:conditionalFormatting xmlns:xm="http://schemas.microsoft.com/office/excel/2006/main">
          <x14:cfRule type="dataBar" id="{B8CFA340-C713-4F54-9695-1AB43FFC61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3101544B-0B56-4415-BAF4-4621465CFE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69B9E6CD-BF99-422B-86AC-76B05E81C1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</xm:sqref>
        </x14:conditionalFormatting>
        <x14:conditionalFormatting xmlns:xm="http://schemas.microsoft.com/office/excel/2006/main">
          <x14:cfRule type="dataBar" id="{E60E3311-A6D9-410E-8F81-0B41C0A610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J31"/>
  <sheetViews>
    <sheetView view="pageLayout" zoomScaleNormal="100" workbookViewId="0">
      <selection activeCell="H15" sqref="H15"/>
    </sheetView>
  </sheetViews>
  <sheetFormatPr defaultColWidth="9.140625" defaultRowHeight="14.25"/>
  <cols>
    <col min="1" max="1" width="9.7109375" style="11" bestFit="1" customWidth="1"/>
    <col min="2" max="8" width="11.7109375" style="11" customWidth="1"/>
    <col min="9" max="16384" width="9.140625" style="11"/>
  </cols>
  <sheetData>
    <row r="1" spans="1:8" ht="15" customHeight="1">
      <c r="A1" s="181"/>
      <c r="B1" s="181"/>
      <c r="C1" s="297">
        <v>45620</v>
      </c>
      <c r="D1" s="299"/>
      <c r="E1" s="297">
        <v>45627</v>
      </c>
      <c r="F1" s="298"/>
      <c r="G1" s="181"/>
      <c r="H1" s="181"/>
    </row>
    <row r="2" spans="1:8" ht="15" customHeight="1">
      <c r="A2" s="181"/>
      <c r="B2" s="182"/>
      <c r="C2" s="299"/>
      <c r="D2" s="299"/>
      <c r="E2" s="298"/>
      <c r="F2" s="298"/>
      <c r="G2" s="182"/>
      <c r="H2" s="182"/>
    </row>
    <row r="3" spans="1:8" ht="15" customHeight="1">
      <c r="A3" s="181"/>
      <c r="B3" s="182"/>
      <c r="C3" s="183"/>
      <c r="D3" s="183"/>
      <c r="E3" s="184"/>
      <c r="F3" s="184"/>
      <c r="G3" s="182"/>
      <c r="H3" s="182"/>
    </row>
    <row r="4" spans="1:8" ht="15">
      <c r="A4" s="185"/>
      <c r="B4" s="186">
        <f>C1</f>
        <v>45620</v>
      </c>
      <c r="C4" s="186">
        <f t="shared" ref="C4:H4" si="0">B4+1</f>
        <v>45621</v>
      </c>
      <c r="D4" s="186">
        <f t="shared" si="0"/>
        <v>45622</v>
      </c>
      <c r="E4" s="186">
        <f t="shared" si="0"/>
        <v>45623</v>
      </c>
      <c r="F4" s="186">
        <f t="shared" si="0"/>
        <v>45624</v>
      </c>
      <c r="G4" s="186">
        <f t="shared" si="0"/>
        <v>45625</v>
      </c>
      <c r="H4" s="186">
        <f t="shared" si="0"/>
        <v>45626</v>
      </c>
    </row>
    <row r="5" spans="1:8" ht="15.75">
      <c r="A5" s="190" t="s">
        <v>65</v>
      </c>
      <c r="B5" s="187" t="s">
        <v>64</v>
      </c>
      <c r="C5" s="187" t="s">
        <v>63</v>
      </c>
      <c r="D5" s="187" t="s">
        <v>62</v>
      </c>
      <c r="E5" s="187" t="s">
        <v>61</v>
      </c>
      <c r="F5" s="187" t="s">
        <v>60</v>
      </c>
      <c r="G5" s="187" t="s">
        <v>59</v>
      </c>
      <c r="H5" s="187" t="s">
        <v>58</v>
      </c>
    </row>
    <row r="6" spans="1:8" ht="24" customHeight="1">
      <c r="A6" s="188">
        <v>0.33333333333333331</v>
      </c>
      <c r="B6" s="189" t="str" cm="1">
        <f t="array" ref="B6">IFERROR(INDEX(DASHBOARD!$D$17:$D$1048576, MATCH(1, (DASHBOARD!$K$17:$K$1048576=B4)*(DASHBOARD!$N$17:$N$1048576=A6), 0)), " ")</f>
        <v xml:space="preserve"> </v>
      </c>
      <c r="C6" s="189" t="str" cm="1">
        <f t="array" ref="C6">IFERROR(INDEX(DASHBOARD!$D$17:$D$1048576, MATCH(1, (DASHBOARD!$K$17:$K$1048576=$C$4)*(DASHBOARD!$N$17:$N$1048576=$A6), 0)), " ")</f>
        <v xml:space="preserve"> </v>
      </c>
      <c r="D6" s="189" t="str" cm="1">
        <f t="array" ref="D6">IFERROR(INDEX(DASHBOARD!$D$17:$D$1048576, MATCH(1, (DASHBOARD!$K$17:$K$1048576=$D$4)*(DASHBOARD!$N$17:$N$1048576=$A6), 0)), " ")</f>
        <v xml:space="preserve"> </v>
      </c>
      <c r="E6" s="189" t="str" cm="1">
        <f t="array" ref="E6">IFERROR(INDEX(DASHBOARD!$D$17:$D$1048576, MATCH(1, (DASHBOARD!$K$17:$K$1048576=$E$4)*(DASHBOARD!$N$17:$N$1048576=$A6), 0)), " ")</f>
        <v xml:space="preserve"> </v>
      </c>
      <c r="F6" s="189" t="str" cm="1">
        <f t="array" ref="F6">IFERROR(INDEX(DASHBOARD!$D$17:$D$1048576, MATCH(1, (DASHBOARD!$K$17:$K$1048576=$F$4)*(DASHBOARD!$N$17:$N$1048576=$A6), 0)), " ")</f>
        <v xml:space="preserve"> </v>
      </c>
      <c r="G6" s="189" t="str" cm="1">
        <f t="array" ref="G6">IFERROR(INDEX(DASHBOARD!$D$17:$D$1048576, MATCH(1, (DASHBOARD!$K$17:$K$1048576=$G$4)*(DASHBOARD!$N$17:$N$1048576=$A6), 0)), " ")</f>
        <v xml:space="preserve"> </v>
      </c>
      <c r="H6" s="189" t="str" cm="1">
        <f t="array" ref="H6">IFERROR(INDEX(DASHBOARD!$D$17:$D$1048576, MATCH(1, (DASHBOARD!$K$17:$K$1048576=$H$4)*(DASHBOARD!$N$17:$N$1048576=$A6), 0)), " ")</f>
        <v xml:space="preserve"> </v>
      </c>
    </row>
    <row r="7" spans="1:8" ht="24" customHeight="1">
      <c r="A7" s="188">
        <v>0.375</v>
      </c>
      <c r="B7" s="189" t="str" cm="1">
        <f t="array" ref="B7">IFERROR(INDEX(DASHBOARD!$D$17:$D$1048576, MATCH(1, (DASHBOARD!$K$17:$K$1048576=$B$4)*(DASHBOARD!$N$17:$N$1048576=A7), 0)), " ")</f>
        <v xml:space="preserve"> </v>
      </c>
      <c r="C7" s="189" t="str" cm="1">
        <f t="array" ref="C7">IFERROR(INDEX(DASHBOARD!$D$17:$D$1048576, MATCH(1, (DASHBOARD!$K$17:$K$1048576=$C$4)*(DASHBOARD!$N$17:$N$1048576=$A7), 0)), " ")</f>
        <v xml:space="preserve"> </v>
      </c>
      <c r="D7" s="189" t="str" cm="1">
        <f t="array" ref="D7">IFERROR(INDEX(DASHBOARD!$D$17:$D$1048576, MATCH(1, (DASHBOARD!$K$17:$K$1048576=$D$4)*(DASHBOARD!$N$17:$N$1048576=$A7), 0)), " ")</f>
        <v xml:space="preserve"> </v>
      </c>
      <c r="E7" s="189" t="str" cm="1">
        <f t="array" ref="E7">IFERROR(INDEX(DASHBOARD!$D$17:$D$1048576, MATCH(1, (DASHBOARD!$K$17:$K$1048576=$E$4)*(DASHBOARD!$N$17:$N$1048576=$A7), 0)), " ")</f>
        <v xml:space="preserve"> </v>
      </c>
      <c r="F7" s="189" t="str" cm="1">
        <f t="array" ref="F7">IFERROR(INDEX(DASHBOARD!$D$17:$D$1048576, MATCH(1, (DASHBOARD!$K$17:$K$1048576=$F$4)*(DASHBOARD!$N$17:$N$1048576=$A7), 0)), " ")</f>
        <v xml:space="preserve"> </v>
      </c>
      <c r="G7" s="189" t="str" cm="1">
        <f t="array" ref="G7">IFERROR(INDEX(DASHBOARD!$D$17:$D$1048576, MATCH(1, (DASHBOARD!$K$17:$K$1048576=$G$4)*(DASHBOARD!$N$17:$N$1048576=$A7), 0)), " ")</f>
        <v xml:space="preserve"> </v>
      </c>
      <c r="H7" s="189" t="str" cm="1">
        <f t="array" ref="H7">IFERROR(INDEX(DASHBOARD!$D$17:$D$1048576, MATCH(1, (DASHBOARD!$K$17:$K$1048576=$H$4)*(DASHBOARD!$N$17:$N$1048576=$A7), 0)), " ")</f>
        <v xml:space="preserve"> </v>
      </c>
    </row>
    <row r="8" spans="1:8" ht="24" customHeight="1">
      <c r="A8" s="188">
        <v>0.41666666666666702</v>
      </c>
      <c r="B8" s="189" t="str" cm="1">
        <f t="array" ref="B8">IFERROR(INDEX(DASHBOARD!$D$17:$D$1048576, MATCH(1, (DASHBOARD!$K$17:$K$1048576=$B$4)*(DASHBOARD!$N$17:$N$1048576=A8), 0)), " ")</f>
        <v xml:space="preserve"> </v>
      </c>
      <c r="C8" s="189" t="str" cm="1">
        <f t="array" ref="C8">IFERROR(INDEX(DASHBOARD!$D$17:$D$1048576, MATCH(1, (DASHBOARD!$K$17:$K$1048576=$C$4)*(DASHBOARD!$N$17:$N$1048576=$A8), 0)), " ")</f>
        <v xml:space="preserve"> </v>
      </c>
      <c r="D8" s="189" t="str" cm="1">
        <f t="array" ref="D8">IFERROR(INDEX(DASHBOARD!$D$17:$D$1048576, MATCH(1, (DASHBOARD!$K$17:$K$1048576=$D$4)*(DASHBOARD!$N$17:$N$1048576=$A8), 0)), " ")</f>
        <v xml:space="preserve"> </v>
      </c>
      <c r="E8" s="189" t="str" cm="1">
        <f t="array" ref="E8">IFERROR(INDEX(DASHBOARD!$D$17:$D$1048576, MATCH(1, (DASHBOARD!$K$17:$K$1048576=$E$4)*(DASHBOARD!$N$17:$N$1048576=$A8), 0)), " ")</f>
        <v xml:space="preserve"> </v>
      </c>
      <c r="F8" s="189" t="str" cm="1">
        <f t="array" ref="F8">IFERROR(INDEX(DASHBOARD!$D$17:$D$1048576, MATCH(1, (DASHBOARD!$K$17:$K$1048576=$F$4)*(DASHBOARD!$N$17:$N$1048576=$A8), 0)), " ")</f>
        <v xml:space="preserve"> </v>
      </c>
      <c r="G8" s="189" t="str" cm="1">
        <f t="array" ref="G8">IFERROR(INDEX(DASHBOARD!$D$17:$D$1048576, MATCH(1, (DASHBOARD!$K$17:$K$1048576=$G$4)*(DASHBOARD!$N$17:$N$1048576=$A8), 0)), " ")</f>
        <v xml:space="preserve"> </v>
      </c>
      <c r="H8" s="189" t="str" cm="1">
        <f t="array" ref="H8">IFERROR(INDEX(DASHBOARD!$D$17:$D$1048576, MATCH(1, (DASHBOARD!$K$17:$K$1048576=$H$4)*(DASHBOARD!$N$17:$N$1048576=$A8), 0)), " ")</f>
        <v xml:space="preserve"> </v>
      </c>
    </row>
    <row r="9" spans="1:8" ht="24" customHeight="1">
      <c r="A9" s="188">
        <v>0.45833333333333298</v>
      </c>
      <c r="B9" s="189" t="str" cm="1">
        <f t="array" ref="B9">IFERROR(INDEX(DASHBOARD!$D$17:$D$1048576, MATCH(1, (DASHBOARD!$K$17:$K$1048576=$B$4)*(DASHBOARD!$N$17:$N$1048576=A9), 0)), " ")</f>
        <v xml:space="preserve"> </v>
      </c>
      <c r="C9" s="189" t="str" cm="1">
        <f t="array" ref="C9">IFERROR(INDEX(DASHBOARD!$D$17:$D$1048576, MATCH(1, (DASHBOARD!$K$17:$K$1048576=$C$4)*(DASHBOARD!$N$17:$N$1048576=$A9), 0)), " ")</f>
        <v xml:space="preserve"> </v>
      </c>
      <c r="D9" s="189" t="str" cm="1">
        <f t="array" ref="D9">IFERROR(INDEX(DASHBOARD!$D$17:$D$1048576, MATCH(1, (DASHBOARD!$K$17:$K$1048576=$D$4)*(DASHBOARD!$N$17:$N$1048576=$A9), 0)), " ")</f>
        <v xml:space="preserve"> </v>
      </c>
      <c r="E9" s="189" t="str" cm="1">
        <f t="array" ref="E9">IFERROR(INDEX(DASHBOARD!$D$17:$D$1048576, MATCH(1, (DASHBOARD!$K$17:$K$1048576=$E$4)*(DASHBOARD!$N$17:$N$1048576=$A9), 0)), " ")</f>
        <v xml:space="preserve"> </v>
      </c>
      <c r="F9" s="189" t="str" cm="1">
        <f t="array" ref="F9">IFERROR(INDEX(DASHBOARD!$D$17:$D$1048576, MATCH(1, (DASHBOARD!$K$17:$K$1048576=$F$4)*(DASHBOARD!$N$17:$N$1048576=$A9), 0)), " ")</f>
        <v xml:space="preserve"> </v>
      </c>
      <c r="G9" s="189" t="str" cm="1">
        <f t="array" ref="G9">IFERROR(INDEX(DASHBOARD!$D$17:$D$1048576, MATCH(1, (DASHBOARD!$K$17:$K$1048576=$G$4)*(DASHBOARD!$N$17:$N$1048576=$A9), 0)), " ")</f>
        <v xml:space="preserve"> </v>
      </c>
      <c r="H9" s="189" t="str" cm="1">
        <f t="array" ref="H9">IFERROR(INDEX(DASHBOARD!$D$17:$D$1048576, MATCH(1, (DASHBOARD!$K$17:$K$1048576=$H$4)*(DASHBOARD!$N$17:$N$1048576=$A9), 0)), " ")</f>
        <v xml:space="preserve"> </v>
      </c>
    </row>
    <row r="10" spans="1:8" ht="24" customHeight="1">
      <c r="A10" s="188">
        <v>0.5</v>
      </c>
      <c r="B10" s="189" t="str" cm="1">
        <f t="array" ref="B10">IFERROR(INDEX(DASHBOARD!$D$17:$D$1048576, MATCH(1, (DASHBOARD!$K$17:$K$1048576=$B$4)*(DASHBOARD!$N$17:$N$1048576=A10), 0)), " ")</f>
        <v xml:space="preserve"> </v>
      </c>
      <c r="C10" s="189" t="str" cm="1">
        <f t="array" ref="C10">IFERROR(INDEX(DASHBOARD!$D$17:$D$1048576, MATCH(1, (DASHBOARD!$K$17:$K$1048576=$C$4)*(DASHBOARD!$N$17:$N$1048576=$A10), 0)), " ")</f>
        <v xml:space="preserve"> </v>
      </c>
      <c r="D10" s="189" t="str" cm="1">
        <f t="array" ref="D10">IFERROR(INDEX(DASHBOARD!$D$17:$D$1048576, MATCH(1, (DASHBOARD!$K$17:$K$1048576=$D$4)*(DASHBOARD!$N$17:$N$1048576=$A10), 0)), " ")</f>
        <v xml:space="preserve"> </v>
      </c>
      <c r="E10" s="189" t="str" cm="1">
        <f t="array" ref="E10">IFERROR(INDEX(DASHBOARD!$D$17:$D$1048576, MATCH(1, (DASHBOARD!$K$17:$K$1048576=$E$4)*(DASHBOARD!$N$17:$N$1048576=$A10), 0)), " ")</f>
        <v xml:space="preserve"> </v>
      </c>
      <c r="F10" s="189" t="str" cm="1">
        <f t="array" ref="F10">IFERROR(INDEX(DASHBOARD!$D$17:$D$1048576, MATCH(1, (DASHBOARD!$K$17:$K$1048576=$F$4)*(DASHBOARD!$N$17:$N$1048576=$A10), 0)), " ")</f>
        <v xml:space="preserve"> </v>
      </c>
      <c r="G10" s="189" t="str" cm="1">
        <f t="array" ref="G10">IFERROR(INDEX(DASHBOARD!$D$17:$D$1048576, MATCH(1, (DASHBOARD!$K$17:$K$1048576=$G$4)*(DASHBOARD!$N$17:$N$1048576=$A10), 0)), " ")</f>
        <v xml:space="preserve"> </v>
      </c>
      <c r="H10" s="189" t="str" cm="1">
        <f t="array" ref="H10">IFERROR(INDEX(DASHBOARD!$D$17:$D$1048576, MATCH(1, (DASHBOARD!$K$17:$K$1048576=$H$4)*(DASHBOARD!$N$17:$N$1048576=$A10), 0)), " ")</f>
        <v xml:space="preserve"> </v>
      </c>
    </row>
    <row r="11" spans="1:8" ht="24" customHeight="1">
      <c r="A11" s="188">
        <v>0.54166666666666696</v>
      </c>
      <c r="B11" s="189" t="str" cm="1">
        <f t="array" ref="B11">IFERROR(INDEX(DASHBOARD!$D$17:$D$1048576, MATCH(1, (DASHBOARD!$K$17:$K$1048576=$B$4)*(DASHBOARD!$N$17:$N$1048576=A11), 0)), " ")</f>
        <v xml:space="preserve"> </v>
      </c>
      <c r="C11" s="189" t="str" cm="1">
        <f t="array" ref="C11">IFERROR(INDEX(DASHBOARD!$D$17:$D$1048576, MATCH(1, (DASHBOARD!$K$17:$K$1048576=$C$4)*(DASHBOARD!$N$17:$N$1048576=$A11), 0)), " ")</f>
        <v xml:space="preserve"> </v>
      </c>
      <c r="D11" s="189" t="str" cm="1">
        <f t="array" ref="D11">IFERROR(INDEX(DASHBOARD!$D$17:$D$1048576, MATCH(1, (DASHBOARD!$K$17:$K$1048576=$D$4)*(DASHBOARD!$N$17:$N$1048576=$A11), 0)), " ")</f>
        <v xml:space="preserve"> </v>
      </c>
      <c r="E11" s="189" t="str" cm="1">
        <f t="array" ref="E11">IFERROR(INDEX(DASHBOARD!$D$17:$D$1048576, MATCH(1, (DASHBOARD!$K$17:$K$1048576=$E$4)*(DASHBOARD!$N$17:$N$1048576=$A11), 0)), " ")</f>
        <v xml:space="preserve"> </v>
      </c>
      <c r="F11" s="189" t="str" cm="1">
        <f t="array" ref="F11">IFERROR(INDEX(DASHBOARD!$D$17:$D$1048576, MATCH(1, (DASHBOARD!$K$17:$K$1048576=$F$4)*(DASHBOARD!$N$17:$N$1048576=$A11), 0)), " ")</f>
        <v xml:space="preserve"> </v>
      </c>
      <c r="G11" s="189" t="str" cm="1">
        <f t="array" ref="G11">IFERROR(INDEX(DASHBOARD!$D$17:$D$1048576, MATCH(1, (DASHBOARD!$K$17:$K$1048576=$G$4)*(DASHBOARD!$N$17:$N$1048576=$A11), 0)), " ")</f>
        <v xml:space="preserve"> </v>
      </c>
      <c r="H11" s="189" t="str" cm="1">
        <f t="array" ref="H11">IFERROR(INDEX(DASHBOARD!$D$17:$D$1048576, MATCH(1, (DASHBOARD!$K$17:$K$1048576=$H$4)*(DASHBOARD!$N$17:$N$1048576=$A11), 0)), " ")</f>
        <v xml:space="preserve"> </v>
      </c>
    </row>
    <row r="12" spans="1:8" ht="24" customHeight="1">
      <c r="A12" s="188">
        <v>0.58333333333333304</v>
      </c>
      <c r="B12" s="189" t="str" cm="1">
        <f t="array" ref="B12">IFERROR(INDEX(DASHBOARD!$D$17:$D$1048576, MATCH(1, (DASHBOARD!$K$17:$K$1048576=$B$4)*(DASHBOARD!$N$17:$N$1048576=A12), 0)), " ")</f>
        <v xml:space="preserve"> </v>
      </c>
      <c r="C12" s="189" t="str" cm="1">
        <f t="array" ref="C12">IFERROR(INDEX(DASHBOARD!$D$17:$D$1048576, MATCH(1, (DASHBOARD!$K$17:$K$1048576=$C$4)*(DASHBOARD!$N$17:$N$1048576=$A12), 0)), " ")</f>
        <v xml:space="preserve"> </v>
      </c>
      <c r="D12" s="189" t="str" cm="1">
        <f t="array" ref="D12">IFERROR(INDEX(DASHBOARD!$D$17:$D$1048576, MATCH(1, (DASHBOARD!$K$17:$K$1048576=$D$4)*(DASHBOARD!$N$17:$N$1048576=$A12), 0)), " ")</f>
        <v xml:space="preserve"> </v>
      </c>
      <c r="E12" s="189" t="str" cm="1">
        <f t="array" ref="E12">IFERROR(INDEX(DASHBOARD!$D$17:$D$1048576, MATCH(1, (DASHBOARD!$K$17:$K$1048576=$E$4)*(DASHBOARD!$N$17:$N$1048576=$A12), 0)), " ")</f>
        <v xml:space="preserve"> </v>
      </c>
      <c r="F12" s="189" t="str" cm="1">
        <f t="array" ref="F12">IFERROR(INDEX(DASHBOARD!$D$17:$D$1048576, MATCH(1, (DASHBOARD!$K$17:$K$1048576=$F$4)*(DASHBOARD!$N$17:$N$1048576=$A12), 0)), " ")</f>
        <v xml:space="preserve"> </v>
      </c>
      <c r="G12" s="189" t="str" cm="1">
        <f t="array" ref="G12">IFERROR(INDEX(DASHBOARD!$D$17:$D$1048576, MATCH(1, (DASHBOARD!$K$17:$K$1048576=$G$4)*(DASHBOARD!$N$17:$N$1048576=$A12), 0)), " ")</f>
        <v xml:space="preserve"> </v>
      </c>
      <c r="H12" s="189" t="str" cm="1">
        <f t="array" ref="H12">IFERROR(INDEX(DASHBOARD!$D$17:$D$1048576, MATCH(1, (DASHBOARD!$K$17:$K$1048576=$H$4)*(DASHBOARD!$N$17:$N$1048576=$A12), 0)), " ")</f>
        <v xml:space="preserve"> </v>
      </c>
    </row>
    <row r="13" spans="1:8" ht="24" customHeight="1">
      <c r="A13" s="188">
        <v>0.625</v>
      </c>
      <c r="B13" s="189" t="str" cm="1">
        <f t="array" ref="B13">IFERROR(INDEX(DASHBOARD!$D$17:$D$1048576, MATCH(1, (DASHBOARD!$K$17:$K$1048576=$B$4)*(DASHBOARD!$N$17:$N$1048576=A13), 0)), " ")</f>
        <v xml:space="preserve"> </v>
      </c>
      <c r="C13" s="189" t="str" cm="1">
        <f t="array" ref="C13">IFERROR(INDEX(DASHBOARD!$D$17:$D$1048576, MATCH(1, (DASHBOARD!$K$17:$K$1048576=$C$4)*(DASHBOARD!$N$17:$N$1048576=$A13), 0)), " ")</f>
        <v xml:space="preserve"> </v>
      </c>
      <c r="D13" s="189" t="str" cm="1">
        <f t="array" ref="D13">IFERROR(INDEX(DASHBOARD!$D$17:$D$1048576, MATCH(1, (DASHBOARD!$K$17:$K$1048576=$D$4)*(DASHBOARD!$N$17:$N$1048576=$A13), 0)), " ")</f>
        <v xml:space="preserve"> </v>
      </c>
      <c r="E13" s="189" t="str" cm="1">
        <f t="array" ref="E13">IFERROR(INDEX(DASHBOARD!$D$17:$D$1048576, MATCH(1, (DASHBOARD!$K$17:$K$1048576=$E$4)*(DASHBOARD!$N$17:$N$1048576=$A13), 0)), " ")</f>
        <v xml:space="preserve"> </v>
      </c>
      <c r="F13" s="189" t="str" cm="1">
        <f t="array" ref="F13">IFERROR(INDEX(DASHBOARD!$D$17:$D$1048576, MATCH(1, (DASHBOARD!$K$17:$K$1048576=$F$4)*(DASHBOARD!$N$17:$N$1048576=$A13), 0)), " ")</f>
        <v xml:space="preserve"> </v>
      </c>
      <c r="G13" s="189" t="str" cm="1">
        <f t="array" ref="G13">IFERROR(INDEX(DASHBOARD!$D$17:$D$1048576, MATCH(1, (DASHBOARD!$K$17:$K$1048576=$G$4)*(DASHBOARD!$N$17:$N$1048576=$A13), 0)), " ")</f>
        <v xml:space="preserve"> </v>
      </c>
      <c r="H13" s="189" t="str" cm="1">
        <f t="array" ref="H13">IFERROR(INDEX(DASHBOARD!$D$17:$D$1048576, MATCH(1, (DASHBOARD!$K$17:$K$1048576=$H$4)*(DASHBOARD!$N$17:$N$1048576=$A13), 0)), " ")</f>
        <v xml:space="preserve"> </v>
      </c>
    </row>
    <row r="14" spans="1:8" ht="24" customHeight="1">
      <c r="A14" s="188">
        <v>0.66666666666666696</v>
      </c>
      <c r="B14" s="189" t="str" cm="1">
        <f t="array" ref="B14">IFERROR(INDEX(DASHBOARD!$D$17:$D$1048576, MATCH(1, (DASHBOARD!$K$17:$K$1048576=$B$4)*(DASHBOARD!$N$17:$N$1048576=A14), 0)), " ")</f>
        <v xml:space="preserve"> </v>
      </c>
      <c r="C14" s="189" t="str" cm="1">
        <f t="array" ref="C14">IFERROR(INDEX(DASHBOARD!$D$17:$D$1048576, MATCH(1, (DASHBOARD!$K$17:$K$1048576=$C$4)*(DASHBOARD!$N$17:$N$1048576=$A14), 0)), " ")</f>
        <v xml:space="preserve"> </v>
      </c>
      <c r="D14" s="189" t="str" cm="1">
        <f t="array" ref="D14">IFERROR(INDEX(DASHBOARD!$D$17:$D$1048576, MATCH(1, (DASHBOARD!$K$17:$K$1048576=$D$4)*(DASHBOARD!$N$17:$N$1048576=$A14), 0)), " ")</f>
        <v xml:space="preserve"> </v>
      </c>
      <c r="E14" s="189" t="str" cm="1">
        <f t="array" ref="E14">IFERROR(INDEX(DASHBOARD!$D$17:$D$1048576, MATCH(1, (DASHBOARD!$K$17:$K$1048576=$E$4)*(DASHBOARD!$N$17:$N$1048576=$A14), 0)), " ")</f>
        <v xml:space="preserve"> </v>
      </c>
      <c r="F14" s="189" t="str" cm="1">
        <f t="array" ref="F14">IFERROR(INDEX(DASHBOARD!$D$17:$D$1048576, MATCH(1, (DASHBOARD!$K$17:$K$1048576=$F$4)*(DASHBOARD!$N$17:$N$1048576=$A14), 0)), " ")</f>
        <v xml:space="preserve"> </v>
      </c>
      <c r="G14" s="189" t="str" cm="1">
        <f t="array" ref="G14">IFERROR(INDEX(DASHBOARD!$D$17:$D$1048576, MATCH(1, (DASHBOARD!$K$17:$K$1048576=$G$4)*(DASHBOARD!$N$17:$N$1048576=$A14), 0)), " ")</f>
        <v xml:space="preserve"> </v>
      </c>
      <c r="H14" s="189" t="str" cm="1">
        <f t="array" ref="H14">IFERROR(INDEX(DASHBOARD!$D$17:$D$1048576, MATCH(1, (DASHBOARD!$K$17:$K$1048576=$H$4)*(DASHBOARD!$N$17:$N$1048576=$A14), 0)), " ")</f>
        <v xml:space="preserve"> </v>
      </c>
    </row>
    <row r="15" spans="1:8" ht="24" customHeight="1">
      <c r="A15" s="188">
        <v>0.70833333333333304</v>
      </c>
      <c r="B15" s="189" t="str" cm="1">
        <f t="array" ref="B15">IFERROR(INDEX(DASHBOARD!$D$17:$D$1048576, MATCH(1, (DASHBOARD!$K$17:$K$1048576=$B$4)*(DASHBOARD!$N$17:$N$1048576=A15), 0)), " ")</f>
        <v xml:space="preserve"> </v>
      </c>
      <c r="C15" s="189" t="str" cm="1">
        <f t="array" ref="C15">IFERROR(INDEX(DASHBOARD!$D$17:$D$1048576, MATCH(1, (DASHBOARD!$K$17:$K$1048576=$C$4)*(DASHBOARD!$N$17:$N$1048576=$A15), 0)), " ")</f>
        <v xml:space="preserve"> </v>
      </c>
      <c r="D15" s="189" t="str" cm="1">
        <f t="array" ref="D15">IFERROR(INDEX(DASHBOARD!$D$17:$D$1048576, MATCH(1, (DASHBOARD!$K$17:$K$1048576=$D$4)*(DASHBOARD!$N$17:$N$1048576=$A15), 0)), " ")</f>
        <v xml:space="preserve"> </v>
      </c>
      <c r="E15" s="189" t="str" cm="1">
        <f t="array" ref="E15">IFERROR(INDEX(DASHBOARD!$D$17:$D$1048576, MATCH(1, (DASHBOARD!$K$17:$K$1048576=$E$4)*(DASHBOARD!$N$17:$N$1048576=$A15), 0)), " ")</f>
        <v xml:space="preserve"> </v>
      </c>
      <c r="F15" s="189" t="str" cm="1">
        <f t="array" ref="F15">IFERROR(INDEX(DASHBOARD!$D$17:$D$1048576, MATCH(1, (DASHBOARD!$K$17:$K$1048576=$F$4)*(DASHBOARD!$N$17:$N$1048576=$A15), 0)), " ")</f>
        <v xml:space="preserve"> </v>
      </c>
      <c r="G15" s="189" t="str" cm="1">
        <f t="array" ref="G15">IFERROR(INDEX(DASHBOARD!$D$17:$D$1048576, MATCH(1, (DASHBOARD!$K$17:$K$1048576=$G$4)*(DASHBOARD!$N$17:$N$1048576=$A15), 0)), " ")</f>
        <v xml:space="preserve"> </v>
      </c>
      <c r="H15" s="189" t="str" cm="1">
        <f t="array" ref="H15">IFERROR(INDEX(DASHBOARD!$D$17:$D$1048576, MATCH(1, (DASHBOARD!$K$17:$K$1048576=$H$4)*(DASHBOARD!$N$17:$N$1048576=$A15), 0)), " ")</f>
        <v xml:space="preserve"> </v>
      </c>
    </row>
    <row r="16" spans="1:8" ht="24" customHeight="1">
      <c r="A16" s="188">
        <v>0.75</v>
      </c>
      <c r="B16" s="189" t="str" cm="1">
        <f t="array" ref="B16">IFERROR(INDEX(DASHBOARD!$D$17:$D$1048576, MATCH(1, (DASHBOARD!$K$17:$K$1048576=$B$4)*(DASHBOARD!$N$17:$N$1048576=A16), 0)), " ")</f>
        <v xml:space="preserve"> </v>
      </c>
      <c r="C16" s="189" t="str" cm="1">
        <f t="array" ref="C16">IFERROR(INDEX(DASHBOARD!$D$17:$D$1048576, MATCH(1, (DASHBOARD!$K$17:$K$1048576=$C$4)*(DASHBOARD!$N$17:$N$1048576=$A16), 0)), " ")</f>
        <v xml:space="preserve"> </v>
      </c>
      <c r="D16" s="189" t="str" cm="1">
        <f t="array" ref="D16">IFERROR(INDEX(DASHBOARD!$D$17:$D$1048576, MATCH(1, (DASHBOARD!$K$17:$K$1048576=$D$4)*(DASHBOARD!$N$17:$N$1048576=$A16), 0)), " ")</f>
        <v xml:space="preserve"> </v>
      </c>
      <c r="E16" s="189" t="str" cm="1">
        <f t="array" ref="E16">IFERROR(INDEX(DASHBOARD!$D$17:$D$1048576, MATCH(1, (DASHBOARD!$K$17:$K$1048576=$E$4)*(DASHBOARD!$N$17:$N$1048576=$A16), 0)), " ")</f>
        <v xml:space="preserve"> </v>
      </c>
      <c r="F16" s="189" t="str" cm="1">
        <f t="array" ref="F16">IFERROR(INDEX(DASHBOARD!$D$17:$D$1048576, MATCH(1, (DASHBOARD!$K$17:$K$1048576=$F$4)*(DASHBOARD!$N$17:$N$1048576=$A16), 0)), " ")</f>
        <v xml:space="preserve"> </v>
      </c>
      <c r="G16" s="189" t="str" cm="1">
        <f t="array" ref="G16">IFERROR(INDEX(DASHBOARD!$D$17:$D$1048576, MATCH(1, (DASHBOARD!$K$17:$K$1048576=$G$4)*(DASHBOARD!$N$17:$N$1048576=$A16), 0)), " ")</f>
        <v xml:space="preserve"> </v>
      </c>
      <c r="H16" s="189" t="str" cm="1">
        <f t="array" ref="H16">IFERROR(INDEX(DASHBOARD!$D$17:$D$1048576, MATCH(1, (DASHBOARD!$K$17:$K$1048576=$H$4)*(DASHBOARD!$N$17:$N$1048576=$A16), 0)), " ")</f>
        <v xml:space="preserve"> </v>
      </c>
    </row>
    <row r="17" spans="1:10" ht="24" customHeight="1">
      <c r="A17" s="188">
        <v>0.79166666666666696</v>
      </c>
      <c r="B17" s="189" t="str" cm="1">
        <f t="array" ref="B17">IFERROR(INDEX(DASHBOARD!$D$17:$D$1048576, MATCH(1, (DASHBOARD!$K$17:$K$1048576=$B$4)*(DASHBOARD!$N$17:$N$1048576=A17), 0)), " ")</f>
        <v xml:space="preserve"> </v>
      </c>
      <c r="C17" s="189" t="str" cm="1">
        <f t="array" ref="C17">IFERROR(INDEX(DASHBOARD!$D$17:$D$1048576, MATCH(1, (DASHBOARD!$K$17:$K$1048576=$C$4)*(DASHBOARD!$N$17:$N$1048576=$A17), 0)), " ")</f>
        <v xml:space="preserve"> </v>
      </c>
      <c r="D17" s="189" t="str" cm="1">
        <f t="array" ref="D17">IFERROR(INDEX(DASHBOARD!$D$17:$D$1048576, MATCH(1, (DASHBOARD!$K$17:$K$1048576=$D$4)*(DASHBOARD!$N$17:$N$1048576=$A17), 0)), " ")</f>
        <v xml:space="preserve"> </v>
      </c>
      <c r="E17" s="189" t="str" cm="1">
        <f t="array" ref="E17">IFERROR(INDEX(DASHBOARD!$D$17:$D$1048576, MATCH(1, (DASHBOARD!$K$17:$K$1048576=$E$4)*(DASHBOARD!$N$17:$N$1048576=$A17), 0)), " ")</f>
        <v xml:space="preserve"> </v>
      </c>
      <c r="F17" s="189" t="str" cm="1">
        <f t="array" ref="F17">IFERROR(INDEX(DASHBOARD!$D$17:$D$1048576, MATCH(1, (DASHBOARD!$K$17:$K$1048576=$F$4)*(DASHBOARD!$N$17:$N$1048576=$A17), 0)), " ")</f>
        <v xml:space="preserve"> </v>
      </c>
      <c r="G17" s="189" t="str" cm="1">
        <f t="array" ref="G17">IFERROR(INDEX(DASHBOARD!$D$17:$D$1048576, MATCH(1, (DASHBOARD!$K$17:$K$1048576=$G$4)*(DASHBOARD!$N$17:$N$1048576=$A17), 0)), " ")</f>
        <v xml:space="preserve"> </v>
      </c>
      <c r="H17" s="189" t="str" cm="1">
        <f t="array" ref="H17">IFERROR(INDEX(DASHBOARD!$D$17:$D$1048576, MATCH(1, (DASHBOARD!$K$17:$K$1048576=$H$4)*(DASHBOARD!$N$17:$N$1048576=$A17), 0)), " ")</f>
        <v xml:space="preserve"> </v>
      </c>
    </row>
    <row r="18" spans="1:10" ht="24" customHeight="1">
      <c r="A18" s="188">
        <v>0.83333333333333304</v>
      </c>
      <c r="B18" s="189" t="str" cm="1">
        <f t="array" ref="B18">IFERROR(INDEX(DASHBOARD!$D$17:$D$1048576, MATCH(1, (DASHBOARD!$K$17:$K$1048576=$B$4)*(DASHBOARD!$N$17:$N$1048576=A18), 0)), " ")</f>
        <v xml:space="preserve"> </v>
      </c>
      <c r="C18" s="189" t="str" cm="1">
        <f t="array" ref="C18">IFERROR(INDEX(DASHBOARD!$D$17:$D$1048576, MATCH(1, (DASHBOARD!$K$17:$K$1048576=$C$4)*(DASHBOARD!$N$17:$N$1048576=$A18), 0)), " ")</f>
        <v xml:space="preserve"> </v>
      </c>
      <c r="D18" s="189" t="str" cm="1">
        <f t="array" ref="D18">IFERROR(INDEX(DASHBOARD!$D$17:$D$1048576, MATCH(1, (DASHBOARD!$K$17:$K$1048576=$D$4)*(DASHBOARD!$N$17:$N$1048576=$A18), 0)), " ")</f>
        <v xml:space="preserve"> </v>
      </c>
      <c r="E18" s="189" t="str" cm="1">
        <f t="array" ref="E18">IFERROR(INDEX(DASHBOARD!$D$17:$D$1048576, MATCH(1, (DASHBOARD!$K$17:$K$1048576=$E$4)*(DASHBOARD!$N$17:$N$1048576=$A18), 0)), " ")</f>
        <v xml:space="preserve"> </v>
      </c>
      <c r="F18" s="189" t="str" cm="1">
        <f t="array" ref="F18">IFERROR(INDEX(DASHBOARD!$D$17:$D$1048576, MATCH(1, (DASHBOARD!$K$17:$K$1048576=$F$4)*(DASHBOARD!$N$17:$N$1048576=$A18), 0)), " ")</f>
        <v xml:space="preserve"> </v>
      </c>
      <c r="G18" s="189" t="str" cm="1">
        <f t="array" ref="G18">IFERROR(INDEX(DASHBOARD!$D$17:$D$1048576, MATCH(1, (DASHBOARD!$K$17:$K$1048576=$G$4)*(DASHBOARD!$N$17:$N$1048576=$A18), 0)), " ")</f>
        <v xml:space="preserve"> </v>
      </c>
      <c r="H18" s="189" t="str" cm="1">
        <f t="array" ref="H18">IFERROR(INDEX(DASHBOARD!$D$17:$D$1048576, MATCH(1, (DASHBOARD!$K$17:$K$1048576=$H$4)*(DASHBOARD!$N$17:$N$1048576=$A18), 0)), " ")</f>
        <v xml:space="preserve"> </v>
      </c>
    </row>
    <row r="19" spans="1:10" ht="24" customHeight="1">
      <c r="A19" s="188">
        <v>0.875</v>
      </c>
      <c r="B19" s="189" t="str" cm="1">
        <f t="array" ref="B19">IFERROR(INDEX(DASHBOARD!$D$17:$D$1048576, MATCH(1, (DASHBOARD!$K$17:$K$1048576=$B$4)*(DASHBOARD!$N$17:$N$1048576=A19), 0)), " ")</f>
        <v xml:space="preserve"> </v>
      </c>
      <c r="C19" s="189" t="str" cm="1">
        <f t="array" ref="C19">IFERROR(INDEX(DASHBOARD!$D$17:$D$1048576, MATCH(1, (DASHBOARD!$K$17:$K$1048576=$C$4)*(DASHBOARD!$N$17:$N$1048576=$A19), 0)), " ")</f>
        <v xml:space="preserve"> </v>
      </c>
      <c r="D19" s="189" t="str" cm="1">
        <f t="array" ref="D19">IFERROR(INDEX(DASHBOARD!$D$17:$D$1048576, MATCH(1, (DASHBOARD!$K$17:$K$1048576=$D$4)*(DASHBOARD!$N$17:$N$1048576=$A19), 0)), " ")</f>
        <v xml:space="preserve"> </v>
      </c>
      <c r="E19" s="189" t="str" cm="1">
        <f t="array" ref="E19">IFERROR(INDEX(DASHBOARD!$D$17:$D$1048576, MATCH(1, (DASHBOARD!$K$17:$K$1048576=$E$4)*(DASHBOARD!$N$17:$N$1048576=$A19), 0)), " ")</f>
        <v xml:space="preserve"> </v>
      </c>
      <c r="F19" s="189" t="str" cm="1">
        <f t="array" ref="F19">IFERROR(INDEX(DASHBOARD!$D$17:$D$1048576, MATCH(1, (DASHBOARD!$K$17:$K$1048576=$F$4)*(DASHBOARD!$N$17:$N$1048576=$A19), 0)), " ")</f>
        <v xml:space="preserve"> </v>
      </c>
      <c r="G19" s="189" t="str" cm="1">
        <f t="array" ref="G19">IFERROR(INDEX(DASHBOARD!$D$17:$D$1048576, MATCH(1, (DASHBOARD!$K$17:$K$1048576=$G$4)*(DASHBOARD!$N$17:$N$1048576=$A19), 0)), " ")</f>
        <v xml:space="preserve"> </v>
      </c>
      <c r="H19" s="189" t="str" cm="1">
        <f t="array" ref="H19">IFERROR(INDEX(DASHBOARD!$D$17:$D$1048576, MATCH(1, (DASHBOARD!$K$17:$K$1048576=$H$4)*(DASHBOARD!$N$17:$N$1048576=$A19), 0)), " ")</f>
        <v xml:space="preserve"> </v>
      </c>
    </row>
    <row r="20" spans="1:10" ht="24" customHeight="1">
      <c r="A20" s="188">
        <v>0.91666666666666696</v>
      </c>
      <c r="B20" s="189" t="str" cm="1">
        <f t="array" ref="B20">IFERROR(INDEX(DASHBOARD!$D$17:$D$1048576, MATCH(1, (DASHBOARD!$K$17:$K$1048576=$B$4)*(DASHBOARD!$N$17:$N$1048576=A20), 0)), " ")</f>
        <v xml:space="preserve"> </v>
      </c>
      <c r="C20" s="189" t="str" cm="1">
        <f t="array" ref="C20">IFERROR(INDEX(DASHBOARD!$D$17:$D$1048576, MATCH(1, (DASHBOARD!$K$17:$K$1048576=$C$4)*(DASHBOARD!$N$17:$N$1048576=$A20), 0)), " ")</f>
        <v xml:space="preserve"> </v>
      </c>
      <c r="D20" s="189" t="str" cm="1">
        <f t="array" ref="D20">IFERROR(INDEX(DASHBOARD!$D$17:$D$1048576, MATCH(1, (DASHBOARD!$K$17:$K$1048576=$D$4)*(DASHBOARD!$N$17:$N$1048576=$A20), 0)), " ")</f>
        <v xml:space="preserve"> </v>
      </c>
      <c r="E20" s="189" t="str" cm="1">
        <f t="array" ref="E20">IFERROR(INDEX(DASHBOARD!$D$17:$D$1048576, MATCH(1, (DASHBOARD!$K$17:$K$1048576=$E$4)*(DASHBOARD!$N$17:$N$1048576=$A20), 0)), " ")</f>
        <v xml:space="preserve"> </v>
      </c>
      <c r="F20" s="189" t="str" cm="1">
        <f t="array" ref="F20">IFERROR(INDEX(DASHBOARD!$D$17:$D$1048576, MATCH(1, (DASHBOARD!$K$17:$K$1048576=$F$4)*(DASHBOARD!$N$17:$N$1048576=$A20), 0)), " ")</f>
        <v xml:space="preserve"> </v>
      </c>
      <c r="G20" s="189" t="str" cm="1">
        <f t="array" ref="G20">IFERROR(INDEX(DASHBOARD!$D$17:$D$1048576, MATCH(1, (DASHBOARD!$K$17:$K$1048576=$G$4)*(DASHBOARD!$N$17:$N$1048576=$A20), 0)), " ")</f>
        <v xml:space="preserve"> </v>
      </c>
      <c r="H20" s="189" t="str" cm="1">
        <f t="array" ref="H20">IFERROR(INDEX(DASHBOARD!$D$17:$D$1048576, MATCH(1, (DASHBOARD!$K$17:$K$1048576=$H$4)*(DASHBOARD!$N$17:$N$1048576=$A20), 0)), " ")</f>
        <v xml:space="preserve"> </v>
      </c>
    </row>
    <row r="21" spans="1:10" ht="24" customHeight="1">
      <c r="A21" s="188">
        <v>0.95833333333333304</v>
      </c>
      <c r="B21" s="189" t="str" cm="1">
        <f t="array" ref="B21">IFERROR(INDEX(DASHBOARD!$D$17:$D$1048576, MATCH(1, (DASHBOARD!$K$17:$K$1048576=$B$4)*(DASHBOARD!$N$17:$N$1048576=A21), 0)), " ")</f>
        <v xml:space="preserve"> </v>
      </c>
      <c r="C21" s="189" t="str" cm="1">
        <f t="array" ref="C21">IFERROR(INDEX(DASHBOARD!$D$17:$D$1048576, MATCH(1, (DASHBOARD!$K$17:$K$1048576=$C$4)*(DASHBOARD!$N$17:$N$1048576=$A21), 0)), " ")</f>
        <v xml:space="preserve"> </v>
      </c>
      <c r="D21" s="189" t="str" cm="1">
        <f t="array" ref="D21">IFERROR(INDEX(DASHBOARD!$D$17:$D$1048576, MATCH(1, (DASHBOARD!$K$17:$K$1048576=$D$4)*(DASHBOARD!$N$17:$N$1048576=$A21), 0)), " ")</f>
        <v xml:space="preserve"> </v>
      </c>
      <c r="E21" s="189" t="str" cm="1">
        <f t="array" ref="E21">IFERROR(INDEX(DASHBOARD!$D$17:$D$1048576, MATCH(1, (DASHBOARD!$K$17:$K$1048576=$E$4)*(DASHBOARD!$N$17:$N$1048576=$A21), 0)), " ")</f>
        <v xml:space="preserve"> </v>
      </c>
      <c r="F21" s="189" t="str" cm="1">
        <f t="array" ref="F21">IFERROR(INDEX(DASHBOARD!$D$17:$D$1048576, MATCH(1, (DASHBOARD!$K$17:$K$1048576=$F$4)*(DASHBOARD!$N$17:$N$1048576=$A21), 0)), " ")</f>
        <v xml:space="preserve"> </v>
      </c>
      <c r="G21" s="189" t="str" cm="1">
        <f t="array" ref="G21">IFERROR(INDEX(DASHBOARD!$D$17:$D$1048576, MATCH(1, (DASHBOARD!$K$17:$K$1048576=$G$4)*(DASHBOARD!$N$17:$N$1048576=$A21), 0)), " ")</f>
        <v xml:space="preserve"> </v>
      </c>
      <c r="H21" s="189" t="str" cm="1">
        <f t="array" ref="H21">IFERROR(INDEX(DASHBOARD!$D$17:$D$1048576, MATCH(1, (DASHBOARD!$K$17:$K$1048576=$H$4)*(DASHBOARD!$N$17:$N$1048576=$A21), 0)), " ")</f>
        <v xml:space="preserve"> </v>
      </c>
    </row>
    <row r="22" spans="1:10" ht="24" customHeight="1">
      <c r="A22" s="188">
        <v>0</v>
      </c>
      <c r="B22" s="189" t="str" cm="1">
        <f t="array" ref="B22">IFERROR(INDEX(DASHBOARD!$D$17:$D$1048576, MATCH(1, (DASHBOARD!$K$17:$K$1048576=$B$4)*(DASHBOARD!$N$17:$N$1048576=A22), 0)), " ")</f>
        <v xml:space="preserve"> </v>
      </c>
      <c r="C22" s="189" t="str" cm="1">
        <f t="array" ref="C22">IFERROR(INDEX(DASHBOARD!$D$17:$D$1048576, MATCH(1, (DASHBOARD!$K$17:$K$1048576=$C$4)*(DASHBOARD!$N$17:$N$1048576=$A22), 0)), " ")</f>
        <v xml:space="preserve"> </v>
      </c>
      <c r="D22" s="189" t="str" cm="1">
        <f t="array" ref="D22">IFERROR(INDEX(DASHBOARD!$D$17:$D$1048576, MATCH(1, (DASHBOARD!$K$17:$K$1048576=$D$4)*(DASHBOARD!$N$17:$N$1048576=$A22), 0)), " ")</f>
        <v xml:space="preserve"> </v>
      </c>
      <c r="E22" s="189" t="str" cm="1">
        <f t="array" ref="E22">IFERROR(INDEX(DASHBOARD!$D$17:$D$1048576, MATCH(1, (DASHBOARD!$K$17:$K$1048576=$E$4)*(DASHBOARD!$N$17:$N$1048576=$A22), 0)), " ")</f>
        <v xml:space="preserve"> </v>
      </c>
      <c r="F22" s="189" t="str" cm="1">
        <f t="array" ref="F22">IFERROR(INDEX(DASHBOARD!$D$17:$D$1048576, MATCH(1, (DASHBOARD!$K$17:$K$1048576=$F$4)*(DASHBOARD!$N$17:$N$1048576=$A22), 0)), " ")</f>
        <v xml:space="preserve"> </v>
      </c>
      <c r="G22" s="189" t="str" cm="1">
        <f t="array" ref="G22">IFERROR(INDEX(DASHBOARD!$D$17:$D$1048576, MATCH(1, (DASHBOARD!$K$17:$K$1048576=$G$4)*(DASHBOARD!$N$17:$N$1048576=$A22), 0)), " ")</f>
        <v xml:space="preserve"> </v>
      </c>
      <c r="H22" s="189" t="str" cm="1">
        <f t="array" ref="H22">IFERROR(INDEX(DASHBOARD!$D$17:$D$1048576, MATCH(1, (DASHBOARD!$K$17:$K$1048576=$H$4)*(DASHBOARD!$N$17:$N$1048576=$A22), 0)), " ")</f>
        <v xml:space="preserve"> </v>
      </c>
    </row>
    <row r="23" spans="1:10" ht="24" customHeight="1">
      <c r="A23" s="188">
        <v>1.0416666666666701</v>
      </c>
      <c r="B23" s="189" t="str" cm="1">
        <f t="array" ref="B23">IFERROR(INDEX(DASHBOARD!$D$17:$D$1048576, MATCH(1, (DASHBOARD!$K$17:$K$1048576=$B$4)*(DASHBOARD!$N$17:$N$1048576=A23), 0)), " ")</f>
        <v xml:space="preserve"> </v>
      </c>
      <c r="C23" s="189" t="str" cm="1">
        <f t="array" ref="C23">IFERROR(INDEX(DASHBOARD!$D$17:$D$1048576, MATCH(1, (DASHBOARD!$K$17:$K$1048576=$C$4)*(DASHBOARD!$N$17:$N$1048576=$A23), 0)), " ")</f>
        <v xml:space="preserve"> </v>
      </c>
      <c r="D23" s="189" t="str" cm="1">
        <f t="array" ref="D23">IFERROR(INDEX(DASHBOARD!$D$17:$D$1048576, MATCH(1, (DASHBOARD!$K$17:$K$1048576=$D$4)*(DASHBOARD!$N$17:$N$1048576=$A23), 0)), " ")</f>
        <v xml:space="preserve"> </v>
      </c>
      <c r="E23" s="189" t="str" cm="1">
        <f t="array" ref="E23">IFERROR(INDEX(DASHBOARD!$D$17:$D$1048576, MATCH(1, (DASHBOARD!$K$17:$K$1048576=$E$4)*(DASHBOARD!$N$17:$N$1048576=$A23), 0)), " ")</f>
        <v xml:space="preserve"> </v>
      </c>
      <c r="F23" s="189" t="str" cm="1">
        <f t="array" ref="F23">IFERROR(INDEX(DASHBOARD!$D$17:$D$1048576, MATCH(1, (DASHBOARD!$K$17:$K$1048576=$F$4)*(DASHBOARD!$N$17:$N$1048576=$A23), 0)), " ")</f>
        <v xml:space="preserve"> </v>
      </c>
      <c r="G23" s="189" t="str" cm="1">
        <f t="array" ref="G23">IFERROR(INDEX(DASHBOARD!$D$17:$D$1048576, MATCH(1, (DASHBOARD!$K$17:$K$1048576=$G$4)*(DASHBOARD!$N$17:$N$1048576=$A23), 0)), " ")</f>
        <v xml:space="preserve"> </v>
      </c>
      <c r="H23" s="189" t="str" cm="1">
        <f t="array" ref="H23">IFERROR(INDEX(DASHBOARD!$D$17:$D$1048576, MATCH(1, (DASHBOARD!$K$17:$K$1048576=$H$4)*(DASHBOARD!$N$17:$N$1048576=$A23), 0)), " ")</f>
        <v xml:space="preserve"> </v>
      </c>
    </row>
    <row r="24" spans="1:10" ht="24" customHeight="1">
      <c r="A24" s="188">
        <v>1.0833333333333299</v>
      </c>
      <c r="B24" s="189" t="str" cm="1">
        <f t="array" ref="B24">IFERROR(INDEX(DASHBOARD!$D$17:$D$1048576, MATCH(1, (DASHBOARD!$K$17:$K$1048576=$B$4)*(DASHBOARD!$N$17:$N$1048576=A24), 0)), " ")</f>
        <v xml:space="preserve"> </v>
      </c>
      <c r="C24" s="189" t="str" cm="1">
        <f t="array" ref="C24">IFERROR(INDEX(DASHBOARD!$D$17:$D$1048576, MATCH(1, (DASHBOARD!$K$17:$K$1048576=$C$4)*(DASHBOARD!$N$17:$N$1048576=$A24), 0)), " ")</f>
        <v xml:space="preserve"> </v>
      </c>
      <c r="D24" s="189" t="str" cm="1">
        <f t="array" ref="D24">IFERROR(INDEX(DASHBOARD!$D$17:$D$1048576, MATCH(1, (DASHBOARD!$K$17:$K$1048576=$D$4)*(DASHBOARD!$N$17:$N$1048576=$A24), 0)), " ")</f>
        <v xml:space="preserve"> </v>
      </c>
      <c r="E24" s="189" t="str" cm="1">
        <f t="array" ref="E24">IFERROR(INDEX(DASHBOARD!$D$17:$D$1048576, MATCH(1, (DASHBOARD!$K$17:$K$1048576=$E$4)*(DASHBOARD!$N$17:$N$1048576=$A24), 0)), " ")</f>
        <v xml:space="preserve"> </v>
      </c>
      <c r="F24" s="189" t="str" cm="1">
        <f t="array" ref="F24">IFERROR(INDEX(DASHBOARD!$D$17:$D$1048576, MATCH(1, (DASHBOARD!$K$17:$K$1048576=$F$4)*(DASHBOARD!$N$17:$N$1048576=$A24), 0)), " ")</f>
        <v xml:space="preserve"> </v>
      </c>
      <c r="G24" s="189" t="str" cm="1">
        <f t="array" ref="G24">IFERROR(INDEX(DASHBOARD!$D$17:$D$1048576, MATCH(1, (DASHBOARD!$K$17:$K$1048576=$G$4)*(DASHBOARD!$N$17:$N$1048576=$A24), 0)), " ")</f>
        <v xml:space="preserve"> </v>
      </c>
      <c r="H24" s="189" t="str" cm="1">
        <f t="array" ref="H24">IFERROR(INDEX(DASHBOARD!$D$17:$D$1048576, MATCH(1, (DASHBOARD!$K$17:$K$1048576=$H$4)*(DASHBOARD!$N$17:$N$1048576=$A24), 0)), " ")</f>
        <v xml:space="preserve"> </v>
      </c>
    </row>
    <row r="25" spans="1:10" ht="24" customHeight="1">
      <c r="A25" s="188">
        <v>1.125</v>
      </c>
      <c r="B25" s="189" t="str" cm="1">
        <f t="array" ref="B25">IFERROR(INDEX(DASHBOARD!$D$17:$D$1048576, MATCH(1, (DASHBOARD!$K$17:$K$1048576=$B$4)*(DASHBOARD!$N$17:$N$1048576=A25), 0)), " ")</f>
        <v xml:space="preserve"> </v>
      </c>
      <c r="C25" s="189" t="str" cm="1">
        <f t="array" ref="C25">IFERROR(INDEX(DASHBOARD!$D$17:$D$1048576, MATCH(1, (DASHBOARD!$K$17:$K$1048576=$C$4)*(DASHBOARD!$N$17:$N$1048576=$A25), 0)), " ")</f>
        <v xml:space="preserve"> </v>
      </c>
      <c r="D25" s="189" t="str" cm="1">
        <f t="array" ref="D25">IFERROR(INDEX(DASHBOARD!$D$17:$D$1048576, MATCH(1, (DASHBOARD!$K$17:$K$1048576=$D$4)*(DASHBOARD!$N$17:$N$1048576=$A25), 0)), " ")</f>
        <v xml:space="preserve"> </v>
      </c>
      <c r="E25" s="189" t="str" cm="1">
        <f t="array" ref="E25">IFERROR(INDEX(DASHBOARD!$D$17:$D$1048576, MATCH(1, (DASHBOARD!$K$17:$K$1048576=$E$4)*(DASHBOARD!$N$17:$N$1048576=$A25), 0)), " ")</f>
        <v xml:space="preserve"> </v>
      </c>
      <c r="F25" s="189" t="str" cm="1">
        <f t="array" ref="F25">IFERROR(INDEX(DASHBOARD!$D$17:$D$1048576, MATCH(1, (DASHBOARD!$K$17:$K$1048576=$F$4)*(DASHBOARD!$N$17:$N$1048576=$A25), 0)), " ")</f>
        <v xml:space="preserve"> </v>
      </c>
      <c r="G25" s="189" t="str" cm="1">
        <f t="array" ref="G25">IFERROR(INDEX(DASHBOARD!$D$17:$D$1048576, MATCH(1, (DASHBOARD!$K$17:$K$1048576=$G$4)*(DASHBOARD!$N$17:$N$1048576=$A25), 0)), " ")</f>
        <v xml:space="preserve"> </v>
      </c>
      <c r="H25" s="189" t="str" cm="1">
        <f t="array" ref="H25">IFERROR(INDEX(DASHBOARD!$D$17:$D$1048576, MATCH(1, (DASHBOARD!$K$17:$K$1048576=$H$4)*(DASHBOARD!$N$17:$N$1048576=$A25), 0)), " ")</f>
        <v xml:space="preserve"> </v>
      </c>
    </row>
    <row r="26" spans="1:10" ht="24" customHeight="1">
      <c r="A26" s="188">
        <v>1.1666666666666701</v>
      </c>
      <c r="B26" s="189" t="str" cm="1">
        <f t="array" ref="B26">IFERROR(INDEX(DASHBOARD!$D$17:$D$1048576, MATCH(1, (DASHBOARD!$K$17:$K$1048576=$B$4)*(DASHBOARD!$N$17:$N$1048576=A26), 0)), " ")</f>
        <v xml:space="preserve"> </v>
      </c>
      <c r="C26" s="189" t="str" cm="1">
        <f t="array" ref="C26">IFERROR(INDEX(DASHBOARD!$D$17:$D$1048576, MATCH(1, (DASHBOARD!$K$17:$K$1048576=$C$4)*(DASHBOARD!$N$17:$N$1048576=$A26), 0)), " ")</f>
        <v xml:space="preserve"> </v>
      </c>
      <c r="D26" s="189" t="str" cm="1">
        <f t="array" ref="D26">IFERROR(INDEX(DASHBOARD!$D$17:$D$1048576, MATCH(1, (DASHBOARD!$K$17:$K$1048576=$D$4)*(DASHBOARD!$N$17:$N$1048576=$A26), 0)), " ")</f>
        <v xml:space="preserve"> </v>
      </c>
      <c r="E26" s="189" t="str" cm="1">
        <f t="array" ref="E26">IFERROR(INDEX(DASHBOARD!$D$17:$D$1048576, MATCH(1, (DASHBOARD!$K$17:$K$1048576=$E$4)*(DASHBOARD!$N$17:$N$1048576=$A26), 0)), " ")</f>
        <v xml:space="preserve"> </v>
      </c>
      <c r="F26" s="189" t="str" cm="1">
        <f t="array" ref="F26">IFERROR(INDEX(DASHBOARD!$D$17:$D$1048576, MATCH(1, (DASHBOARD!$K$17:$K$1048576=$F$4)*(DASHBOARD!$N$17:$N$1048576=$A26), 0)), " ")</f>
        <v xml:space="preserve"> </v>
      </c>
      <c r="G26" s="189" t="str" cm="1">
        <f t="array" ref="G26">IFERROR(INDEX(DASHBOARD!$D$17:$D$1048576, MATCH(1, (DASHBOARD!$K$17:$K$1048576=$G$4)*(DASHBOARD!$N$17:$N$1048576=$A26), 0)), " ")</f>
        <v xml:space="preserve"> </v>
      </c>
      <c r="H26" s="189" t="str" cm="1">
        <f t="array" ref="H26">IFERROR(INDEX(DASHBOARD!$D$17:$D$1048576, MATCH(1, (DASHBOARD!$K$17:$K$1048576=$H$4)*(DASHBOARD!$N$17:$N$1048576=$A26), 0)), " ")</f>
        <v xml:space="preserve"> </v>
      </c>
    </row>
    <row r="27" spans="1:10" ht="24" customHeight="1">
      <c r="A27" s="188">
        <v>1.2083333333333299</v>
      </c>
      <c r="B27" s="189" t="str" cm="1">
        <f t="array" ref="B27">IFERROR(INDEX(DASHBOARD!$D$17:$D$1048576, MATCH(1, (DASHBOARD!$K$17:$K$1048576=$B$4)*(DASHBOARD!$N$17:$N$1048576=A27), 0)), " ")</f>
        <v xml:space="preserve"> </v>
      </c>
      <c r="C27" s="189" t="str" cm="1">
        <f t="array" ref="C27">IFERROR(INDEX(DASHBOARD!$D$17:$D$1048576, MATCH(1, (DASHBOARD!$K$17:$K$1048576=$C$4)*(DASHBOARD!$N$17:$N$1048576=$A27), 0)), " ")</f>
        <v xml:space="preserve"> </v>
      </c>
      <c r="D27" s="189" t="str" cm="1">
        <f t="array" ref="D27">IFERROR(INDEX(DASHBOARD!$D$17:$D$1048576, MATCH(1, (DASHBOARD!$K$17:$K$1048576=$D$4)*(DASHBOARD!$N$17:$N$1048576=$A27), 0)), " ")</f>
        <v xml:space="preserve"> </v>
      </c>
      <c r="E27" s="189" t="str" cm="1">
        <f t="array" ref="E27">IFERROR(INDEX(DASHBOARD!$D$17:$D$1048576, MATCH(1, (DASHBOARD!$K$17:$K$1048576=$E$4)*(DASHBOARD!$N$17:$N$1048576=$A27), 0)), " ")</f>
        <v xml:space="preserve"> </v>
      </c>
      <c r="F27" s="189" t="str" cm="1">
        <f t="array" ref="F27">IFERROR(INDEX(DASHBOARD!$D$17:$D$1048576, MATCH(1, (DASHBOARD!$K$17:$K$1048576=$F$4)*(DASHBOARD!$N$17:$N$1048576=$A27), 0)), " ")</f>
        <v xml:space="preserve"> </v>
      </c>
      <c r="G27" s="189" t="str" cm="1">
        <f t="array" ref="G27">IFERROR(INDEX(DASHBOARD!$D$17:$D$1048576, MATCH(1, (DASHBOARD!$K$17:$K$1048576=$G$4)*(DASHBOARD!$N$17:$N$1048576=$A27), 0)), " ")</f>
        <v xml:space="preserve"> </v>
      </c>
      <c r="H27" s="189" t="str" cm="1">
        <f t="array" ref="H27">IFERROR(INDEX(DASHBOARD!$D$17:$D$1048576, MATCH(1, (DASHBOARD!$K$17:$K$1048576=$H$4)*(DASHBOARD!$N$17:$N$1048576=$A27), 0)), " ")</f>
        <v xml:space="preserve"> </v>
      </c>
    </row>
    <row r="28" spans="1:10" ht="24" customHeight="1">
      <c r="A28" s="188">
        <v>1.25</v>
      </c>
      <c r="B28" s="189" t="str" cm="1">
        <f t="array" ref="B28">IFERROR(INDEX(DASHBOARD!$D$17:$D$1048576, MATCH(1, (DASHBOARD!$K$17:$K$1048576=$B$4)*(DASHBOARD!$N$17:$N$1048576=A28), 0)), " ")</f>
        <v xml:space="preserve"> </v>
      </c>
      <c r="C28" s="189" t="str" cm="1">
        <f t="array" ref="C28">IFERROR(INDEX(DASHBOARD!$D$17:$D$1048576, MATCH(1, (DASHBOARD!$K$17:$K$1048576=$C$4)*(DASHBOARD!$N$17:$N$1048576=$A28), 0)), " ")</f>
        <v xml:space="preserve"> </v>
      </c>
      <c r="D28" s="189" t="str" cm="1">
        <f t="array" ref="D28">IFERROR(INDEX(DASHBOARD!$D$17:$D$1048576, MATCH(1, (DASHBOARD!$K$17:$K$1048576=$D$4)*(DASHBOARD!$N$17:$N$1048576=$A28), 0)), " ")</f>
        <v xml:space="preserve"> </v>
      </c>
      <c r="E28" s="189" t="str" cm="1">
        <f t="array" ref="E28">IFERROR(INDEX(DASHBOARD!$D$17:$D$1048576, MATCH(1, (DASHBOARD!$K$17:$K$1048576=$E$4)*(DASHBOARD!$N$17:$N$1048576=$A28), 0)), " ")</f>
        <v xml:space="preserve"> </v>
      </c>
      <c r="F28" s="189" t="str" cm="1">
        <f t="array" ref="F28">IFERROR(INDEX(DASHBOARD!$D$17:$D$1048576, MATCH(1, (DASHBOARD!$K$17:$K$1048576=$F$4)*(DASHBOARD!$N$17:$N$1048576=$A28), 0)), " ")</f>
        <v xml:space="preserve"> </v>
      </c>
      <c r="G28" s="189" t="str" cm="1">
        <f t="array" ref="G28">IFERROR(INDEX(DASHBOARD!$D$17:$D$1048576, MATCH(1, (DASHBOARD!$K$17:$K$1048576=$G$4)*(DASHBOARD!$N$17:$N$1048576=$A28), 0)), " ")</f>
        <v xml:space="preserve"> </v>
      </c>
      <c r="H28" s="189" t="str" cm="1">
        <f t="array" ref="H28">IFERROR(INDEX(DASHBOARD!$D$17:$D$1048576, MATCH(1, (DASHBOARD!$K$17:$K$1048576=$H$4)*(DASHBOARD!$N$17:$N$1048576=$A28), 0)), " ")</f>
        <v xml:space="preserve"> </v>
      </c>
    </row>
    <row r="29" spans="1:10" ht="24" customHeight="1">
      <c r="A29" s="188">
        <v>1.2916666666666701</v>
      </c>
      <c r="B29" s="189" t="str" cm="1">
        <f t="array" ref="B29">IFERROR(INDEX(DASHBOARD!$D$17:$D$1048576, MATCH(1, (DASHBOARD!$K$17:$K$1048576=$B$4)*(DASHBOARD!$N$17:$N$1048576=A29), 0)), " ")</f>
        <v xml:space="preserve"> </v>
      </c>
      <c r="C29" s="189" t="str" cm="1">
        <f t="array" ref="C29">IFERROR(INDEX(DASHBOARD!$D$17:$D$1048576, MATCH(1, (DASHBOARD!$K$17:$K$1048576=$C$4)*(DASHBOARD!$N$17:$N$1048576=$A29), 0)), " ")</f>
        <v xml:space="preserve"> </v>
      </c>
      <c r="D29" s="189" t="str" cm="1">
        <f t="array" ref="D29">IFERROR(INDEX(DASHBOARD!$D$17:$D$1048576, MATCH(1, (DASHBOARD!$K$17:$K$1048576=$D$4)*(DASHBOARD!$N$17:$N$1048576=$A29), 0)), " ")</f>
        <v xml:space="preserve"> </v>
      </c>
      <c r="E29" s="189" t="str" cm="1">
        <f t="array" ref="E29">IFERROR(INDEX(DASHBOARD!$D$17:$D$1048576, MATCH(1, (DASHBOARD!$K$17:$K$1048576=$E$4)*(DASHBOARD!$N$17:$N$1048576=$A29), 0)), " ")</f>
        <v xml:space="preserve"> </v>
      </c>
      <c r="F29" s="189" t="str" cm="1">
        <f t="array" ref="F29">IFERROR(INDEX(DASHBOARD!$D$17:$D$1048576, MATCH(1, (DASHBOARD!$K$17:$K$1048576=$F$4)*(DASHBOARD!$N$17:$N$1048576=$A29), 0)), " ")</f>
        <v xml:space="preserve"> </v>
      </c>
      <c r="G29" s="189" t="str" cm="1">
        <f t="array" ref="G29">IFERROR(INDEX(DASHBOARD!$D$17:$D$1048576, MATCH(1, (DASHBOARD!$K$17:$K$1048576=$G$4)*(DASHBOARD!$N$17:$N$1048576=$A29), 0)), " ")</f>
        <v xml:space="preserve"> </v>
      </c>
      <c r="H29" s="189" t="str" cm="1">
        <f t="array" ref="H29">IFERROR(INDEX(DASHBOARD!$D$17:$D$1048576, MATCH(1, (DASHBOARD!$K$17:$K$1048576=$H$4)*(DASHBOARD!$N$17:$N$1048576=$A29), 0)), " ")</f>
        <v xml:space="preserve"> </v>
      </c>
    </row>
    <row r="30" spans="1:10">
      <c r="A30" s="300"/>
      <c r="B30" s="300"/>
      <c r="C30" s="300"/>
      <c r="D30" s="300"/>
      <c r="E30" s="300"/>
      <c r="F30" s="300"/>
      <c r="G30" s="300"/>
      <c r="H30" s="300"/>
      <c r="I30" s="300"/>
      <c r="J30" s="300"/>
    </row>
    <row r="31" spans="1:10">
      <c r="A31" s="300"/>
      <c r="B31" s="300"/>
      <c r="C31" s="300"/>
      <c r="D31" s="300"/>
      <c r="E31" s="300"/>
      <c r="F31" s="300"/>
      <c r="G31" s="300"/>
      <c r="H31" s="300"/>
      <c r="I31" s="300"/>
      <c r="J31" s="300"/>
    </row>
  </sheetData>
  <mergeCells count="3">
    <mergeCell ref="E1:F2"/>
    <mergeCell ref="C1:D2"/>
    <mergeCell ref="A30:J31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R9" sqref="R9"/>
    </sheetView>
  </sheetViews>
  <sheetFormatPr defaultColWidth="11.7109375" defaultRowHeight="12.75"/>
  <cols>
    <col min="1" max="1" width="3.7109375" style="4" customWidth="1"/>
    <col min="2" max="4" width="18.7109375" style="8" customWidth="1"/>
    <col min="5" max="5" width="3.7109375" style="10" customWidth="1"/>
    <col min="6" max="8" width="18.7109375" style="8" customWidth="1"/>
    <col min="9" max="9" width="3.7109375" style="10" customWidth="1"/>
    <col min="10" max="12" width="18.7109375" style="8" customWidth="1"/>
    <col min="13" max="13" width="3.7109375" style="10" customWidth="1"/>
    <col min="14" max="16" width="18.7109375" style="8" customWidth="1"/>
    <col min="17" max="17" width="3.7109375" style="10" customWidth="1"/>
    <col min="18" max="20" width="18.7109375" style="8" customWidth="1"/>
    <col min="21" max="16384" width="11.7109375" style="4"/>
  </cols>
  <sheetData>
    <row r="1" spans="1:20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15">
      <c r="B2" s="301" t="s">
        <v>5</v>
      </c>
      <c r="C2" s="301"/>
      <c r="D2" s="301"/>
      <c r="E2" s="4"/>
      <c r="F2" s="302" t="s">
        <v>18</v>
      </c>
      <c r="G2" s="302"/>
      <c r="H2" s="302"/>
      <c r="I2" s="4"/>
      <c r="J2" s="303" t="s">
        <v>19</v>
      </c>
      <c r="K2" s="303"/>
      <c r="L2" s="303"/>
      <c r="M2" s="4"/>
      <c r="N2" s="304" t="s">
        <v>8</v>
      </c>
      <c r="O2" s="304"/>
      <c r="P2" s="304"/>
      <c r="Q2" s="4"/>
      <c r="R2" s="305" t="s">
        <v>6</v>
      </c>
      <c r="S2" s="305"/>
      <c r="T2" s="305"/>
    </row>
    <row r="3" spans="1:20" ht="15">
      <c r="A3" s="5"/>
      <c r="B3" s="6"/>
      <c r="C3" s="7" t="str" cm="1">
        <f t="array" ref="C3:C14">_xlfn._xlws.FILTER(DASHBOARD!D17:D1048576, (DASHBOARD!I17:I1048576=B2), "")</f>
        <v>Individual Term Project</v>
      </c>
      <c r="D3" s="7"/>
      <c r="E3" s="9"/>
      <c r="F3" s="6"/>
      <c r="G3" s="7" t="str" cm="1">
        <f t="array" ref="G3:G4">_xlfn._xlws.FILTER(DASHBOARD!D17:D1048576, (DASHBOARD!I17:I1048576=F2), "")</f>
        <v>CS assignment</v>
      </c>
      <c r="H3" s="7"/>
      <c r="I3" s="9"/>
      <c r="J3" s="6"/>
      <c r="K3" s="7" t="str" cm="1">
        <f t="array" ref="K3:K5">_xlfn._xlws.FILTER(DASHBOARD!D17:D1048576, (DASHBOARD!I17:I1048576=J2), "")</f>
        <v>Lin alg</v>
      </c>
      <c r="L3" s="7"/>
      <c r="N3" s="6"/>
      <c r="O3" s="7" t="str" cm="1">
        <f t="array" ref="O3">_xlfn._xlws.FILTER(DASHBOARD!D17:D1048576, (DASHBOARD!I17:I1048576=N2), "")</f>
        <v>Physics course tutorial 1</v>
      </c>
      <c r="P3" s="7"/>
      <c r="R3" s="6"/>
      <c r="S3" s="7" t="str" cm="1">
        <f t="array" ref="S3:S6">_xlfn._xlws.FILTER(DASHBOARD!D17:D1048576, (DASHBOARD!I17:I1048576=R2), "")</f>
        <v>chem tutorial</v>
      </c>
      <c r="T3" s="7"/>
    </row>
    <row r="4" spans="1:20" ht="15">
      <c r="A4" s="5"/>
      <c r="B4" s="6"/>
      <c r="C4" s="7" t="str">
        <v>Group Term Project Milestone 2</v>
      </c>
      <c r="D4" s="7"/>
      <c r="E4" s="9"/>
      <c r="F4" s="6"/>
      <c r="G4" s="7" t="str">
        <v>Calc tutorial 1</v>
      </c>
      <c r="H4" s="7"/>
      <c r="I4" s="9"/>
      <c r="J4" s="6"/>
      <c r="K4" s="7" t="str">
        <v>calc tutorial</v>
      </c>
      <c r="L4" s="7"/>
      <c r="N4" s="6"/>
      <c r="O4" s="7"/>
      <c r="P4" s="7"/>
      <c r="R4" s="6"/>
      <c r="S4" s="7" t="str">
        <v>CS Quiz</v>
      </c>
      <c r="T4" s="7"/>
    </row>
    <row r="5" spans="1:20" ht="15">
      <c r="A5" s="5"/>
      <c r="B5" s="6"/>
      <c r="C5" s="7" t="str">
        <v>Assessment</v>
      </c>
      <c r="D5" s="7"/>
      <c r="E5" s="9"/>
      <c r="F5" s="6"/>
      <c r="G5" s="7"/>
      <c r="H5" s="7"/>
      <c r="I5" s="9"/>
      <c r="J5" s="6"/>
      <c r="K5" s="7" t="str">
        <v>Assessment</v>
      </c>
      <c r="L5" s="7"/>
      <c r="N5" s="6"/>
      <c r="O5" s="7"/>
      <c r="P5" s="7"/>
      <c r="R5" s="6"/>
      <c r="S5" s="7" t="str">
        <v>Group Term Project Milestone 3</v>
      </c>
      <c r="T5" s="7"/>
    </row>
    <row r="6" spans="1:20" ht="15">
      <c r="A6" s="5"/>
      <c r="B6" s="6"/>
      <c r="C6" s="7" t="str">
        <v>Assessment</v>
      </c>
      <c r="D6" s="7"/>
      <c r="E6" s="9"/>
      <c r="F6" s="6"/>
      <c r="G6" s="7"/>
      <c r="H6" s="7"/>
      <c r="I6" s="9"/>
      <c r="J6" s="6"/>
      <c r="K6" s="7"/>
      <c r="L6" s="7"/>
      <c r="N6" s="6"/>
      <c r="O6" s="7"/>
      <c r="P6" s="7"/>
      <c r="R6" s="6"/>
      <c r="S6" s="7" t="str">
        <v>Assessment</v>
      </c>
      <c r="T6" s="7"/>
    </row>
    <row r="7" spans="1:20" ht="15">
      <c r="A7" s="5"/>
      <c r="B7" s="6"/>
      <c r="C7" s="7" t="str">
        <v>Assessment</v>
      </c>
      <c r="D7" s="7"/>
      <c r="E7" s="9"/>
      <c r="F7" s="6"/>
      <c r="G7" s="7"/>
      <c r="H7" s="7"/>
      <c r="I7" s="9"/>
      <c r="J7" s="6"/>
      <c r="K7" s="7"/>
      <c r="L7" s="7"/>
      <c r="N7" s="6"/>
      <c r="O7" s="7"/>
      <c r="P7" s="7"/>
      <c r="R7" s="6"/>
      <c r="S7" s="7"/>
      <c r="T7" s="7"/>
    </row>
    <row r="8" spans="1:20" ht="15">
      <c r="A8" s="5"/>
      <c r="B8" s="6"/>
      <c r="C8" s="7" t="str">
        <v>Assessment222</v>
      </c>
      <c r="D8" s="7"/>
      <c r="E8" s="9"/>
      <c r="F8" s="6"/>
      <c r="G8" s="7"/>
      <c r="H8" s="7"/>
      <c r="I8" s="9"/>
      <c r="J8" s="6"/>
      <c r="K8" s="7"/>
      <c r="L8" s="7"/>
      <c r="N8" s="6"/>
      <c r="O8" s="7"/>
      <c r="P8" s="7"/>
      <c r="R8" s="6"/>
      <c r="S8" s="7"/>
      <c r="T8" s="7"/>
    </row>
    <row r="9" spans="1:20" ht="15">
      <c r="A9" s="5"/>
      <c r="B9" s="6"/>
      <c r="C9" s="7" t="str">
        <v>Assessment222</v>
      </c>
      <c r="D9" s="7"/>
      <c r="E9" s="9"/>
      <c r="F9" s="6"/>
      <c r="G9" s="7"/>
      <c r="H9" s="7"/>
      <c r="I9" s="9"/>
      <c r="J9" s="6"/>
      <c r="K9" s="7"/>
      <c r="L9" s="7"/>
      <c r="N9" s="6"/>
      <c r="O9" s="7"/>
      <c r="P9" s="7"/>
      <c r="R9" s="6"/>
      <c r="S9" s="7"/>
      <c r="T9" s="7"/>
    </row>
    <row r="10" spans="1:20" ht="15">
      <c r="A10" s="5"/>
      <c r="B10" s="6"/>
      <c r="C10" s="7" t="str">
        <v>AssessmentSARP</v>
      </c>
      <c r="D10" s="7"/>
      <c r="E10" s="9"/>
      <c r="F10" s="6"/>
      <c r="G10" s="7"/>
      <c r="H10" s="7"/>
      <c r="I10" s="9"/>
      <c r="J10" s="6"/>
      <c r="K10" s="7"/>
      <c r="L10" s="7"/>
      <c r="N10" s="6"/>
      <c r="O10" s="7"/>
      <c r="P10" s="7"/>
      <c r="R10" s="6"/>
      <c r="S10" s="7"/>
      <c r="T10" s="7"/>
    </row>
    <row r="11" spans="1:20" ht="15">
      <c r="A11" s="5"/>
      <c r="B11" s="6"/>
      <c r="C11" s="7" t="str">
        <v>AssessmentSARP</v>
      </c>
      <c r="D11" s="7"/>
      <c r="E11" s="9"/>
      <c r="F11" s="6"/>
      <c r="G11" s="7"/>
      <c r="H11" s="7"/>
      <c r="I11" s="9"/>
      <c r="J11" s="6"/>
      <c r="K11" s="7"/>
      <c r="L11" s="7"/>
      <c r="N11" s="6"/>
      <c r="O11" s="7"/>
      <c r="P11" s="7"/>
      <c r="R11" s="6"/>
      <c r="S11" s="7"/>
      <c r="T11" s="7"/>
    </row>
    <row r="12" spans="1:20" ht="15">
      <c r="A12" s="5"/>
      <c r="B12" s="6"/>
      <c r="C12" s="7" t="str">
        <v>AssessmentSARP</v>
      </c>
      <c r="D12" s="7"/>
      <c r="E12" s="9"/>
      <c r="F12" s="6"/>
      <c r="G12" s="7"/>
      <c r="H12" s="7"/>
      <c r="I12" s="9"/>
      <c r="J12" s="6"/>
      <c r="K12" s="7"/>
      <c r="L12" s="7"/>
      <c r="N12" s="6"/>
      <c r="O12" s="7"/>
      <c r="P12" s="7"/>
      <c r="R12" s="6"/>
      <c r="S12" s="7"/>
      <c r="T12" s="7"/>
    </row>
    <row r="13" spans="1:20" ht="15">
      <c r="B13" s="6"/>
      <c r="C13" s="7" t="str">
        <v>Assessment</v>
      </c>
      <c r="D13" s="7"/>
      <c r="E13" s="9"/>
      <c r="F13" s="6"/>
      <c r="G13" s="7"/>
      <c r="H13" s="7"/>
      <c r="I13" s="9"/>
      <c r="J13" s="6"/>
      <c r="K13" s="7"/>
      <c r="L13" s="7"/>
      <c r="N13" s="6"/>
      <c r="O13" s="7"/>
      <c r="P13" s="7"/>
      <c r="R13" s="6"/>
      <c r="S13" s="7"/>
      <c r="T13" s="7"/>
    </row>
    <row r="14" spans="1:20" ht="15">
      <c r="B14" s="6"/>
      <c r="C14" s="7" t="str">
        <v>Assessment</v>
      </c>
      <c r="D14" s="7"/>
      <c r="E14" s="9"/>
      <c r="F14" s="6"/>
      <c r="G14" s="7"/>
      <c r="H14" s="7"/>
      <c r="I14" s="9"/>
      <c r="J14" s="6"/>
      <c r="K14" s="7"/>
      <c r="L14" s="7"/>
      <c r="N14" s="6"/>
      <c r="O14" s="7"/>
      <c r="P14" s="7"/>
      <c r="R14" s="6"/>
      <c r="S14" s="7"/>
      <c r="T14" s="7"/>
    </row>
    <row r="15" spans="1:20" ht="15">
      <c r="B15" s="6"/>
      <c r="C15" s="7"/>
      <c r="D15" s="7"/>
      <c r="E15" s="9" t="s">
        <v>55</v>
      </c>
      <c r="F15" s="6"/>
      <c r="G15" s="7"/>
      <c r="H15" s="7"/>
      <c r="I15" s="9"/>
      <c r="J15" s="6"/>
      <c r="K15" s="7"/>
      <c r="L15" s="7"/>
      <c r="N15" s="6"/>
      <c r="O15" s="7"/>
      <c r="P15" s="7"/>
      <c r="R15" s="6"/>
      <c r="S15" s="7"/>
      <c r="T15" s="7"/>
    </row>
    <row r="16" spans="1:20" ht="15">
      <c r="A16" s="4" t="s">
        <v>56</v>
      </c>
      <c r="B16" s="6"/>
      <c r="C16" s="7"/>
      <c r="D16" s="7"/>
      <c r="E16" s="9"/>
      <c r="F16" s="6"/>
      <c r="G16" s="7"/>
      <c r="H16" s="7"/>
      <c r="I16" s="9"/>
      <c r="J16" s="6"/>
      <c r="K16" s="7"/>
      <c r="L16" s="7"/>
      <c r="N16" s="6"/>
      <c r="O16" s="7"/>
      <c r="P16" s="7"/>
      <c r="R16" s="6"/>
      <c r="S16" s="7"/>
      <c r="T16" s="7"/>
    </row>
    <row r="17" spans="2:20" ht="15">
      <c r="B17" s="6"/>
      <c r="C17" s="7"/>
      <c r="D17" s="7"/>
      <c r="E17" s="9"/>
      <c r="F17" s="6"/>
      <c r="G17" s="7"/>
      <c r="H17" s="7"/>
      <c r="I17" s="9"/>
      <c r="J17" s="6"/>
      <c r="K17" s="7"/>
      <c r="L17" s="7"/>
      <c r="N17" s="6"/>
      <c r="O17" s="7"/>
      <c r="P17" s="7"/>
      <c r="R17" s="6"/>
      <c r="S17" s="7"/>
      <c r="T17" s="7"/>
    </row>
    <row r="18" spans="2:20" ht="15">
      <c r="B18" s="6"/>
      <c r="C18" s="7"/>
      <c r="D18" s="7"/>
      <c r="E18" s="9"/>
      <c r="F18" s="6"/>
      <c r="G18" s="7"/>
      <c r="H18" s="7"/>
      <c r="I18" s="9"/>
      <c r="J18" s="6"/>
      <c r="K18" s="7"/>
      <c r="L18" s="7"/>
      <c r="N18" s="6"/>
      <c r="O18" s="7"/>
      <c r="P18" s="7"/>
      <c r="R18" s="6"/>
      <c r="S18" s="7"/>
      <c r="T18" s="7"/>
    </row>
    <row r="19" spans="2:20" ht="15">
      <c r="B19" s="6"/>
      <c r="C19" s="7"/>
      <c r="D19" s="7"/>
      <c r="E19" s="9"/>
      <c r="F19" s="6"/>
      <c r="G19" s="7"/>
      <c r="H19" s="7"/>
      <c r="I19" s="9"/>
      <c r="J19" s="6"/>
      <c r="K19" s="7"/>
      <c r="L19" s="7"/>
      <c r="N19" s="6"/>
      <c r="O19" s="7"/>
      <c r="P19" s="7"/>
      <c r="R19" s="6"/>
      <c r="S19" s="7"/>
      <c r="T19" s="7"/>
    </row>
    <row r="20" spans="2:20" ht="15">
      <c r="B20" s="6"/>
      <c r="C20" s="7"/>
      <c r="D20" s="7"/>
      <c r="E20" s="9"/>
      <c r="F20" s="6"/>
      <c r="G20" s="7"/>
      <c r="H20" s="7"/>
      <c r="I20" s="9"/>
      <c r="J20" s="6"/>
      <c r="K20" s="7"/>
      <c r="L20" s="7"/>
      <c r="N20" s="6"/>
      <c r="O20" s="7"/>
      <c r="P20" s="7"/>
      <c r="R20" s="6"/>
      <c r="S20" s="7"/>
      <c r="T20" s="7"/>
    </row>
    <row r="21" spans="2:20" ht="15">
      <c r="B21" s="6"/>
      <c r="C21" s="7"/>
      <c r="D21" s="7"/>
      <c r="E21" s="9"/>
      <c r="F21" s="6"/>
      <c r="G21" s="7"/>
      <c r="H21" s="7"/>
      <c r="I21" s="9"/>
      <c r="J21" s="6"/>
      <c r="K21" s="7"/>
      <c r="L21" s="7"/>
      <c r="N21" s="6"/>
      <c r="O21" s="7"/>
      <c r="P21" s="7"/>
      <c r="R21" s="6"/>
      <c r="S21" s="7"/>
      <c r="T21" s="7"/>
    </row>
    <row r="22" spans="2:20" ht="15">
      <c r="B22" s="6"/>
      <c r="C22" s="7"/>
      <c r="D22" s="7"/>
      <c r="E22" s="9"/>
      <c r="F22" s="6"/>
      <c r="G22" s="7"/>
      <c r="H22" s="7"/>
      <c r="I22" s="9"/>
      <c r="J22" s="6"/>
      <c r="K22" s="7"/>
      <c r="L22" s="7"/>
      <c r="N22" s="6"/>
      <c r="O22" s="7"/>
      <c r="P22" s="7"/>
      <c r="R22" s="6"/>
      <c r="S22" s="7"/>
      <c r="T22" s="7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36" priority="9" operator="beginsWith" text="Not Started">
      <formula>LEFT(E2,LEN("Not Started"))="Not Started"</formula>
    </cfRule>
    <cfRule type="beginsWith" dxfId="35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34" priority="6" operator="beginsWith" text="In Progress">
      <formula>LEFT(E3,LEN("In Progress"))="In Progress"</formula>
    </cfRule>
  </conditionalFormatting>
  <conditionalFormatting sqref="Q2:Q5">
    <cfRule type="beginsWith" dxfId="33" priority="3" operator="beginsWith" text="Not Started">
      <formula>LEFT(Q2,LEN("Not Started"))="Not Started"</formula>
    </cfRule>
    <cfRule type="beginsWith" dxfId="32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R60"/>
  <sheetViews>
    <sheetView zoomScale="85" zoomScaleNormal="85" workbookViewId="0">
      <selection activeCell="Y9" sqref="Y9"/>
    </sheetView>
  </sheetViews>
  <sheetFormatPr defaultColWidth="9.140625" defaultRowHeight="23.25"/>
  <cols>
    <col min="1" max="1" width="30.7109375" style="221" customWidth="1"/>
    <col min="2" max="2" width="41.5703125" style="221" customWidth="1"/>
    <col min="3" max="7" width="9.140625" style="219"/>
    <col min="8" max="14" width="8.7109375" style="219" customWidth="1"/>
    <col min="15" max="15" width="6.7109375" style="219" customWidth="1"/>
    <col min="16" max="16" width="5.28515625" style="219" hidden="1" customWidth="1"/>
    <col min="17" max="17" width="23.42578125" style="221" customWidth="1"/>
    <col min="18" max="18" width="42.140625" style="221" bestFit="1" customWidth="1"/>
    <col min="19" max="20" width="8.7109375" style="219" customWidth="1"/>
    <col min="21" max="16384" width="9.140625" style="219"/>
  </cols>
  <sheetData>
    <row r="1" spans="1:18" ht="45.75" customHeight="1">
      <c r="A1" s="218" t="s">
        <v>66</v>
      </c>
      <c r="B1" s="217" t="s">
        <v>150</v>
      </c>
      <c r="Q1" s="218" t="s">
        <v>149</v>
      </c>
      <c r="R1" s="218" t="s">
        <v>151</v>
      </c>
    </row>
    <row r="2" spans="1:18" ht="49.5" customHeight="1">
      <c r="A2" s="220">
        <v>45614</v>
      </c>
      <c r="B2" s="221" t="s">
        <v>67</v>
      </c>
      <c r="Q2" s="220">
        <v>45629</v>
      </c>
      <c r="R2" s="221">
        <v>3</v>
      </c>
    </row>
    <row r="3" spans="1:18" ht="49.5" customHeight="1">
      <c r="A3" s="220">
        <v>45614</v>
      </c>
      <c r="B3" s="221" t="s">
        <v>68</v>
      </c>
      <c r="Q3" s="220">
        <v>45629</v>
      </c>
      <c r="R3" s="221">
        <v>5</v>
      </c>
    </row>
    <row r="4" spans="1:18" ht="49.5" customHeight="1">
      <c r="A4" s="220">
        <v>45614</v>
      </c>
      <c r="B4" s="221" t="s">
        <v>69</v>
      </c>
    </row>
    <row r="5" spans="1:18" ht="49.5" customHeight="1">
      <c r="A5" s="220">
        <v>45614</v>
      </c>
      <c r="B5" s="221">
        <v>323</v>
      </c>
    </row>
    <row r="6" spans="1:18" ht="49.5" customHeight="1">
      <c r="A6" s="220">
        <v>45614</v>
      </c>
      <c r="B6" s="221" t="s">
        <v>70</v>
      </c>
    </row>
    <row r="7" spans="1:18" ht="49.5" customHeight="1">
      <c r="A7" s="220">
        <v>45629</v>
      </c>
      <c r="B7" s="221" t="s">
        <v>174</v>
      </c>
      <c r="Q7" s="220"/>
    </row>
    <row r="8" spans="1:18" ht="49.5" customHeight="1">
      <c r="A8" s="220"/>
    </row>
    <row r="9" spans="1:18" ht="49.5" customHeight="1"/>
    <row r="10" spans="1:18" ht="49.5" customHeight="1"/>
    <row r="11" spans="1:18" ht="49.5" customHeight="1"/>
    <row r="12" spans="1:18" ht="49.5" customHeight="1"/>
    <row r="13" spans="1:18" ht="49.5" customHeight="1"/>
    <row r="14" spans="1:18" ht="49.5" customHeight="1"/>
    <row r="15" spans="1:18" ht="49.5" customHeight="1"/>
    <row r="16" spans="1:18" ht="49.5" customHeight="1"/>
    <row r="17" ht="49.5" customHeight="1"/>
    <row r="18" ht="49.5" customHeight="1"/>
    <row r="19" ht="49.5" customHeight="1"/>
    <row r="20" ht="49.5" customHeight="1"/>
    <row r="21" ht="49.5" customHeight="1"/>
    <row r="22" ht="49.5" customHeight="1"/>
    <row r="23" ht="49.5" customHeight="1"/>
    <row r="24" ht="49.5" customHeight="1"/>
    <row r="25" ht="49.5" customHeight="1"/>
    <row r="26" ht="49.5" customHeight="1"/>
    <row r="27" ht="49.5" customHeight="1"/>
    <row r="28" ht="49.5" customHeight="1"/>
    <row r="29" ht="49.5" customHeight="1"/>
    <row r="30" ht="49.5" customHeight="1"/>
    <row r="31" ht="49.5" customHeight="1"/>
    <row r="32" ht="49.5" customHeight="1"/>
    <row r="33" ht="49.5" customHeight="1"/>
    <row r="34" ht="49.5" customHeight="1"/>
    <row r="35" ht="49.5" customHeight="1"/>
    <row r="36" ht="49.5" customHeight="1"/>
    <row r="37" ht="49.5" customHeight="1"/>
    <row r="38" ht="49.5" customHeight="1"/>
    <row r="39" ht="49.5" customHeight="1"/>
    <row r="40" ht="49.5" customHeight="1"/>
    <row r="41" ht="49.5" customHeight="1"/>
    <row r="42" ht="49.5" customHeight="1"/>
    <row r="43" ht="49.5" customHeight="1"/>
    <row r="44" ht="49.5" customHeight="1"/>
    <row r="45" ht="49.5" customHeight="1"/>
    <row r="46" ht="49.5" customHeight="1"/>
    <row r="47" ht="49.5" customHeight="1"/>
    <row r="48" ht="49.5" customHeight="1"/>
    <row r="49" ht="49.5" customHeight="1"/>
    <row r="50" ht="49.5" customHeight="1"/>
    <row r="51" ht="49.5" customHeight="1"/>
    <row r="52" ht="49.5" customHeight="1"/>
    <row r="53" ht="49.5" customHeight="1"/>
    <row r="54" ht="49.5" customHeight="1"/>
    <row r="55" ht="49.5" customHeight="1"/>
    <row r="56" ht="49.5" customHeight="1"/>
    <row r="57" ht="49.5" customHeight="1"/>
    <row r="58" ht="49.5" customHeight="1"/>
    <row r="59" ht="49.5" customHeight="1"/>
    <row r="60" ht="49.5" customHeight="1"/>
  </sheetData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sheetPr codeName="Sheet6"/>
  <dimension ref="A1:N55"/>
  <sheetViews>
    <sheetView showGridLines="0" zoomScale="80" zoomScaleNormal="80" workbookViewId="0">
      <selection activeCell="B9" sqref="B9"/>
    </sheetView>
  </sheetViews>
  <sheetFormatPr defaultColWidth="10.85546875" defaultRowHeight="14.25"/>
  <cols>
    <col min="1" max="1" width="6.85546875" style="12" customWidth="1"/>
    <col min="2" max="2" width="25.140625" style="12" customWidth="1"/>
    <col min="3" max="4" width="24.85546875" style="12" customWidth="1"/>
    <col min="5" max="5" width="24" style="12" customWidth="1"/>
    <col min="6" max="6" width="27.85546875" style="12" customWidth="1"/>
    <col min="7" max="10" width="24.85546875" style="12" customWidth="1"/>
    <col min="11" max="11" width="6.28515625" style="12" customWidth="1"/>
    <col min="12" max="16" width="11.85546875" style="12" customWidth="1"/>
    <col min="17" max="16384" width="10.85546875" style="12"/>
  </cols>
  <sheetData>
    <row r="1" spans="1:14" s="13" customFormat="1" ht="60" customHeight="1">
      <c r="A1" s="309" t="s">
        <v>92</v>
      </c>
      <c r="B1" s="310"/>
      <c r="C1" s="310"/>
      <c r="D1" s="310"/>
      <c r="E1" s="310"/>
      <c r="F1" s="310"/>
      <c r="G1" s="310"/>
      <c r="H1" s="310"/>
      <c r="I1" s="310"/>
      <c r="J1" s="310"/>
      <c r="K1" s="311"/>
    </row>
    <row r="2" spans="1:14" ht="20.100000000000001" customHeight="1">
      <c r="A2" s="231"/>
      <c r="B2" s="232"/>
      <c r="C2" s="232"/>
      <c r="D2" s="232"/>
      <c r="E2" s="232"/>
      <c r="F2" s="232"/>
      <c r="G2" s="232"/>
      <c r="H2" s="232"/>
      <c r="I2" s="232"/>
      <c r="J2" s="232"/>
      <c r="K2" s="233"/>
    </row>
    <row r="3" spans="1:14" ht="38.25" customHeight="1" thickBot="1">
      <c r="A3" s="30"/>
      <c r="B3" s="225" t="s">
        <v>91</v>
      </c>
      <c r="C3" s="226" t="s">
        <v>90</v>
      </c>
      <c r="D3" s="226" t="s">
        <v>89</v>
      </c>
      <c r="E3" s="226" t="s">
        <v>88</v>
      </c>
      <c r="F3" s="226" t="s">
        <v>87</v>
      </c>
      <c r="G3" s="227" t="s">
        <v>86</v>
      </c>
      <c r="H3" s="229"/>
      <c r="I3" s="224" t="s">
        <v>85</v>
      </c>
      <c r="J3" s="28">
        <f ca="1">IFERROR(SUMIFS(GPADB[CLASS WEIGHTED CREDITS],GPADB[TERM NUMBER],1) / SUMIFS(GPADB[CLASS CREDITS],GPADB[TERM NUMBER],1)*4,"")</f>
        <v>3.3909090909090907</v>
      </c>
      <c r="K3" s="234"/>
    </row>
    <row r="4" spans="1:14" s="13" customFormat="1" ht="20.100000000000001" customHeight="1">
      <c r="A4" s="22"/>
      <c r="B4" s="29" t="s">
        <v>84</v>
      </c>
      <c r="C4" s="26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23" cm="1">
        <f t="array" aca="1" ref="D4" ca="1">IFERROR(    IF( INDIRECT($B4&amp;"!$h$7") = "Yes",  IF( INDIRECT($B4&amp;"!$f$5") = 0, "Update Course Tab", INDIRECT($B4&amp;"!$f$5")*4 ), "Link Course Tab"), "Add New CourseTab")</f>
        <v>0.5</v>
      </c>
      <c r="E4" s="24" cm="1">
        <f t="array" aca="1" ref="E4" ca="1">IFERROR(    IF( INDIRECT($B4&amp;"!$h$7") = "Yes",  IF( INDIRECT($B4&amp;"!$H$21") = 0, "Update Course Tab", INDIRECT($B4&amp;"!$H$21") ), "Link Course Tab"), "Add New CourseTab")</f>
        <v>0.87533333333333341</v>
      </c>
      <c r="F4" s="23" cm="1">
        <f t="array" aca="1" ref="F4" ca="1">IFERROR(    IF( INDIRECT($B4&amp;"!$h$7") = "Yes",  IF( INDIRECT($B4&amp;"!$c$7") = 0, "Update Course Tab", INDIRECT($B4&amp;"!$c$7")), "Link Course Tab"), "Add New CourseTab")</f>
        <v>0.46250000000000002</v>
      </c>
      <c r="G4" s="223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230"/>
      <c r="I4" s="224" t="s">
        <v>83</v>
      </c>
      <c r="J4" s="28">
        <f ca="1">IFERROR(SUMIFS(GPADB[CLASS WEIGHTED CREDITS],GPADB[TERM NUMBER],2) / SUMIFS(GPADB[CLASS CREDITS],GPADB[TERM NUMBER],2)*4,"")</f>
        <v>3.9</v>
      </c>
      <c r="K4" s="235"/>
      <c r="L4" s="12"/>
      <c r="M4" s="12"/>
      <c r="N4" s="12"/>
    </row>
    <row r="5" spans="1:14" s="13" customFormat="1" ht="20.100000000000001" customHeight="1">
      <c r="A5" s="22"/>
      <c r="B5" s="27" t="s">
        <v>82</v>
      </c>
      <c r="C5" s="26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23" cm="1">
        <f t="array" aca="1" ref="D5" ca="1">IFERROR(    IF( INDIRECT($B5&amp;"!$h$7") = "Yes",  IF( INDIRECT($B5&amp;"!$f$5") = 0, "Update Course Tab", INDIRECT($B5&amp;"!$f$5")*4 ), "Link Course Tab"), "Add New CourseTab")</f>
        <v>0.5</v>
      </c>
      <c r="E5" s="24" cm="1">
        <f t="array" aca="1" ref="E5" ca="1">IFERROR(    IF( INDIRECT($B5&amp;"!$h$7") = "Yes",  IF( INDIRECT($B5&amp;"!$H$21") = 0, "Update Course Tab", INDIRECT($B5&amp;"!$H$21") ), "Link Course Tab"), "Add New CourseTab")</f>
        <v>0.58150000000000013</v>
      </c>
      <c r="F5" s="23" cm="1">
        <f t="array" aca="1" ref="F5" ca="1">IFERROR(    IF( INDIRECT($B5&amp;"!$h$7") = "Yes",  IF( INDIRECT($B5&amp;"!$c$7") = 0, "Update Course Tab", INDIRECT($B5&amp;"!$c$7")), "Link Course Tab"), "Add New CourseTab")</f>
        <v>0.16250000000000001</v>
      </c>
      <c r="G5" s="223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230"/>
      <c r="I5" s="224" t="s">
        <v>81</v>
      </c>
      <c r="J5" s="28" t="str">
        <f ca="1">IFERROR(SUMIFS(GPADB[CLASS WEIGHTED CREDITS],GPADB[TERM NUMBER],3) / SUMIFS(GPADB[CLASS CREDITS],GPADB[TERM NUMBER],3)*4,"")</f>
        <v/>
      </c>
      <c r="K5" s="235"/>
    </row>
    <row r="6" spans="1:14" s="13" customFormat="1" ht="20.100000000000001" customHeight="1">
      <c r="A6" s="22"/>
      <c r="B6" s="27" t="s">
        <v>80</v>
      </c>
      <c r="C6" s="26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23" cm="1">
        <f t="array" aca="1" ref="D6" ca="1">IFERROR(    IF( INDIRECT($B6&amp;"!$h$7") = "Yes",  IF( INDIRECT($B6&amp;"!$f$5") = 0, "Update Course Tab", INDIRECT($B6&amp;"!$f$5")*4 ), "Link Course Tab"), "Add New CourseTab")</f>
        <v>0.5</v>
      </c>
      <c r="E6" s="24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23" cm="1">
        <f t="array" aca="1" ref="F6" ca="1">IFERROR(    IF( INDIRECT($B6&amp;"!$h$7") = "Yes",  IF( INDIRECT($B6&amp;"!$c$7") = 0, "Update Course Tab", INDIRECT($B6&amp;"!$c$7")), "Link Course Tab"), "Add New CourseTab")</f>
        <v>0.48749999999999999</v>
      </c>
      <c r="G6" s="223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230"/>
      <c r="I6" s="224" t="s">
        <v>79</v>
      </c>
      <c r="J6" s="28" t="str">
        <f ca="1">IFERROR(SUMIFS(GPADB[CLASS WEIGHTED CREDITS],GPADB[TERM NUMBER],4) / SUMIFS(GPADB[CLASS CREDITS],GPADB[TERM NUMBER],4)*4,"")</f>
        <v/>
      </c>
      <c r="K6" s="235"/>
    </row>
    <row r="7" spans="1:14" s="13" customFormat="1" ht="20.100000000000001" customHeight="1">
      <c r="A7" s="22"/>
      <c r="B7" s="27" t="s">
        <v>78</v>
      </c>
      <c r="C7" s="26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23" cm="1">
        <f t="array" aca="1" ref="D7" ca="1">IFERROR(    IF( INDIRECT($B7&amp;"!$h$7") = "Yes",  IF( INDIRECT($B7&amp;"!$f$5") = 0, "Update Course Tab", INDIRECT($B7&amp;"!$f$5")*4 ), "Link Course Tab"), "Add New CourseTab")</f>
        <v>0.5</v>
      </c>
      <c r="E7" s="24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23" cm="1">
        <f t="array" aca="1" ref="F7" ca="1">IFERROR(    IF( INDIRECT($B7&amp;"!$h$7") = "Yes",  IF( INDIRECT($B7&amp;"!$c$7") = 0, "Update Course Tab", INDIRECT($B7&amp;"!$c$7")), "Link Course Tab"), "Add New CourseTab")</f>
        <v>0.48749999999999999</v>
      </c>
      <c r="G7" s="223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230"/>
      <c r="I7" s="224" t="s">
        <v>77</v>
      </c>
      <c r="J7" s="28" t="str">
        <f ca="1">IFERROR(SUMIFS(GPADB[CLASS WEIGHTED CREDITS],GPADB[TERM NUMBER],5) / SUMIFS(GPADB[CLASS CREDITS],GPADB[TERM NUMBER],5)*4,"")</f>
        <v/>
      </c>
      <c r="K7" s="235"/>
    </row>
    <row r="8" spans="1:14" s="13" customFormat="1" ht="20.100000000000001" customHeight="1">
      <c r="A8" s="22"/>
      <c r="B8" s="27" t="s">
        <v>76</v>
      </c>
      <c r="C8" s="26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23" cm="1">
        <f t="array" aca="1" ref="D8" ca="1">IFERROR(    IF( INDIRECT($B8&amp;"!$h$7") = "Yes",  IF( INDIRECT($B8&amp;"!$f$5") = 0, "Update Course Tab", INDIRECT($B8&amp;"!$f$5")*4 ), "Link Course Tab"), "Add New CourseTab")</f>
        <v>0.75</v>
      </c>
      <c r="E8" s="24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23" cm="1">
        <f t="array" aca="1" ref="F8" ca="1">IFERROR(    IF( INDIRECT($B8&amp;"!$h$7") = "Yes",  IF( INDIRECT($B8&amp;"!$c$7") = 0, "Update Course Tab", INDIRECT($B8&amp;"!$c$7")), "Link Course Tab"), "Add New CourseTab")</f>
        <v>0.73124999999999996</v>
      </c>
      <c r="G8" s="223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230"/>
      <c r="I8" s="224" t="s">
        <v>75</v>
      </c>
      <c r="J8" s="28" t="str">
        <f ca="1">IFERROR(SUMIFS(GPADB[CLASS WEIGHTED CREDITS],GPADB[TERM NUMBER],6) / SUMIFS(GPADB[CLASS CREDITS],GPADB[TERM NUMBER],6)*4,"")</f>
        <v/>
      </c>
      <c r="K8" s="235"/>
    </row>
    <row r="9" spans="1:14" s="13" customFormat="1" ht="78" customHeight="1">
      <c r="A9" s="22"/>
      <c r="B9" s="27" t="s">
        <v>142</v>
      </c>
      <c r="C9" s="26" cm="1">
        <f t="array" aca="1" ref="C9" ca="1">IFERROR(    IF( INDIRECT($B9&amp;"!$h$7") = "Yes",  IF( INDIRECT($B9&amp;"!$f$6") = 0, "Update Course Tab", INDIRECT($B9&amp;"!$f$6") ), "Link Course Tab"), "Add New CourseTab")</f>
        <v>2</v>
      </c>
      <c r="D9" s="25" cm="1">
        <f t="array" aca="1" ref="D9" ca="1">IFERROR(    IF( INDIRECT($B9&amp;"!$h$7") = "Yes",  IF( INDIRECT($B9&amp;"!$f$5") = 0, "Update Course Tab", INDIRECT($B9&amp;"!$f$5")*4 ), "Link Course Tab"), "Add New CourseTab")</f>
        <v>2.4</v>
      </c>
      <c r="E9" s="24" cm="1">
        <f t="array" aca="1" ref="E9" ca="1">IFERROR(    IF( INDIRECT($B9&amp;"!$h$7") = "Yes",  IF( INDIRECT($B9&amp;"!$H$21") = 0, "Update Course Tab", INDIRECT($B9&amp;"!$H$21") ), "Link Course Tab"), "Add New CourseTab")</f>
        <v>0.12</v>
      </c>
      <c r="F9" s="23" cm="1">
        <f t="array" aca="1" ref="F9" ca="1">IFERROR(    IF( INDIRECT($B9&amp;"!$h$7") = "Yes",  IF( INDIRECT($B9&amp;"!$c$7") = 0, "Update Course Tab", INDIRECT($B9&amp;"!$c$7")), "Link Course Tab"), "Add New CourseTab")</f>
        <v>2.34</v>
      </c>
      <c r="G9" s="223" cm="1">
        <f t="array" aca="1" ref="G9" ca="1">IFERROR(    IF( INDIRECT($B9&amp;"!$h$7") = "Yes",  IF( INDIRECT($B9&amp;"!$f$21") = 0, "Update Course Tab", INDIRECT($B9&amp;"!$f$21") ), "Link Course Tab"), "Add New CourseTab")</f>
        <v>2</v>
      </c>
      <c r="H9" s="230"/>
      <c r="I9" s="224" t="s">
        <v>74</v>
      </c>
      <c r="J9" s="28" t="str">
        <f ca="1">IFERROR(SUMIFS(GPADB[CLASS WEIGHTED CREDITS],GPADB[TERM NUMBER],7) / SUMIFS(GPADB[CLASS CREDITS],GPADB[TERM NUMBER],7)*4,"")</f>
        <v/>
      </c>
      <c r="K9" s="235"/>
    </row>
    <row r="10" spans="1:14" s="13" customFormat="1" ht="41.25" customHeight="1">
      <c r="A10" s="22"/>
      <c r="B10" s="27"/>
      <c r="C10" s="26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25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24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23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223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230"/>
      <c r="I10" s="224" t="s">
        <v>73</v>
      </c>
      <c r="J10" s="28" t="str">
        <f ca="1">IFERROR(SUMIFS(GPADB[CLASS WEIGHTED CREDITS],GPADB[TERM NUMBER],8) / SUMIFS(GPADB[CLASS CREDITS],GPADB[TERM NUMBER],8)*4,"")</f>
        <v/>
      </c>
      <c r="K10" s="235"/>
    </row>
    <row r="11" spans="1:14" s="13" customFormat="1" ht="51.75" customHeight="1">
      <c r="A11" s="22"/>
      <c r="B11" s="27"/>
      <c r="C11" s="26" t="str" cm="1">
        <f t="array" aca="1" ref="C11" ca="1">IFERROR(    IF( INDIRECT($B11&amp;"!$h$7") = "Yes",  IF( INDIRECT($B11&amp;"!$f$6") = 0, "Update Course Tab", INDIRECT($B11&amp;"!$f$6") ), "Link Course Tab"), "Add New CourseTab")</f>
        <v>Add New CourseTab</v>
      </c>
      <c r="D11" s="25" t="str" cm="1">
        <f t="array" aca="1" ref="D11" ca="1">IFERROR(    IF( INDIRECT($B11&amp;"!$h$7") = "Yes",  IF( INDIRECT($B11&amp;"!$f$5") = 0, "Update Course Tab", INDIRECT($B11&amp;"!$f$5")*4 ), "Link Course Tab"), "Add New CourseTab")</f>
        <v>Add New CourseTab</v>
      </c>
      <c r="E11" s="24" t="str" cm="1">
        <f t="array" aca="1" ref="E11" ca="1">IFERROR(    IF( INDIRECT($B11&amp;"!$h$7") = "Yes",  IF( INDIRECT($B11&amp;"!$H$21") = 0, "Update Course Tab", INDIRECT($B11&amp;"!$H$21") ), "Link Course Tab"), "Add New CourseTab")</f>
        <v>Add New CourseTab</v>
      </c>
      <c r="F11" s="23" t="str" cm="1">
        <f t="array" aca="1" ref="F11" ca="1">IFERROR(    IF( INDIRECT($B11&amp;"!$h$7") = "Yes",  IF( INDIRECT($B11&amp;"!$c$7") = 0, "Update Course Tab", INDIRECT($B11&amp;"!$c$7")), "Link Course Tab"), "Add New CourseTab")</f>
        <v>Add New CourseTab</v>
      </c>
      <c r="G11" s="223" t="str" cm="1">
        <f t="array" aca="1" ref="G11" ca="1">IFERROR(    IF( INDIRECT($B11&amp;"!$h$7") = "Yes",  IF( INDIRECT($B11&amp;"!$f$21") = 0, "Update Course Tab", INDIRECT($B11&amp;"!$f$21") ), "Link Course Tab"), "Add New CourseTab")</f>
        <v>Add New CourseTab</v>
      </c>
      <c r="H11" s="230"/>
      <c r="I11" s="224" t="s">
        <v>72</v>
      </c>
      <c r="J11" s="28">
        <f ca="1">GPADB[[#Totals],[CLASS WEIGHTED CREDITS]]/GPADB[[#Totals],[CLASS CREDITS]]*4</f>
        <v>3.6281553398058248</v>
      </c>
      <c r="K11" s="235"/>
    </row>
    <row r="12" spans="1:14" s="13" customFormat="1" ht="75" customHeight="1">
      <c r="A12" s="22"/>
      <c r="B12" s="27"/>
      <c r="C12" s="26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25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24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23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223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16"/>
      <c r="I12" s="15"/>
      <c r="J12" s="230"/>
      <c r="K12" s="14"/>
    </row>
    <row r="13" spans="1:14" s="13" customFormat="1" ht="57" customHeight="1">
      <c r="A13" s="22"/>
      <c r="B13" s="27"/>
      <c r="C13" s="26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25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24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23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223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16"/>
      <c r="I13" s="15"/>
      <c r="J13" s="230"/>
      <c r="K13" s="14"/>
    </row>
    <row r="14" spans="1:14" s="13" customFormat="1" ht="51.75" customHeight="1">
      <c r="A14" s="22"/>
      <c r="B14" s="27"/>
      <c r="C14" s="26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25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24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23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223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16"/>
      <c r="I14" s="15"/>
      <c r="J14" s="230"/>
      <c r="K14" s="14"/>
    </row>
    <row r="15" spans="1:14" s="13" customFormat="1" ht="39" customHeight="1" thickBot="1">
      <c r="A15" s="22"/>
      <c r="B15" s="27"/>
      <c r="C15" s="26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25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24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23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223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16"/>
      <c r="I15" s="15"/>
      <c r="J15" s="230"/>
      <c r="K15" s="14"/>
    </row>
    <row r="16" spans="1:14" s="13" customFormat="1" ht="20.100000000000001" customHeight="1" thickTop="1">
      <c r="A16" s="22"/>
      <c r="B16" s="100"/>
      <c r="C16" s="21"/>
      <c r="D16" s="20">
        <f ca="1">SUBTOTAL(109,GPADB[CLASS CREDITS])</f>
        <v>5.15</v>
      </c>
      <c r="E16" s="19">
        <f ca="1">SUBTOTAL(101,GPADB[CLASS GRADE])</f>
        <v>0.6892222222222224</v>
      </c>
      <c r="F16" s="18">
        <f ca="1">SUBTOTAL(109,GPADB[CLASS WEIGHTED CREDITS])</f>
        <v>4.6712499999999997</v>
      </c>
      <c r="G16" s="17">
        <f ca="1">SUBTOTAL(109,GPADB[ASSIGNMENT COUNT])</f>
        <v>56</v>
      </c>
      <c r="H16" s="228" t="s">
        <v>71</v>
      </c>
      <c r="I16" s="15"/>
      <c r="J16" s="230"/>
      <c r="K16" s="14"/>
    </row>
    <row r="17" spans="1:12" s="13" customFormat="1" ht="20.100000000000001" customHeight="1">
      <c r="A17" s="12"/>
      <c r="B17" s="99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s="13" customFormat="1" ht="20.100000000000001" customHeight="1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s="13" customFormat="1" ht="20.100000000000001" customHeight="1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 s="13" customFormat="1" ht="20.100000000000001" customHeight="1">
      <c r="A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s="13" customFormat="1" ht="20.100000000000001" customHeight="1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 s="13" customFormat="1" ht="20.100000000000001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s="13" customFormat="1" ht="20.100000000000001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 s="13" customFormat="1" ht="20.100000000000001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s="13" customFormat="1" ht="20.100000000000001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  <row r="26" spans="1:12" s="13" customFormat="1" ht="20.100000000000001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 s="13" customFormat="1" ht="20.100000000000001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2" s="13" customFormat="1" ht="20.100000000000001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 s="13" customFormat="1" ht="20.100000000000001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2" s="13" customFormat="1" ht="20.100000000000001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 s="13" customFormat="1" ht="20.100000000000001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2" s="13" customFormat="1" ht="20.100000000000001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 s="13" customFormat="1" ht="20.100000000000001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 s="13" customFormat="1" ht="20.100000000000001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 s="13" customFormat="1" ht="20.100000000000001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 s="13" customFormat="1" ht="20.100000000000001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</row>
    <row r="37" spans="1:12" s="13" customFormat="1" ht="20.100000000000001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</row>
    <row r="38" spans="1:12" s="13" customFormat="1" ht="20.100000000000001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</row>
    <row r="39" spans="1:12" s="13" customFormat="1" ht="20.100000000000001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</row>
    <row r="40" spans="1:12" s="13" customFormat="1" ht="20.100000000000001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</row>
    <row r="41" spans="1:12" s="13" customFormat="1" ht="20.100000000000001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</row>
    <row r="42" spans="1:12" ht="20.100000000000001" customHeight="1"/>
    <row r="43" spans="1:12" ht="20.100000000000001" customHeight="1"/>
    <row r="44" spans="1:12" ht="20.100000000000001" customHeight="1"/>
    <row r="45" spans="1:12" ht="20.100000000000001" customHeight="1"/>
    <row r="46" spans="1:12" ht="20.100000000000001" customHeight="1"/>
    <row r="47" spans="1:12" ht="15" customHeight="1"/>
    <row r="48" spans="1:12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</sheetData>
  <sheetProtection formatColumns="0" formatRows="0" insertRows="0" sort="0" autoFilter="0"/>
  <mergeCells count="1">
    <mergeCell ref="A1:K1"/>
  </mergeCells>
  <conditionalFormatting sqref="C4:F15">
    <cfRule type="containsText" dxfId="25" priority="3" stopIfTrue="1" operator="containsText" text="Course">
      <formula>NOT(ISERROR(SEARCH("Course",C4)))</formula>
    </cfRule>
  </conditionalFormatting>
  <conditionalFormatting sqref="C16:G16">
    <cfRule type="containsText" dxfId="24" priority="2" stopIfTrue="1" operator="containsText" text="Debt">
      <formula>NOT(ISERROR(SEARCH("Debt",C16)))</formula>
    </cfRule>
  </conditionalFormatting>
  <conditionalFormatting sqref="D4:F16 G16">
    <cfRule type="expression" dxfId="23" priority="4">
      <formula>#REF!="EUR"</formula>
    </cfRule>
    <cfRule type="expression" dxfId="22" priority="5">
      <formula>#REF!="GBP"</formula>
    </cfRule>
  </conditionalFormatting>
  <conditionalFormatting sqref="G4:G15">
    <cfRule type="containsText" dxfId="21" priority="1" stopIfTrue="1" operator="containsText" text="Course">
      <formula>NOT(ISERROR(SEARCH("Course",G4)))</formula>
    </cfRule>
  </conditionalFormatting>
  <conditionalFormatting sqref="J3:J11">
    <cfRule type="containsText" dxfId="20" priority="6" stopIfTrue="1" operator="containsText" text="Debt">
      <formula>NOT(ISERROR(SEARCH("Debt",J3)))</formula>
    </cfRule>
    <cfRule type="expression" dxfId="19" priority="7">
      <formula>#REF!="GBP"</formula>
    </cfRule>
    <cfRule type="expression" dxfId="18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 codeName="Sheet7">
    <pageSetUpPr fitToPage="1"/>
  </sheetPr>
  <dimension ref="A1:V112"/>
  <sheetViews>
    <sheetView showGridLines="0" showRuler="0" zoomScale="71" zoomScaleNormal="120" workbookViewId="0">
      <selection activeCell="C14" sqref="C14"/>
    </sheetView>
  </sheetViews>
  <sheetFormatPr defaultColWidth="8.85546875" defaultRowHeight="14.25"/>
  <cols>
    <col min="1" max="1" width="5" style="12" customWidth="1"/>
    <col min="2" max="2" width="20.140625" style="12" customWidth="1"/>
    <col min="3" max="3" width="27.140625" style="12" customWidth="1"/>
    <col min="4" max="4" width="12.85546875" style="31" customWidth="1"/>
    <col min="5" max="5" width="23" style="31" customWidth="1"/>
    <col min="6" max="6" width="14.85546875" style="12" customWidth="1"/>
    <col min="7" max="7" width="12.85546875" style="12" customWidth="1"/>
    <col min="8" max="8" width="13.7109375" style="12" customWidth="1"/>
    <col min="9" max="9" width="7.7109375" style="12" customWidth="1"/>
    <col min="10" max="10" width="35.85546875" style="12" customWidth="1"/>
    <col min="11" max="11" width="6.28515625" style="12" customWidth="1"/>
    <col min="12" max="12" width="15" style="31" customWidth="1"/>
    <col min="13" max="13" width="11" style="31" customWidth="1"/>
    <col min="14" max="15" width="10.140625" style="12" bestFit="1" customWidth="1"/>
    <col min="16" max="16" width="14.140625" style="12" bestFit="1" customWidth="1"/>
    <col min="17" max="18" width="11.140625" style="12" bestFit="1" customWidth="1"/>
    <col min="19" max="19" width="10.140625" style="12" bestFit="1" customWidth="1"/>
    <col min="20" max="16384" width="8.85546875" style="12"/>
  </cols>
  <sheetData>
    <row r="1" spans="1:22" s="13" customFormat="1" ht="45.75">
      <c r="A1" s="313" t="str">
        <f ca="1">IF(F4="","CLASS GPA TRACKER",F4&amp;": "&amp;C6)</f>
        <v>MATH115: A-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22" ht="20.25">
      <c r="A2" s="314" t="s">
        <v>132</v>
      </c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9"/>
      <c r="U2" s="13"/>
      <c r="V2" s="13"/>
    </row>
    <row r="3" spans="1:22" s="34" customFormat="1" ht="18" customHeight="1">
      <c r="A3" s="55"/>
      <c r="B3" s="83"/>
      <c r="C3" s="83"/>
      <c r="D3" s="84"/>
      <c r="E3" s="84"/>
      <c r="F3" s="83"/>
      <c r="G3" s="83"/>
      <c r="H3" s="83"/>
      <c r="I3" s="83"/>
      <c r="J3" s="83"/>
      <c r="K3" s="82"/>
      <c r="L3" s="39"/>
      <c r="M3" s="39"/>
      <c r="N3" s="13"/>
    </row>
    <row r="4" spans="1:22" ht="15.95" customHeight="1" thickBot="1">
      <c r="A4" s="43"/>
      <c r="B4" s="315" t="s">
        <v>131</v>
      </c>
      <c r="C4" s="315"/>
      <c r="D4" s="45"/>
      <c r="E4" s="81" t="s">
        <v>130</v>
      </c>
      <c r="F4" s="80" t="str" cm="1">
        <f t="array" aca="1" ref="F4" ca="1">MID(CELL("filename",A1),FIND("]",CELL("filename",A1))+1,255)</f>
        <v>MATH115</v>
      </c>
      <c r="G4" s="45"/>
      <c r="H4" s="316" t="s">
        <v>129</v>
      </c>
      <c r="I4" s="42"/>
      <c r="J4" s="72"/>
      <c r="K4" s="44"/>
      <c r="L4" s="39"/>
      <c r="R4" s="13"/>
      <c r="S4" s="13"/>
      <c r="T4" s="13"/>
      <c r="U4" s="13"/>
      <c r="V4" s="13"/>
    </row>
    <row r="5" spans="1:22" ht="15.95" customHeight="1">
      <c r="A5" s="43"/>
      <c r="B5" s="62" t="s">
        <v>128</v>
      </c>
      <c r="C5" s="78">
        <v>3.7</v>
      </c>
      <c r="D5" s="45"/>
      <c r="E5" s="92" t="s">
        <v>136</v>
      </c>
      <c r="F5" s="93">
        <v>0.125</v>
      </c>
      <c r="G5" s="45"/>
      <c r="H5" s="316"/>
      <c r="I5" s="42"/>
      <c r="J5" s="318" t="s">
        <v>126</v>
      </c>
      <c r="K5" s="44"/>
      <c r="L5" s="39"/>
      <c r="R5" s="13"/>
      <c r="S5" s="13"/>
      <c r="T5" s="13"/>
      <c r="U5" s="13"/>
      <c r="V5" s="13"/>
    </row>
    <row r="6" spans="1:22" ht="15.95" customHeight="1" thickBot="1">
      <c r="A6" s="43"/>
      <c r="B6" s="62" t="s">
        <v>125</v>
      </c>
      <c r="C6" s="78" t="s">
        <v>133</v>
      </c>
      <c r="D6" s="45"/>
      <c r="E6" s="77" t="s">
        <v>124</v>
      </c>
      <c r="F6" s="76">
        <v>1</v>
      </c>
      <c r="G6" s="45"/>
      <c r="H6" s="317"/>
      <c r="I6" s="42"/>
      <c r="J6" s="319"/>
      <c r="K6" s="44"/>
      <c r="L6" s="39"/>
      <c r="R6" s="13"/>
      <c r="S6" s="13"/>
      <c r="T6" s="13"/>
      <c r="U6" s="13"/>
      <c r="V6" s="13"/>
    </row>
    <row r="7" spans="1:22" ht="15.95" customHeight="1" thickBot="1">
      <c r="A7" s="43"/>
      <c r="B7" s="62" t="s">
        <v>123</v>
      </c>
      <c r="C7" s="63">
        <f>C5*F5</f>
        <v>0.46250000000000002</v>
      </c>
      <c r="D7" s="45"/>
      <c r="E7" s="45"/>
      <c r="F7" s="42"/>
      <c r="G7" s="45"/>
      <c r="H7" s="75" t="s">
        <v>122</v>
      </c>
      <c r="I7" s="42"/>
      <c r="J7" s="320"/>
      <c r="K7" s="44"/>
      <c r="L7" s="39"/>
      <c r="R7" s="13"/>
      <c r="S7" s="13"/>
      <c r="T7" s="13"/>
      <c r="U7" s="13"/>
      <c r="V7" s="13"/>
    </row>
    <row r="8" spans="1:22" ht="15.95" customHeight="1">
      <c r="A8" s="43"/>
      <c r="B8" s="42"/>
      <c r="C8" s="42"/>
      <c r="D8" s="45"/>
      <c r="E8" s="45"/>
      <c r="F8" s="42"/>
      <c r="G8" s="45"/>
      <c r="H8" s="42"/>
      <c r="I8" s="42"/>
      <c r="J8" s="72"/>
      <c r="K8" s="44"/>
      <c r="L8" s="39"/>
      <c r="R8" s="13"/>
      <c r="S8" s="13"/>
      <c r="T8" s="13"/>
      <c r="U8" s="13"/>
      <c r="V8" s="13"/>
    </row>
    <row r="9" spans="1:22" ht="15" customHeight="1">
      <c r="A9" s="43"/>
      <c r="B9" s="315" t="s">
        <v>121</v>
      </c>
      <c r="C9" s="315"/>
      <c r="D9" s="42"/>
      <c r="E9" s="315" t="s">
        <v>120</v>
      </c>
      <c r="F9" s="315"/>
      <c r="G9" s="315"/>
      <c r="H9" s="315"/>
      <c r="I9" s="45"/>
      <c r="J9" s="72"/>
      <c r="K9" s="41"/>
      <c r="L9" s="39"/>
      <c r="T9" s="13"/>
      <c r="U9" s="13"/>
      <c r="V9" s="13"/>
    </row>
    <row r="10" spans="1:22" ht="32.1" customHeight="1" thickBot="1">
      <c r="A10" s="43"/>
      <c r="B10" s="61" t="s">
        <v>113</v>
      </c>
      <c r="C10" s="74" t="s">
        <v>119</v>
      </c>
      <c r="D10" s="42"/>
      <c r="E10" s="61" t="s">
        <v>113</v>
      </c>
      <c r="F10" s="74" t="s">
        <v>118</v>
      </c>
      <c r="G10" s="60" t="s">
        <v>117</v>
      </c>
      <c r="H10" s="60" t="s">
        <v>116</v>
      </c>
      <c r="I10" s="45"/>
      <c r="J10" s="72"/>
      <c r="K10" s="41"/>
      <c r="L10" s="39"/>
      <c r="T10" s="13"/>
      <c r="U10" s="13"/>
      <c r="V10" s="13"/>
    </row>
    <row r="11" spans="1:22" s="34" customFormat="1" ht="15.95" customHeight="1">
      <c r="A11" s="55"/>
      <c r="B11" s="73" t="s">
        <v>106</v>
      </c>
      <c r="C11" s="56">
        <v>0.05</v>
      </c>
      <c r="D11" s="42"/>
      <c r="E11" s="69" t="str">
        <f t="shared" ref="E11:E20" si="0">IF(B11="","",B11)</f>
        <v>Class Exercises</v>
      </c>
      <c r="F11" s="68">
        <f t="shared" ref="F11:F20" si="1">IF( IF(E11&lt;&gt;"",COUNTIF($B$25:$B$89,E11),"") = 0,"", IF(E11&lt;&gt;"",COUNTIF($B$25:$B$89,E11),""))</f>
        <v>4</v>
      </c>
      <c r="G11" s="67">
        <f t="shared" ref="G11:G20" si="2">IFERROR( IF(F11&lt;&gt;"",AVERAGEIFS($E$25:$E$89,$B$25:$B$89, E11),""),"")</f>
        <v>0.9</v>
      </c>
      <c r="H11" s="67">
        <f t="shared" ref="H11:H20" si="3">IFERROR(G11*C11,"")</f>
        <v>4.5000000000000005E-2</v>
      </c>
      <c r="I11" s="45"/>
      <c r="J11" s="72"/>
      <c r="K11" s="44"/>
      <c r="L11" s="12"/>
    </row>
    <row r="12" spans="1:22" s="13" customFormat="1" ht="15" customHeight="1">
      <c r="A12" s="55"/>
      <c r="B12" s="71" t="s">
        <v>100</v>
      </c>
      <c r="C12" s="50">
        <v>0.05</v>
      </c>
      <c r="D12" s="42"/>
      <c r="E12" s="69" t="str">
        <f t="shared" si="0"/>
        <v>Homework</v>
      </c>
      <c r="F12" s="68" t="str">
        <f t="shared" si="1"/>
        <v/>
      </c>
      <c r="G12" s="67" t="str">
        <f t="shared" si="2"/>
        <v/>
      </c>
      <c r="H12" s="67" t="str">
        <f t="shared" si="3"/>
        <v/>
      </c>
      <c r="I12" s="45"/>
      <c r="J12" s="72"/>
      <c r="K12" s="44"/>
      <c r="L12" s="12"/>
    </row>
    <row r="13" spans="1:22" s="13" customFormat="1" ht="15.95" customHeight="1">
      <c r="A13" s="55"/>
      <c r="B13" s="71" t="s">
        <v>98</v>
      </c>
      <c r="C13" s="50">
        <v>0.05</v>
      </c>
      <c r="D13" s="42"/>
      <c r="E13" s="69" t="str">
        <f t="shared" si="0"/>
        <v>Mid Term</v>
      </c>
      <c r="F13" s="68">
        <f t="shared" si="1"/>
        <v>1</v>
      </c>
      <c r="G13" s="67">
        <f>IFERROR( IF(F13&lt;&gt;"",AVERAGEIFS($E$25:$E$89,$B$25:$B$89, E13),""),"")</f>
        <v>0.75</v>
      </c>
      <c r="H13" s="67">
        <f>IFERROR(G13*C13,"")</f>
        <v>3.7500000000000006E-2</v>
      </c>
      <c r="I13" s="45"/>
      <c r="J13" s="72"/>
      <c r="K13" s="44"/>
      <c r="L13" s="12"/>
      <c r="M13" s="12"/>
    </row>
    <row r="14" spans="1:22" s="13" customFormat="1" ht="15.95" customHeight="1">
      <c r="A14" s="55"/>
      <c r="B14" s="71" t="s">
        <v>95</v>
      </c>
      <c r="C14" s="50">
        <v>0.1</v>
      </c>
      <c r="D14" s="42"/>
      <c r="E14" s="69" t="str">
        <f t="shared" si="0"/>
        <v>Projects</v>
      </c>
      <c r="F14" s="68">
        <f t="shared" si="1"/>
        <v>1</v>
      </c>
      <c r="G14" s="67">
        <f t="shared" si="2"/>
        <v>0.9</v>
      </c>
      <c r="H14" s="67">
        <f t="shared" si="3"/>
        <v>9.0000000000000011E-2</v>
      </c>
      <c r="I14" s="45"/>
      <c r="J14" s="72"/>
      <c r="K14" s="44"/>
      <c r="L14" s="12"/>
      <c r="M14" s="12"/>
    </row>
    <row r="15" spans="1:22" s="13" customFormat="1" ht="15.95" customHeight="1">
      <c r="A15" s="55"/>
      <c r="B15" s="71" t="s">
        <v>97</v>
      </c>
      <c r="C15" s="50">
        <v>0.55000000000000004</v>
      </c>
      <c r="D15" s="42"/>
      <c r="E15" s="69" t="str">
        <f t="shared" si="0"/>
        <v>Final Exam</v>
      </c>
      <c r="F15" s="68">
        <f t="shared" si="1"/>
        <v>1</v>
      </c>
      <c r="G15" s="67">
        <f t="shared" si="2"/>
        <v>0.88</v>
      </c>
      <c r="H15" s="67">
        <f t="shared" si="3"/>
        <v>0.48400000000000004</v>
      </c>
      <c r="I15" s="45"/>
      <c r="J15" s="72"/>
      <c r="K15" s="44"/>
      <c r="L15" s="31"/>
      <c r="M15" s="31"/>
    </row>
    <row r="16" spans="1:22" s="13" customFormat="1" ht="15.95" customHeight="1">
      <c r="A16" s="55"/>
      <c r="B16" s="71"/>
      <c r="C16" s="50">
        <v>0</v>
      </c>
      <c r="D16" s="42"/>
      <c r="E16" s="69" t="str">
        <f t="shared" si="0"/>
        <v/>
      </c>
      <c r="F16" s="68" t="str">
        <f t="shared" si="1"/>
        <v/>
      </c>
      <c r="G16" s="67" t="str">
        <f t="shared" si="2"/>
        <v/>
      </c>
      <c r="H16" s="67" t="str">
        <f t="shared" si="3"/>
        <v/>
      </c>
      <c r="I16" s="45"/>
      <c r="J16" s="45"/>
      <c r="K16" s="44"/>
      <c r="L16" s="39"/>
      <c r="M16" s="31"/>
    </row>
    <row r="17" spans="1:22" s="13" customFormat="1" ht="15.95" customHeight="1">
      <c r="A17" s="55"/>
      <c r="B17" s="71"/>
      <c r="C17" s="50">
        <v>0</v>
      </c>
      <c r="D17" s="42"/>
      <c r="E17" s="69" t="str">
        <f t="shared" si="0"/>
        <v/>
      </c>
      <c r="F17" s="68" t="str">
        <f t="shared" si="1"/>
        <v/>
      </c>
      <c r="G17" s="67" t="str">
        <f t="shared" si="2"/>
        <v/>
      </c>
      <c r="H17" s="67" t="str">
        <f t="shared" si="3"/>
        <v/>
      </c>
      <c r="I17" s="45"/>
      <c r="J17" s="45"/>
      <c r="K17" s="44"/>
      <c r="L17" s="39"/>
      <c r="M17" s="31"/>
    </row>
    <row r="18" spans="1:22" s="13" customFormat="1" ht="15.95" customHeight="1">
      <c r="A18" s="55"/>
      <c r="B18" s="71"/>
      <c r="C18" s="50">
        <v>0</v>
      </c>
      <c r="D18" s="42"/>
      <c r="E18" s="69" t="str">
        <f t="shared" si="0"/>
        <v/>
      </c>
      <c r="F18" s="68" t="str">
        <f t="shared" si="1"/>
        <v/>
      </c>
      <c r="G18" s="67" t="str">
        <f t="shared" si="2"/>
        <v/>
      </c>
      <c r="H18" s="67" t="str">
        <f t="shared" si="3"/>
        <v/>
      </c>
      <c r="I18" s="45"/>
      <c r="J18" s="45"/>
      <c r="K18" s="44"/>
      <c r="L18" s="39"/>
      <c r="M18" s="31"/>
    </row>
    <row r="19" spans="1:22" s="13" customFormat="1" ht="15.95" customHeight="1">
      <c r="A19" s="55"/>
      <c r="B19" s="71"/>
      <c r="C19" s="50">
        <v>0</v>
      </c>
      <c r="D19" s="42"/>
      <c r="E19" s="69" t="str">
        <f t="shared" si="0"/>
        <v/>
      </c>
      <c r="F19" s="68" t="str">
        <f t="shared" si="1"/>
        <v/>
      </c>
      <c r="G19" s="67" t="str">
        <f t="shared" si="2"/>
        <v/>
      </c>
      <c r="H19" s="67" t="str">
        <f t="shared" si="3"/>
        <v/>
      </c>
      <c r="I19" s="45"/>
      <c r="J19" s="45"/>
      <c r="K19" s="44"/>
      <c r="L19" s="39"/>
      <c r="M19" s="31"/>
    </row>
    <row r="20" spans="1:22" s="13" customFormat="1" ht="15.95" customHeight="1" thickBot="1">
      <c r="A20" s="55"/>
      <c r="B20" s="70"/>
      <c r="C20" s="46">
        <v>0</v>
      </c>
      <c r="D20" s="42"/>
      <c r="E20" s="69" t="str">
        <f t="shared" si="0"/>
        <v/>
      </c>
      <c r="F20" s="68" t="str">
        <f t="shared" si="1"/>
        <v/>
      </c>
      <c r="G20" s="67" t="str">
        <f t="shared" si="2"/>
        <v/>
      </c>
      <c r="H20" s="67" t="str">
        <f t="shared" si="3"/>
        <v/>
      </c>
      <c r="I20" s="45"/>
      <c r="J20" s="45"/>
      <c r="K20" s="44"/>
      <c r="L20" s="39"/>
      <c r="M20" s="31"/>
    </row>
    <row r="21" spans="1:22" s="13" customFormat="1" ht="15.95" customHeight="1">
      <c r="A21" s="55"/>
      <c r="B21" s="66"/>
      <c r="C21" s="64">
        <f>SUM(C11:C20)</f>
        <v>0.8</v>
      </c>
      <c r="D21" s="42"/>
      <c r="E21" s="66"/>
      <c r="F21" s="65">
        <f>SUM(F11:F20)</f>
        <v>7</v>
      </c>
      <c r="G21" s="64"/>
      <c r="H21" s="64">
        <f>IFERROR( SUM(H11:H20) / SUMIFS(C11:C20,H11:H20,"&gt;-1"),"")</f>
        <v>0.87533333333333341</v>
      </c>
      <c r="I21" s="63" t="s">
        <v>115</v>
      </c>
      <c r="J21" s="45"/>
      <c r="K21" s="44"/>
      <c r="L21" s="39"/>
      <c r="M21" s="31"/>
    </row>
    <row r="22" spans="1:22" s="34" customFormat="1" ht="15.95" customHeight="1">
      <c r="A22" s="55"/>
      <c r="B22" s="42"/>
      <c r="C22" s="42"/>
      <c r="D22" s="42"/>
      <c r="E22" s="42"/>
      <c r="F22" s="42"/>
      <c r="G22" s="45"/>
      <c r="H22" s="45"/>
      <c r="I22" s="45"/>
      <c r="J22" s="45"/>
      <c r="K22" s="44"/>
      <c r="L22" s="39"/>
      <c r="M22" s="31"/>
      <c r="N22" s="12"/>
      <c r="O22" s="12"/>
      <c r="U22" s="13"/>
      <c r="V22" s="13"/>
    </row>
    <row r="23" spans="1:22" s="34" customFormat="1" ht="15.95" customHeight="1">
      <c r="A23" s="55"/>
      <c r="B23" s="312" t="s">
        <v>114</v>
      </c>
      <c r="C23" s="312"/>
      <c r="D23" s="312"/>
      <c r="E23" s="312"/>
      <c r="F23" s="42"/>
      <c r="G23" s="45"/>
      <c r="H23" s="45"/>
      <c r="I23" s="45"/>
      <c r="J23" s="45"/>
      <c r="K23" s="44"/>
      <c r="L23" s="39"/>
      <c r="M23" s="31"/>
      <c r="U23" s="13"/>
      <c r="V23" s="13"/>
    </row>
    <row r="24" spans="1:22" s="33" customFormat="1" ht="32.1" customHeight="1" thickBot="1">
      <c r="A24" s="55"/>
      <c r="B24" s="61" t="s">
        <v>113</v>
      </c>
      <c r="C24" s="61" t="s">
        <v>112</v>
      </c>
      <c r="D24" s="60" t="s">
        <v>111</v>
      </c>
      <c r="E24" s="60" t="s">
        <v>110</v>
      </c>
      <c r="F24" s="45"/>
      <c r="G24" s="45"/>
      <c r="H24" s="45"/>
      <c r="I24" s="45"/>
      <c r="J24" s="45"/>
      <c r="K24" s="44"/>
      <c r="L24" s="39"/>
      <c r="M24" s="31"/>
      <c r="U24" s="13"/>
      <c r="V24" s="13"/>
    </row>
    <row r="25" spans="1:22" s="32" customFormat="1" ht="15.95" customHeight="1">
      <c r="A25" s="55"/>
      <c r="B25" s="59" t="s">
        <v>106</v>
      </c>
      <c r="C25" s="58" t="s">
        <v>109</v>
      </c>
      <c r="D25" s="57" t="s">
        <v>93</v>
      </c>
      <c r="E25" s="56">
        <v>0.9</v>
      </c>
      <c r="F25" s="45"/>
      <c r="G25" s="45"/>
      <c r="H25" s="45"/>
      <c r="I25" s="45"/>
      <c r="J25" s="45"/>
      <c r="K25" s="44"/>
      <c r="L25" s="39"/>
      <c r="M25" s="31"/>
      <c r="U25" s="13"/>
      <c r="V25" s="13"/>
    </row>
    <row r="26" spans="1:22" s="33" customFormat="1" ht="15.95" customHeight="1">
      <c r="A26" s="55"/>
      <c r="B26" s="53" t="s">
        <v>106</v>
      </c>
      <c r="C26" s="52" t="s">
        <v>108</v>
      </c>
      <c r="D26" s="51" t="s">
        <v>93</v>
      </c>
      <c r="E26" s="50">
        <v>0.9</v>
      </c>
      <c r="F26" s="45"/>
      <c r="G26" s="45"/>
      <c r="H26" s="45"/>
      <c r="I26" s="45"/>
      <c r="J26" s="45"/>
      <c r="K26" s="44"/>
      <c r="L26" s="39"/>
      <c r="M26" s="31"/>
      <c r="U26" s="13"/>
      <c r="V26" s="13"/>
    </row>
    <row r="27" spans="1:22" s="32" customFormat="1" ht="15.95" customHeight="1">
      <c r="A27" s="55"/>
      <c r="B27" s="53" t="s">
        <v>106</v>
      </c>
      <c r="C27" s="52" t="s">
        <v>107</v>
      </c>
      <c r="D27" s="51" t="s">
        <v>93</v>
      </c>
      <c r="E27" s="50">
        <v>0.9</v>
      </c>
      <c r="F27" s="45"/>
      <c r="G27" s="45"/>
      <c r="H27" s="45"/>
      <c r="I27" s="45"/>
      <c r="J27" s="45"/>
      <c r="K27" s="44"/>
      <c r="L27" s="39"/>
      <c r="M27" s="31"/>
      <c r="U27" s="13"/>
      <c r="V27" s="13"/>
    </row>
    <row r="28" spans="1:22" ht="15.95" customHeight="1">
      <c r="A28" s="55"/>
      <c r="B28" s="53" t="s">
        <v>106</v>
      </c>
      <c r="C28" s="52" t="s">
        <v>105</v>
      </c>
      <c r="D28" s="51" t="s">
        <v>93</v>
      </c>
      <c r="E28" s="50">
        <v>0.9</v>
      </c>
      <c r="F28" s="45"/>
      <c r="G28" s="45"/>
      <c r="H28" s="45"/>
      <c r="I28" s="45"/>
      <c r="J28" s="45"/>
      <c r="K28" s="44"/>
      <c r="L28" s="39"/>
      <c r="U28" s="13"/>
      <c r="V28" s="13"/>
    </row>
    <row r="29" spans="1:22" ht="15.95" customHeight="1">
      <c r="A29" s="43"/>
      <c r="B29" s="53" t="s">
        <v>98</v>
      </c>
      <c r="C29" s="52"/>
      <c r="D29" s="51" t="s">
        <v>96</v>
      </c>
      <c r="E29" s="50">
        <v>0.75</v>
      </c>
      <c r="F29" s="45"/>
      <c r="G29" s="45"/>
      <c r="H29" s="45"/>
      <c r="I29" s="45"/>
      <c r="J29" s="45"/>
      <c r="K29" s="44"/>
      <c r="L29" s="39"/>
      <c r="U29" s="13"/>
      <c r="V29" s="13"/>
    </row>
    <row r="30" spans="1:22" ht="15.95" customHeight="1">
      <c r="A30" s="43"/>
      <c r="B30" s="53" t="s">
        <v>97</v>
      </c>
      <c r="C30" s="52"/>
      <c r="D30" s="51" t="s">
        <v>96</v>
      </c>
      <c r="E30" s="50">
        <v>0.88</v>
      </c>
      <c r="F30" s="45"/>
      <c r="G30" s="45"/>
      <c r="H30" s="45"/>
      <c r="I30" s="45"/>
      <c r="J30" s="45"/>
      <c r="K30" s="44"/>
      <c r="L30" s="39"/>
      <c r="U30" s="13"/>
      <c r="V30" s="13"/>
    </row>
    <row r="31" spans="1:22" ht="15.95" customHeight="1">
      <c r="A31" s="43"/>
      <c r="B31" s="53" t="s">
        <v>95</v>
      </c>
      <c r="C31" s="52" t="s">
        <v>94</v>
      </c>
      <c r="D31" s="51" t="s">
        <v>93</v>
      </c>
      <c r="E31" s="50">
        <v>0.9</v>
      </c>
      <c r="F31" s="45"/>
      <c r="G31" s="45"/>
      <c r="H31" s="45"/>
      <c r="I31" s="45"/>
      <c r="J31" s="45"/>
      <c r="K31" s="44"/>
      <c r="L31" s="39"/>
      <c r="R31" s="13"/>
      <c r="S31" s="13"/>
      <c r="T31" s="13"/>
      <c r="U31" s="13"/>
      <c r="V31" s="13"/>
    </row>
    <row r="32" spans="1:22" s="32" customFormat="1" ht="15.95" customHeight="1">
      <c r="A32" s="55"/>
      <c r="B32" s="53"/>
      <c r="C32" s="52"/>
      <c r="D32" s="51"/>
      <c r="E32" s="50"/>
      <c r="F32" s="45"/>
      <c r="G32" s="45"/>
      <c r="H32" s="45"/>
      <c r="I32" s="45"/>
      <c r="J32" s="45"/>
      <c r="K32" s="44"/>
      <c r="L32" s="39"/>
      <c r="M32" s="31"/>
      <c r="N32" s="12"/>
      <c r="O32" s="12"/>
      <c r="U32" s="13"/>
      <c r="V32" s="13"/>
    </row>
    <row r="33" spans="1:22" s="33" customFormat="1" ht="15.95" customHeight="1">
      <c r="A33" s="55"/>
      <c r="B33" s="53"/>
      <c r="C33" s="52"/>
      <c r="D33" s="51"/>
      <c r="E33" s="50"/>
      <c r="F33" s="45"/>
      <c r="G33" s="45"/>
      <c r="H33" s="45"/>
      <c r="I33" s="45"/>
      <c r="J33" s="45"/>
      <c r="K33" s="44"/>
      <c r="L33" s="39"/>
      <c r="M33" s="31"/>
      <c r="N33" s="12"/>
      <c r="O33" s="12"/>
      <c r="U33" s="13"/>
      <c r="V33" s="13"/>
    </row>
    <row r="34" spans="1:22" s="32" customFormat="1" ht="15.95" customHeight="1">
      <c r="A34" s="55"/>
      <c r="B34" s="53"/>
      <c r="C34" s="52"/>
      <c r="D34" s="51"/>
      <c r="E34" s="50"/>
      <c r="F34" s="45"/>
      <c r="G34" s="45"/>
      <c r="H34" s="45"/>
      <c r="I34" s="45"/>
      <c r="J34" s="45"/>
      <c r="K34" s="44"/>
      <c r="L34" s="39"/>
      <c r="M34" s="31"/>
      <c r="N34" s="12"/>
      <c r="O34" s="12"/>
      <c r="U34" s="13"/>
      <c r="V34" s="13"/>
    </row>
    <row r="35" spans="1:22" ht="15.95" customHeight="1">
      <c r="A35" s="55"/>
      <c r="B35" s="53"/>
      <c r="C35" s="52"/>
      <c r="D35" s="51"/>
      <c r="E35" s="50"/>
      <c r="F35" s="45"/>
      <c r="G35" s="45"/>
      <c r="H35" s="45"/>
      <c r="I35" s="45"/>
      <c r="J35" s="45"/>
      <c r="K35" s="44"/>
      <c r="L35" s="39"/>
      <c r="U35" s="13"/>
      <c r="V35" s="13"/>
    </row>
    <row r="36" spans="1:22" ht="15.95" customHeight="1">
      <c r="A36" s="54"/>
      <c r="B36" s="53"/>
      <c r="C36" s="52"/>
      <c r="D36" s="51"/>
      <c r="E36" s="50"/>
      <c r="F36" s="45"/>
      <c r="G36" s="45"/>
      <c r="H36" s="45"/>
      <c r="I36" s="45"/>
      <c r="J36" s="45"/>
      <c r="K36" s="44"/>
      <c r="L36" s="39"/>
      <c r="U36" s="13"/>
      <c r="V36" s="13"/>
    </row>
    <row r="37" spans="1:22" ht="15.95" customHeight="1">
      <c r="A37" s="43"/>
      <c r="B37" s="53"/>
      <c r="C37" s="52"/>
      <c r="D37" s="51"/>
      <c r="E37" s="50"/>
      <c r="F37" s="45"/>
      <c r="G37" s="45"/>
      <c r="H37" s="45"/>
      <c r="I37" s="45"/>
      <c r="J37" s="45"/>
      <c r="K37" s="44"/>
      <c r="L37" s="39"/>
      <c r="U37" s="13"/>
      <c r="V37" s="13"/>
    </row>
    <row r="38" spans="1:22" ht="15.95" customHeight="1">
      <c r="A38" s="43"/>
      <c r="B38" s="53"/>
      <c r="C38" s="52"/>
      <c r="D38" s="51"/>
      <c r="E38" s="50"/>
      <c r="F38" s="45"/>
      <c r="G38" s="45"/>
      <c r="H38" s="45"/>
      <c r="I38" s="45"/>
      <c r="J38" s="45"/>
      <c r="K38" s="44"/>
      <c r="L38" s="39"/>
      <c r="U38" s="13"/>
      <c r="V38" s="13"/>
    </row>
    <row r="39" spans="1:22" ht="15.95" customHeight="1">
      <c r="A39" s="43"/>
      <c r="B39" s="53"/>
      <c r="C39" s="52"/>
      <c r="D39" s="51"/>
      <c r="E39" s="50"/>
      <c r="F39" s="45"/>
      <c r="G39" s="45"/>
      <c r="H39" s="45"/>
      <c r="I39" s="45"/>
      <c r="J39" s="45"/>
      <c r="K39" s="44"/>
      <c r="L39" s="39"/>
      <c r="U39" s="13"/>
      <c r="V39" s="13"/>
    </row>
    <row r="40" spans="1:22" ht="15.95" customHeight="1">
      <c r="A40" s="43"/>
      <c r="B40" s="53"/>
      <c r="C40" s="52"/>
      <c r="D40" s="51"/>
      <c r="E40" s="50"/>
      <c r="F40" s="45"/>
      <c r="G40" s="45"/>
      <c r="H40" s="45"/>
      <c r="I40" s="45"/>
      <c r="J40" s="45"/>
      <c r="K40" s="44"/>
      <c r="L40" s="39"/>
      <c r="R40" s="13"/>
      <c r="S40" s="13"/>
      <c r="T40" s="13"/>
      <c r="U40" s="13"/>
      <c r="V40" s="13"/>
    </row>
    <row r="41" spans="1:22" s="32" customFormat="1" ht="15.95" customHeight="1">
      <c r="A41" s="55"/>
      <c r="B41" s="53"/>
      <c r="C41" s="52"/>
      <c r="D41" s="51"/>
      <c r="E41" s="50"/>
      <c r="F41" s="45"/>
      <c r="G41" s="45"/>
      <c r="H41" s="45"/>
      <c r="I41" s="45"/>
      <c r="J41" s="45"/>
      <c r="K41" s="44"/>
      <c r="L41" s="39"/>
      <c r="M41" s="31"/>
      <c r="N41" s="12"/>
      <c r="O41" s="12"/>
      <c r="U41" s="13"/>
      <c r="V41" s="13"/>
    </row>
    <row r="42" spans="1:22" s="33" customFormat="1" ht="15.95" customHeight="1">
      <c r="A42" s="55"/>
      <c r="B42" s="53"/>
      <c r="C42" s="52"/>
      <c r="D42" s="51"/>
      <c r="E42" s="50"/>
      <c r="F42" s="45"/>
      <c r="G42" s="45"/>
      <c r="H42" s="45"/>
      <c r="I42" s="45"/>
      <c r="J42" s="45"/>
      <c r="K42" s="44"/>
      <c r="L42" s="39"/>
      <c r="M42" s="31"/>
      <c r="N42" s="12"/>
      <c r="O42" s="12"/>
      <c r="U42" s="13"/>
      <c r="V42" s="13"/>
    </row>
    <row r="43" spans="1:22" s="32" customFormat="1" ht="15.95" customHeight="1">
      <c r="A43" s="55"/>
      <c r="B43" s="53"/>
      <c r="C43" s="52"/>
      <c r="D43" s="51"/>
      <c r="E43" s="50"/>
      <c r="F43" s="45"/>
      <c r="G43" s="45"/>
      <c r="H43" s="45"/>
      <c r="I43" s="45"/>
      <c r="J43" s="45"/>
      <c r="K43" s="44"/>
      <c r="L43" s="39"/>
      <c r="M43" s="31"/>
      <c r="N43" s="12"/>
      <c r="O43" s="12"/>
      <c r="U43" s="13"/>
      <c r="V43" s="13"/>
    </row>
    <row r="44" spans="1:22" ht="15.95" customHeight="1">
      <c r="A44" s="55"/>
      <c r="B44" s="53"/>
      <c r="C44" s="52"/>
      <c r="D44" s="51"/>
      <c r="E44" s="50"/>
      <c r="F44" s="45"/>
      <c r="G44" s="45"/>
      <c r="H44" s="45"/>
      <c r="I44" s="45"/>
      <c r="J44" s="45"/>
      <c r="K44" s="44"/>
      <c r="L44" s="39"/>
      <c r="U44" s="13"/>
      <c r="V44" s="13"/>
    </row>
    <row r="45" spans="1:22" ht="15.95" customHeight="1">
      <c r="A45" s="54"/>
      <c r="B45" s="53"/>
      <c r="C45" s="52"/>
      <c r="D45" s="51"/>
      <c r="E45" s="50"/>
      <c r="F45" s="45"/>
      <c r="G45" s="45"/>
      <c r="H45" s="45"/>
      <c r="I45" s="45"/>
      <c r="J45" s="45"/>
      <c r="K45" s="44"/>
      <c r="L45" s="39"/>
      <c r="U45" s="13"/>
      <c r="V45" s="13"/>
    </row>
    <row r="46" spans="1:22" ht="15.95" customHeight="1">
      <c r="A46" s="43"/>
      <c r="B46" s="53"/>
      <c r="C46" s="52"/>
      <c r="D46" s="51"/>
      <c r="E46" s="50"/>
      <c r="F46" s="45"/>
      <c r="G46" s="45"/>
      <c r="H46" s="45"/>
      <c r="I46" s="45"/>
      <c r="J46" s="45"/>
      <c r="K46" s="44"/>
      <c r="L46" s="39"/>
      <c r="R46" s="13"/>
      <c r="S46" s="13"/>
      <c r="T46" s="13"/>
      <c r="U46" s="13"/>
      <c r="V46" s="13"/>
    </row>
    <row r="47" spans="1:22" s="32" customFormat="1" ht="15.95" customHeight="1">
      <c r="A47" s="55"/>
      <c r="B47" s="53"/>
      <c r="C47" s="52"/>
      <c r="D47" s="51"/>
      <c r="E47" s="50"/>
      <c r="F47" s="45"/>
      <c r="G47" s="45"/>
      <c r="H47" s="45"/>
      <c r="I47" s="45"/>
      <c r="J47" s="45"/>
      <c r="K47" s="44"/>
      <c r="L47" s="39"/>
      <c r="M47" s="31"/>
      <c r="N47" s="12"/>
      <c r="O47" s="12"/>
      <c r="U47" s="13"/>
      <c r="V47" s="13"/>
    </row>
    <row r="48" spans="1:22" s="33" customFormat="1" ht="15.95" customHeight="1">
      <c r="A48" s="55"/>
      <c r="B48" s="53"/>
      <c r="C48" s="52"/>
      <c r="D48" s="51"/>
      <c r="E48" s="50"/>
      <c r="F48" s="45"/>
      <c r="G48" s="45"/>
      <c r="H48" s="45"/>
      <c r="I48" s="45"/>
      <c r="J48" s="45"/>
      <c r="K48" s="44"/>
      <c r="L48" s="39"/>
      <c r="M48" s="31"/>
      <c r="N48" s="12"/>
      <c r="O48" s="12"/>
      <c r="U48" s="13"/>
      <c r="V48" s="13"/>
    </row>
    <row r="49" spans="1:22" s="32" customFormat="1" ht="15.95" customHeight="1">
      <c r="A49" s="55"/>
      <c r="B49" s="53"/>
      <c r="C49" s="52"/>
      <c r="D49" s="51"/>
      <c r="E49" s="50"/>
      <c r="F49" s="45"/>
      <c r="G49" s="45"/>
      <c r="H49" s="45"/>
      <c r="I49" s="45"/>
      <c r="J49" s="45"/>
      <c r="K49" s="44"/>
      <c r="L49" s="39"/>
      <c r="M49" s="31"/>
      <c r="N49" s="12"/>
      <c r="O49" s="12"/>
      <c r="U49" s="13"/>
      <c r="V49" s="13"/>
    </row>
    <row r="50" spans="1:22" ht="15.95" customHeight="1">
      <c r="A50" s="55"/>
      <c r="B50" s="53"/>
      <c r="C50" s="52"/>
      <c r="D50" s="51"/>
      <c r="E50" s="50"/>
      <c r="F50" s="45"/>
      <c r="G50" s="45"/>
      <c r="H50" s="45"/>
      <c r="I50" s="45"/>
      <c r="J50" s="45"/>
      <c r="K50" s="44"/>
      <c r="L50" s="39"/>
      <c r="U50" s="13"/>
      <c r="V50" s="13"/>
    </row>
    <row r="51" spans="1:22" ht="15.95" customHeight="1">
      <c r="A51" s="54"/>
      <c r="B51" s="53"/>
      <c r="C51" s="52"/>
      <c r="D51" s="51"/>
      <c r="E51" s="50"/>
      <c r="F51" s="45"/>
      <c r="G51" s="45"/>
      <c r="H51" s="45"/>
      <c r="I51" s="45"/>
      <c r="J51" s="45"/>
      <c r="K51" s="44"/>
      <c r="L51" s="39"/>
      <c r="U51" s="13"/>
      <c r="V51" s="13"/>
    </row>
    <row r="52" spans="1:22" ht="15.95" customHeight="1">
      <c r="A52" s="43"/>
      <c r="B52" s="53"/>
      <c r="C52" s="52"/>
      <c r="D52" s="51"/>
      <c r="E52" s="50"/>
      <c r="F52" s="45"/>
      <c r="G52" s="45"/>
      <c r="H52" s="45"/>
      <c r="I52" s="45"/>
      <c r="J52" s="45"/>
      <c r="K52" s="44"/>
      <c r="L52" s="39"/>
      <c r="U52" s="13"/>
      <c r="V52" s="13"/>
    </row>
    <row r="53" spans="1:22" ht="15.95" customHeight="1">
      <c r="A53" s="43"/>
      <c r="B53" s="53"/>
      <c r="C53" s="52"/>
      <c r="D53" s="51"/>
      <c r="E53" s="50"/>
      <c r="F53" s="45"/>
      <c r="G53" s="45"/>
      <c r="H53" s="45"/>
      <c r="I53" s="45"/>
      <c r="J53" s="45"/>
      <c r="K53" s="44"/>
      <c r="L53" s="39"/>
      <c r="U53" s="13"/>
      <c r="V53" s="13"/>
    </row>
    <row r="54" spans="1:22" ht="15.95" customHeight="1">
      <c r="A54" s="43"/>
      <c r="B54" s="53"/>
      <c r="C54" s="52"/>
      <c r="D54" s="51"/>
      <c r="E54" s="50"/>
      <c r="F54" s="45"/>
      <c r="G54" s="45"/>
      <c r="H54" s="45"/>
      <c r="I54" s="45"/>
      <c r="J54" s="45"/>
      <c r="K54" s="44"/>
      <c r="L54" s="39"/>
      <c r="U54" s="13"/>
      <c r="V54" s="13"/>
    </row>
    <row r="55" spans="1:22" ht="15.95" customHeight="1">
      <c r="A55" s="43"/>
      <c r="B55" s="53"/>
      <c r="C55" s="52"/>
      <c r="D55" s="51"/>
      <c r="E55" s="50"/>
      <c r="F55" s="45"/>
      <c r="G55" s="45"/>
      <c r="H55" s="45"/>
      <c r="I55" s="45"/>
      <c r="J55" s="45"/>
      <c r="K55" s="44"/>
      <c r="L55" s="39"/>
      <c r="R55" s="13"/>
      <c r="S55" s="13"/>
      <c r="T55" s="13"/>
      <c r="U55" s="13"/>
      <c r="V55" s="13"/>
    </row>
    <row r="56" spans="1:22" s="32" customFormat="1" ht="15.95" customHeight="1">
      <c r="A56" s="55"/>
      <c r="B56" s="53"/>
      <c r="C56" s="52"/>
      <c r="D56" s="51"/>
      <c r="E56" s="50"/>
      <c r="F56" s="45"/>
      <c r="G56" s="45"/>
      <c r="H56" s="45"/>
      <c r="I56" s="45"/>
      <c r="J56" s="45"/>
      <c r="K56" s="44"/>
      <c r="L56" s="39"/>
      <c r="M56" s="31"/>
      <c r="N56" s="12"/>
      <c r="O56" s="12"/>
      <c r="U56" s="13"/>
      <c r="V56" s="13"/>
    </row>
    <row r="57" spans="1:22" s="33" customFormat="1" ht="15.95" customHeight="1">
      <c r="A57" s="55"/>
      <c r="B57" s="53"/>
      <c r="C57" s="52"/>
      <c r="D57" s="51"/>
      <c r="E57" s="50"/>
      <c r="F57" s="45"/>
      <c r="G57" s="45"/>
      <c r="H57" s="45"/>
      <c r="I57" s="45"/>
      <c r="J57" s="45"/>
      <c r="K57" s="44"/>
      <c r="L57" s="39"/>
      <c r="M57" s="31"/>
      <c r="N57" s="12"/>
      <c r="O57" s="12"/>
      <c r="U57" s="13"/>
      <c r="V57" s="13"/>
    </row>
    <row r="58" spans="1:22" s="32" customFormat="1" ht="15.95" customHeight="1">
      <c r="A58" s="55"/>
      <c r="B58" s="53"/>
      <c r="C58" s="52"/>
      <c r="D58" s="51"/>
      <c r="E58" s="50"/>
      <c r="F58" s="45"/>
      <c r="G58" s="45"/>
      <c r="H58" s="45"/>
      <c r="I58" s="45"/>
      <c r="J58" s="45"/>
      <c r="K58" s="44"/>
      <c r="L58" s="39"/>
      <c r="M58" s="31"/>
      <c r="N58" s="12"/>
      <c r="O58" s="12"/>
      <c r="U58" s="13"/>
      <c r="V58" s="13"/>
    </row>
    <row r="59" spans="1:22" s="33" customFormat="1" ht="15.95" customHeight="1">
      <c r="A59" s="55"/>
      <c r="B59" s="53"/>
      <c r="C59" s="52"/>
      <c r="D59" s="51"/>
      <c r="E59" s="50"/>
      <c r="F59" s="45"/>
      <c r="G59" s="45"/>
      <c r="H59" s="45"/>
      <c r="I59" s="45"/>
      <c r="J59" s="45"/>
      <c r="K59" s="44"/>
      <c r="L59" s="39"/>
      <c r="M59" s="31"/>
      <c r="N59" s="12"/>
      <c r="O59" s="12"/>
      <c r="U59" s="13"/>
      <c r="V59" s="13"/>
    </row>
    <row r="60" spans="1:22" s="32" customFormat="1" ht="15.95" customHeight="1">
      <c r="A60" s="55"/>
      <c r="B60" s="53"/>
      <c r="C60" s="52"/>
      <c r="D60" s="51"/>
      <c r="E60" s="50"/>
      <c r="F60" s="45"/>
      <c r="G60" s="45"/>
      <c r="H60" s="45"/>
      <c r="I60" s="45"/>
      <c r="J60" s="45"/>
      <c r="K60" s="44"/>
      <c r="L60" s="39"/>
      <c r="M60" s="31"/>
      <c r="N60" s="12"/>
      <c r="O60" s="12"/>
      <c r="U60" s="13"/>
      <c r="V60" s="13"/>
    </row>
    <row r="61" spans="1:22" ht="15.95" customHeight="1">
      <c r="A61" s="55"/>
      <c r="B61" s="53"/>
      <c r="C61" s="52"/>
      <c r="D61" s="51"/>
      <c r="E61" s="50"/>
      <c r="F61" s="45"/>
      <c r="G61" s="45"/>
      <c r="H61" s="45"/>
      <c r="I61" s="45"/>
      <c r="J61" s="45"/>
      <c r="K61" s="44"/>
      <c r="L61" s="39"/>
      <c r="U61" s="13"/>
      <c r="V61" s="13"/>
    </row>
    <row r="62" spans="1:22" ht="15.95" customHeight="1">
      <c r="A62" s="54"/>
      <c r="B62" s="53"/>
      <c r="C62" s="52"/>
      <c r="D62" s="51"/>
      <c r="E62" s="50"/>
      <c r="F62" s="45"/>
      <c r="G62" s="45"/>
      <c r="H62" s="45"/>
      <c r="I62" s="45"/>
      <c r="J62" s="45"/>
      <c r="K62" s="44"/>
      <c r="L62" s="39"/>
      <c r="U62" s="13"/>
      <c r="V62" s="13"/>
    </row>
    <row r="63" spans="1:22" ht="15.95" customHeight="1">
      <c r="A63" s="43"/>
      <c r="B63" s="53"/>
      <c r="C63" s="52"/>
      <c r="D63" s="51"/>
      <c r="E63" s="50"/>
      <c r="F63" s="45"/>
      <c r="G63" s="45"/>
      <c r="H63" s="45"/>
      <c r="I63" s="45"/>
      <c r="J63" s="45"/>
      <c r="K63" s="44"/>
      <c r="L63" s="39"/>
      <c r="U63" s="13"/>
      <c r="V63" s="13"/>
    </row>
    <row r="64" spans="1:22" ht="15.95" customHeight="1">
      <c r="A64" s="43"/>
      <c r="B64" s="53"/>
      <c r="C64" s="52"/>
      <c r="D64" s="51"/>
      <c r="E64" s="50"/>
      <c r="F64" s="45"/>
      <c r="G64" s="45"/>
      <c r="H64" s="45"/>
      <c r="I64" s="45"/>
      <c r="J64" s="45"/>
      <c r="K64" s="44"/>
      <c r="L64" s="39"/>
      <c r="U64" s="13"/>
      <c r="V64" s="13"/>
    </row>
    <row r="65" spans="1:22" ht="15.95" customHeight="1">
      <c r="A65" s="43"/>
      <c r="B65" s="53"/>
      <c r="C65" s="52"/>
      <c r="D65" s="51"/>
      <c r="E65" s="50"/>
      <c r="F65" s="45"/>
      <c r="G65" s="45"/>
      <c r="H65" s="45"/>
      <c r="I65" s="45"/>
      <c r="J65" s="45"/>
      <c r="K65" s="44"/>
      <c r="L65" s="39"/>
      <c r="U65" s="13"/>
      <c r="V65" s="13"/>
    </row>
    <row r="66" spans="1:22" ht="15.95" customHeight="1">
      <c r="A66" s="43"/>
      <c r="B66" s="53"/>
      <c r="C66" s="52"/>
      <c r="D66" s="51"/>
      <c r="E66" s="50"/>
      <c r="F66" s="45"/>
      <c r="G66" s="45"/>
      <c r="H66" s="45"/>
      <c r="I66" s="45"/>
      <c r="J66" s="45"/>
      <c r="K66" s="44"/>
      <c r="L66" s="39"/>
      <c r="R66" s="13"/>
      <c r="S66" s="13"/>
      <c r="T66" s="13"/>
      <c r="U66" s="13"/>
      <c r="V66" s="13"/>
    </row>
    <row r="67" spans="1:22" s="32" customFormat="1" ht="15.95" customHeight="1">
      <c r="A67" s="55"/>
      <c r="B67" s="53"/>
      <c r="C67" s="52"/>
      <c r="D67" s="51"/>
      <c r="E67" s="50"/>
      <c r="F67" s="45"/>
      <c r="G67" s="45"/>
      <c r="H67" s="45"/>
      <c r="I67" s="45"/>
      <c r="J67" s="45"/>
      <c r="K67" s="44"/>
      <c r="L67" s="39"/>
      <c r="M67" s="31"/>
      <c r="N67" s="12"/>
      <c r="O67" s="12"/>
      <c r="U67" s="13"/>
      <c r="V67" s="13"/>
    </row>
    <row r="68" spans="1:22" s="33" customFormat="1" ht="15.95" customHeight="1">
      <c r="A68" s="55"/>
      <c r="B68" s="53"/>
      <c r="C68" s="52"/>
      <c r="D68" s="51"/>
      <c r="E68" s="50"/>
      <c r="F68" s="45"/>
      <c r="G68" s="45"/>
      <c r="H68" s="45"/>
      <c r="I68" s="45"/>
      <c r="J68" s="45"/>
      <c r="K68" s="44"/>
      <c r="L68" s="39"/>
      <c r="M68" s="31"/>
      <c r="N68" s="12"/>
      <c r="O68" s="12"/>
      <c r="U68" s="13"/>
      <c r="V68" s="13"/>
    </row>
    <row r="69" spans="1:22" s="32" customFormat="1" ht="15.95" customHeight="1">
      <c r="A69" s="55"/>
      <c r="B69" s="53"/>
      <c r="C69" s="52"/>
      <c r="D69" s="51"/>
      <c r="E69" s="50"/>
      <c r="F69" s="45"/>
      <c r="G69" s="45"/>
      <c r="H69" s="45"/>
      <c r="I69" s="45"/>
      <c r="J69" s="45"/>
      <c r="K69" s="44"/>
      <c r="L69" s="39"/>
      <c r="M69" s="31"/>
      <c r="N69" s="12"/>
      <c r="O69" s="12"/>
      <c r="U69" s="13"/>
      <c r="V69" s="13"/>
    </row>
    <row r="70" spans="1:22" ht="15.95" customHeight="1">
      <c r="A70" s="55"/>
      <c r="B70" s="53"/>
      <c r="C70" s="52"/>
      <c r="D70" s="51"/>
      <c r="E70" s="50"/>
      <c r="F70" s="45"/>
      <c r="G70" s="45"/>
      <c r="H70" s="45"/>
      <c r="I70" s="45"/>
      <c r="J70" s="45"/>
      <c r="K70" s="44"/>
      <c r="L70" s="39"/>
      <c r="U70" s="13"/>
      <c r="V70" s="13"/>
    </row>
    <row r="71" spans="1:22" ht="15.95" customHeight="1">
      <c r="A71" s="54"/>
      <c r="B71" s="53"/>
      <c r="C71" s="52"/>
      <c r="D71" s="51"/>
      <c r="E71" s="50"/>
      <c r="F71" s="45"/>
      <c r="G71" s="45"/>
      <c r="H71" s="45"/>
      <c r="I71" s="45"/>
      <c r="J71" s="45"/>
      <c r="K71" s="44"/>
      <c r="L71" s="39"/>
      <c r="U71" s="13"/>
      <c r="V71" s="13"/>
    </row>
    <row r="72" spans="1:22" ht="15.95" customHeight="1">
      <c r="A72" s="43"/>
      <c r="B72" s="53"/>
      <c r="C72" s="52"/>
      <c r="D72" s="51"/>
      <c r="E72" s="50"/>
      <c r="F72" s="45"/>
      <c r="G72" s="45"/>
      <c r="H72" s="45"/>
      <c r="I72" s="45"/>
      <c r="J72" s="45"/>
      <c r="K72" s="44"/>
      <c r="L72" s="39"/>
      <c r="R72" s="13"/>
      <c r="S72" s="13"/>
      <c r="T72" s="13"/>
      <c r="U72" s="13"/>
      <c r="V72" s="13"/>
    </row>
    <row r="73" spans="1:22" s="32" customFormat="1" ht="15.95" customHeight="1">
      <c r="A73" s="55"/>
      <c r="B73" s="53"/>
      <c r="C73" s="52"/>
      <c r="D73" s="51"/>
      <c r="E73" s="50"/>
      <c r="F73" s="45"/>
      <c r="G73" s="45"/>
      <c r="H73" s="45"/>
      <c r="I73" s="45"/>
      <c r="J73" s="45"/>
      <c r="K73" s="44"/>
      <c r="L73" s="39"/>
      <c r="M73" s="31"/>
      <c r="N73" s="12"/>
      <c r="O73" s="12"/>
      <c r="U73" s="13"/>
      <c r="V73" s="13"/>
    </row>
    <row r="74" spans="1:22" s="33" customFormat="1" ht="15.95" customHeight="1">
      <c r="A74" s="55"/>
      <c r="B74" s="53"/>
      <c r="C74" s="52"/>
      <c r="D74" s="51"/>
      <c r="E74" s="50"/>
      <c r="F74" s="45"/>
      <c r="G74" s="45"/>
      <c r="H74" s="45"/>
      <c r="I74" s="45"/>
      <c r="J74" s="45"/>
      <c r="K74" s="44"/>
      <c r="L74" s="39"/>
      <c r="M74" s="31"/>
      <c r="N74" s="12"/>
      <c r="O74" s="12"/>
      <c r="U74" s="13"/>
      <c r="V74" s="13"/>
    </row>
    <row r="75" spans="1:22" s="32" customFormat="1" ht="15.95" customHeight="1">
      <c r="A75" s="55"/>
      <c r="B75" s="53"/>
      <c r="C75" s="52"/>
      <c r="D75" s="51"/>
      <c r="E75" s="50"/>
      <c r="F75" s="45"/>
      <c r="G75" s="45"/>
      <c r="H75" s="45"/>
      <c r="I75" s="45"/>
      <c r="J75" s="45"/>
      <c r="K75" s="44"/>
      <c r="L75" s="39"/>
      <c r="M75" s="31"/>
      <c r="N75" s="12"/>
      <c r="O75" s="12"/>
      <c r="U75" s="13"/>
      <c r="V75" s="13"/>
    </row>
    <row r="76" spans="1:22" ht="15.95" customHeight="1">
      <c r="A76" s="55"/>
      <c r="B76" s="53"/>
      <c r="C76" s="52"/>
      <c r="D76" s="51"/>
      <c r="E76" s="50"/>
      <c r="F76" s="45"/>
      <c r="G76" s="45"/>
      <c r="H76" s="45"/>
      <c r="I76" s="45"/>
      <c r="J76" s="45"/>
      <c r="K76" s="44"/>
      <c r="L76" s="39"/>
      <c r="U76" s="13"/>
      <c r="V76" s="13"/>
    </row>
    <row r="77" spans="1:22" ht="15.95" customHeight="1">
      <c r="A77" s="54"/>
      <c r="B77" s="53"/>
      <c r="C77" s="52"/>
      <c r="D77" s="51"/>
      <c r="E77" s="50"/>
      <c r="F77" s="45"/>
      <c r="G77" s="45"/>
      <c r="H77" s="45"/>
      <c r="I77" s="45"/>
      <c r="J77" s="45"/>
      <c r="K77" s="44"/>
      <c r="L77" s="39"/>
      <c r="U77" s="13"/>
      <c r="V77" s="13"/>
    </row>
    <row r="78" spans="1:22" ht="15.95" customHeight="1">
      <c r="A78" s="43"/>
      <c r="B78" s="53"/>
      <c r="C78" s="52"/>
      <c r="D78" s="51"/>
      <c r="E78" s="50"/>
      <c r="F78" s="45"/>
      <c r="G78" s="45"/>
      <c r="H78" s="45"/>
      <c r="I78" s="45"/>
      <c r="J78" s="45"/>
      <c r="K78" s="44"/>
      <c r="L78" s="39"/>
      <c r="U78" s="13"/>
      <c r="V78" s="13"/>
    </row>
    <row r="79" spans="1:22" ht="15.95" customHeight="1">
      <c r="A79" s="43"/>
      <c r="B79" s="53"/>
      <c r="C79" s="52"/>
      <c r="D79" s="51"/>
      <c r="E79" s="50"/>
      <c r="F79" s="45"/>
      <c r="G79" s="45"/>
      <c r="H79" s="45"/>
      <c r="I79" s="45"/>
      <c r="J79" s="45"/>
      <c r="K79" s="44"/>
      <c r="L79" s="39"/>
      <c r="U79" s="13"/>
      <c r="V79" s="13"/>
    </row>
    <row r="80" spans="1:22" ht="15.95" customHeight="1">
      <c r="A80" s="43"/>
      <c r="B80" s="53"/>
      <c r="C80" s="52"/>
      <c r="D80" s="51"/>
      <c r="E80" s="50"/>
      <c r="F80" s="45"/>
      <c r="G80" s="45"/>
      <c r="H80" s="45"/>
      <c r="I80" s="45"/>
      <c r="J80" s="45"/>
      <c r="K80" s="44"/>
      <c r="L80" s="39"/>
      <c r="U80" s="13"/>
      <c r="V80" s="13"/>
    </row>
    <row r="81" spans="1:22" ht="15.95" customHeight="1">
      <c r="A81" s="43"/>
      <c r="B81" s="53"/>
      <c r="C81" s="52"/>
      <c r="D81" s="51"/>
      <c r="E81" s="50"/>
      <c r="F81" s="45"/>
      <c r="G81" s="45"/>
      <c r="H81" s="45"/>
      <c r="I81" s="45"/>
      <c r="J81" s="45"/>
      <c r="K81" s="44"/>
      <c r="L81" s="39"/>
      <c r="R81" s="13"/>
      <c r="S81" s="13"/>
      <c r="T81" s="13"/>
      <c r="U81" s="13"/>
      <c r="V81" s="13"/>
    </row>
    <row r="82" spans="1:22" s="32" customFormat="1" ht="15.95" customHeight="1">
      <c r="A82" s="55"/>
      <c r="B82" s="53"/>
      <c r="C82" s="52"/>
      <c r="D82" s="51"/>
      <c r="E82" s="50"/>
      <c r="F82" s="45"/>
      <c r="G82" s="45"/>
      <c r="H82" s="45"/>
      <c r="I82" s="45"/>
      <c r="J82" s="45"/>
      <c r="K82" s="44"/>
      <c r="L82" s="39"/>
      <c r="M82" s="31"/>
      <c r="N82" s="12"/>
      <c r="O82" s="12"/>
      <c r="U82" s="13"/>
      <c r="V82" s="13"/>
    </row>
    <row r="83" spans="1:22" s="33" customFormat="1" ht="15.95" customHeight="1">
      <c r="A83" s="55"/>
      <c r="B83" s="53"/>
      <c r="C83" s="52"/>
      <c r="D83" s="51"/>
      <c r="E83" s="50"/>
      <c r="F83" s="45"/>
      <c r="G83" s="45"/>
      <c r="H83" s="45"/>
      <c r="I83" s="45"/>
      <c r="J83" s="45"/>
      <c r="K83" s="44"/>
      <c r="L83" s="39"/>
      <c r="M83" s="31"/>
      <c r="N83" s="12"/>
      <c r="O83" s="12"/>
      <c r="U83" s="13"/>
      <c r="V83" s="13"/>
    </row>
    <row r="84" spans="1:22" s="32" customFormat="1" ht="15.95" customHeight="1">
      <c r="A84" s="55"/>
      <c r="B84" s="53"/>
      <c r="C84" s="52"/>
      <c r="D84" s="51"/>
      <c r="E84" s="50"/>
      <c r="F84" s="45"/>
      <c r="G84" s="45"/>
      <c r="H84" s="45"/>
      <c r="I84" s="45"/>
      <c r="J84" s="45"/>
      <c r="K84" s="44"/>
      <c r="L84" s="39"/>
      <c r="M84" s="31"/>
      <c r="N84" s="12"/>
      <c r="O84" s="12"/>
      <c r="U84" s="13"/>
      <c r="V84" s="13"/>
    </row>
    <row r="85" spans="1:22" ht="15.95" customHeight="1">
      <c r="A85" s="55"/>
      <c r="B85" s="53"/>
      <c r="C85" s="52"/>
      <c r="D85" s="51"/>
      <c r="E85" s="50"/>
      <c r="F85" s="45"/>
      <c r="G85" s="45"/>
      <c r="H85" s="45"/>
      <c r="I85" s="45"/>
      <c r="J85" s="45"/>
      <c r="K85" s="44"/>
      <c r="L85" s="39"/>
      <c r="U85" s="13"/>
      <c r="V85" s="13"/>
    </row>
    <row r="86" spans="1:22" ht="15.95" customHeight="1">
      <c r="A86" s="54"/>
      <c r="B86" s="53"/>
      <c r="C86" s="52"/>
      <c r="D86" s="51"/>
      <c r="E86" s="50"/>
      <c r="F86" s="45"/>
      <c r="G86" s="45"/>
      <c r="H86" s="45"/>
      <c r="I86" s="45"/>
      <c r="J86" s="45"/>
      <c r="K86" s="44"/>
      <c r="L86" s="39"/>
      <c r="U86" s="13"/>
      <c r="V86" s="13"/>
    </row>
    <row r="87" spans="1:22" ht="15.95" customHeight="1">
      <c r="A87" s="43"/>
      <c r="B87" s="53"/>
      <c r="C87" s="52"/>
      <c r="D87" s="51"/>
      <c r="E87" s="50"/>
      <c r="F87" s="45"/>
      <c r="G87" s="45"/>
      <c r="H87" s="45"/>
      <c r="I87" s="45"/>
      <c r="J87" s="45"/>
      <c r="K87" s="44"/>
      <c r="L87" s="39"/>
      <c r="U87" s="13"/>
      <c r="V87" s="13"/>
    </row>
    <row r="88" spans="1:22" ht="15.95" customHeight="1">
      <c r="A88" s="43"/>
      <c r="B88" s="53"/>
      <c r="C88" s="52"/>
      <c r="D88" s="51"/>
      <c r="E88" s="50"/>
      <c r="F88" s="45"/>
      <c r="G88" s="45"/>
      <c r="H88" s="45"/>
      <c r="I88" s="45"/>
      <c r="J88" s="45"/>
      <c r="K88" s="44"/>
      <c r="L88" s="39"/>
      <c r="U88" s="13"/>
      <c r="V88" s="13"/>
    </row>
    <row r="89" spans="1:22" ht="15.95" customHeight="1" thickBot="1">
      <c r="A89" s="43"/>
      <c r="B89" s="49"/>
      <c r="C89" s="48"/>
      <c r="D89" s="47"/>
      <c r="E89" s="46"/>
      <c r="F89" s="45"/>
      <c r="G89" s="45"/>
      <c r="H89" s="45"/>
      <c r="I89" s="45"/>
      <c r="J89" s="45"/>
      <c r="K89" s="44"/>
      <c r="L89" s="39"/>
      <c r="U89" s="13"/>
      <c r="V89" s="13"/>
    </row>
    <row r="90" spans="1:22" ht="15.95" customHeight="1">
      <c r="A90" s="43"/>
      <c r="B90" s="42"/>
      <c r="C90" s="42"/>
      <c r="D90" s="42"/>
      <c r="E90" s="42"/>
      <c r="F90" s="42"/>
      <c r="G90" s="45"/>
      <c r="H90" s="45"/>
      <c r="I90" s="45"/>
      <c r="J90" s="45"/>
      <c r="K90" s="44"/>
      <c r="L90" s="39"/>
      <c r="U90" s="13"/>
      <c r="V90" s="13"/>
    </row>
    <row r="91" spans="1:22" ht="15.95" customHeight="1">
      <c r="A91" s="43"/>
      <c r="B91" s="42"/>
      <c r="C91" s="42"/>
      <c r="D91" s="42"/>
      <c r="E91" s="42"/>
      <c r="F91" s="42"/>
      <c r="G91" s="45"/>
      <c r="H91" s="45"/>
      <c r="I91" s="45"/>
      <c r="J91" s="45"/>
      <c r="K91" s="44"/>
      <c r="L91" s="39"/>
      <c r="U91" s="13"/>
      <c r="V91" s="13"/>
    </row>
    <row r="92" spans="1:22" ht="15">
      <c r="A92" s="43"/>
      <c r="B92" s="42"/>
      <c r="C92" s="42"/>
      <c r="D92" s="42"/>
      <c r="E92" s="42"/>
      <c r="F92" s="42"/>
      <c r="G92" s="42"/>
      <c r="H92" s="42"/>
      <c r="I92" s="42"/>
      <c r="J92" s="42"/>
      <c r="K92" s="41"/>
      <c r="L92" s="39"/>
      <c r="M92" s="12"/>
      <c r="O92" s="13"/>
      <c r="R92" s="13"/>
      <c r="S92" s="13"/>
      <c r="T92" s="13"/>
      <c r="U92" s="13"/>
      <c r="V92" s="13"/>
    </row>
    <row r="93" spans="1:22" ht="15" customHeight="1">
      <c r="B93" s="35"/>
      <c r="C93" s="35"/>
      <c r="D93" s="35"/>
      <c r="E93" s="35"/>
      <c r="F93" s="36"/>
      <c r="G93" s="35"/>
      <c r="H93" s="35"/>
      <c r="I93" s="35"/>
      <c r="J93" s="35"/>
      <c r="K93" s="35"/>
      <c r="T93" s="13"/>
      <c r="U93" s="13"/>
      <c r="V93" s="13"/>
    </row>
    <row r="94" spans="1:22" ht="1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</row>
    <row r="95" spans="1:22" ht="1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9"/>
      <c r="M95" s="13"/>
      <c r="N95" s="13"/>
      <c r="O95" s="13"/>
    </row>
    <row r="96" spans="1:22">
      <c r="B96" s="35"/>
      <c r="C96" s="35"/>
      <c r="D96" s="36"/>
      <c r="E96" s="36"/>
      <c r="F96" s="35"/>
      <c r="G96" s="35"/>
      <c r="H96" s="35"/>
      <c r="I96" s="35"/>
      <c r="J96" s="35"/>
      <c r="K96" s="35"/>
      <c r="L96" s="39"/>
      <c r="M96" s="12"/>
      <c r="O96" s="13"/>
    </row>
    <row r="97" spans="2:15">
      <c r="B97" s="35"/>
      <c r="C97" s="35"/>
      <c r="D97" s="40"/>
      <c r="E97" s="40"/>
      <c r="F97" s="35"/>
      <c r="G97" s="35"/>
      <c r="H97" s="35"/>
      <c r="I97" s="35"/>
      <c r="J97" s="35"/>
      <c r="K97" s="35"/>
      <c r="L97" s="39"/>
      <c r="M97" s="12"/>
      <c r="O97" s="13"/>
    </row>
    <row r="98" spans="2:15">
      <c r="B98" s="35"/>
      <c r="C98" s="35"/>
      <c r="D98" s="38"/>
      <c r="E98" s="38"/>
      <c r="F98" s="35"/>
      <c r="G98" s="35"/>
      <c r="H98" s="35"/>
      <c r="I98" s="35"/>
      <c r="J98" s="35"/>
      <c r="K98" s="35"/>
      <c r="L98" s="39"/>
      <c r="M98" s="12"/>
      <c r="O98" s="13"/>
    </row>
    <row r="99" spans="2:15">
      <c r="B99" s="35"/>
      <c r="C99" s="35"/>
      <c r="D99" s="38"/>
      <c r="E99" s="38"/>
      <c r="F99" s="35"/>
      <c r="G99" s="35"/>
      <c r="H99" s="35"/>
      <c r="I99" s="35"/>
      <c r="J99" s="35"/>
      <c r="K99" s="35"/>
      <c r="O99" s="13"/>
    </row>
    <row r="100" spans="2:15">
      <c r="B100" s="35"/>
      <c r="C100" s="35"/>
      <c r="D100" s="37"/>
      <c r="E100" s="37"/>
      <c r="F100" s="36"/>
      <c r="G100" s="35"/>
      <c r="H100" s="35"/>
      <c r="I100" s="35"/>
      <c r="J100" s="35"/>
      <c r="K100" s="35"/>
      <c r="O100" s="13"/>
    </row>
    <row r="101" spans="2:15">
      <c r="B101" s="35"/>
      <c r="C101" s="35"/>
      <c r="D101" s="35"/>
      <c r="E101" s="35"/>
      <c r="F101" s="36"/>
      <c r="G101" s="35"/>
      <c r="H101" s="35"/>
      <c r="I101" s="35"/>
      <c r="J101" s="35"/>
      <c r="K101" s="35"/>
      <c r="O101" s="13"/>
    </row>
    <row r="102" spans="2:15">
      <c r="D102" s="12"/>
      <c r="E102" s="12"/>
      <c r="F102" s="13"/>
      <c r="M102" s="12"/>
      <c r="N102" s="31"/>
      <c r="O102" s="13"/>
    </row>
    <row r="103" spans="2:15">
      <c r="B103" s="34"/>
      <c r="C103" s="34"/>
      <c r="D103" s="12"/>
      <c r="E103" s="12"/>
      <c r="F103" s="13"/>
      <c r="G103" s="34"/>
      <c r="H103" s="34"/>
      <c r="I103" s="34"/>
      <c r="J103" s="34"/>
      <c r="K103" s="34"/>
      <c r="M103" s="12"/>
      <c r="N103" s="31"/>
      <c r="O103" s="13"/>
    </row>
    <row r="104" spans="2:15" ht="15">
      <c r="B104" s="33"/>
      <c r="C104" s="33"/>
      <c r="D104" s="12"/>
      <c r="E104" s="12"/>
      <c r="F104" s="13"/>
      <c r="G104" s="33"/>
      <c r="H104" s="33"/>
      <c r="I104" s="33"/>
      <c r="J104" s="33"/>
      <c r="K104" s="33"/>
      <c r="M104" s="12"/>
      <c r="N104" s="31"/>
      <c r="O104" s="13"/>
    </row>
    <row r="105" spans="2:15">
      <c r="B105" s="32"/>
      <c r="C105" s="32"/>
      <c r="D105" s="12"/>
      <c r="E105" s="12"/>
      <c r="F105" s="13"/>
      <c r="G105" s="32"/>
      <c r="H105" s="32"/>
      <c r="I105" s="32"/>
      <c r="J105" s="32"/>
      <c r="K105" s="32"/>
      <c r="M105" s="12"/>
      <c r="N105" s="31"/>
      <c r="O105" s="13"/>
    </row>
    <row r="106" spans="2:15">
      <c r="D106" s="12"/>
      <c r="E106" s="12"/>
      <c r="F106" s="13"/>
      <c r="M106" s="12"/>
      <c r="N106" s="31"/>
      <c r="O106" s="13"/>
    </row>
    <row r="107" spans="2:15" ht="15" customHeight="1">
      <c r="D107" s="12"/>
      <c r="E107" s="12"/>
      <c r="F107" s="13"/>
      <c r="M107" s="12"/>
      <c r="N107" s="31"/>
      <c r="O107" s="13"/>
    </row>
    <row r="108" spans="2:15">
      <c r="D108" s="12"/>
      <c r="E108" s="12"/>
      <c r="F108" s="13"/>
      <c r="M108" s="12"/>
      <c r="N108" s="31"/>
      <c r="O108" s="13"/>
    </row>
    <row r="109" spans="2:15">
      <c r="D109" s="12"/>
      <c r="E109" s="12"/>
      <c r="F109" s="13"/>
      <c r="M109" s="12"/>
      <c r="O109" s="13"/>
    </row>
    <row r="110" spans="2:15">
      <c r="D110" s="12"/>
      <c r="E110" s="12"/>
      <c r="F110" s="13"/>
      <c r="M110" s="12"/>
      <c r="O110" s="13"/>
    </row>
    <row r="111" spans="2:15">
      <c r="M111" s="12"/>
      <c r="O111" s="13"/>
    </row>
    <row r="112" spans="2:15">
      <c r="M112" s="12"/>
      <c r="O112" s="13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 codeName="Sheet8">
    <pageSetUpPr fitToPage="1"/>
  </sheetPr>
  <dimension ref="A1:V117"/>
  <sheetViews>
    <sheetView showGridLines="0" showRuler="0" zoomScale="71" zoomScaleNormal="120" workbookViewId="0">
      <selection activeCell="E33" sqref="E33"/>
    </sheetView>
  </sheetViews>
  <sheetFormatPr defaultColWidth="8.85546875" defaultRowHeight="14.25"/>
  <cols>
    <col min="1" max="1" width="5" style="12" customWidth="1"/>
    <col min="2" max="2" width="20.140625" style="12" customWidth="1"/>
    <col min="3" max="3" width="27.140625" style="12" customWidth="1"/>
    <col min="4" max="4" width="12.85546875" style="31" customWidth="1"/>
    <col min="5" max="5" width="23" style="31" customWidth="1"/>
    <col min="6" max="6" width="14.85546875" style="12" customWidth="1"/>
    <col min="7" max="7" width="12.85546875" style="12" customWidth="1"/>
    <col min="8" max="8" width="13.7109375" style="12" customWidth="1"/>
    <col min="9" max="9" width="7.7109375" style="12" customWidth="1"/>
    <col min="10" max="10" width="35.85546875" style="12" customWidth="1"/>
    <col min="11" max="11" width="6.28515625" style="12" customWidth="1"/>
    <col min="12" max="12" width="15" style="31" customWidth="1"/>
    <col min="13" max="13" width="11" style="31" customWidth="1"/>
    <col min="14" max="15" width="10.140625" style="12" bestFit="1" customWidth="1"/>
    <col min="16" max="16" width="14.140625" style="12" bestFit="1" customWidth="1"/>
    <col min="17" max="18" width="11.140625" style="12" bestFit="1" customWidth="1"/>
    <col min="19" max="19" width="10.140625" style="12" bestFit="1" customWidth="1"/>
    <col min="20" max="16384" width="8.85546875" style="12"/>
  </cols>
  <sheetData>
    <row r="1" spans="1:22" s="13" customFormat="1" ht="45.75">
      <c r="A1" s="313" t="str">
        <f ca="1">IF(F4="","CLASS GPA TRACKER",F4&amp;": "&amp;C6)</f>
        <v>MATH116: D+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22" ht="20.25">
      <c r="A2" s="314" t="s">
        <v>132</v>
      </c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9"/>
      <c r="U2" s="13"/>
      <c r="V2" s="13"/>
    </row>
    <row r="3" spans="1:22" s="34" customFormat="1" ht="18" customHeight="1">
      <c r="A3" s="55"/>
      <c r="B3" s="83"/>
      <c r="C3" s="83"/>
      <c r="D3" s="84"/>
      <c r="E3" s="84"/>
      <c r="F3" s="83"/>
      <c r="G3" s="83"/>
      <c r="H3" s="83"/>
      <c r="I3" s="83"/>
      <c r="J3" s="83"/>
      <c r="K3" s="82"/>
      <c r="L3" s="39"/>
      <c r="M3" s="39"/>
      <c r="N3" s="13"/>
    </row>
    <row r="4" spans="1:22" ht="15.95" customHeight="1" thickBot="1">
      <c r="A4" s="43"/>
      <c r="B4" s="315" t="s">
        <v>131</v>
      </c>
      <c r="C4" s="315"/>
      <c r="D4" s="45"/>
      <c r="E4" s="81" t="s">
        <v>130</v>
      </c>
      <c r="F4" s="80" t="str" cm="1">
        <f t="array" aca="1" ref="F4" ca="1">MID(CELL("filename",A1),FIND("]",CELL("filename",A1))+1,255)</f>
        <v>MATH116</v>
      </c>
      <c r="G4" s="45"/>
      <c r="H4" s="316" t="s">
        <v>129</v>
      </c>
      <c r="I4" s="42"/>
      <c r="J4" s="72"/>
      <c r="K4" s="44"/>
      <c r="L4" s="39"/>
      <c r="R4" s="13"/>
      <c r="S4" s="13"/>
      <c r="T4" s="13"/>
      <c r="U4" s="13"/>
      <c r="V4" s="13"/>
    </row>
    <row r="5" spans="1:22" ht="15.95" customHeight="1">
      <c r="A5" s="43"/>
      <c r="B5" s="62" t="s">
        <v>128</v>
      </c>
      <c r="C5" s="78">
        <v>1.3</v>
      </c>
      <c r="D5" s="45"/>
      <c r="E5" s="92" t="s">
        <v>136</v>
      </c>
      <c r="F5" s="93">
        <v>0.125</v>
      </c>
      <c r="G5" s="45"/>
      <c r="H5" s="316"/>
      <c r="I5" s="42"/>
      <c r="J5" s="318" t="s">
        <v>126</v>
      </c>
      <c r="K5" s="44"/>
      <c r="L5" s="39"/>
      <c r="R5" s="13"/>
      <c r="S5" s="13"/>
      <c r="T5" s="13"/>
      <c r="U5" s="13"/>
      <c r="V5" s="13"/>
    </row>
    <row r="6" spans="1:22" ht="15.95" customHeight="1" thickBot="1">
      <c r="A6" s="43"/>
      <c r="B6" s="62" t="s">
        <v>125</v>
      </c>
      <c r="C6" s="78" t="s">
        <v>134</v>
      </c>
      <c r="D6" s="45"/>
      <c r="E6" s="77" t="s">
        <v>124</v>
      </c>
      <c r="F6" s="76">
        <v>1</v>
      </c>
      <c r="G6" s="45"/>
      <c r="H6" s="317"/>
      <c r="I6" s="42"/>
      <c r="J6" s="319"/>
      <c r="K6" s="44"/>
      <c r="L6" s="39"/>
      <c r="R6" s="13"/>
      <c r="S6" s="13"/>
      <c r="T6" s="13"/>
      <c r="U6" s="13"/>
      <c r="V6" s="13"/>
    </row>
    <row r="7" spans="1:22" ht="15.95" customHeight="1" thickBot="1">
      <c r="A7" s="43"/>
      <c r="B7" s="62" t="s">
        <v>123</v>
      </c>
      <c r="C7" s="63">
        <f>C5*F5</f>
        <v>0.16250000000000001</v>
      </c>
      <c r="D7" s="45"/>
      <c r="E7" s="45"/>
      <c r="F7" s="42"/>
      <c r="G7" s="45"/>
      <c r="H7" s="75" t="s">
        <v>122</v>
      </c>
      <c r="I7" s="42"/>
      <c r="J7" s="320"/>
      <c r="K7" s="44"/>
      <c r="L7" s="39"/>
      <c r="R7" s="13"/>
      <c r="S7" s="13"/>
      <c r="T7" s="13"/>
      <c r="U7" s="13"/>
      <c r="V7" s="13"/>
    </row>
    <row r="8" spans="1:22" ht="15.95" customHeight="1">
      <c r="A8" s="43"/>
      <c r="B8" s="42"/>
      <c r="C8" s="42"/>
      <c r="D8" s="45"/>
      <c r="E8" s="45"/>
      <c r="F8" s="42"/>
      <c r="G8" s="45"/>
      <c r="H8" s="42"/>
      <c r="I8" s="42"/>
      <c r="J8" s="72"/>
      <c r="K8" s="44"/>
      <c r="L8" s="39"/>
      <c r="R8" s="13"/>
      <c r="S8" s="13"/>
      <c r="T8" s="13"/>
      <c r="U8" s="13"/>
      <c r="V8" s="13"/>
    </row>
    <row r="9" spans="1:22" ht="15" customHeight="1">
      <c r="A9" s="43"/>
      <c r="B9" s="315" t="s">
        <v>121</v>
      </c>
      <c r="C9" s="315"/>
      <c r="D9" s="42"/>
      <c r="E9" s="315" t="s">
        <v>120</v>
      </c>
      <c r="F9" s="315"/>
      <c r="G9" s="315"/>
      <c r="H9" s="315"/>
      <c r="I9" s="45"/>
      <c r="J9" s="72"/>
      <c r="K9" s="41"/>
      <c r="L9" s="39"/>
      <c r="T9" s="13"/>
      <c r="U9" s="13"/>
      <c r="V9" s="13"/>
    </row>
    <row r="10" spans="1:22" ht="32.1" customHeight="1" thickBot="1">
      <c r="A10" s="43"/>
      <c r="B10" s="61" t="s">
        <v>113</v>
      </c>
      <c r="C10" s="74" t="s">
        <v>119</v>
      </c>
      <c r="D10" s="42"/>
      <c r="E10" s="61" t="s">
        <v>113</v>
      </c>
      <c r="F10" s="74" t="s">
        <v>118</v>
      </c>
      <c r="G10" s="60" t="s">
        <v>117</v>
      </c>
      <c r="H10" s="60" t="s">
        <v>116</v>
      </c>
      <c r="I10" s="45"/>
      <c r="J10" s="72"/>
      <c r="K10" s="41"/>
      <c r="L10" s="39"/>
      <c r="T10" s="13"/>
      <c r="U10" s="13"/>
      <c r="V10" s="13"/>
    </row>
    <row r="11" spans="1:22" s="34" customFormat="1" ht="15.95" customHeight="1">
      <c r="A11" s="55"/>
      <c r="B11" s="73" t="s">
        <v>106</v>
      </c>
      <c r="C11" s="56">
        <v>0.05</v>
      </c>
      <c r="D11" s="42"/>
      <c r="E11" s="69" t="str">
        <f t="shared" ref="E11:E20" si="0">IF(B11="","",B11)</f>
        <v>Class Exercises</v>
      </c>
      <c r="F11" s="68">
        <f t="shared" ref="F11:F20" si="1">IF( IF(E11&lt;&gt;"",COUNTIF($B$25:$B$94,E11),"") = 0,"", IF(E11&lt;&gt;"",COUNTIF($B$25:$B$94,E11),""))</f>
        <v>4</v>
      </c>
      <c r="G11" s="67">
        <f t="shared" ref="G11:G20" si="2">IFERROR( IF(F11&lt;&gt;"",AVERAGEIFS($E$25:$E$94,$B$25:$B$94, E11),""),"")</f>
        <v>0.9</v>
      </c>
      <c r="H11" s="67">
        <f t="shared" ref="H11:H20" si="3">IFERROR(G11*C11,"")</f>
        <v>4.5000000000000005E-2</v>
      </c>
      <c r="I11" s="45"/>
      <c r="J11" s="72"/>
      <c r="K11" s="44"/>
      <c r="L11" s="12"/>
    </row>
    <row r="12" spans="1:22" s="13" customFormat="1" ht="15" customHeight="1">
      <c r="A12" s="55"/>
      <c r="B12" s="71" t="s">
        <v>100</v>
      </c>
      <c r="C12" s="50">
        <v>0.05</v>
      </c>
      <c r="D12" s="42"/>
      <c r="E12" s="69" t="str">
        <f t="shared" si="0"/>
        <v>Homework</v>
      </c>
      <c r="F12" s="68">
        <f t="shared" si="1"/>
        <v>5</v>
      </c>
      <c r="G12" s="67">
        <f t="shared" si="2"/>
        <v>0.78</v>
      </c>
      <c r="H12" s="67">
        <f t="shared" si="3"/>
        <v>3.9000000000000007E-2</v>
      </c>
      <c r="I12" s="45"/>
      <c r="J12" s="72"/>
      <c r="K12" s="44"/>
      <c r="L12" s="12"/>
    </row>
    <row r="13" spans="1:22" s="13" customFormat="1" ht="15.95" customHeight="1">
      <c r="A13" s="55"/>
      <c r="B13" s="71" t="s">
        <v>98</v>
      </c>
      <c r="C13" s="50">
        <v>0.25</v>
      </c>
      <c r="D13" s="42"/>
      <c r="E13" s="69" t="str">
        <f t="shared" si="0"/>
        <v>Mid Term</v>
      </c>
      <c r="F13" s="68">
        <f t="shared" si="1"/>
        <v>1</v>
      </c>
      <c r="G13" s="67">
        <f t="shared" si="2"/>
        <v>0.75</v>
      </c>
      <c r="H13" s="67">
        <f t="shared" si="3"/>
        <v>0.1875</v>
      </c>
      <c r="I13" s="45"/>
      <c r="J13" s="72"/>
      <c r="K13" s="44"/>
      <c r="L13" s="12"/>
      <c r="M13" s="12"/>
    </row>
    <row r="14" spans="1:22" s="13" customFormat="1" ht="15.95" customHeight="1">
      <c r="A14" s="55"/>
      <c r="B14" s="71" t="s">
        <v>95</v>
      </c>
      <c r="C14" s="50">
        <v>0.1</v>
      </c>
      <c r="D14" s="42"/>
      <c r="E14" s="69" t="str">
        <f t="shared" si="0"/>
        <v>Projects</v>
      </c>
      <c r="F14" s="68">
        <f t="shared" si="1"/>
        <v>1</v>
      </c>
      <c r="G14" s="67">
        <f t="shared" si="2"/>
        <v>0.9</v>
      </c>
      <c r="H14" s="67">
        <f t="shared" si="3"/>
        <v>9.0000000000000011E-2</v>
      </c>
      <c r="I14" s="45"/>
      <c r="J14" s="72"/>
      <c r="K14" s="44"/>
      <c r="L14" s="12"/>
      <c r="M14" s="12"/>
    </row>
    <row r="15" spans="1:22" s="13" customFormat="1" ht="15.95" customHeight="1">
      <c r="A15" s="55"/>
      <c r="B15" s="71" t="s">
        <v>97</v>
      </c>
      <c r="C15" s="50">
        <v>0.55000000000000004</v>
      </c>
      <c r="D15" s="42"/>
      <c r="E15" s="69" t="str">
        <f t="shared" si="0"/>
        <v>Final Exam</v>
      </c>
      <c r="F15" s="68">
        <f t="shared" si="1"/>
        <v>1</v>
      </c>
      <c r="G15" s="67">
        <f t="shared" si="2"/>
        <v>0.4</v>
      </c>
      <c r="H15" s="67">
        <f t="shared" si="3"/>
        <v>0.22000000000000003</v>
      </c>
      <c r="I15" s="45"/>
      <c r="J15" s="72"/>
      <c r="K15" s="44"/>
      <c r="L15" s="31"/>
      <c r="M15" s="31"/>
    </row>
    <row r="16" spans="1:22" s="13" customFormat="1" ht="15.95" customHeight="1">
      <c r="A16" s="55"/>
      <c r="B16" s="71"/>
      <c r="C16" s="50">
        <v>0</v>
      </c>
      <c r="D16" s="42"/>
      <c r="E16" s="69" t="str">
        <f t="shared" si="0"/>
        <v/>
      </c>
      <c r="F16" s="68" t="str">
        <f t="shared" si="1"/>
        <v/>
      </c>
      <c r="G16" s="67" t="str">
        <f t="shared" si="2"/>
        <v/>
      </c>
      <c r="H16" s="67" t="str">
        <f t="shared" si="3"/>
        <v/>
      </c>
      <c r="I16" s="45"/>
      <c r="J16" s="45"/>
      <c r="K16" s="44"/>
      <c r="L16" s="39"/>
      <c r="M16" s="31"/>
    </row>
    <row r="17" spans="1:22" s="13" customFormat="1" ht="15.95" customHeight="1">
      <c r="A17" s="55"/>
      <c r="B17" s="71"/>
      <c r="C17" s="50">
        <v>0</v>
      </c>
      <c r="D17" s="42"/>
      <c r="E17" s="69" t="str">
        <f t="shared" si="0"/>
        <v/>
      </c>
      <c r="F17" s="68" t="str">
        <f t="shared" si="1"/>
        <v/>
      </c>
      <c r="G17" s="67" t="str">
        <f t="shared" si="2"/>
        <v/>
      </c>
      <c r="H17" s="67" t="str">
        <f t="shared" si="3"/>
        <v/>
      </c>
      <c r="I17" s="45"/>
      <c r="J17" s="45"/>
      <c r="K17" s="44"/>
      <c r="L17" s="39"/>
      <c r="M17" s="31"/>
    </row>
    <row r="18" spans="1:22" s="13" customFormat="1" ht="15.95" customHeight="1">
      <c r="A18" s="55"/>
      <c r="B18" s="71"/>
      <c r="C18" s="50">
        <v>0</v>
      </c>
      <c r="D18" s="42"/>
      <c r="E18" s="69" t="str">
        <f t="shared" si="0"/>
        <v/>
      </c>
      <c r="F18" s="68" t="str">
        <f t="shared" si="1"/>
        <v/>
      </c>
      <c r="G18" s="67" t="str">
        <f t="shared" si="2"/>
        <v/>
      </c>
      <c r="H18" s="67" t="str">
        <f t="shared" si="3"/>
        <v/>
      </c>
      <c r="I18" s="45"/>
      <c r="J18" s="45"/>
      <c r="K18" s="44"/>
      <c r="L18" s="39"/>
      <c r="M18" s="31"/>
    </row>
    <row r="19" spans="1:22" s="13" customFormat="1" ht="15.95" customHeight="1">
      <c r="A19" s="55"/>
      <c r="B19" s="71"/>
      <c r="C19" s="50">
        <v>0</v>
      </c>
      <c r="D19" s="42"/>
      <c r="E19" s="69" t="str">
        <f t="shared" si="0"/>
        <v/>
      </c>
      <c r="F19" s="68" t="str">
        <f t="shared" si="1"/>
        <v/>
      </c>
      <c r="G19" s="67" t="str">
        <f t="shared" si="2"/>
        <v/>
      </c>
      <c r="H19" s="67" t="str">
        <f t="shared" si="3"/>
        <v/>
      </c>
      <c r="I19" s="45"/>
      <c r="J19" s="45"/>
      <c r="K19" s="44"/>
      <c r="L19" s="39"/>
      <c r="M19" s="31"/>
    </row>
    <row r="20" spans="1:22" s="13" customFormat="1" ht="15.95" customHeight="1" thickBot="1">
      <c r="A20" s="55"/>
      <c r="B20" s="70"/>
      <c r="C20" s="46">
        <v>0</v>
      </c>
      <c r="D20" s="42"/>
      <c r="E20" s="69" t="str">
        <f t="shared" si="0"/>
        <v/>
      </c>
      <c r="F20" s="68" t="str">
        <f t="shared" si="1"/>
        <v/>
      </c>
      <c r="G20" s="67" t="str">
        <f t="shared" si="2"/>
        <v/>
      </c>
      <c r="H20" s="67" t="str">
        <f t="shared" si="3"/>
        <v/>
      </c>
      <c r="I20" s="45"/>
      <c r="J20" s="45"/>
      <c r="K20" s="44"/>
      <c r="L20" s="39"/>
      <c r="M20" s="31"/>
    </row>
    <row r="21" spans="1:22" s="13" customFormat="1" ht="15.95" customHeight="1">
      <c r="A21" s="55"/>
      <c r="B21" s="66"/>
      <c r="C21" s="64">
        <f>SUM(C11:C20)</f>
        <v>1</v>
      </c>
      <c r="D21" s="42"/>
      <c r="E21" s="66"/>
      <c r="F21" s="65">
        <f>SUM(F11:F20)</f>
        <v>12</v>
      </c>
      <c r="G21" s="64"/>
      <c r="H21" s="64">
        <f>IFERROR( SUM(H11:H20) / SUMIFS(C11:C20,H11:H20,"&gt;-1"),"")</f>
        <v>0.58150000000000013</v>
      </c>
      <c r="I21" s="63" t="s">
        <v>115</v>
      </c>
      <c r="J21" s="45"/>
      <c r="K21" s="44"/>
      <c r="L21" s="39"/>
      <c r="M21" s="31"/>
    </row>
    <row r="22" spans="1:22" s="34" customFormat="1" ht="15.95" customHeight="1">
      <c r="A22" s="55"/>
      <c r="B22" s="42"/>
      <c r="C22" s="42"/>
      <c r="D22" s="42"/>
      <c r="E22" s="42"/>
      <c r="F22" s="42"/>
      <c r="G22" s="45"/>
      <c r="H22" s="45"/>
      <c r="I22" s="45"/>
      <c r="J22" s="45"/>
      <c r="K22" s="44"/>
      <c r="L22" s="39"/>
      <c r="M22" s="31"/>
      <c r="N22" s="12"/>
      <c r="O22" s="12"/>
      <c r="U22" s="13"/>
      <c r="V22" s="13"/>
    </row>
    <row r="23" spans="1:22" s="34" customFormat="1" ht="15.95" customHeight="1">
      <c r="A23" s="55"/>
      <c r="B23" s="312" t="s">
        <v>114</v>
      </c>
      <c r="C23" s="312"/>
      <c r="D23" s="312"/>
      <c r="E23" s="312"/>
      <c r="F23" s="42"/>
      <c r="G23" s="45"/>
      <c r="H23" s="45"/>
      <c r="I23" s="45"/>
      <c r="J23" s="45"/>
      <c r="K23" s="44"/>
      <c r="L23" s="39"/>
      <c r="M23" s="31"/>
      <c r="U23" s="13"/>
      <c r="V23" s="13"/>
    </row>
    <row r="24" spans="1:22" s="33" customFormat="1" ht="32.1" customHeight="1" thickBot="1">
      <c r="A24" s="55"/>
      <c r="B24" s="61" t="s">
        <v>113</v>
      </c>
      <c r="C24" s="61" t="s">
        <v>112</v>
      </c>
      <c r="D24" s="60" t="s">
        <v>111</v>
      </c>
      <c r="E24" s="60" t="s">
        <v>110</v>
      </c>
      <c r="F24" s="45"/>
      <c r="G24" s="45"/>
      <c r="H24" s="45"/>
      <c r="I24" s="45"/>
      <c r="J24" s="45"/>
      <c r="K24" s="44"/>
      <c r="L24" s="39"/>
      <c r="M24" s="31"/>
      <c r="U24" s="13"/>
      <c r="V24" s="13"/>
    </row>
    <row r="25" spans="1:22" s="32" customFormat="1" ht="15.95" customHeight="1">
      <c r="A25" s="55"/>
      <c r="B25" s="59" t="s">
        <v>106</v>
      </c>
      <c r="C25" s="58" t="s">
        <v>109</v>
      </c>
      <c r="D25" s="57" t="s">
        <v>93</v>
      </c>
      <c r="E25" s="56">
        <v>0.9</v>
      </c>
      <c r="F25" s="45"/>
      <c r="G25" s="45"/>
      <c r="H25" s="45"/>
      <c r="I25" s="45"/>
      <c r="J25" s="45"/>
      <c r="K25" s="44"/>
      <c r="L25" s="39"/>
      <c r="M25" s="31"/>
      <c r="U25" s="13"/>
      <c r="V25" s="13"/>
    </row>
    <row r="26" spans="1:22" s="33" customFormat="1" ht="15.95" customHeight="1">
      <c r="A26" s="55"/>
      <c r="B26" s="53" t="s">
        <v>106</v>
      </c>
      <c r="C26" s="52" t="s">
        <v>108</v>
      </c>
      <c r="D26" s="51" t="s">
        <v>93</v>
      </c>
      <c r="E26" s="50">
        <v>0.9</v>
      </c>
      <c r="F26" s="45"/>
      <c r="G26" s="45"/>
      <c r="H26" s="45"/>
      <c r="I26" s="45"/>
      <c r="J26" s="45"/>
      <c r="K26" s="44"/>
      <c r="L26" s="39"/>
      <c r="M26" s="31"/>
      <c r="U26" s="13"/>
      <c r="V26" s="13"/>
    </row>
    <row r="27" spans="1:22" s="32" customFormat="1" ht="15.95" customHeight="1">
      <c r="A27" s="55"/>
      <c r="B27" s="53" t="s">
        <v>106</v>
      </c>
      <c r="C27" s="52" t="s">
        <v>107</v>
      </c>
      <c r="D27" s="51" t="s">
        <v>93</v>
      </c>
      <c r="E27" s="50">
        <v>0.9</v>
      </c>
      <c r="F27" s="45"/>
      <c r="G27" s="45"/>
      <c r="H27" s="45"/>
      <c r="I27" s="45"/>
      <c r="J27" s="45"/>
      <c r="K27" s="44"/>
      <c r="L27" s="39"/>
      <c r="M27" s="31"/>
      <c r="U27" s="13"/>
      <c r="V27" s="13"/>
    </row>
    <row r="28" spans="1:22" ht="15.95" customHeight="1">
      <c r="A28" s="55"/>
      <c r="B28" s="53" t="s">
        <v>106</v>
      </c>
      <c r="C28" s="52" t="s">
        <v>105</v>
      </c>
      <c r="D28" s="51" t="s">
        <v>93</v>
      </c>
      <c r="E28" s="50">
        <v>0.9</v>
      </c>
      <c r="F28" s="45"/>
      <c r="G28" s="45"/>
      <c r="H28" s="45"/>
      <c r="I28" s="45"/>
      <c r="J28" s="45"/>
      <c r="K28" s="44"/>
      <c r="L28" s="39"/>
      <c r="U28" s="13"/>
      <c r="V28" s="13"/>
    </row>
    <row r="29" spans="1:22" ht="15.95" customHeight="1">
      <c r="A29" s="54"/>
      <c r="B29" s="53" t="s">
        <v>100</v>
      </c>
      <c r="C29" s="52" t="s">
        <v>104</v>
      </c>
      <c r="D29" s="51" t="s">
        <v>93</v>
      </c>
      <c r="E29" s="50">
        <v>0.9</v>
      </c>
      <c r="F29" s="45"/>
      <c r="G29" s="45"/>
      <c r="H29" s="45"/>
      <c r="I29" s="45"/>
      <c r="J29" s="45"/>
      <c r="K29" s="44"/>
      <c r="L29" s="39"/>
      <c r="U29" s="13"/>
      <c r="V29" s="13"/>
    </row>
    <row r="30" spans="1:22" ht="15.95" customHeight="1">
      <c r="A30" s="43"/>
      <c r="B30" s="53" t="s">
        <v>100</v>
      </c>
      <c r="C30" s="52" t="s">
        <v>103</v>
      </c>
      <c r="D30" s="51" t="s">
        <v>93</v>
      </c>
      <c r="E30" s="50">
        <v>0.9</v>
      </c>
      <c r="F30" s="45"/>
      <c r="G30" s="45"/>
      <c r="H30" s="45"/>
      <c r="I30" s="45"/>
      <c r="J30" s="45"/>
      <c r="K30" s="44"/>
      <c r="L30" s="39"/>
      <c r="U30" s="13"/>
      <c r="V30" s="13"/>
    </row>
    <row r="31" spans="1:22" ht="15.95" customHeight="1">
      <c r="A31" s="43"/>
      <c r="B31" s="53" t="s">
        <v>100</v>
      </c>
      <c r="C31" s="52" t="s">
        <v>102</v>
      </c>
      <c r="D31" s="51" t="s">
        <v>93</v>
      </c>
      <c r="E31" s="50">
        <v>0.9</v>
      </c>
      <c r="F31" s="45"/>
      <c r="G31" s="45"/>
      <c r="H31" s="45"/>
      <c r="I31" s="45"/>
      <c r="J31" s="45"/>
      <c r="K31" s="44"/>
      <c r="L31" s="39"/>
      <c r="U31" s="13"/>
      <c r="V31" s="13"/>
    </row>
    <row r="32" spans="1:22" ht="15.95" customHeight="1">
      <c r="A32" s="43"/>
      <c r="B32" s="53" t="s">
        <v>100</v>
      </c>
      <c r="C32" s="52" t="s">
        <v>101</v>
      </c>
      <c r="D32" s="51" t="s">
        <v>93</v>
      </c>
      <c r="E32" s="50">
        <v>0.3</v>
      </c>
      <c r="F32" s="45"/>
      <c r="G32" s="45"/>
      <c r="H32" s="45"/>
      <c r="I32" s="45"/>
      <c r="J32" s="45"/>
      <c r="K32" s="44"/>
      <c r="L32" s="39"/>
      <c r="U32" s="13"/>
      <c r="V32" s="13"/>
    </row>
    <row r="33" spans="1:22" ht="15.95" customHeight="1">
      <c r="A33" s="43"/>
      <c r="B33" s="53" t="s">
        <v>100</v>
      </c>
      <c r="C33" s="52" t="s">
        <v>99</v>
      </c>
      <c r="D33" s="51" t="s">
        <v>93</v>
      </c>
      <c r="E33" s="50">
        <v>0.9</v>
      </c>
      <c r="F33" s="45"/>
      <c r="G33" s="45"/>
      <c r="H33" s="45"/>
      <c r="I33" s="45"/>
      <c r="J33" s="45"/>
      <c r="K33" s="44"/>
      <c r="L33" s="39"/>
      <c r="U33" s="13"/>
      <c r="V33" s="13"/>
    </row>
    <row r="34" spans="1:22" ht="15.95" customHeight="1">
      <c r="A34" s="43"/>
      <c r="B34" s="53" t="s">
        <v>98</v>
      </c>
      <c r="C34" s="52"/>
      <c r="D34" s="51" t="s">
        <v>96</v>
      </c>
      <c r="E34" s="50">
        <v>0.75</v>
      </c>
      <c r="F34" s="45"/>
      <c r="G34" s="45"/>
      <c r="H34" s="45"/>
      <c r="I34" s="45"/>
      <c r="J34" s="45"/>
      <c r="K34" s="44"/>
      <c r="L34" s="39"/>
      <c r="U34" s="13"/>
      <c r="V34" s="13"/>
    </row>
    <row r="35" spans="1:22" ht="15.95" customHeight="1">
      <c r="A35" s="43"/>
      <c r="B35" s="53" t="s">
        <v>97</v>
      </c>
      <c r="C35" s="52"/>
      <c r="D35" s="51" t="s">
        <v>96</v>
      </c>
      <c r="E35" s="50">
        <v>0.4</v>
      </c>
      <c r="F35" s="45"/>
      <c r="G35" s="45"/>
      <c r="H35" s="45"/>
      <c r="I35" s="45"/>
      <c r="J35" s="45"/>
      <c r="K35" s="44"/>
      <c r="L35" s="39"/>
      <c r="U35" s="13"/>
      <c r="V35" s="13"/>
    </row>
    <row r="36" spans="1:22" ht="15.95" customHeight="1">
      <c r="A36" s="43"/>
      <c r="B36" s="53" t="s">
        <v>95</v>
      </c>
      <c r="C36" s="52" t="s">
        <v>94</v>
      </c>
      <c r="D36" s="51" t="s">
        <v>93</v>
      </c>
      <c r="E36" s="50">
        <v>0.9</v>
      </c>
      <c r="F36" s="45"/>
      <c r="G36" s="45"/>
      <c r="H36" s="45"/>
      <c r="I36" s="45"/>
      <c r="J36" s="45"/>
      <c r="K36" s="44"/>
      <c r="L36" s="39"/>
      <c r="R36" s="13"/>
      <c r="S36" s="13"/>
      <c r="T36" s="13"/>
      <c r="U36" s="13"/>
      <c r="V36" s="13"/>
    </row>
    <row r="37" spans="1:22" s="32" customFormat="1" ht="15.95" customHeight="1">
      <c r="A37" s="55"/>
      <c r="B37" s="53"/>
      <c r="C37" s="52"/>
      <c r="D37" s="51"/>
      <c r="E37" s="50"/>
      <c r="F37" s="45"/>
      <c r="G37" s="45"/>
      <c r="H37" s="45"/>
      <c r="I37" s="45"/>
      <c r="J37" s="45"/>
      <c r="K37" s="44"/>
      <c r="L37" s="39"/>
      <c r="M37" s="31"/>
      <c r="N37" s="12"/>
      <c r="O37" s="12"/>
      <c r="U37" s="13"/>
      <c r="V37" s="13"/>
    </row>
    <row r="38" spans="1:22" s="33" customFormat="1" ht="15.95" customHeight="1">
      <c r="A38" s="55"/>
      <c r="B38" s="53"/>
      <c r="C38" s="52"/>
      <c r="D38" s="51"/>
      <c r="E38" s="50"/>
      <c r="F38" s="45"/>
      <c r="G38" s="45"/>
      <c r="H38" s="45"/>
      <c r="I38" s="45"/>
      <c r="J38" s="45"/>
      <c r="K38" s="44"/>
      <c r="L38" s="39"/>
      <c r="M38" s="31"/>
      <c r="N38" s="12"/>
      <c r="O38" s="12"/>
      <c r="U38" s="13"/>
      <c r="V38" s="13"/>
    </row>
    <row r="39" spans="1:22" s="32" customFormat="1" ht="15.95" customHeight="1">
      <c r="A39" s="55"/>
      <c r="B39" s="53"/>
      <c r="C39" s="52"/>
      <c r="D39" s="51"/>
      <c r="E39" s="50"/>
      <c r="F39" s="45"/>
      <c r="G39" s="45"/>
      <c r="H39" s="45"/>
      <c r="I39" s="45"/>
      <c r="J39" s="45"/>
      <c r="K39" s="44"/>
      <c r="L39" s="39"/>
      <c r="M39" s="31"/>
      <c r="N39" s="12"/>
      <c r="O39" s="12"/>
      <c r="U39" s="13"/>
      <c r="V39" s="13"/>
    </row>
    <row r="40" spans="1:22" ht="15.95" customHeight="1">
      <c r="A40" s="55"/>
      <c r="B40" s="53"/>
      <c r="C40" s="52"/>
      <c r="D40" s="51"/>
      <c r="E40" s="50"/>
      <c r="F40" s="45"/>
      <c r="G40" s="45"/>
      <c r="H40" s="45"/>
      <c r="I40" s="45"/>
      <c r="J40" s="45"/>
      <c r="K40" s="44"/>
      <c r="L40" s="39"/>
      <c r="U40" s="13"/>
      <c r="V40" s="13"/>
    </row>
    <row r="41" spans="1:22" ht="15.95" customHeight="1">
      <c r="A41" s="54"/>
      <c r="B41" s="53"/>
      <c r="C41" s="52"/>
      <c r="D41" s="51"/>
      <c r="E41" s="50"/>
      <c r="F41" s="45"/>
      <c r="G41" s="45"/>
      <c r="H41" s="45"/>
      <c r="I41" s="45"/>
      <c r="J41" s="45"/>
      <c r="K41" s="44"/>
      <c r="L41" s="39"/>
      <c r="U41" s="13"/>
      <c r="V41" s="13"/>
    </row>
    <row r="42" spans="1:22" ht="15.95" customHeight="1">
      <c r="A42" s="43"/>
      <c r="B42" s="53"/>
      <c r="C42" s="52"/>
      <c r="D42" s="51"/>
      <c r="E42" s="50"/>
      <c r="F42" s="45"/>
      <c r="G42" s="45"/>
      <c r="H42" s="45"/>
      <c r="I42" s="45"/>
      <c r="J42" s="45"/>
      <c r="K42" s="44"/>
      <c r="L42" s="39"/>
      <c r="U42" s="13"/>
      <c r="V42" s="13"/>
    </row>
    <row r="43" spans="1:22" ht="15.95" customHeight="1">
      <c r="A43" s="43"/>
      <c r="B43" s="53"/>
      <c r="C43" s="52"/>
      <c r="D43" s="51"/>
      <c r="E43" s="50"/>
      <c r="F43" s="45"/>
      <c r="G43" s="45"/>
      <c r="H43" s="45"/>
      <c r="I43" s="45"/>
      <c r="J43" s="45"/>
      <c r="K43" s="44"/>
      <c r="L43" s="39"/>
      <c r="U43" s="13"/>
      <c r="V43" s="13"/>
    </row>
    <row r="44" spans="1:22" ht="15.95" customHeight="1">
      <c r="A44" s="43"/>
      <c r="B44" s="53"/>
      <c r="C44" s="52"/>
      <c r="D44" s="51"/>
      <c r="E44" s="50"/>
      <c r="F44" s="45"/>
      <c r="G44" s="45"/>
      <c r="H44" s="45"/>
      <c r="I44" s="45"/>
      <c r="J44" s="45"/>
      <c r="K44" s="44"/>
      <c r="L44" s="39"/>
      <c r="U44" s="13"/>
      <c r="V44" s="13"/>
    </row>
    <row r="45" spans="1:22" ht="15.95" customHeight="1">
      <c r="A45" s="43"/>
      <c r="B45" s="53"/>
      <c r="C45" s="52"/>
      <c r="D45" s="51"/>
      <c r="E45" s="50"/>
      <c r="F45" s="45"/>
      <c r="G45" s="45"/>
      <c r="H45" s="45"/>
      <c r="I45" s="45"/>
      <c r="J45" s="45"/>
      <c r="K45" s="44"/>
      <c r="L45" s="39"/>
      <c r="R45" s="13"/>
      <c r="S45" s="13"/>
      <c r="T45" s="13"/>
      <c r="U45" s="13"/>
      <c r="V45" s="13"/>
    </row>
    <row r="46" spans="1:22" s="32" customFormat="1" ht="15.95" customHeight="1">
      <c r="A46" s="55"/>
      <c r="B46" s="53"/>
      <c r="C46" s="52"/>
      <c r="D46" s="51"/>
      <c r="E46" s="50"/>
      <c r="F46" s="45"/>
      <c r="G46" s="45"/>
      <c r="H46" s="45"/>
      <c r="I46" s="45"/>
      <c r="J46" s="45"/>
      <c r="K46" s="44"/>
      <c r="L46" s="39"/>
      <c r="M46" s="31"/>
      <c r="N46" s="12"/>
      <c r="O46" s="12"/>
      <c r="U46" s="13"/>
      <c r="V46" s="13"/>
    </row>
    <row r="47" spans="1:22" s="33" customFormat="1" ht="15.95" customHeight="1">
      <c r="A47" s="55"/>
      <c r="B47" s="53"/>
      <c r="C47" s="52"/>
      <c r="D47" s="51"/>
      <c r="E47" s="50"/>
      <c r="F47" s="45"/>
      <c r="G47" s="45"/>
      <c r="H47" s="45"/>
      <c r="I47" s="45"/>
      <c r="J47" s="45"/>
      <c r="K47" s="44"/>
      <c r="L47" s="39"/>
      <c r="M47" s="31"/>
      <c r="N47" s="12"/>
      <c r="O47" s="12"/>
      <c r="U47" s="13"/>
      <c r="V47" s="13"/>
    </row>
    <row r="48" spans="1:22" s="32" customFormat="1" ht="15.95" customHeight="1">
      <c r="A48" s="55"/>
      <c r="B48" s="53"/>
      <c r="C48" s="52"/>
      <c r="D48" s="51"/>
      <c r="E48" s="50"/>
      <c r="F48" s="45"/>
      <c r="G48" s="45"/>
      <c r="H48" s="45"/>
      <c r="I48" s="45"/>
      <c r="J48" s="45"/>
      <c r="K48" s="44"/>
      <c r="L48" s="39"/>
      <c r="M48" s="31"/>
      <c r="N48" s="12"/>
      <c r="O48" s="12"/>
      <c r="U48" s="13"/>
      <c r="V48" s="13"/>
    </row>
    <row r="49" spans="1:22" ht="15.95" customHeight="1">
      <c r="A49" s="55"/>
      <c r="B49" s="53"/>
      <c r="C49" s="52"/>
      <c r="D49" s="51"/>
      <c r="E49" s="50"/>
      <c r="F49" s="45"/>
      <c r="G49" s="45"/>
      <c r="H49" s="45"/>
      <c r="I49" s="45"/>
      <c r="J49" s="45"/>
      <c r="K49" s="44"/>
      <c r="L49" s="39"/>
      <c r="U49" s="13"/>
      <c r="V49" s="13"/>
    </row>
    <row r="50" spans="1:22" ht="15.95" customHeight="1">
      <c r="A50" s="54"/>
      <c r="B50" s="53"/>
      <c r="C50" s="52"/>
      <c r="D50" s="51"/>
      <c r="E50" s="50"/>
      <c r="F50" s="45"/>
      <c r="G50" s="45"/>
      <c r="H50" s="45"/>
      <c r="I50" s="45"/>
      <c r="J50" s="45"/>
      <c r="K50" s="44"/>
      <c r="L50" s="39"/>
      <c r="U50" s="13"/>
      <c r="V50" s="13"/>
    </row>
    <row r="51" spans="1:22" ht="15.95" customHeight="1">
      <c r="A51" s="43"/>
      <c r="B51" s="53"/>
      <c r="C51" s="52"/>
      <c r="D51" s="51"/>
      <c r="E51" s="50"/>
      <c r="F51" s="45"/>
      <c r="G51" s="45"/>
      <c r="H51" s="45"/>
      <c r="I51" s="45"/>
      <c r="J51" s="45"/>
      <c r="K51" s="44"/>
      <c r="L51" s="39"/>
      <c r="R51" s="13"/>
      <c r="S51" s="13"/>
      <c r="T51" s="13"/>
      <c r="U51" s="13"/>
      <c r="V51" s="13"/>
    </row>
    <row r="52" spans="1:22" s="32" customFormat="1" ht="15.95" customHeight="1">
      <c r="A52" s="55"/>
      <c r="B52" s="53"/>
      <c r="C52" s="52"/>
      <c r="D52" s="51"/>
      <c r="E52" s="50"/>
      <c r="F52" s="45"/>
      <c r="G52" s="45"/>
      <c r="H52" s="45"/>
      <c r="I52" s="45"/>
      <c r="J52" s="45"/>
      <c r="K52" s="44"/>
      <c r="L52" s="39"/>
      <c r="M52" s="31"/>
      <c r="N52" s="12"/>
      <c r="O52" s="12"/>
      <c r="U52" s="13"/>
      <c r="V52" s="13"/>
    </row>
    <row r="53" spans="1:22" s="33" customFormat="1" ht="15.95" customHeight="1">
      <c r="A53" s="55"/>
      <c r="B53" s="53"/>
      <c r="C53" s="52"/>
      <c r="D53" s="51"/>
      <c r="E53" s="50"/>
      <c r="F53" s="45"/>
      <c r="G53" s="45"/>
      <c r="H53" s="45"/>
      <c r="I53" s="45"/>
      <c r="J53" s="45"/>
      <c r="K53" s="44"/>
      <c r="L53" s="39"/>
      <c r="M53" s="31"/>
      <c r="N53" s="12"/>
      <c r="O53" s="12"/>
      <c r="U53" s="13"/>
      <c r="V53" s="13"/>
    </row>
    <row r="54" spans="1:22" s="32" customFormat="1" ht="15.95" customHeight="1">
      <c r="A54" s="55"/>
      <c r="B54" s="53"/>
      <c r="C54" s="52"/>
      <c r="D54" s="51"/>
      <c r="E54" s="50"/>
      <c r="F54" s="45"/>
      <c r="G54" s="45"/>
      <c r="H54" s="45"/>
      <c r="I54" s="45"/>
      <c r="J54" s="45"/>
      <c r="K54" s="44"/>
      <c r="L54" s="39"/>
      <c r="M54" s="31"/>
      <c r="N54" s="12"/>
      <c r="O54" s="12"/>
      <c r="U54" s="13"/>
      <c r="V54" s="13"/>
    </row>
    <row r="55" spans="1:22" ht="15.95" customHeight="1">
      <c r="A55" s="55"/>
      <c r="B55" s="53"/>
      <c r="C55" s="52"/>
      <c r="D55" s="51"/>
      <c r="E55" s="50"/>
      <c r="F55" s="45"/>
      <c r="G55" s="45"/>
      <c r="H55" s="45"/>
      <c r="I55" s="45"/>
      <c r="J55" s="45"/>
      <c r="K55" s="44"/>
      <c r="L55" s="39"/>
      <c r="U55" s="13"/>
      <c r="V55" s="13"/>
    </row>
    <row r="56" spans="1:22" ht="15.95" customHeight="1">
      <c r="A56" s="54"/>
      <c r="B56" s="53"/>
      <c r="C56" s="52"/>
      <c r="D56" s="51"/>
      <c r="E56" s="50"/>
      <c r="F56" s="45"/>
      <c r="G56" s="45"/>
      <c r="H56" s="45"/>
      <c r="I56" s="45"/>
      <c r="J56" s="45"/>
      <c r="K56" s="44"/>
      <c r="L56" s="39"/>
      <c r="U56" s="13"/>
      <c r="V56" s="13"/>
    </row>
    <row r="57" spans="1:22" ht="15.95" customHeight="1">
      <c r="A57" s="43"/>
      <c r="B57" s="53"/>
      <c r="C57" s="52"/>
      <c r="D57" s="51"/>
      <c r="E57" s="50"/>
      <c r="F57" s="45"/>
      <c r="G57" s="45"/>
      <c r="H57" s="45"/>
      <c r="I57" s="45"/>
      <c r="J57" s="45"/>
      <c r="K57" s="44"/>
      <c r="L57" s="39"/>
      <c r="U57" s="13"/>
      <c r="V57" s="13"/>
    </row>
    <row r="58" spans="1:22" ht="15.95" customHeight="1">
      <c r="A58" s="43"/>
      <c r="B58" s="53"/>
      <c r="C58" s="52"/>
      <c r="D58" s="51"/>
      <c r="E58" s="50"/>
      <c r="F58" s="45"/>
      <c r="G58" s="45"/>
      <c r="H58" s="45"/>
      <c r="I58" s="45"/>
      <c r="J58" s="45"/>
      <c r="K58" s="44"/>
      <c r="L58" s="39"/>
      <c r="U58" s="13"/>
      <c r="V58" s="13"/>
    </row>
    <row r="59" spans="1:22" ht="15.95" customHeight="1">
      <c r="A59" s="43"/>
      <c r="B59" s="53"/>
      <c r="C59" s="52"/>
      <c r="D59" s="51"/>
      <c r="E59" s="50"/>
      <c r="F59" s="45"/>
      <c r="G59" s="45"/>
      <c r="H59" s="45"/>
      <c r="I59" s="45"/>
      <c r="J59" s="45"/>
      <c r="K59" s="44"/>
      <c r="L59" s="39"/>
      <c r="U59" s="13"/>
      <c r="V59" s="13"/>
    </row>
    <row r="60" spans="1:22" ht="15.95" customHeight="1">
      <c r="A60" s="43"/>
      <c r="B60" s="53"/>
      <c r="C60" s="52"/>
      <c r="D60" s="51"/>
      <c r="E60" s="50"/>
      <c r="F60" s="45"/>
      <c r="G60" s="45"/>
      <c r="H60" s="45"/>
      <c r="I60" s="45"/>
      <c r="J60" s="45"/>
      <c r="K60" s="44"/>
      <c r="L60" s="39"/>
      <c r="R60" s="13"/>
      <c r="S60" s="13"/>
      <c r="T60" s="13"/>
      <c r="U60" s="13"/>
      <c r="V60" s="13"/>
    </row>
    <row r="61" spans="1:22" s="32" customFormat="1" ht="15.95" customHeight="1">
      <c r="A61" s="55"/>
      <c r="B61" s="53"/>
      <c r="C61" s="52"/>
      <c r="D61" s="51"/>
      <c r="E61" s="50"/>
      <c r="F61" s="45"/>
      <c r="G61" s="45"/>
      <c r="H61" s="45"/>
      <c r="I61" s="45"/>
      <c r="J61" s="45"/>
      <c r="K61" s="44"/>
      <c r="L61" s="39"/>
      <c r="M61" s="31"/>
      <c r="N61" s="12"/>
      <c r="O61" s="12"/>
      <c r="U61" s="13"/>
      <c r="V61" s="13"/>
    </row>
    <row r="62" spans="1:22" s="33" customFormat="1" ht="15.95" customHeight="1">
      <c r="A62" s="55"/>
      <c r="B62" s="53"/>
      <c r="C62" s="52"/>
      <c r="D62" s="51"/>
      <c r="E62" s="50"/>
      <c r="F62" s="45"/>
      <c r="G62" s="45"/>
      <c r="H62" s="45"/>
      <c r="I62" s="45"/>
      <c r="J62" s="45"/>
      <c r="K62" s="44"/>
      <c r="L62" s="39"/>
      <c r="M62" s="31"/>
      <c r="N62" s="12"/>
      <c r="O62" s="12"/>
      <c r="U62" s="13"/>
      <c r="V62" s="13"/>
    </row>
    <row r="63" spans="1:22" s="32" customFormat="1" ht="15.95" customHeight="1">
      <c r="A63" s="55"/>
      <c r="B63" s="53"/>
      <c r="C63" s="52"/>
      <c r="D63" s="51"/>
      <c r="E63" s="50"/>
      <c r="F63" s="45"/>
      <c r="G63" s="45"/>
      <c r="H63" s="45"/>
      <c r="I63" s="45"/>
      <c r="J63" s="45"/>
      <c r="K63" s="44"/>
      <c r="L63" s="39"/>
      <c r="M63" s="31"/>
      <c r="N63" s="12"/>
      <c r="O63" s="12"/>
      <c r="U63" s="13"/>
      <c r="V63" s="13"/>
    </row>
    <row r="64" spans="1:22" s="33" customFormat="1" ht="15.95" customHeight="1">
      <c r="A64" s="55"/>
      <c r="B64" s="53"/>
      <c r="C64" s="52"/>
      <c r="D64" s="51"/>
      <c r="E64" s="50"/>
      <c r="F64" s="45"/>
      <c r="G64" s="45"/>
      <c r="H64" s="45"/>
      <c r="I64" s="45"/>
      <c r="J64" s="45"/>
      <c r="K64" s="44"/>
      <c r="L64" s="39"/>
      <c r="M64" s="31"/>
      <c r="N64" s="12"/>
      <c r="O64" s="12"/>
      <c r="U64" s="13"/>
      <c r="V64" s="13"/>
    </row>
    <row r="65" spans="1:22" s="32" customFormat="1" ht="15.95" customHeight="1">
      <c r="A65" s="55"/>
      <c r="B65" s="53"/>
      <c r="C65" s="52"/>
      <c r="D65" s="51"/>
      <c r="E65" s="50"/>
      <c r="F65" s="45"/>
      <c r="G65" s="45"/>
      <c r="H65" s="45"/>
      <c r="I65" s="45"/>
      <c r="J65" s="45"/>
      <c r="K65" s="44"/>
      <c r="L65" s="39"/>
      <c r="M65" s="31"/>
      <c r="N65" s="12"/>
      <c r="O65" s="12"/>
      <c r="U65" s="13"/>
      <c r="V65" s="13"/>
    </row>
    <row r="66" spans="1:22" ht="15.95" customHeight="1">
      <c r="A66" s="55"/>
      <c r="B66" s="53"/>
      <c r="C66" s="52"/>
      <c r="D66" s="51"/>
      <c r="E66" s="50"/>
      <c r="F66" s="45"/>
      <c r="G66" s="45"/>
      <c r="H66" s="45"/>
      <c r="I66" s="45"/>
      <c r="J66" s="45"/>
      <c r="K66" s="44"/>
      <c r="L66" s="39"/>
      <c r="U66" s="13"/>
      <c r="V66" s="13"/>
    </row>
    <row r="67" spans="1:22" ht="15.95" customHeight="1">
      <c r="A67" s="54"/>
      <c r="B67" s="53"/>
      <c r="C67" s="52"/>
      <c r="D67" s="51"/>
      <c r="E67" s="50"/>
      <c r="F67" s="45"/>
      <c r="G67" s="45"/>
      <c r="H67" s="45"/>
      <c r="I67" s="45"/>
      <c r="J67" s="45"/>
      <c r="K67" s="44"/>
      <c r="L67" s="39"/>
      <c r="U67" s="13"/>
      <c r="V67" s="13"/>
    </row>
    <row r="68" spans="1:22" ht="15.95" customHeight="1">
      <c r="A68" s="43"/>
      <c r="B68" s="53"/>
      <c r="C68" s="52"/>
      <c r="D68" s="51"/>
      <c r="E68" s="50"/>
      <c r="F68" s="45"/>
      <c r="G68" s="45"/>
      <c r="H68" s="45"/>
      <c r="I68" s="45"/>
      <c r="J68" s="45"/>
      <c r="K68" s="44"/>
      <c r="L68" s="39"/>
      <c r="U68" s="13"/>
      <c r="V68" s="13"/>
    </row>
    <row r="69" spans="1:22" ht="15.95" customHeight="1">
      <c r="A69" s="43"/>
      <c r="B69" s="53"/>
      <c r="C69" s="52"/>
      <c r="D69" s="51"/>
      <c r="E69" s="50"/>
      <c r="F69" s="45"/>
      <c r="G69" s="45"/>
      <c r="H69" s="45"/>
      <c r="I69" s="45"/>
      <c r="J69" s="45"/>
      <c r="K69" s="44"/>
      <c r="L69" s="39"/>
      <c r="U69" s="13"/>
      <c r="V69" s="13"/>
    </row>
    <row r="70" spans="1:22" ht="15.95" customHeight="1">
      <c r="A70" s="43"/>
      <c r="B70" s="53"/>
      <c r="C70" s="52"/>
      <c r="D70" s="51"/>
      <c r="E70" s="50"/>
      <c r="F70" s="45"/>
      <c r="G70" s="45"/>
      <c r="H70" s="45"/>
      <c r="I70" s="45"/>
      <c r="J70" s="45"/>
      <c r="K70" s="44"/>
      <c r="L70" s="39"/>
      <c r="U70" s="13"/>
      <c r="V70" s="13"/>
    </row>
    <row r="71" spans="1:22" ht="15.95" customHeight="1">
      <c r="A71" s="43"/>
      <c r="B71" s="53"/>
      <c r="C71" s="52"/>
      <c r="D71" s="51"/>
      <c r="E71" s="50"/>
      <c r="F71" s="45"/>
      <c r="G71" s="45"/>
      <c r="H71" s="45"/>
      <c r="I71" s="45"/>
      <c r="J71" s="45"/>
      <c r="K71" s="44"/>
      <c r="L71" s="39"/>
      <c r="R71" s="13"/>
      <c r="S71" s="13"/>
      <c r="T71" s="13"/>
      <c r="U71" s="13"/>
      <c r="V71" s="13"/>
    </row>
    <row r="72" spans="1:22" s="32" customFormat="1" ht="15.95" customHeight="1">
      <c r="A72" s="55"/>
      <c r="B72" s="53"/>
      <c r="C72" s="52"/>
      <c r="D72" s="51"/>
      <c r="E72" s="50"/>
      <c r="F72" s="45"/>
      <c r="G72" s="45"/>
      <c r="H72" s="45"/>
      <c r="I72" s="45"/>
      <c r="J72" s="45"/>
      <c r="K72" s="44"/>
      <c r="L72" s="39"/>
      <c r="M72" s="31"/>
      <c r="N72" s="12"/>
      <c r="O72" s="12"/>
      <c r="U72" s="13"/>
      <c r="V72" s="13"/>
    </row>
    <row r="73" spans="1:22" s="33" customFormat="1" ht="15.95" customHeight="1">
      <c r="A73" s="55"/>
      <c r="B73" s="53"/>
      <c r="C73" s="52"/>
      <c r="D73" s="51"/>
      <c r="E73" s="50"/>
      <c r="F73" s="45"/>
      <c r="G73" s="45"/>
      <c r="H73" s="45"/>
      <c r="I73" s="45"/>
      <c r="J73" s="45"/>
      <c r="K73" s="44"/>
      <c r="L73" s="39"/>
      <c r="M73" s="31"/>
      <c r="N73" s="12"/>
      <c r="O73" s="12"/>
      <c r="U73" s="13"/>
      <c r="V73" s="13"/>
    </row>
    <row r="74" spans="1:22" s="32" customFormat="1" ht="15.95" customHeight="1">
      <c r="A74" s="55"/>
      <c r="B74" s="53"/>
      <c r="C74" s="52"/>
      <c r="D74" s="51"/>
      <c r="E74" s="50"/>
      <c r="F74" s="45"/>
      <c r="G74" s="45"/>
      <c r="H74" s="45"/>
      <c r="I74" s="45"/>
      <c r="J74" s="45"/>
      <c r="K74" s="44"/>
      <c r="L74" s="39"/>
      <c r="M74" s="31"/>
      <c r="N74" s="12"/>
      <c r="O74" s="12"/>
      <c r="U74" s="13"/>
      <c r="V74" s="13"/>
    </row>
    <row r="75" spans="1:22" ht="15.95" customHeight="1">
      <c r="A75" s="55"/>
      <c r="B75" s="53"/>
      <c r="C75" s="52"/>
      <c r="D75" s="51"/>
      <c r="E75" s="50"/>
      <c r="F75" s="45"/>
      <c r="G75" s="45"/>
      <c r="H75" s="45"/>
      <c r="I75" s="45"/>
      <c r="J75" s="45"/>
      <c r="K75" s="44"/>
      <c r="L75" s="39"/>
      <c r="U75" s="13"/>
      <c r="V75" s="13"/>
    </row>
    <row r="76" spans="1:22" ht="15.95" customHeight="1">
      <c r="A76" s="54"/>
      <c r="B76" s="53"/>
      <c r="C76" s="52"/>
      <c r="D76" s="51"/>
      <c r="E76" s="50"/>
      <c r="F76" s="45"/>
      <c r="G76" s="45"/>
      <c r="H76" s="45"/>
      <c r="I76" s="45"/>
      <c r="J76" s="45"/>
      <c r="K76" s="44"/>
      <c r="L76" s="39"/>
      <c r="U76" s="13"/>
      <c r="V76" s="13"/>
    </row>
    <row r="77" spans="1:22" ht="15.95" customHeight="1">
      <c r="A77" s="43"/>
      <c r="B77" s="53"/>
      <c r="C77" s="52"/>
      <c r="D77" s="51"/>
      <c r="E77" s="50"/>
      <c r="F77" s="45"/>
      <c r="G77" s="45"/>
      <c r="H77" s="45"/>
      <c r="I77" s="45"/>
      <c r="J77" s="45"/>
      <c r="K77" s="44"/>
      <c r="L77" s="39"/>
      <c r="R77" s="13"/>
      <c r="S77" s="13"/>
      <c r="T77" s="13"/>
      <c r="U77" s="13"/>
      <c r="V77" s="13"/>
    </row>
    <row r="78" spans="1:22" s="32" customFormat="1" ht="15.95" customHeight="1">
      <c r="A78" s="55"/>
      <c r="B78" s="53"/>
      <c r="C78" s="52"/>
      <c r="D78" s="51"/>
      <c r="E78" s="50"/>
      <c r="F78" s="45"/>
      <c r="G78" s="45"/>
      <c r="H78" s="45"/>
      <c r="I78" s="45"/>
      <c r="J78" s="45"/>
      <c r="K78" s="44"/>
      <c r="L78" s="39"/>
      <c r="M78" s="31"/>
      <c r="N78" s="12"/>
      <c r="O78" s="12"/>
      <c r="U78" s="13"/>
      <c r="V78" s="13"/>
    </row>
    <row r="79" spans="1:22" s="33" customFormat="1" ht="15.95" customHeight="1">
      <c r="A79" s="55"/>
      <c r="B79" s="53"/>
      <c r="C79" s="52"/>
      <c r="D79" s="51"/>
      <c r="E79" s="50"/>
      <c r="F79" s="45"/>
      <c r="G79" s="45"/>
      <c r="H79" s="45"/>
      <c r="I79" s="45"/>
      <c r="J79" s="45"/>
      <c r="K79" s="44"/>
      <c r="L79" s="39"/>
      <c r="M79" s="31"/>
      <c r="N79" s="12"/>
      <c r="O79" s="12"/>
      <c r="U79" s="13"/>
      <c r="V79" s="13"/>
    </row>
    <row r="80" spans="1:22" s="32" customFormat="1" ht="15.95" customHeight="1">
      <c r="A80" s="55"/>
      <c r="B80" s="53"/>
      <c r="C80" s="52"/>
      <c r="D80" s="51"/>
      <c r="E80" s="50"/>
      <c r="F80" s="45"/>
      <c r="G80" s="45"/>
      <c r="H80" s="45"/>
      <c r="I80" s="45"/>
      <c r="J80" s="45"/>
      <c r="K80" s="44"/>
      <c r="L80" s="39"/>
      <c r="M80" s="31"/>
      <c r="N80" s="12"/>
      <c r="O80" s="12"/>
      <c r="U80" s="13"/>
      <c r="V80" s="13"/>
    </row>
    <row r="81" spans="1:22" ht="15.95" customHeight="1">
      <c r="A81" s="55"/>
      <c r="B81" s="53"/>
      <c r="C81" s="52"/>
      <c r="D81" s="51"/>
      <c r="E81" s="50"/>
      <c r="F81" s="45"/>
      <c r="G81" s="45"/>
      <c r="H81" s="45"/>
      <c r="I81" s="45"/>
      <c r="J81" s="45"/>
      <c r="K81" s="44"/>
      <c r="L81" s="39"/>
      <c r="U81" s="13"/>
      <c r="V81" s="13"/>
    </row>
    <row r="82" spans="1:22" ht="15.95" customHeight="1">
      <c r="A82" s="54"/>
      <c r="B82" s="53"/>
      <c r="C82" s="52"/>
      <c r="D82" s="51"/>
      <c r="E82" s="50"/>
      <c r="F82" s="45"/>
      <c r="G82" s="45"/>
      <c r="H82" s="45"/>
      <c r="I82" s="45"/>
      <c r="J82" s="45"/>
      <c r="K82" s="44"/>
      <c r="L82" s="39"/>
      <c r="U82" s="13"/>
      <c r="V82" s="13"/>
    </row>
    <row r="83" spans="1:22" ht="15.95" customHeight="1">
      <c r="A83" s="43"/>
      <c r="B83" s="53"/>
      <c r="C83" s="52"/>
      <c r="D83" s="51"/>
      <c r="E83" s="50"/>
      <c r="F83" s="45"/>
      <c r="G83" s="45"/>
      <c r="H83" s="45"/>
      <c r="I83" s="45"/>
      <c r="J83" s="45"/>
      <c r="K83" s="44"/>
      <c r="L83" s="39"/>
      <c r="U83" s="13"/>
      <c r="V83" s="13"/>
    </row>
    <row r="84" spans="1:22" ht="15.95" customHeight="1">
      <c r="A84" s="43"/>
      <c r="B84" s="53"/>
      <c r="C84" s="52"/>
      <c r="D84" s="51"/>
      <c r="E84" s="50"/>
      <c r="F84" s="45"/>
      <c r="G84" s="45"/>
      <c r="H84" s="45"/>
      <c r="I84" s="45"/>
      <c r="J84" s="45"/>
      <c r="K84" s="44"/>
      <c r="L84" s="39"/>
      <c r="U84" s="13"/>
      <c r="V84" s="13"/>
    </row>
    <row r="85" spans="1:22" ht="15.95" customHeight="1">
      <c r="A85" s="43"/>
      <c r="B85" s="53"/>
      <c r="C85" s="52"/>
      <c r="D85" s="51"/>
      <c r="E85" s="50"/>
      <c r="F85" s="45"/>
      <c r="G85" s="45"/>
      <c r="H85" s="45"/>
      <c r="I85" s="45"/>
      <c r="J85" s="45"/>
      <c r="K85" s="44"/>
      <c r="L85" s="39"/>
      <c r="U85" s="13"/>
      <c r="V85" s="13"/>
    </row>
    <row r="86" spans="1:22" ht="15.95" customHeight="1">
      <c r="A86" s="43"/>
      <c r="B86" s="53"/>
      <c r="C86" s="52"/>
      <c r="D86" s="51"/>
      <c r="E86" s="50"/>
      <c r="F86" s="45"/>
      <c r="G86" s="45"/>
      <c r="H86" s="45"/>
      <c r="I86" s="45"/>
      <c r="J86" s="45"/>
      <c r="K86" s="44"/>
      <c r="L86" s="39"/>
      <c r="R86" s="13"/>
      <c r="S86" s="13"/>
      <c r="T86" s="13"/>
      <c r="U86" s="13"/>
      <c r="V86" s="13"/>
    </row>
    <row r="87" spans="1:22" s="32" customFormat="1" ht="15.95" customHeight="1">
      <c r="A87" s="55"/>
      <c r="B87" s="53"/>
      <c r="C87" s="52"/>
      <c r="D87" s="51"/>
      <c r="E87" s="50"/>
      <c r="F87" s="45"/>
      <c r="G87" s="45"/>
      <c r="H87" s="45"/>
      <c r="I87" s="45"/>
      <c r="J87" s="45"/>
      <c r="K87" s="44"/>
      <c r="L87" s="39"/>
      <c r="M87" s="31"/>
      <c r="N87" s="12"/>
      <c r="O87" s="12"/>
      <c r="U87" s="13"/>
      <c r="V87" s="13"/>
    </row>
    <row r="88" spans="1:22" s="33" customFormat="1" ht="15.95" customHeight="1">
      <c r="A88" s="55"/>
      <c r="B88" s="53"/>
      <c r="C88" s="52"/>
      <c r="D88" s="51"/>
      <c r="E88" s="50"/>
      <c r="F88" s="45"/>
      <c r="G88" s="45"/>
      <c r="H88" s="45"/>
      <c r="I88" s="45"/>
      <c r="J88" s="45"/>
      <c r="K88" s="44"/>
      <c r="L88" s="39"/>
      <c r="M88" s="31"/>
      <c r="N88" s="12"/>
      <c r="O88" s="12"/>
      <c r="U88" s="13"/>
      <c r="V88" s="13"/>
    </row>
    <row r="89" spans="1:22" s="32" customFormat="1" ht="15.95" customHeight="1">
      <c r="A89" s="55"/>
      <c r="B89" s="53"/>
      <c r="C89" s="52"/>
      <c r="D89" s="51"/>
      <c r="E89" s="50"/>
      <c r="F89" s="45"/>
      <c r="G89" s="45"/>
      <c r="H89" s="45"/>
      <c r="I89" s="45"/>
      <c r="J89" s="45"/>
      <c r="K89" s="44"/>
      <c r="L89" s="39"/>
      <c r="M89" s="31"/>
      <c r="N89" s="12"/>
      <c r="O89" s="12"/>
      <c r="U89" s="13"/>
      <c r="V89" s="13"/>
    </row>
    <row r="90" spans="1:22" ht="15.95" customHeight="1">
      <c r="A90" s="55"/>
      <c r="B90" s="53"/>
      <c r="C90" s="52"/>
      <c r="D90" s="51"/>
      <c r="E90" s="50"/>
      <c r="F90" s="45"/>
      <c r="G90" s="45"/>
      <c r="H90" s="45"/>
      <c r="I90" s="45"/>
      <c r="J90" s="45"/>
      <c r="K90" s="44"/>
      <c r="L90" s="39"/>
      <c r="U90" s="13"/>
      <c r="V90" s="13"/>
    </row>
    <row r="91" spans="1:22" ht="15.95" customHeight="1">
      <c r="A91" s="54"/>
      <c r="B91" s="53"/>
      <c r="C91" s="52"/>
      <c r="D91" s="51"/>
      <c r="E91" s="50"/>
      <c r="F91" s="45"/>
      <c r="G91" s="45"/>
      <c r="H91" s="45"/>
      <c r="I91" s="45"/>
      <c r="J91" s="45"/>
      <c r="K91" s="44"/>
      <c r="L91" s="39"/>
      <c r="U91" s="13"/>
      <c r="V91" s="13"/>
    </row>
    <row r="92" spans="1:22" ht="15.95" customHeight="1">
      <c r="A92" s="43"/>
      <c r="B92" s="53"/>
      <c r="C92" s="52"/>
      <c r="D92" s="51"/>
      <c r="E92" s="50"/>
      <c r="F92" s="45"/>
      <c r="G92" s="45"/>
      <c r="H92" s="45"/>
      <c r="I92" s="45"/>
      <c r="J92" s="45"/>
      <c r="K92" s="44"/>
      <c r="L92" s="39"/>
      <c r="U92" s="13"/>
      <c r="V92" s="13"/>
    </row>
    <row r="93" spans="1:22" ht="15.95" customHeight="1">
      <c r="A93" s="43"/>
      <c r="B93" s="53"/>
      <c r="C93" s="52"/>
      <c r="D93" s="51"/>
      <c r="E93" s="50"/>
      <c r="F93" s="45"/>
      <c r="G93" s="45"/>
      <c r="H93" s="45"/>
      <c r="I93" s="45"/>
      <c r="J93" s="45"/>
      <c r="K93" s="44"/>
      <c r="L93" s="39"/>
      <c r="U93" s="13"/>
      <c r="V93" s="13"/>
    </row>
    <row r="94" spans="1:22" ht="15.95" customHeight="1" thickBot="1">
      <c r="A94" s="43"/>
      <c r="B94" s="49"/>
      <c r="C94" s="48"/>
      <c r="D94" s="47"/>
      <c r="E94" s="46"/>
      <c r="F94" s="45"/>
      <c r="G94" s="45"/>
      <c r="H94" s="45"/>
      <c r="I94" s="45"/>
      <c r="J94" s="45"/>
      <c r="K94" s="44"/>
      <c r="L94" s="39"/>
      <c r="U94" s="13"/>
      <c r="V94" s="13"/>
    </row>
    <row r="95" spans="1:22" ht="15.95" customHeight="1">
      <c r="A95" s="43"/>
      <c r="B95" s="42"/>
      <c r="C95" s="42"/>
      <c r="D95" s="42"/>
      <c r="E95" s="42"/>
      <c r="F95" s="42"/>
      <c r="G95" s="45"/>
      <c r="H95" s="45"/>
      <c r="I95" s="45"/>
      <c r="J95" s="45"/>
      <c r="K95" s="44"/>
      <c r="L95" s="39"/>
      <c r="U95" s="13"/>
      <c r="V95" s="13"/>
    </row>
    <row r="96" spans="1:22" ht="15.95" customHeight="1">
      <c r="A96" s="43"/>
      <c r="B96" s="42"/>
      <c r="C96" s="42"/>
      <c r="D96" s="42"/>
      <c r="E96" s="42"/>
      <c r="F96" s="42"/>
      <c r="G96" s="45"/>
      <c r="H96" s="45"/>
      <c r="I96" s="45"/>
      <c r="J96" s="45"/>
      <c r="K96" s="44"/>
      <c r="L96" s="39"/>
      <c r="U96" s="13"/>
      <c r="V96" s="13"/>
    </row>
    <row r="97" spans="1:22" ht="15">
      <c r="A97" s="43"/>
      <c r="B97" s="42"/>
      <c r="C97" s="42"/>
      <c r="D97" s="42"/>
      <c r="E97" s="42"/>
      <c r="F97" s="42"/>
      <c r="G97" s="42"/>
      <c r="H97" s="42"/>
      <c r="I97" s="42"/>
      <c r="J97" s="42"/>
      <c r="K97" s="41"/>
      <c r="L97" s="39"/>
      <c r="M97" s="12"/>
      <c r="O97" s="13"/>
      <c r="R97" s="13"/>
      <c r="S97" s="13"/>
      <c r="T97" s="13"/>
      <c r="U97" s="13"/>
      <c r="V97" s="13"/>
    </row>
    <row r="98" spans="1:22" ht="15" customHeight="1">
      <c r="B98" s="35"/>
      <c r="C98" s="35"/>
      <c r="D98" s="35"/>
      <c r="E98" s="35"/>
      <c r="F98" s="36"/>
      <c r="G98" s="35"/>
      <c r="H98" s="35"/>
      <c r="I98" s="35"/>
      <c r="J98" s="35"/>
      <c r="K98" s="35"/>
      <c r="T98" s="13"/>
      <c r="U98" s="13"/>
      <c r="V98" s="13"/>
    </row>
    <row r="99" spans="1:22" ht="1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</row>
    <row r="100" spans="1:22" ht="1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9"/>
      <c r="M100" s="13"/>
      <c r="N100" s="13"/>
      <c r="O100" s="13"/>
    </row>
    <row r="101" spans="1:22">
      <c r="B101" s="35"/>
      <c r="C101" s="35"/>
      <c r="D101" s="36"/>
      <c r="E101" s="36"/>
      <c r="F101" s="35"/>
      <c r="G101" s="35"/>
      <c r="H101" s="35"/>
      <c r="I101" s="35"/>
      <c r="J101" s="35"/>
      <c r="K101" s="35"/>
      <c r="L101" s="39"/>
      <c r="M101" s="12"/>
      <c r="O101" s="13"/>
    </row>
    <row r="102" spans="1:22">
      <c r="B102" s="35"/>
      <c r="C102" s="35"/>
      <c r="D102" s="40"/>
      <c r="E102" s="40"/>
      <c r="F102" s="35"/>
      <c r="G102" s="35"/>
      <c r="H102" s="35"/>
      <c r="I102" s="35"/>
      <c r="J102" s="35"/>
      <c r="K102" s="35"/>
      <c r="L102" s="39"/>
      <c r="M102" s="12"/>
      <c r="O102" s="13"/>
    </row>
    <row r="103" spans="1:22">
      <c r="B103" s="35"/>
      <c r="C103" s="35"/>
      <c r="D103" s="38"/>
      <c r="E103" s="38"/>
      <c r="F103" s="35"/>
      <c r="G103" s="35"/>
      <c r="H103" s="35"/>
      <c r="I103" s="35"/>
      <c r="J103" s="35"/>
      <c r="K103" s="35"/>
      <c r="L103" s="39"/>
      <c r="M103" s="12"/>
      <c r="O103" s="13"/>
    </row>
    <row r="104" spans="1:22">
      <c r="B104" s="35"/>
      <c r="C104" s="35"/>
      <c r="D104" s="38"/>
      <c r="E104" s="38"/>
      <c r="F104" s="35"/>
      <c r="G104" s="35"/>
      <c r="H104" s="35"/>
      <c r="I104" s="35"/>
      <c r="J104" s="35"/>
      <c r="K104" s="35"/>
      <c r="O104" s="13"/>
    </row>
    <row r="105" spans="1:22">
      <c r="B105" s="35"/>
      <c r="C105" s="35"/>
      <c r="D105" s="37"/>
      <c r="E105" s="37"/>
      <c r="F105" s="36"/>
      <c r="G105" s="35"/>
      <c r="H105" s="35"/>
      <c r="I105" s="35"/>
      <c r="J105" s="35"/>
      <c r="K105" s="35"/>
      <c r="O105" s="13"/>
    </row>
    <row r="106" spans="1:22">
      <c r="B106" s="35"/>
      <c r="C106" s="35"/>
      <c r="D106" s="35"/>
      <c r="E106" s="35"/>
      <c r="F106" s="36"/>
      <c r="G106" s="35"/>
      <c r="H106" s="35"/>
      <c r="I106" s="35"/>
      <c r="J106" s="35"/>
      <c r="K106" s="35"/>
      <c r="O106" s="13"/>
    </row>
    <row r="107" spans="1:22">
      <c r="D107" s="12"/>
      <c r="E107" s="12"/>
      <c r="F107" s="13"/>
      <c r="M107" s="12"/>
      <c r="N107" s="31"/>
      <c r="O107" s="13"/>
    </row>
    <row r="108" spans="1:22">
      <c r="B108" s="34"/>
      <c r="C108" s="34"/>
      <c r="D108" s="12"/>
      <c r="E108" s="12"/>
      <c r="F108" s="13"/>
      <c r="G108" s="34"/>
      <c r="H108" s="34"/>
      <c r="I108" s="34"/>
      <c r="J108" s="34"/>
      <c r="K108" s="34"/>
      <c r="M108" s="12"/>
      <c r="N108" s="31"/>
      <c r="O108" s="13"/>
    </row>
    <row r="109" spans="1:22" ht="15">
      <c r="B109" s="33"/>
      <c r="C109" s="33"/>
      <c r="D109" s="12"/>
      <c r="E109" s="12"/>
      <c r="F109" s="13"/>
      <c r="G109" s="33"/>
      <c r="H109" s="33"/>
      <c r="I109" s="33"/>
      <c r="J109" s="33"/>
      <c r="K109" s="33"/>
      <c r="M109" s="12"/>
      <c r="N109" s="31"/>
      <c r="O109" s="13"/>
    </row>
    <row r="110" spans="1:22">
      <c r="B110" s="32"/>
      <c r="C110" s="32"/>
      <c r="D110" s="12"/>
      <c r="E110" s="12"/>
      <c r="F110" s="13"/>
      <c r="G110" s="32"/>
      <c r="H110" s="32"/>
      <c r="I110" s="32"/>
      <c r="J110" s="32"/>
      <c r="K110" s="32"/>
      <c r="M110" s="12"/>
      <c r="N110" s="31"/>
      <c r="O110" s="13"/>
    </row>
    <row r="111" spans="1:22">
      <c r="D111" s="12"/>
      <c r="E111" s="12"/>
      <c r="F111" s="13"/>
      <c r="M111" s="12"/>
      <c r="N111" s="31"/>
      <c r="O111" s="13"/>
    </row>
    <row r="112" spans="1:22" ht="15" customHeight="1">
      <c r="D112" s="12"/>
      <c r="E112" s="12"/>
      <c r="F112" s="13"/>
      <c r="M112" s="12"/>
      <c r="N112" s="31"/>
      <c r="O112" s="13"/>
    </row>
    <row r="113" spans="4:15">
      <c r="D113" s="12"/>
      <c r="E113" s="12"/>
      <c r="F113" s="13"/>
      <c r="M113" s="12"/>
      <c r="N113" s="31"/>
      <c r="O113" s="13"/>
    </row>
    <row r="114" spans="4:15">
      <c r="D114" s="12"/>
      <c r="E114" s="12"/>
      <c r="F114" s="13"/>
      <c r="M114" s="12"/>
      <c r="O114" s="13"/>
    </row>
    <row r="115" spans="4:15">
      <c r="D115" s="12"/>
      <c r="E115" s="12"/>
      <c r="F115" s="13"/>
      <c r="M115" s="12"/>
      <c r="O115" s="13"/>
    </row>
    <row r="116" spans="4:15">
      <c r="M116" s="12"/>
      <c r="O116" s="13"/>
    </row>
    <row r="117" spans="4:15">
      <c r="M117" s="12"/>
      <c r="O117" s="13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 codeName="Sheet9">
    <pageSetUpPr fitToPage="1"/>
  </sheetPr>
  <dimension ref="A1:V117"/>
  <sheetViews>
    <sheetView showGridLines="0" tabSelected="1" showRuler="0" zoomScale="71" zoomScaleNormal="120" workbookViewId="0">
      <selection activeCell="J24" sqref="J24"/>
    </sheetView>
  </sheetViews>
  <sheetFormatPr defaultColWidth="8.85546875" defaultRowHeight="14.25"/>
  <cols>
    <col min="1" max="1" width="5" style="12" customWidth="1"/>
    <col min="2" max="2" width="20.140625" style="12" customWidth="1"/>
    <col min="3" max="3" width="27.140625" style="12" customWidth="1"/>
    <col min="4" max="4" width="12.85546875" style="31" customWidth="1"/>
    <col min="5" max="5" width="23" style="31" customWidth="1"/>
    <col min="6" max="6" width="14.85546875" style="12" customWidth="1"/>
    <col min="7" max="7" width="12.85546875" style="12" customWidth="1"/>
    <col min="8" max="8" width="13.7109375" style="12" customWidth="1"/>
    <col min="9" max="9" width="7.7109375" style="12" customWidth="1"/>
    <col min="10" max="10" width="35.85546875" style="12" customWidth="1"/>
    <col min="11" max="11" width="6.28515625" style="12" customWidth="1"/>
    <col min="12" max="12" width="15" style="31" customWidth="1"/>
    <col min="13" max="13" width="11" style="31" customWidth="1"/>
    <col min="14" max="15" width="10.140625" style="12" bestFit="1" customWidth="1"/>
    <col min="16" max="16" width="14.140625" style="12" bestFit="1" customWidth="1"/>
    <col min="17" max="18" width="11.140625" style="12" bestFit="1" customWidth="1"/>
    <col min="19" max="19" width="10.140625" style="12" bestFit="1" customWidth="1"/>
    <col min="20" max="16384" width="8.85546875" style="12"/>
  </cols>
  <sheetData>
    <row r="1" spans="1:22" s="13" customFormat="1" ht="45.75">
      <c r="A1" s="313" t="str">
        <f ca="1">IF(F4="","CLASS GPA TRACKER",F4&amp;": "&amp;C6)</f>
        <v>CHE102: A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22" ht="20.25">
      <c r="A2" s="314" t="s">
        <v>132</v>
      </c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9"/>
      <c r="U2" s="13"/>
      <c r="V2" s="13"/>
    </row>
    <row r="3" spans="1:22" s="34" customFormat="1" ht="18" customHeight="1">
      <c r="A3" s="55"/>
      <c r="B3" s="83"/>
      <c r="C3" s="83"/>
      <c r="D3" s="84"/>
      <c r="E3" s="84"/>
      <c r="F3" s="83"/>
      <c r="G3" s="83"/>
      <c r="H3" s="83"/>
      <c r="I3" s="83"/>
      <c r="J3" s="83"/>
      <c r="K3" s="82"/>
      <c r="L3" s="39"/>
      <c r="M3" s="39"/>
      <c r="N3" s="13"/>
    </row>
    <row r="4" spans="1:22" ht="15.95" customHeight="1" thickBot="1">
      <c r="A4" s="43"/>
      <c r="B4" s="315" t="s">
        <v>131</v>
      </c>
      <c r="C4" s="315"/>
      <c r="D4" s="45"/>
      <c r="E4" s="81" t="s">
        <v>130</v>
      </c>
      <c r="F4" s="80" t="str" cm="1">
        <f t="array" aca="1" ref="F4" ca="1">MID(CELL("filename",A1),FIND("]",CELL("filename",A1))+1,255)</f>
        <v>CHE102</v>
      </c>
      <c r="G4" s="45"/>
      <c r="H4" s="316" t="s">
        <v>129</v>
      </c>
      <c r="I4" s="42"/>
      <c r="J4" s="72"/>
      <c r="K4" s="44"/>
      <c r="L4" s="39"/>
      <c r="R4" s="13"/>
      <c r="S4" s="13"/>
      <c r="T4" s="13"/>
      <c r="U4" s="13"/>
      <c r="V4" s="13"/>
    </row>
    <row r="5" spans="1:22" ht="15.95" customHeight="1">
      <c r="A5" s="43"/>
      <c r="B5" s="62" t="s">
        <v>128</v>
      </c>
      <c r="C5" s="78">
        <v>3.9</v>
      </c>
      <c r="D5" s="45"/>
      <c r="E5" s="92" t="s">
        <v>136</v>
      </c>
      <c r="F5" s="93">
        <v>0.125</v>
      </c>
      <c r="G5" s="45"/>
      <c r="H5" s="316"/>
      <c r="I5" s="42"/>
      <c r="J5" s="318" t="s">
        <v>126</v>
      </c>
      <c r="K5" s="44"/>
      <c r="L5" s="39"/>
      <c r="R5" s="13"/>
      <c r="S5" s="13"/>
      <c r="T5" s="13"/>
      <c r="U5" s="13"/>
      <c r="V5" s="13"/>
    </row>
    <row r="6" spans="1:22" ht="15.95" customHeight="1" thickBot="1">
      <c r="A6" s="43"/>
      <c r="B6" s="62" t="s">
        <v>125</v>
      </c>
      <c r="C6" s="78" t="s">
        <v>135</v>
      </c>
      <c r="D6" s="45"/>
      <c r="E6" s="77" t="s">
        <v>124</v>
      </c>
      <c r="F6" s="76">
        <v>1</v>
      </c>
      <c r="G6" s="45"/>
      <c r="H6" s="317"/>
      <c r="I6" s="42"/>
      <c r="J6" s="319"/>
      <c r="K6" s="44"/>
      <c r="L6" s="39"/>
      <c r="R6" s="13"/>
      <c r="S6" s="13"/>
      <c r="T6" s="13"/>
      <c r="U6" s="13"/>
      <c r="V6" s="13"/>
    </row>
    <row r="7" spans="1:22" ht="15.95" customHeight="1" thickBot="1">
      <c r="A7" s="43"/>
      <c r="B7" s="62" t="s">
        <v>123</v>
      </c>
      <c r="C7" s="63">
        <f>C5*F5</f>
        <v>0.48749999999999999</v>
      </c>
      <c r="D7" s="45"/>
      <c r="E7" s="45"/>
      <c r="F7" s="42"/>
      <c r="G7" s="45"/>
      <c r="H7" s="75" t="s">
        <v>122</v>
      </c>
      <c r="I7" s="42"/>
      <c r="J7" s="320"/>
      <c r="K7" s="44"/>
      <c r="L7" s="39"/>
      <c r="R7" s="13"/>
      <c r="S7" s="13"/>
      <c r="T7" s="13"/>
      <c r="U7" s="13"/>
      <c r="V7" s="13"/>
    </row>
    <row r="8" spans="1:22" ht="15.95" customHeight="1">
      <c r="A8" s="43"/>
      <c r="B8" s="42"/>
      <c r="C8" s="42"/>
      <c r="D8" s="45"/>
      <c r="E8" s="45"/>
      <c r="F8" s="42"/>
      <c r="G8" s="45"/>
      <c r="H8" s="42"/>
      <c r="I8" s="42"/>
      <c r="J8" s="72"/>
      <c r="K8" s="44"/>
      <c r="L8" s="39"/>
      <c r="R8" s="13"/>
      <c r="S8" s="13"/>
      <c r="T8" s="13"/>
      <c r="U8" s="13"/>
      <c r="V8" s="13"/>
    </row>
    <row r="9" spans="1:22" ht="15" customHeight="1">
      <c r="A9" s="43"/>
      <c r="B9" s="315" t="s">
        <v>121</v>
      </c>
      <c r="C9" s="315"/>
      <c r="D9" s="42"/>
      <c r="E9" s="315" t="s">
        <v>120</v>
      </c>
      <c r="F9" s="315"/>
      <c r="G9" s="315"/>
      <c r="H9" s="315"/>
      <c r="I9" s="45"/>
      <c r="J9" s="72"/>
      <c r="K9" s="41"/>
      <c r="L9" s="39"/>
      <c r="T9" s="13"/>
      <c r="U9" s="13"/>
      <c r="V9" s="13"/>
    </row>
    <row r="10" spans="1:22" ht="32.1" customHeight="1" thickBot="1">
      <c r="A10" s="43"/>
      <c r="B10" s="61" t="s">
        <v>113</v>
      </c>
      <c r="C10" s="74" t="s">
        <v>119</v>
      </c>
      <c r="D10" s="42"/>
      <c r="E10" s="61" t="s">
        <v>113</v>
      </c>
      <c r="F10" s="74" t="s">
        <v>118</v>
      </c>
      <c r="G10" s="60" t="s">
        <v>117</v>
      </c>
      <c r="H10" s="60" t="s">
        <v>116</v>
      </c>
      <c r="I10" s="45"/>
      <c r="J10" s="72"/>
      <c r="K10" s="41"/>
      <c r="L10" s="39"/>
      <c r="T10" s="13"/>
      <c r="U10" s="13"/>
      <c r="V10" s="13"/>
    </row>
    <row r="11" spans="1:22" s="34" customFormat="1" ht="15.95" customHeight="1">
      <c r="A11" s="55"/>
      <c r="B11" s="90" t="s">
        <v>106</v>
      </c>
      <c r="C11" s="89">
        <v>0.1</v>
      </c>
      <c r="D11" s="42"/>
      <c r="E11" s="69" t="str">
        <f t="shared" ref="E11:E20" si="0">IF(B11="","",B11)</f>
        <v>Class Exercises</v>
      </c>
      <c r="F11" s="68">
        <f t="shared" ref="F11:F20" si="1">IF( IF(E11&lt;&gt;"",COUNTIF($B$25:$B$94,E11),"") = 0,"", IF(E11&lt;&gt;"",COUNTIF($B$25:$B$94,E11),""))</f>
        <v>4</v>
      </c>
      <c r="G11" s="67">
        <f t="shared" ref="G11:G20" si="2">IFERROR( IF(F11&lt;&gt;"",AVERAGEIFS($E$25:$E$94,$B$25:$B$94, E11),""),"")</f>
        <v>0.9</v>
      </c>
      <c r="H11" s="67">
        <f t="shared" ref="H11:H20" si="3">IFERROR(G11*C11,"")</f>
        <v>9.0000000000000011E-2</v>
      </c>
      <c r="I11" s="45"/>
      <c r="J11" s="72"/>
      <c r="K11" s="44"/>
      <c r="L11" s="12"/>
    </row>
    <row r="12" spans="1:22" s="13" customFormat="1" ht="15" customHeight="1">
      <c r="A12" s="55"/>
      <c r="B12" s="88" t="s">
        <v>100</v>
      </c>
      <c r="C12" s="87">
        <v>0.1</v>
      </c>
      <c r="D12" s="42"/>
      <c r="E12" s="69" t="str">
        <f t="shared" si="0"/>
        <v>Homework</v>
      </c>
      <c r="F12" s="68">
        <f t="shared" si="1"/>
        <v>4</v>
      </c>
      <c r="G12" s="67">
        <f t="shared" si="2"/>
        <v>0.9</v>
      </c>
      <c r="H12" s="67">
        <f t="shared" si="3"/>
        <v>9.0000000000000011E-2</v>
      </c>
      <c r="I12" s="45"/>
      <c r="J12" s="72"/>
      <c r="K12" s="44"/>
      <c r="L12" s="12"/>
    </row>
    <row r="13" spans="1:22" s="13" customFormat="1" ht="15.95" customHeight="1">
      <c r="A13" s="55"/>
      <c r="B13" s="88" t="s">
        <v>98</v>
      </c>
      <c r="C13" s="87">
        <v>0.25</v>
      </c>
      <c r="D13" s="42"/>
      <c r="E13" s="69" t="str">
        <f t="shared" si="0"/>
        <v>Mid Term</v>
      </c>
      <c r="F13" s="68">
        <f t="shared" si="1"/>
        <v>1</v>
      </c>
      <c r="G13" s="67">
        <f t="shared" si="2"/>
        <v>0.75</v>
      </c>
      <c r="H13" s="67">
        <f t="shared" si="3"/>
        <v>0.1875</v>
      </c>
      <c r="I13" s="45"/>
      <c r="J13" s="72"/>
      <c r="K13" s="44"/>
      <c r="L13" s="12"/>
      <c r="M13" s="12"/>
    </row>
    <row r="14" spans="1:22" s="13" customFormat="1" ht="15.95" customHeight="1">
      <c r="A14" s="55"/>
      <c r="B14" s="88" t="s">
        <v>95</v>
      </c>
      <c r="C14" s="87">
        <v>0.2</v>
      </c>
      <c r="D14" s="42"/>
      <c r="E14" s="69" t="str">
        <f t="shared" si="0"/>
        <v>Projects</v>
      </c>
      <c r="F14" s="68">
        <f t="shared" si="1"/>
        <v>1</v>
      </c>
      <c r="G14" s="67">
        <f t="shared" si="2"/>
        <v>0.9</v>
      </c>
      <c r="H14" s="67">
        <f t="shared" si="3"/>
        <v>0.18000000000000002</v>
      </c>
      <c r="I14" s="45"/>
      <c r="J14" s="72"/>
      <c r="K14" s="44"/>
      <c r="L14" s="12"/>
      <c r="M14" s="12"/>
    </row>
    <row r="15" spans="1:22" s="13" customFormat="1" ht="15.95" customHeight="1">
      <c r="A15" s="55"/>
      <c r="B15" s="88" t="s">
        <v>97</v>
      </c>
      <c r="C15" s="87">
        <v>0.35</v>
      </c>
      <c r="D15" s="42"/>
      <c r="E15" s="69" t="str">
        <f t="shared" si="0"/>
        <v>Final Exam</v>
      </c>
      <c r="F15" s="68">
        <f t="shared" si="1"/>
        <v>1</v>
      </c>
      <c r="G15" s="67">
        <f t="shared" si="2"/>
        <v>0.88</v>
      </c>
      <c r="H15" s="67">
        <f t="shared" si="3"/>
        <v>0.308</v>
      </c>
      <c r="I15" s="45"/>
      <c r="J15" s="72"/>
      <c r="K15" s="44"/>
      <c r="L15" s="31"/>
      <c r="M15" s="31"/>
    </row>
    <row r="16" spans="1:22" s="13" customFormat="1" ht="15.95" customHeight="1">
      <c r="A16" s="55"/>
      <c r="B16" s="88"/>
      <c r="C16" s="87">
        <v>0</v>
      </c>
      <c r="D16" s="42"/>
      <c r="E16" s="69" t="str">
        <f t="shared" si="0"/>
        <v/>
      </c>
      <c r="F16" s="68" t="str">
        <f t="shared" si="1"/>
        <v/>
      </c>
      <c r="G16" s="67" t="str">
        <f t="shared" si="2"/>
        <v/>
      </c>
      <c r="H16" s="67" t="str">
        <f t="shared" si="3"/>
        <v/>
      </c>
      <c r="I16" s="45"/>
      <c r="J16" s="45"/>
      <c r="K16" s="44"/>
      <c r="L16" s="39"/>
      <c r="M16" s="31"/>
    </row>
    <row r="17" spans="1:22" s="13" customFormat="1" ht="15.95" customHeight="1">
      <c r="A17" s="55"/>
      <c r="B17" s="88"/>
      <c r="C17" s="87">
        <v>0</v>
      </c>
      <c r="D17" s="42"/>
      <c r="E17" s="69" t="str">
        <f t="shared" si="0"/>
        <v/>
      </c>
      <c r="F17" s="68" t="str">
        <f t="shared" si="1"/>
        <v/>
      </c>
      <c r="G17" s="67" t="str">
        <f t="shared" si="2"/>
        <v/>
      </c>
      <c r="H17" s="67" t="str">
        <f t="shared" si="3"/>
        <v/>
      </c>
      <c r="I17" s="45"/>
      <c r="J17" s="45"/>
      <c r="K17" s="44"/>
      <c r="L17" s="39"/>
      <c r="M17" s="31"/>
    </row>
    <row r="18" spans="1:22" s="13" customFormat="1" ht="15.95" customHeight="1">
      <c r="A18" s="55"/>
      <c r="B18" s="88"/>
      <c r="C18" s="87">
        <v>0</v>
      </c>
      <c r="D18" s="42"/>
      <c r="E18" s="69" t="str">
        <f t="shared" si="0"/>
        <v/>
      </c>
      <c r="F18" s="68" t="str">
        <f t="shared" si="1"/>
        <v/>
      </c>
      <c r="G18" s="67" t="str">
        <f t="shared" si="2"/>
        <v/>
      </c>
      <c r="H18" s="67" t="str">
        <f t="shared" si="3"/>
        <v/>
      </c>
      <c r="I18" s="45"/>
      <c r="J18" s="45"/>
      <c r="K18" s="44"/>
      <c r="L18" s="39"/>
      <c r="M18" s="31"/>
    </row>
    <row r="19" spans="1:22" s="13" customFormat="1" ht="15.95" customHeight="1">
      <c r="A19" s="55"/>
      <c r="B19" s="88"/>
      <c r="C19" s="87">
        <v>0</v>
      </c>
      <c r="D19" s="42"/>
      <c r="E19" s="69" t="str">
        <f t="shared" si="0"/>
        <v/>
      </c>
      <c r="F19" s="68" t="str">
        <f t="shared" si="1"/>
        <v/>
      </c>
      <c r="G19" s="67" t="str">
        <f t="shared" si="2"/>
        <v/>
      </c>
      <c r="H19" s="67" t="str">
        <f t="shared" si="3"/>
        <v/>
      </c>
      <c r="I19" s="45"/>
      <c r="J19" s="45"/>
      <c r="K19" s="44"/>
      <c r="L19" s="39"/>
      <c r="M19" s="31"/>
    </row>
    <row r="20" spans="1:22" s="13" customFormat="1" ht="15.95" customHeight="1" thickBot="1">
      <c r="A20" s="55"/>
      <c r="B20" s="86"/>
      <c r="C20" s="85">
        <v>0</v>
      </c>
      <c r="D20" s="42"/>
      <c r="E20" s="69" t="str">
        <f t="shared" si="0"/>
        <v/>
      </c>
      <c r="F20" s="68" t="str">
        <f t="shared" si="1"/>
        <v/>
      </c>
      <c r="G20" s="67" t="str">
        <f t="shared" si="2"/>
        <v/>
      </c>
      <c r="H20" s="67" t="str">
        <f t="shared" si="3"/>
        <v/>
      </c>
      <c r="I20" s="45"/>
      <c r="J20" s="45"/>
      <c r="K20" s="44"/>
      <c r="L20" s="39"/>
      <c r="M20" s="31"/>
    </row>
    <row r="21" spans="1:22" s="13" customFormat="1" ht="15.95" customHeight="1">
      <c r="A21" s="55"/>
      <c r="B21" s="66"/>
      <c r="C21" s="64">
        <f>SUM(C11:C20)</f>
        <v>1</v>
      </c>
      <c r="D21" s="42"/>
      <c r="E21" s="66"/>
      <c r="F21" s="65">
        <f>SUM(F11:F20)</f>
        <v>11</v>
      </c>
      <c r="G21" s="64"/>
      <c r="H21" s="64">
        <f>IFERROR( SUM(H11:H20) / SUMIFS(C11:C20,H11:H20,"&gt;-1"),"")</f>
        <v>0.85550000000000015</v>
      </c>
      <c r="I21" s="63" t="s">
        <v>115</v>
      </c>
      <c r="J21" s="45"/>
      <c r="K21" s="44"/>
      <c r="L21" s="39"/>
      <c r="M21" s="31"/>
    </row>
    <row r="22" spans="1:22" s="34" customFormat="1" ht="15.95" customHeight="1">
      <c r="A22" s="55"/>
      <c r="B22" s="42"/>
      <c r="C22" s="42"/>
      <c r="D22" s="42"/>
      <c r="E22" s="42"/>
      <c r="F22" s="42"/>
      <c r="G22" s="45"/>
      <c r="H22" s="45"/>
      <c r="I22" s="45"/>
      <c r="J22" s="45"/>
      <c r="K22" s="44"/>
      <c r="L22" s="39"/>
      <c r="M22" s="31"/>
      <c r="N22" s="12"/>
      <c r="O22" s="12"/>
      <c r="U22" s="13"/>
      <c r="V22" s="13"/>
    </row>
    <row r="23" spans="1:22" s="34" customFormat="1" ht="15.95" customHeight="1">
      <c r="A23" s="55"/>
      <c r="B23" s="312" t="s">
        <v>114</v>
      </c>
      <c r="C23" s="312"/>
      <c r="D23" s="312"/>
      <c r="E23" s="312"/>
      <c r="F23" s="42"/>
      <c r="G23" s="45"/>
      <c r="H23" s="45"/>
      <c r="I23" s="45"/>
      <c r="J23" s="45"/>
      <c r="K23" s="44"/>
      <c r="L23" s="39"/>
      <c r="M23" s="31"/>
      <c r="U23" s="13"/>
      <c r="V23" s="13"/>
    </row>
    <row r="24" spans="1:22" s="33" customFormat="1" ht="32.1" customHeight="1" thickBot="1">
      <c r="A24" s="55"/>
      <c r="B24" s="61" t="s">
        <v>113</v>
      </c>
      <c r="C24" s="61" t="s">
        <v>112</v>
      </c>
      <c r="D24" s="60" t="s">
        <v>111</v>
      </c>
      <c r="E24" s="60" t="s">
        <v>110</v>
      </c>
      <c r="F24" s="45"/>
      <c r="G24" s="45"/>
      <c r="H24" s="45"/>
      <c r="I24" s="45"/>
      <c r="J24" s="45"/>
      <c r="K24" s="44"/>
      <c r="L24" s="39"/>
      <c r="M24" s="31"/>
      <c r="U24" s="13"/>
      <c r="V24" s="13"/>
    </row>
    <row r="25" spans="1:22" s="32" customFormat="1" ht="15.95" customHeight="1">
      <c r="A25" s="55"/>
      <c r="B25" s="59" t="s">
        <v>106</v>
      </c>
      <c r="C25" s="58" t="s">
        <v>109</v>
      </c>
      <c r="D25" s="57" t="s">
        <v>93</v>
      </c>
      <c r="E25" s="56">
        <v>0.9</v>
      </c>
      <c r="F25" s="45"/>
      <c r="G25" s="45"/>
      <c r="H25" s="45"/>
      <c r="I25" s="45"/>
      <c r="J25" s="45"/>
      <c r="K25" s="44"/>
      <c r="L25" s="39"/>
      <c r="M25" s="31"/>
      <c r="U25" s="13"/>
      <c r="V25" s="13"/>
    </row>
    <row r="26" spans="1:22" s="33" customFormat="1" ht="15.95" customHeight="1">
      <c r="A26" s="55"/>
      <c r="B26" s="53" t="s">
        <v>106</v>
      </c>
      <c r="C26" s="52" t="s">
        <v>108</v>
      </c>
      <c r="D26" s="51" t="s">
        <v>93</v>
      </c>
      <c r="E26" s="50">
        <v>0.9</v>
      </c>
      <c r="F26" s="45"/>
      <c r="G26" s="45"/>
      <c r="H26" s="45"/>
      <c r="I26" s="45"/>
      <c r="J26" s="45"/>
      <c r="K26" s="44"/>
      <c r="L26" s="39"/>
      <c r="M26" s="31"/>
      <c r="U26" s="13"/>
      <c r="V26" s="13"/>
    </row>
    <row r="27" spans="1:22" s="32" customFormat="1" ht="15.95" customHeight="1">
      <c r="A27" s="55"/>
      <c r="B27" s="53" t="s">
        <v>106</v>
      </c>
      <c r="C27" s="52" t="s">
        <v>107</v>
      </c>
      <c r="D27" s="51" t="s">
        <v>93</v>
      </c>
      <c r="E27" s="50">
        <v>0.9</v>
      </c>
      <c r="F27" s="45"/>
      <c r="G27" s="45"/>
      <c r="H27" s="45"/>
      <c r="I27" s="45"/>
      <c r="J27" s="45"/>
      <c r="K27" s="44"/>
      <c r="L27" s="39"/>
      <c r="M27" s="31"/>
      <c r="U27" s="13"/>
      <c r="V27" s="13"/>
    </row>
    <row r="28" spans="1:22" ht="15.95" customHeight="1">
      <c r="A28" s="55"/>
      <c r="B28" s="53" t="s">
        <v>106</v>
      </c>
      <c r="C28" s="52" t="s">
        <v>105</v>
      </c>
      <c r="D28" s="51" t="s">
        <v>93</v>
      </c>
      <c r="E28" s="50">
        <v>0.9</v>
      </c>
      <c r="F28" s="45"/>
      <c r="G28" s="45"/>
      <c r="H28" s="45"/>
      <c r="I28" s="45"/>
      <c r="J28" s="45"/>
      <c r="K28" s="44"/>
      <c r="L28" s="39"/>
      <c r="U28" s="13"/>
      <c r="V28" s="13"/>
    </row>
    <row r="29" spans="1:22" ht="15.95" customHeight="1">
      <c r="A29" s="54"/>
      <c r="B29" s="53" t="s">
        <v>100</v>
      </c>
      <c r="C29" s="52" t="s">
        <v>104</v>
      </c>
      <c r="D29" s="51" t="s">
        <v>93</v>
      </c>
      <c r="E29" s="50">
        <v>0.9</v>
      </c>
      <c r="F29" s="45"/>
      <c r="G29" s="45"/>
      <c r="H29" s="45"/>
      <c r="I29" s="45"/>
      <c r="J29" s="45"/>
      <c r="K29" s="44"/>
      <c r="L29" s="39"/>
      <c r="U29" s="13"/>
      <c r="V29" s="13"/>
    </row>
    <row r="30" spans="1:22" ht="15.95" customHeight="1">
      <c r="A30" s="43"/>
      <c r="B30" s="53" t="s">
        <v>100</v>
      </c>
      <c r="C30" s="52" t="s">
        <v>103</v>
      </c>
      <c r="D30" s="51" t="s">
        <v>93</v>
      </c>
      <c r="E30" s="50">
        <v>0.9</v>
      </c>
      <c r="F30" s="45"/>
      <c r="G30" s="45"/>
      <c r="H30" s="45"/>
      <c r="I30" s="45"/>
      <c r="J30" s="45"/>
      <c r="K30" s="44"/>
      <c r="L30" s="39"/>
      <c r="U30" s="13"/>
      <c r="V30" s="13"/>
    </row>
    <row r="31" spans="1:22" ht="15.95" customHeight="1">
      <c r="A31" s="43"/>
      <c r="B31" s="53" t="s">
        <v>100</v>
      </c>
      <c r="C31" s="52" t="s">
        <v>101</v>
      </c>
      <c r="D31" s="51" t="s">
        <v>93</v>
      </c>
      <c r="E31" s="50">
        <v>0.9</v>
      </c>
      <c r="F31" s="45"/>
      <c r="G31" s="45"/>
      <c r="H31" s="45"/>
      <c r="I31" s="45"/>
      <c r="J31" s="45"/>
      <c r="K31" s="44"/>
      <c r="L31" s="39"/>
      <c r="U31" s="13"/>
      <c r="V31" s="13"/>
    </row>
    <row r="32" spans="1:22" ht="15.95" customHeight="1">
      <c r="A32" s="43"/>
      <c r="B32" s="53" t="s">
        <v>100</v>
      </c>
      <c r="C32" s="52" t="s">
        <v>99</v>
      </c>
      <c r="D32" s="51" t="s">
        <v>93</v>
      </c>
      <c r="E32" s="50">
        <v>0.9</v>
      </c>
      <c r="F32" s="45"/>
      <c r="G32" s="45"/>
      <c r="H32" s="45"/>
      <c r="I32" s="45"/>
      <c r="J32" s="45"/>
      <c r="K32" s="44"/>
      <c r="L32" s="39"/>
      <c r="U32" s="13"/>
      <c r="V32" s="13"/>
    </row>
    <row r="33" spans="1:22" ht="15.95" customHeight="1">
      <c r="A33" s="43"/>
      <c r="B33" s="53" t="s">
        <v>98</v>
      </c>
      <c r="C33" s="52"/>
      <c r="D33" s="51" t="s">
        <v>96</v>
      </c>
      <c r="E33" s="50">
        <v>0.75</v>
      </c>
      <c r="F33" s="45"/>
      <c r="G33" s="45"/>
      <c r="H33" s="45"/>
      <c r="I33" s="45"/>
      <c r="J33" s="45"/>
      <c r="K33" s="44"/>
      <c r="L33" s="39"/>
      <c r="U33" s="13"/>
      <c r="V33" s="13"/>
    </row>
    <row r="34" spans="1:22" ht="15.95" customHeight="1">
      <c r="A34" s="43"/>
      <c r="B34" s="53" t="s">
        <v>97</v>
      </c>
      <c r="C34" s="52"/>
      <c r="D34" s="51" t="s">
        <v>96</v>
      </c>
      <c r="E34" s="50">
        <v>0.88</v>
      </c>
      <c r="F34" s="45"/>
      <c r="G34" s="45"/>
      <c r="H34" s="45"/>
      <c r="I34" s="45"/>
      <c r="J34" s="45"/>
      <c r="K34" s="44"/>
      <c r="L34" s="39"/>
      <c r="U34" s="13"/>
      <c r="V34" s="13"/>
    </row>
    <row r="35" spans="1:22" ht="15.95" customHeight="1">
      <c r="A35" s="43"/>
      <c r="B35" s="53" t="s">
        <v>95</v>
      </c>
      <c r="C35" s="52" t="s">
        <v>94</v>
      </c>
      <c r="D35" s="51" t="s">
        <v>93</v>
      </c>
      <c r="E35" s="50">
        <v>0.9</v>
      </c>
      <c r="F35" s="45"/>
      <c r="G35" s="45"/>
      <c r="H35" s="45"/>
      <c r="I35" s="45"/>
      <c r="J35" s="45"/>
      <c r="K35" s="44"/>
      <c r="L35" s="39"/>
      <c r="U35" s="13"/>
      <c r="V35" s="13"/>
    </row>
    <row r="36" spans="1:22" ht="15.95" customHeight="1">
      <c r="A36" s="43"/>
      <c r="B36" s="53"/>
      <c r="C36" s="52"/>
      <c r="D36" s="51"/>
      <c r="E36" s="50"/>
      <c r="F36" s="45"/>
      <c r="G36" s="45"/>
      <c r="H36" s="45"/>
      <c r="I36" s="45"/>
      <c r="J36" s="45"/>
      <c r="K36" s="44"/>
      <c r="L36" s="39"/>
      <c r="R36" s="13"/>
      <c r="S36" s="13"/>
      <c r="T36" s="13"/>
      <c r="U36" s="13"/>
      <c r="V36" s="13"/>
    </row>
    <row r="37" spans="1:22" s="32" customFormat="1" ht="15.95" customHeight="1">
      <c r="A37" s="55"/>
      <c r="B37" s="53"/>
      <c r="C37" s="52"/>
      <c r="D37" s="51"/>
      <c r="E37" s="50"/>
      <c r="F37" s="45"/>
      <c r="G37" s="45"/>
      <c r="H37" s="45"/>
      <c r="I37" s="45"/>
      <c r="J37" s="45"/>
      <c r="K37" s="44"/>
      <c r="L37" s="39"/>
      <c r="M37" s="31"/>
      <c r="N37" s="12"/>
      <c r="O37" s="12"/>
      <c r="U37" s="13"/>
      <c r="V37" s="13"/>
    </row>
    <row r="38" spans="1:22" s="33" customFormat="1" ht="15.95" customHeight="1">
      <c r="A38" s="55"/>
      <c r="B38" s="53"/>
      <c r="C38" s="52"/>
      <c r="D38" s="51"/>
      <c r="E38" s="50"/>
      <c r="F38" s="45"/>
      <c r="G38" s="45"/>
      <c r="H38" s="45"/>
      <c r="I38" s="45"/>
      <c r="J38" s="45"/>
      <c r="K38" s="44"/>
      <c r="L38" s="39"/>
      <c r="M38" s="31"/>
      <c r="N38" s="12"/>
      <c r="O38" s="12"/>
      <c r="U38" s="13"/>
      <c r="V38" s="13"/>
    </row>
    <row r="39" spans="1:22" s="32" customFormat="1" ht="15.95" customHeight="1">
      <c r="A39" s="55"/>
      <c r="B39" s="53"/>
      <c r="C39" s="52"/>
      <c r="D39" s="51"/>
      <c r="E39" s="50"/>
      <c r="F39" s="45"/>
      <c r="G39" s="45"/>
      <c r="H39" s="45"/>
      <c r="I39" s="45"/>
      <c r="J39" s="45"/>
      <c r="K39" s="44"/>
      <c r="L39" s="39"/>
      <c r="M39" s="31"/>
      <c r="N39" s="12"/>
      <c r="O39" s="12"/>
      <c r="U39" s="13"/>
      <c r="V39" s="13"/>
    </row>
    <row r="40" spans="1:22" ht="15.95" customHeight="1">
      <c r="A40" s="55"/>
      <c r="B40" s="53"/>
      <c r="C40" s="52"/>
      <c r="D40" s="51"/>
      <c r="E40" s="50"/>
      <c r="F40" s="45"/>
      <c r="G40" s="45"/>
      <c r="H40" s="45"/>
      <c r="I40" s="45"/>
      <c r="J40" s="45"/>
      <c r="K40" s="44"/>
      <c r="L40" s="39"/>
      <c r="U40" s="13"/>
      <c r="V40" s="13"/>
    </row>
    <row r="41" spans="1:22" ht="15.95" customHeight="1">
      <c r="A41" s="54"/>
      <c r="B41" s="53"/>
      <c r="C41" s="52"/>
      <c r="D41" s="51"/>
      <c r="E41" s="50"/>
      <c r="F41" s="45"/>
      <c r="G41" s="45"/>
      <c r="H41" s="45"/>
      <c r="I41" s="45"/>
      <c r="J41" s="45"/>
      <c r="K41" s="44"/>
      <c r="L41" s="39"/>
      <c r="U41" s="13"/>
      <c r="V41" s="13"/>
    </row>
    <row r="42" spans="1:22" ht="15.95" customHeight="1">
      <c r="A42" s="43"/>
      <c r="B42" s="53"/>
      <c r="C42" s="52"/>
      <c r="D42" s="51"/>
      <c r="E42" s="50"/>
      <c r="F42" s="45"/>
      <c r="G42" s="45"/>
      <c r="H42" s="45"/>
      <c r="I42" s="45"/>
      <c r="J42" s="45"/>
      <c r="K42" s="44"/>
      <c r="L42" s="39"/>
      <c r="U42" s="13"/>
      <c r="V42" s="13"/>
    </row>
    <row r="43" spans="1:22" ht="15.95" customHeight="1">
      <c r="A43" s="43"/>
      <c r="B43" s="53"/>
      <c r="C43" s="52"/>
      <c r="D43" s="51"/>
      <c r="E43" s="50"/>
      <c r="F43" s="45"/>
      <c r="G43" s="45"/>
      <c r="H43" s="45"/>
      <c r="I43" s="45"/>
      <c r="J43" s="45"/>
      <c r="K43" s="44"/>
      <c r="L43" s="39"/>
      <c r="U43" s="13"/>
      <c r="V43" s="13"/>
    </row>
    <row r="44" spans="1:22" ht="15.95" customHeight="1">
      <c r="A44" s="43"/>
      <c r="B44" s="53"/>
      <c r="C44" s="52"/>
      <c r="D44" s="51"/>
      <c r="E44" s="50"/>
      <c r="F44" s="45"/>
      <c r="G44" s="45"/>
      <c r="H44" s="45"/>
      <c r="I44" s="45"/>
      <c r="J44" s="45"/>
      <c r="K44" s="44"/>
      <c r="L44" s="39"/>
      <c r="U44" s="13"/>
      <c r="V44" s="13"/>
    </row>
    <row r="45" spans="1:22" ht="15.95" customHeight="1">
      <c r="A45" s="43"/>
      <c r="B45" s="53"/>
      <c r="C45" s="52"/>
      <c r="D45" s="51"/>
      <c r="E45" s="50"/>
      <c r="F45" s="45"/>
      <c r="G45" s="45"/>
      <c r="H45" s="45"/>
      <c r="I45" s="45"/>
      <c r="J45" s="45"/>
      <c r="K45" s="44"/>
      <c r="L45" s="39"/>
      <c r="R45" s="13"/>
      <c r="S45" s="13"/>
      <c r="T45" s="13"/>
      <c r="U45" s="13"/>
      <c r="V45" s="13"/>
    </row>
    <row r="46" spans="1:22" s="32" customFormat="1" ht="15.95" customHeight="1">
      <c r="A46" s="55"/>
      <c r="B46" s="53"/>
      <c r="C46" s="52"/>
      <c r="D46" s="51"/>
      <c r="E46" s="50"/>
      <c r="F46" s="45"/>
      <c r="G46" s="45"/>
      <c r="H46" s="45"/>
      <c r="I46" s="45"/>
      <c r="J46" s="45"/>
      <c r="K46" s="44"/>
      <c r="L46" s="39"/>
      <c r="M46" s="31"/>
      <c r="N46" s="12"/>
      <c r="O46" s="12"/>
      <c r="U46" s="13"/>
      <c r="V46" s="13"/>
    </row>
    <row r="47" spans="1:22" s="33" customFormat="1" ht="15.95" customHeight="1">
      <c r="A47" s="55"/>
      <c r="B47" s="53"/>
      <c r="C47" s="52"/>
      <c r="D47" s="51"/>
      <c r="E47" s="50"/>
      <c r="F47" s="45"/>
      <c r="G47" s="45"/>
      <c r="H47" s="45"/>
      <c r="I47" s="45"/>
      <c r="J47" s="45"/>
      <c r="K47" s="44"/>
      <c r="L47" s="39"/>
      <c r="M47" s="31"/>
      <c r="N47" s="12"/>
      <c r="O47" s="12"/>
      <c r="U47" s="13"/>
      <c r="V47" s="13"/>
    </row>
    <row r="48" spans="1:22" s="32" customFormat="1" ht="15.95" customHeight="1">
      <c r="A48" s="55"/>
      <c r="B48" s="53"/>
      <c r="C48" s="52"/>
      <c r="D48" s="51"/>
      <c r="E48" s="50"/>
      <c r="F48" s="45"/>
      <c r="G48" s="45"/>
      <c r="H48" s="45"/>
      <c r="I48" s="45"/>
      <c r="J48" s="45"/>
      <c r="K48" s="44"/>
      <c r="L48" s="39"/>
      <c r="M48" s="31"/>
      <c r="N48" s="12"/>
      <c r="O48" s="12"/>
      <c r="U48" s="13"/>
      <c r="V48" s="13"/>
    </row>
    <row r="49" spans="1:22" ht="15.95" customHeight="1">
      <c r="A49" s="55"/>
      <c r="B49" s="53"/>
      <c r="C49" s="52"/>
      <c r="D49" s="51"/>
      <c r="E49" s="50"/>
      <c r="F49" s="45"/>
      <c r="G49" s="45"/>
      <c r="H49" s="45"/>
      <c r="I49" s="45"/>
      <c r="J49" s="45"/>
      <c r="K49" s="44"/>
      <c r="L49" s="39"/>
      <c r="U49" s="13"/>
      <c r="V49" s="13"/>
    </row>
    <row r="50" spans="1:22" ht="15.95" customHeight="1">
      <c r="A50" s="54"/>
      <c r="B50" s="53"/>
      <c r="C50" s="52"/>
      <c r="D50" s="51"/>
      <c r="E50" s="50"/>
      <c r="F50" s="45"/>
      <c r="G50" s="45"/>
      <c r="H50" s="45"/>
      <c r="I50" s="45"/>
      <c r="J50" s="45"/>
      <c r="K50" s="44"/>
      <c r="L50" s="39"/>
      <c r="U50" s="13"/>
      <c r="V50" s="13"/>
    </row>
    <row r="51" spans="1:22" ht="15.95" customHeight="1">
      <c r="A51" s="43"/>
      <c r="B51" s="53"/>
      <c r="C51" s="52"/>
      <c r="D51" s="51"/>
      <c r="E51" s="50"/>
      <c r="F51" s="45"/>
      <c r="G51" s="45"/>
      <c r="H51" s="45"/>
      <c r="I51" s="45"/>
      <c r="J51" s="45"/>
      <c r="K51" s="44"/>
      <c r="L51" s="39"/>
      <c r="R51" s="13"/>
      <c r="S51" s="13"/>
      <c r="T51" s="13"/>
      <c r="U51" s="13"/>
      <c r="V51" s="13"/>
    </row>
    <row r="52" spans="1:22" s="32" customFormat="1" ht="15.95" customHeight="1">
      <c r="A52" s="55"/>
      <c r="B52" s="53"/>
      <c r="C52" s="52"/>
      <c r="D52" s="51"/>
      <c r="E52" s="50"/>
      <c r="F52" s="45"/>
      <c r="G52" s="45"/>
      <c r="H52" s="45"/>
      <c r="I52" s="45"/>
      <c r="J52" s="45"/>
      <c r="K52" s="44"/>
      <c r="L52" s="39"/>
      <c r="M52" s="31"/>
      <c r="N52" s="12"/>
      <c r="O52" s="12"/>
      <c r="U52" s="13"/>
      <c r="V52" s="13"/>
    </row>
    <row r="53" spans="1:22" s="33" customFormat="1" ht="15.95" customHeight="1">
      <c r="A53" s="55"/>
      <c r="B53" s="53"/>
      <c r="C53" s="52"/>
      <c r="D53" s="51"/>
      <c r="E53" s="50"/>
      <c r="F53" s="45"/>
      <c r="G53" s="45"/>
      <c r="H53" s="45"/>
      <c r="I53" s="45"/>
      <c r="J53" s="45"/>
      <c r="K53" s="44"/>
      <c r="L53" s="39"/>
      <c r="M53" s="31"/>
      <c r="N53" s="12"/>
      <c r="O53" s="12"/>
      <c r="U53" s="13"/>
      <c r="V53" s="13"/>
    </row>
    <row r="54" spans="1:22" s="32" customFormat="1" ht="15.95" customHeight="1">
      <c r="A54" s="55"/>
      <c r="B54" s="53"/>
      <c r="C54" s="52"/>
      <c r="D54" s="51"/>
      <c r="E54" s="50"/>
      <c r="F54" s="45"/>
      <c r="G54" s="45"/>
      <c r="H54" s="45"/>
      <c r="I54" s="45"/>
      <c r="J54" s="45"/>
      <c r="K54" s="44"/>
      <c r="L54" s="39"/>
      <c r="M54" s="31"/>
      <c r="N54" s="12"/>
      <c r="O54" s="12"/>
      <c r="U54" s="13"/>
      <c r="V54" s="13"/>
    </row>
    <row r="55" spans="1:22" ht="15.95" customHeight="1">
      <c r="A55" s="55"/>
      <c r="B55" s="53"/>
      <c r="C55" s="52"/>
      <c r="D55" s="51"/>
      <c r="E55" s="50"/>
      <c r="F55" s="45"/>
      <c r="G55" s="45"/>
      <c r="H55" s="45"/>
      <c r="I55" s="45"/>
      <c r="J55" s="45"/>
      <c r="K55" s="44"/>
      <c r="L55" s="39"/>
      <c r="U55" s="13"/>
      <c r="V55" s="13"/>
    </row>
    <row r="56" spans="1:22" ht="15.95" customHeight="1">
      <c r="A56" s="54"/>
      <c r="B56" s="53"/>
      <c r="C56" s="52"/>
      <c r="D56" s="51"/>
      <c r="E56" s="50"/>
      <c r="F56" s="45"/>
      <c r="G56" s="45"/>
      <c r="H56" s="45"/>
      <c r="I56" s="45"/>
      <c r="J56" s="45"/>
      <c r="K56" s="44"/>
      <c r="L56" s="39"/>
      <c r="U56" s="13"/>
      <c r="V56" s="13"/>
    </row>
    <row r="57" spans="1:22" ht="15.95" customHeight="1">
      <c r="A57" s="43"/>
      <c r="B57" s="53"/>
      <c r="C57" s="52"/>
      <c r="D57" s="51"/>
      <c r="E57" s="50"/>
      <c r="F57" s="45"/>
      <c r="G57" s="45"/>
      <c r="H57" s="45"/>
      <c r="I57" s="45"/>
      <c r="J57" s="45"/>
      <c r="K57" s="44"/>
      <c r="L57" s="39"/>
      <c r="U57" s="13"/>
      <c r="V57" s="13"/>
    </row>
    <row r="58" spans="1:22" ht="15.95" customHeight="1">
      <c r="A58" s="43"/>
      <c r="B58" s="53"/>
      <c r="C58" s="52"/>
      <c r="D58" s="51"/>
      <c r="E58" s="50"/>
      <c r="F58" s="45"/>
      <c r="G58" s="45"/>
      <c r="H58" s="45"/>
      <c r="I58" s="45"/>
      <c r="J58" s="45"/>
      <c r="K58" s="44"/>
      <c r="L58" s="39"/>
      <c r="U58" s="13"/>
      <c r="V58" s="13"/>
    </row>
    <row r="59" spans="1:22" ht="15.95" customHeight="1">
      <c r="A59" s="43"/>
      <c r="B59" s="53"/>
      <c r="C59" s="52"/>
      <c r="D59" s="51"/>
      <c r="E59" s="50"/>
      <c r="F59" s="45"/>
      <c r="G59" s="45"/>
      <c r="H59" s="45"/>
      <c r="I59" s="45"/>
      <c r="J59" s="45"/>
      <c r="K59" s="44"/>
      <c r="L59" s="39"/>
      <c r="U59" s="13"/>
      <c r="V59" s="13"/>
    </row>
    <row r="60" spans="1:22" ht="15.95" customHeight="1">
      <c r="A60" s="43"/>
      <c r="B60" s="53"/>
      <c r="C60" s="52"/>
      <c r="D60" s="51"/>
      <c r="E60" s="50"/>
      <c r="F60" s="45"/>
      <c r="G60" s="45"/>
      <c r="H60" s="45"/>
      <c r="I60" s="45"/>
      <c r="J60" s="45"/>
      <c r="K60" s="44"/>
      <c r="L60" s="39"/>
      <c r="R60" s="13"/>
      <c r="S60" s="13"/>
      <c r="T60" s="13"/>
      <c r="U60" s="13"/>
      <c r="V60" s="13"/>
    </row>
    <row r="61" spans="1:22" s="32" customFormat="1" ht="15.95" customHeight="1">
      <c r="A61" s="55"/>
      <c r="B61" s="53"/>
      <c r="C61" s="52"/>
      <c r="D61" s="51"/>
      <c r="E61" s="50"/>
      <c r="F61" s="45"/>
      <c r="G61" s="45"/>
      <c r="H61" s="45"/>
      <c r="I61" s="45"/>
      <c r="J61" s="45"/>
      <c r="K61" s="44"/>
      <c r="L61" s="39"/>
      <c r="M61" s="31"/>
      <c r="N61" s="12"/>
      <c r="O61" s="12"/>
      <c r="U61" s="13"/>
      <c r="V61" s="13"/>
    </row>
    <row r="62" spans="1:22" s="33" customFormat="1" ht="15.95" customHeight="1">
      <c r="A62" s="55"/>
      <c r="B62" s="53"/>
      <c r="C62" s="52"/>
      <c r="D62" s="51"/>
      <c r="E62" s="50"/>
      <c r="F62" s="45"/>
      <c r="G62" s="45"/>
      <c r="H62" s="45"/>
      <c r="I62" s="45"/>
      <c r="J62" s="45"/>
      <c r="K62" s="44"/>
      <c r="L62" s="39"/>
      <c r="M62" s="31"/>
      <c r="N62" s="12"/>
      <c r="O62" s="12"/>
      <c r="U62" s="13"/>
      <c r="V62" s="13"/>
    </row>
    <row r="63" spans="1:22" s="32" customFormat="1" ht="15.95" customHeight="1">
      <c r="A63" s="55"/>
      <c r="B63" s="53"/>
      <c r="C63" s="52"/>
      <c r="D63" s="51"/>
      <c r="E63" s="50"/>
      <c r="F63" s="45"/>
      <c r="G63" s="45"/>
      <c r="H63" s="45"/>
      <c r="I63" s="45"/>
      <c r="J63" s="45"/>
      <c r="K63" s="44"/>
      <c r="L63" s="39"/>
      <c r="M63" s="31"/>
      <c r="N63" s="12"/>
      <c r="O63" s="12"/>
      <c r="U63" s="13"/>
      <c r="V63" s="13"/>
    </row>
    <row r="64" spans="1:22" s="33" customFormat="1" ht="15.95" customHeight="1">
      <c r="A64" s="55"/>
      <c r="B64" s="53"/>
      <c r="C64" s="52"/>
      <c r="D64" s="51"/>
      <c r="E64" s="50"/>
      <c r="F64" s="45"/>
      <c r="G64" s="45"/>
      <c r="H64" s="45"/>
      <c r="I64" s="45"/>
      <c r="J64" s="45"/>
      <c r="K64" s="44"/>
      <c r="L64" s="39"/>
      <c r="M64" s="31"/>
      <c r="N64" s="12"/>
      <c r="O64" s="12"/>
      <c r="U64" s="13"/>
      <c r="V64" s="13"/>
    </row>
    <row r="65" spans="1:22" s="32" customFormat="1" ht="15.95" customHeight="1">
      <c r="A65" s="55"/>
      <c r="B65" s="53"/>
      <c r="C65" s="52"/>
      <c r="D65" s="51"/>
      <c r="E65" s="50"/>
      <c r="F65" s="45"/>
      <c r="G65" s="45"/>
      <c r="H65" s="45"/>
      <c r="I65" s="45"/>
      <c r="J65" s="45"/>
      <c r="K65" s="44"/>
      <c r="L65" s="39"/>
      <c r="M65" s="31"/>
      <c r="N65" s="12"/>
      <c r="O65" s="12"/>
      <c r="U65" s="13"/>
      <c r="V65" s="13"/>
    </row>
    <row r="66" spans="1:22" ht="15.95" customHeight="1">
      <c r="A66" s="55"/>
      <c r="B66" s="53"/>
      <c r="C66" s="52"/>
      <c r="D66" s="51"/>
      <c r="E66" s="50"/>
      <c r="F66" s="45"/>
      <c r="G66" s="45"/>
      <c r="H66" s="45"/>
      <c r="I66" s="45"/>
      <c r="J66" s="45"/>
      <c r="K66" s="44"/>
      <c r="L66" s="39"/>
      <c r="U66" s="13"/>
      <c r="V66" s="13"/>
    </row>
    <row r="67" spans="1:22" ht="15.95" customHeight="1">
      <c r="A67" s="54"/>
      <c r="B67" s="53"/>
      <c r="C67" s="52"/>
      <c r="D67" s="51"/>
      <c r="E67" s="50"/>
      <c r="F67" s="45"/>
      <c r="G67" s="45"/>
      <c r="H67" s="45"/>
      <c r="I67" s="45"/>
      <c r="J67" s="45"/>
      <c r="K67" s="44"/>
      <c r="L67" s="39"/>
      <c r="U67" s="13"/>
      <c r="V67" s="13"/>
    </row>
    <row r="68" spans="1:22" ht="15.95" customHeight="1">
      <c r="A68" s="43"/>
      <c r="B68" s="53"/>
      <c r="C68" s="52"/>
      <c r="D68" s="51"/>
      <c r="E68" s="50"/>
      <c r="F68" s="45"/>
      <c r="G68" s="45"/>
      <c r="H68" s="45"/>
      <c r="I68" s="45"/>
      <c r="J68" s="45"/>
      <c r="K68" s="44"/>
      <c r="L68" s="39"/>
      <c r="U68" s="13"/>
      <c r="V68" s="13"/>
    </row>
    <row r="69" spans="1:22" ht="15.95" customHeight="1">
      <c r="A69" s="43"/>
      <c r="B69" s="53"/>
      <c r="C69" s="52"/>
      <c r="D69" s="51"/>
      <c r="E69" s="50"/>
      <c r="F69" s="45"/>
      <c r="G69" s="45"/>
      <c r="H69" s="45"/>
      <c r="I69" s="45"/>
      <c r="J69" s="45"/>
      <c r="K69" s="44"/>
      <c r="L69" s="39"/>
      <c r="U69" s="13"/>
      <c r="V69" s="13"/>
    </row>
    <row r="70" spans="1:22" ht="15.95" customHeight="1">
      <c r="A70" s="43"/>
      <c r="B70" s="53"/>
      <c r="C70" s="52"/>
      <c r="D70" s="51"/>
      <c r="E70" s="50"/>
      <c r="F70" s="45"/>
      <c r="G70" s="45"/>
      <c r="H70" s="45"/>
      <c r="I70" s="45"/>
      <c r="J70" s="45"/>
      <c r="K70" s="44"/>
      <c r="L70" s="39"/>
      <c r="U70" s="13"/>
      <c r="V70" s="13"/>
    </row>
    <row r="71" spans="1:22" ht="15.95" customHeight="1">
      <c r="A71" s="43"/>
      <c r="B71" s="53"/>
      <c r="C71" s="52"/>
      <c r="D71" s="51"/>
      <c r="E71" s="50"/>
      <c r="F71" s="45"/>
      <c r="G71" s="45"/>
      <c r="H71" s="45"/>
      <c r="I71" s="45"/>
      <c r="J71" s="45"/>
      <c r="K71" s="44"/>
      <c r="L71" s="39"/>
      <c r="R71" s="13"/>
      <c r="S71" s="13"/>
      <c r="T71" s="13"/>
      <c r="U71" s="13"/>
      <c r="V71" s="13"/>
    </row>
    <row r="72" spans="1:22" s="32" customFormat="1" ht="15.95" customHeight="1">
      <c r="A72" s="55"/>
      <c r="B72" s="53"/>
      <c r="C72" s="52"/>
      <c r="D72" s="51"/>
      <c r="E72" s="50"/>
      <c r="F72" s="45"/>
      <c r="G72" s="45"/>
      <c r="H72" s="45"/>
      <c r="I72" s="45"/>
      <c r="J72" s="45"/>
      <c r="K72" s="44"/>
      <c r="L72" s="39"/>
      <c r="M72" s="31"/>
      <c r="N72" s="12"/>
      <c r="O72" s="12"/>
      <c r="U72" s="13"/>
      <c r="V72" s="13"/>
    </row>
    <row r="73" spans="1:22" s="33" customFormat="1" ht="15.95" customHeight="1">
      <c r="A73" s="55"/>
      <c r="B73" s="53"/>
      <c r="C73" s="52"/>
      <c r="D73" s="51"/>
      <c r="E73" s="50"/>
      <c r="F73" s="45"/>
      <c r="G73" s="45"/>
      <c r="H73" s="45"/>
      <c r="I73" s="45"/>
      <c r="J73" s="45"/>
      <c r="K73" s="44"/>
      <c r="L73" s="39"/>
      <c r="M73" s="31"/>
      <c r="N73" s="12"/>
      <c r="O73" s="12"/>
      <c r="U73" s="13"/>
      <c r="V73" s="13"/>
    </row>
    <row r="74" spans="1:22" s="32" customFormat="1" ht="15.95" customHeight="1">
      <c r="A74" s="55"/>
      <c r="B74" s="53"/>
      <c r="C74" s="52"/>
      <c r="D74" s="51"/>
      <c r="E74" s="50"/>
      <c r="F74" s="45"/>
      <c r="G74" s="45"/>
      <c r="H74" s="45"/>
      <c r="I74" s="45"/>
      <c r="J74" s="45"/>
      <c r="K74" s="44"/>
      <c r="L74" s="39"/>
      <c r="M74" s="31"/>
      <c r="N74" s="12"/>
      <c r="O74" s="12"/>
      <c r="U74" s="13"/>
      <c r="V74" s="13"/>
    </row>
    <row r="75" spans="1:22" ht="15.95" customHeight="1">
      <c r="A75" s="55"/>
      <c r="B75" s="53"/>
      <c r="C75" s="52"/>
      <c r="D75" s="51"/>
      <c r="E75" s="50"/>
      <c r="F75" s="45"/>
      <c r="G75" s="45"/>
      <c r="H75" s="45"/>
      <c r="I75" s="45"/>
      <c r="J75" s="45"/>
      <c r="K75" s="44"/>
      <c r="L75" s="39"/>
      <c r="U75" s="13"/>
      <c r="V75" s="13"/>
    </row>
    <row r="76" spans="1:22" ht="15.95" customHeight="1">
      <c r="A76" s="54"/>
      <c r="B76" s="53"/>
      <c r="C76" s="52"/>
      <c r="D76" s="51"/>
      <c r="E76" s="50"/>
      <c r="F76" s="45"/>
      <c r="G76" s="45"/>
      <c r="H76" s="45"/>
      <c r="I76" s="45"/>
      <c r="J76" s="45"/>
      <c r="K76" s="44"/>
      <c r="L76" s="39"/>
      <c r="U76" s="13"/>
      <c r="V76" s="13"/>
    </row>
    <row r="77" spans="1:22" ht="15.95" customHeight="1">
      <c r="A77" s="43"/>
      <c r="B77" s="53"/>
      <c r="C77" s="52"/>
      <c r="D77" s="51"/>
      <c r="E77" s="50"/>
      <c r="F77" s="45"/>
      <c r="G77" s="45"/>
      <c r="H77" s="45"/>
      <c r="I77" s="45"/>
      <c r="J77" s="45"/>
      <c r="K77" s="44"/>
      <c r="L77" s="39"/>
      <c r="R77" s="13"/>
      <c r="S77" s="13"/>
      <c r="T77" s="13"/>
      <c r="U77" s="13"/>
      <c r="V77" s="13"/>
    </row>
    <row r="78" spans="1:22" s="32" customFormat="1" ht="15.95" customHeight="1">
      <c r="A78" s="55"/>
      <c r="B78" s="53"/>
      <c r="C78" s="52"/>
      <c r="D78" s="51"/>
      <c r="E78" s="50"/>
      <c r="F78" s="45"/>
      <c r="G78" s="45"/>
      <c r="H78" s="45"/>
      <c r="I78" s="45"/>
      <c r="J78" s="45"/>
      <c r="K78" s="44"/>
      <c r="L78" s="39"/>
      <c r="M78" s="31"/>
      <c r="N78" s="12"/>
      <c r="O78" s="12"/>
      <c r="U78" s="13"/>
      <c r="V78" s="13"/>
    </row>
    <row r="79" spans="1:22" s="33" customFormat="1" ht="15.95" customHeight="1">
      <c r="A79" s="55"/>
      <c r="B79" s="53"/>
      <c r="C79" s="52"/>
      <c r="D79" s="51"/>
      <c r="E79" s="50"/>
      <c r="F79" s="45"/>
      <c r="G79" s="45"/>
      <c r="H79" s="45"/>
      <c r="I79" s="45"/>
      <c r="J79" s="45"/>
      <c r="K79" s="44"/>
      <c r="L79" s="39"/>
      <c r="M79" s="31"/>
      <c r="N79" s="12"/>
      <c r="O79" s="12"/>
      <c r="U79" s="13"/>
      <c r="V79" s="13"/>
    </row>
    <row r="80" spans="1:22" s="32" customFormat="1" ht="15.95" customHeight="1">
      <c r="A80" s="55"/>
      <c r="B80" s="53"/>
      <c r="C80" s="52"/>
      <c r="D80" s="51"/>
      <c r="E80" s="50"/>
      <c r="F80" s="45"/>
      <c r="G80" s="45"/>
      <c r="H80" s="45"/>
      <c r="I80" s="45"/>
      <c r="J80" s="45"/>
      <c r="K80" s="44"/>
      <c r="L80" s="39"/>
      <c r="M80" s="31"/>
      <c r="N80" s="12"/>
      <c r="O80" s="12"/>
      <c r="U80" s="13"/>
      <c r="V80" s="13"/>
    </row>
    <row r="81" spans="1:22" ht="15.95" customHeight="1">
      <c r="A81" s="55"/>
      <c r="B81" s="53"/>
      <c r="C81" s="52"/>
      <c r="D81" s="51"/>
      <c r="E81" s="50"/>
      <c r="F81" s="45"/>
      <c r="G81" s="45"/>
      <c r="H81" s="45"/>
      <c r="I81" s="45"/>
      <c r="J81" s="45"/>
      <c r="K81" s="44"/>
      <c r="L81" s="39"/>
      <c r="U81" s="13"/>
      <c r="V81" s="13"/>
    </row>
    <row r="82" spans="1:22" ht="15.95" customHeight="1">
      <c r="A82" s="54"/>
      <c r="B82" s="53"/>
      <c r="C82" s="52"/>
      <c r="D82" s="51"/>
      <c r="E82" s="50"/>
      <c r="F82" s="45"/>
      <c r="G82" s="45"/>
      <c r="H82" s="45"/>
      <c r="I82" s="45"/>
      <c r="J82" s="45"/>
      <c r="K82" s="44"/>
      <c r="L82" s="39"/>
      <c r="U82" s="13"/>
      <c r="V82" s="13"/>
    </row>
    <row r="83" spans="1:22" ht="15.95" customHeight="1">
      <c r="A83" s="43"/>
      <c r="B83" s="53"/>
      <c r="C83" s="52"/>
      <c r="D83" s="51"/>
      <c r="E83" s="50"/>
      <c r="F83" s="45"/>
      <c r="G83" s="45"/>
      <c r="H83" s="45"/>
      <c r="I83" s="45"/>
      <c r="J83" s="45"/>
      <c r="K83" s="44"/>
      <c r="L83" s="39"/>
      <c r="U83" s="13"/>
      <c r="V83" s="13"/>
    </row>
    <row r="84" spans="1:22" ht="15.95" customHeight="1">
      <c r="A84" s="43"/>
      <c r="B84" s="53"/>
      <c r="C84" s="52"/>
      <c r="D84" s="51"/>
      <c r="E84" s="50"/>
      <c r="F84" s="45"/>
      <c r="G84" s="45"/>
      <c r="H84" s="45"/>
      <c r="I84" s="45"/>
      <c r="J84" s="45"/>
      <c r="K84" s="44"/>
      <c r="L84" s="39"/>
      <c r="U84" s="13"/>
      <c r="V84" s="13"/>
    </row>
    <row r="85" spans="1:22" ht="15.95" customHeight="1">
      <c r="A85" s="43"/>
      <c r="B85" s="53"/>
      <c r="C85" s="52"/>
      <c r="D85" s="51"/>
      <c r="E85" s="50"/>
      <c r="F85" s="45"/>
      <c r="G85" s="45"/>
      <c r="H85" s="45"/>
      <c r="I85" s="45"/>
      <c r="J85" s="45"/>
      <c r="K85" s="44"/>
      <c r="L85" s="39"/>
      <c r="U85" s="13"/>
      <c r="V85" s="13"/>
    </row>
    <row r="86" spans="1:22" ht="15.95" customHeight="1">
      <c r="A86" s="43"/>
      <c r="B86" s="53"/>
      <c r="C86" s="52"/>
      <c r="D86" s="51"/>
      <c r="E86" s="50"/>
      <c r="F86" s="45"/>
      <c r="G86" s="45"/>
      <c r="H86" s="45"/>
      <c r="I86" s="45"/>
      <c r="J86" s="45"/>
      <c r="K86" s="44"/>
      <c r="L86" s="39"/>
      <c r="R86" s="13"/>
      <c r="S86" s="13"/>
      <c r="T86" s="13"/>
      <c r="U86" s="13"/>
      <c r="V86" s="13"/>
    </row>
    <row r="87" spans="1:22" s="32" customFormat="1" ht="15.95" customHeight="1">
      <c r="A87" s="55"/>
      <c r="B87" s="53"/>
      <c r="C87" s="52"/>
      <c r="D87" s="51"/>
      <c r="E87" s="50"/>
      <c r="F87" s="45"/>
      <c r="G87" s="45"/>
      <c r="H87" s="45"/>
      <c r="I87" s="45"/>
      <c r="J87" s="45"/>
      <c r="K87" s="44"/>
      <c r="L87" s="39"/>
      <c r="M87" s="31"/>
      <c r="N87" s="12"/>
      <c r="O87" s="12"/>
      <c r="U87" s="13"/>
      <c r="V87" s="13"/>
    </row>
    <row r="88" spans="1:22" s="33" customFormat="1" ht="15.95" customHeight="1">
      <c r="A88" s="55"/>
      <c r="B88" s="53"/>
      <c r="C88" s="52"/>
      <c r="D88" s="51"/>
      <c r="E88" s="50"/>
      <c r="F88" s="45"/>
      <c r="G88" s="45"/>
      <c r="H88" s="45"/>
      <c r="I88" s="45"/>
      <c r="J88" s="45"/>
      <c r="K88" s="44"/>
      <c r="L88" s="39"/>
      <c r="M88" s="31"/>
      <c r="N88" s="12"/>
      <c r="O88" s="12"/>
      <c r="U88" s="13"/>
      <c r="V88" s="13"/>
    </row>
    <row r="89" spans="1:22" s="32" customFormat="1" ht="15.95" customHeight="1">
      <c r="A89" s="55"/>
      <c r="B89" s="53"/>
      <c r="C89" s="52"/>
      <c r="D89" s="51"/>
      <c r="E89" s="50"/>
      <c r="F89" s="45"/>
      <c r="G89" s="45"/>
      <c r="H89" s="45"/>
      <c r="I89" s="45"/>
      <c r="J89" s="45"/>
      <c r="K89" s="44"/>
      <c r="L89" s="39"/>
      <c r="M89" s="31"/>
      <c r="N89" s="12"/>
      <c r="O89" s="12"/>
      <c r="U89" s="13"/>
      <c r="V89" s="13"/>
    </row>
    <row r="90" spans="1:22" ht="15.95" customHeight="1">
      <c r="A90" s="55"/>
      <c r="B90" s="53"/>
      <c r="C90" s="52"/>
      <c r="D90" s="51"/>
      <c r="E90" s="50"/>
      <c r="F90" s="45"/>
      <c r="G90" s="45"/>
      <c r="H90" s="45"/>
      <c r="I90" s="45"/>
      <c r="J90" s="45"/>
      <c r="K90" s="44"/>
      <c r="L90" s="39"/>
      <c r="U90" s="13"/>
      <c r="V90" s="13"/>
    </row>
    <row r="91" spans="1:22" ht="15.95" customHeight="1">
      <c r="A91" s="54"/>
      <c r="B91" s="53"/>
      <c r="C91" s="52"/>
      <c r="D91" s="51"/>
      <c r="E91" s="50"/>
      <c r="F91" s="45"/>
      <c r="G91" s="45"/>
      <c r="H91" s="45"/>
      <c r="I91" s="45"/>
      <c r="J91" s="45"/>
      <c r="K91" s="44"/>
      <c r="L91" s="39"/>
      <c r="U91" s="13"/>
      <c r="V91" s="13"/>
    </row>
    <row r="92" spans="1:22" ht="15.95" customHeight="1">
      <c r="A92" s="43"/>
      <c r="B92" s="53"/>
      <c r="C92" s="52"/>
      <c r="D92" s="51"/>
      <c r="E92" s="50"/>
      <c r="F92" s="45"/>
      <c r="G92" s="45"/>
      <c r="H92" s="45"/>
      <c r="I92" s="45"/>
      <c r="J92" s="45"/>
      <c r="K92" s="44"/>
      <c r="L92" s="39"/>
      <c r="U92" s="13"/>
      <c r="V92" s="13"/>
    </row>
    <row r="93" spans="1:22" ht="15.95" customHeight="1">
      <c r="A93" s="43"/>
      <c r="B93" s="53"/>
      <c r="C93" s="52"/>
      <c r="D93" s="51"/>
      <c r="E93" s="50"/>
      <c r="F93" s="45"/>
      <c r="G93" s="45"/>
      <c r="H93" s="45"/>
      <c r="I93" s="45"/>
      <c r="J93" s="45"/>
      <c r="K93" s="44"/>
      <c r="L93" s="39"/>
      <c r="U93" s="13"/>
      <c r="V93" s="13"/>
    </row>
    <row r="94" spans="1:22" ht="15.95" customHeight="1" thickBot="1">
      <c r="A94" s="43"/>
      <c r="B94" s="49"/>
      <c r="C94" s="48"/>
      <c r="D94" s="47"/>
      <c r="E94" s="46"/>
      <c r="F94" s="45"/>
      <c r="G94" s="45"/>
      <c r="H94" s="45"/>
      <c r="I94" s="45"/>
      <c r="J94" s="45"/>
      <c r="K94" s="44"/>
      <c r="L94" s="39"/>
      <c r="U94" s="13"/>
      <c r="V94" s="13"/>
    </row>
    <row r="95" spans="1:22" ht="15.95" customHeight="1">
      <c r="A95" s="43"/>
      <c r="B95" s="42"/>
      <c r="C95" s="42"/>
      <c r="D95" s="42"/>
      <c r="E95" s="42"/>
      <c r="F95" s="42"/>
      <c r="G95" s="45"/>
      <c r="H95" s="45"/>
      <c r="I95" s="45"/>
      <c r="J95" s="45"/>
      <c r="K95" s="44"/>
      <c r="L95" s="39"/>
      <c r="U95" s="13"/>
      <c r="V95" s="13"/>
    </row>
    <row r="96" spans="1:22" ht="15.95" customHeight="1">
      <c r="A96" s="43"/>
      <c r="B96" s="42"/>
      <c r="C96" s="42"/>
      <c r="D96" s="42"/>
      <c r="E96" s="42"/>
      <c r="F96" s="42"/>
      <c r="G96" s="45"/>
      <c r="H96" s="45"/>
      <c r="I96" s="45"/>
      <c r="J96" s="45"/>
      <c r="K96" s="44"/>
      <c r="L96" s="39"/>
      <c r="U96" s="13"/>
      <c r="V96" s="13"/>
    </row>
    <row r="97" spans="1:22" ht="15">
      <c r="A97" s="43"/>
      <c r="B97" s="42"/>
      <c r="C97" s="42"/>
      <c r="D97" s="42"/>
      <c r="E97" s="42"/>
      <c r="F97" s="42"/>
      <c r="G97" s="42"/>
      <c r="H97" s="42"/>
      <c r="I97" s="42"/>
      <c r="J97" s="42"/>
      <c r="K97" s="41"/>
      <c r="L97" s="39"/>
      <c r="M97" s="12"/>
      <c r="O97" s="13"/>
      <c r="R97" s="13"/>
      <c r="S97" s="13"/>
      <c r="T97" s="13"/>
      <c r="U97" s="13"/>
      <c r="V97" s="13"/>
    </row>
    <row r="98" spans="1:22" ht="15" customHeight="1">
      <c r="B98" s="35"/>
      <c r="C98" s="35"/>
      <c r="D98" s="35"/>
      <c r="E98" s="35"/>
      <c r="F98" s="36"/>
      <c r="G98" s="35"/>
      <c r="H98" s="35"/>
      <c r="I98" s="35"/>
      <c r="J98" s="35"/>
      <c r="K98" s="35"/>
      <c r="T98" s="13"/>
      <c r="U98" s="13"/>
      <c r="V98" s="13"/>
    </row>
    <row r="99" spans="1:22" ht="1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</row>
    <row r="100" spans="1:22" ht="1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9"/>
      <c r="M100" s="13"/>
      <c r="N100" s="13"/>
      <c r="O100" s="13"/>
    </row>
    <row r="101" spans="1:22">
      <c r="B101" s="35"/>
      <c r="C101" s="35"/>
      <c r="D101" s="36"/>
      <c r="E101" s="36"/>
      <c r="F101" s="35"/>
      <c r="G101" s="35"/>
      <c r="H101" s="35"/>
      <c r="I101" s="35"/>
      <c r="J101" s="35"/>
      <c r="K101" s="35"/>
      <c r="L101" s="39"/>
      <c r="M101" s="12"/>
      <c r="O101" s="13"/>
    </row>
    <row r="102" spans="1:22">
      <c r="B102" s="35"/>
      <c r="C102" s="35"/>
      <c r="D102" s="40"/>
      <c r="E102" s="40"/>
      <c r="F102" s="35"/>
      <c r="G102" s="35"/>
      <c r="H102" s="35"/>
      <c r="I102" s="35"/>
      <c r="J102" s="35"/>
      <c r="K102" s="35"/>
      <c r="L102" s="39"/>
      <c r="M102" s="12"/>
      <c r="O102" s="13"/>
    </row>
    <row r="103" spans="1:22">
      <c r="B103" s="35"/>
      <c r="C103" s="35"/>
      <c r="D103" s="38"/>
      <c r="E103" s="38"/>
      <c r="F103" s="35"/>
      <c r="G103" s="35"/>
      <c r="H103" s="35"/>
      <c r="I103" s="35"/>
      <c r="J103" s="35"/>
      <c r="K103" s="35"/>
      <c r="L103" s="39"/>
      <c r="M103" s="12"/>
      <c r="O103" s="13"/>
    </row>
    <row r="104" spans="1:22">
      <c r="B104" s="35"/>
      <c r="C104" s="35"/>
      <c r="D104" s="38"/>
      <c r="E104" s="38"/>
      <c r="F104" s="35"/>
      <c r="G104" s="35"/>
      <c r="H104" s="35"/>
      <c r="I104" s="35"/>
      <c r="J104" s="35"/>
      <c r="K104" s="35"/>
      <c r="O104" s="13"/>
    </row>
    <row r="105" spans="1:22">
      <c r="B105" s="35"/>
      <c r="C105" s="35"/>
      <c r="D105" s="37"/>
      <c r="E105" s="37"/>
      <c r="F105" s="36"/>
      <c r="G105" s="35"/>
      <c r="H105" s="35"/>
      <c r="I105" s="35"/>
      <c r="J105" s="35"/>
      <c r="K105" s="35"/>
      <c r="O105" s="13"/>
    </row>
    <row r="106" spans="1:22">
      <c r="B106" s="35"/>
      <c r="C106" s="35"/>
      <c r="D106" s="35"/>
      <c r="E106" s="35"/>
      <c r="F106" s="36"/>
      <c r="G106" s="35"/>
      <c r="H106" s="35"/>
      <c r="I106" s="35"/>
      <c r="J106" s="35"/>
      <c r="K106" s="35"/>
      <c r="O106" s="13"/>
    </row>
    <row r="107" spans="1:22">
      <c r="D107" s="12"/>
      <c r="E107" s="12"/>
      <c r="F107" s="13"/>
      <c r="M107" s="12"/>
      <c r="N107" s="31"/>
      <c r="O107" s="13"/>
    </row>
    <row r="108" spans="1:22">
      <c r="B108" s="34"/>
      <c r="C108" s="34"/>
      <c r="D108" s="12"/>
      <c r="E108" s="12"/>
      <c r="F108" s="13"/>
      <c r="G108" s="34"/>
      <c r="H108" s="34"/>
      <c r="I108" s="34"/>
      <c r="J108" s="34"/>
      <c r="K108" s="34"/>
      <c r="M108" s="12"/>
      <c r="N108" s="31"/>
      <c r="O108" s="13"/>
    </row>
    <row r="109" spans="1:22" ht="15">
      <c r="B109" s="33"/>
      <c r="C109" s="33"/>
      <c r="D109" s="12"/>
      <c r="E109" s="12"/>
      <c r="F109" s="13"/>
      <c r="G109" s="33"/>
      <c r="H109" s="33"/>
      <c r="I109" s="33"/>
      <c r="J109" s="33"/>
      <c r="K109" s="33"/>
      <c r="M109" s="12"/>
      <c r="N109" s="31"/>
      <c r="O109" s="13"/>
    </row>
    <row r="110" spans="1:22">
      <c r="B110" s="32"/>
      <c r="C110" s="32"/>
      <c r="D110" s="12"/>
      <c r="E110" s="12"/>
      <c r="F110" s="13"/>
      <c r="G110" s="32"/>
      <c r="H110" s="32"/>
      <c r="I110" s="32"/>
      <c r="J110" s="32"/>
      <c r="K110" s="32"/>
      <c r="M110" s="12"/>
      <c r="N110" s="31"/>
      <c r="O110" s="13"/>
    </row>
    <row r="111" spans="1:22">
      <c r="D111" s="12"/>
      <c r="E111" s="12"/>
      <c r="F111" s="13"/>
      <c r="M111" s="12"/>
      <c r="N111" s="31"/>
      <c r="O111" s="13"/>
    </row>
    <row r="112" spans="1:22" ht="15" customHeight="1">
      <c r="D112" s="12"/>
      <c r="E112" s="12"/>
      <c r="F112" s="13"/>
      <c r="M112" s="12"/>
      <c r="N112" s="31"/>
      <c r="O112" s="13"/>
    </row>
    <row r="113" spans="4:15">
      <c r="D113" s="12"/>
      <c r="E113" s="12"/>
      <c r="F113" s="13"/>
      <c r="M113" s="12"/>
      <c r="N113" s="31"/>
      <c r="O113" s="13"/>
    </row>
    <row r="114" spans="4:15">
      <c r="D114" s="12"/>
      <c r="E114" s="12"/>
      <c r="F114" s="13"/>
      <c r="M114" s="12"/>
      <c r="O114" s="13"/>
    </row>
    <row r="115" spans="4:15">
      <c r="D115" s="12"/>
      <c r="E115" s="12"/>
      <c r="F115" s="13"/>
      <c r="M115" s="12"/>
      <c r="O115" s="13"/>
    </row>
    <row r="116" spans="4:15">
      <c r="M116" s="12"/>
      <c r="O116" s="13"/>
    </row>
    <row r="117" spans="4:15">
      <c r="M117" s="12"/>
      <c r="O117" s="13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 codeName="Sheet10">
    <pageSetUpPr fitToPage="1"/>
  </sheetPr>
  <dimension ref="A1:V117"/>
  <sheetViews>
    <sheetView showGridLines="0" showRuler="0" topLeftCell="B1" zoomScale="71" zoomScaleNormal="120" workbookViewId="0">
      <selection activeCell="J21" sqref="J21"/>
    </sheetView>
  </sheetViews>
  <sheetFormatPr defaultColWidth="8.85546875" defaultRowHeight="14.25"/>
  <cols>
    <col min="1" max="1" width="5" style="12" customWidth="1"/>
    <col min="2" max="2" width="20.140625" style="12" customWidth="1"/>
    <col min="3" max="3" width="27.140625" style="12" customWidth="1"/>
    <col min="4" max="4" width="12.85546875" style="31" customWidth="1"/>
    <col min="5" max="5" width="23" style="31" customWidth="1"/>
    <col min="6" max="6" width="14.85546875" style="12" customWidth="1"/>
    <col min="7" max="7" width="12.85546875" style="12" customWidth="1"/>
    <col min="8" max="8" width="13.7109375" style="12" customWidth="1"/>
    <col min="9" max="9" width="7.7109375" style="12" customWidth="1"/>
    <col min="10" max="10" width="35.85546875" style="12" customWidth="1"/>
    <col min="11" max="11" width="6.28515625" style="12" customWidth="1"/>
    <col min="12" max="12" width="15" style="31" customWidth="1"/>
    <col min="13" max="13" width="11" style="31" customWidth="1"/>
    <col min="14" max="15" width="10.140625" style="12" bestFit="1" customWidth="1"/>
    <col min="16" max="16" width="14.140625" style="12" bestFit="1" customWidth="1"/>
    <col min="17" max="18" width="11.140625" style="12" bestFit="1" customWidth="1"/>
    <col min="19" max="19" width="10.140625" style="12" bestFit="1" customWidth="1"/>
    <col min="20" max="16384" width="8.85546875" style="12"/>
  </cols>
  <sheetData>
    <row r="1" spans="1:22" s="13" customFormat="1" ht="45.75">
      <c r="A1" s="313" t="str">
        <f ca="1">IF(F4="","CLASS GPA TRACKER",F4&amp;": "&amp;C6)</f>
        <v>MSE121: A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22" ht="20.25">
      <c r="A2" s="314" t="s">
        <v>132</v>
      </c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9"/>
      <c r="U2" s="13"/>
      <c r="V2" s="13"/>
    </row>
    <row r="3" spans="1:22" s="34" customFormat="1" ht="18" customHeight="1">
      <c r="A3" s="55"/>
      <c r="B3" s="83"/>
      <c r="C3" s="83"/>
      <c r="D3" s="84"/>
      <c r="E3" s="84"/>
      <c r="F3" s="83"/>
      <c r="G3" s="83"/>
      <c r="H3" s="83"/>
      <c r="I3" s="83"/>
      <c r="J3" s="83"/>
      <c r="K3" s="82"/>
      <c r="L3" s="39"/>
      <c r="M3" s="39"/>
      <c r="N3" s="13"/>
    </row>
    <row r="4" spans="1:22" ht="15.95" customHeight="1" thickBot="1">
      <c r="A4" s="43"/>
      <c r="B4" s="315" t="s">
        <v>131</v>
      </c>
      <c r="C4" s="315"/>
      <c r="D4" s="45"/>
      <c r="E4" s="81" t="s">
        <v>130</v>
      </c>
      <c r="F4" s="80" t="str" cm="1">
        <f t="array" aca="1" ref="F4" ca="1">MID(CELL("filename",A1),FIND("]",CELL("filename",A1))+1,255)</f>
        <v>MSE121</v>
      </c>
      <c r="G4" s="45"/>
      <c r="H4" s="316" t="s">
        <v>129</v>
      </c>
      <c r="I4" s="42"/>
      <c r="J4" s="72"/>
      <c r="K4" s="44"/>
      <c r="L4" s="39"/>
      <c r="R4" s="13"/>
      <c r="S4" s="13"/>
      <c r="T4" s="13"/>
      <c r="U4" s="13"/>
      <c r="V4" s="13"/>
    </row>
    <row r="5" spans="1:22" ht="15.95" customHeight="1">
      <c r="A5" s="43"/>
      <c r="B5" s="62" t="s">
        <v>128</v>
      </c>
      <c r="C5" s="78">
        <v>3.9</v>
      </c>
      <c r="D5" s="45"/>
      <c r="E5" s="92" t="s">
        <v>136</v>
      </c>
      <c r="F5" s="93">
        <v>0.125</v>
      </c>
      <c r="G5" s="45"/>
      <c r="H5" s="316"/>
      <c r="I5" s="42"/>
      <c r="J5" s="318" t="s">
        <v>126</v>
      </c>
      <c r="K5" s="44"/>
      <c r="L5" s="39"/>
      <c r="R5" s="13"/>
      <c r="S5" s="13"/>
      <c r="T5" s="13"/>
      <c r="U5" s="13"/>
      <c r="V5" s="13"/>
    </row>
    <row r="6" spans="1:22" ht="15.95" customHeight="1" thickBot="1">
      <c r="A6" s="43"/>
      <c r="B6" s="62" t="s">
        <v>125</v>
      </c>
      <c r="C6" s="78" t="s">
        <v>135</v>
      </c>
      <c r="D6" s="45"/>
      <c r="E6" s="77" t="s">
        <v>124</v>
      </c>
      <c r="F6" s="91">
        <v>1</v>
      </c>
      <c r="G6" s="45"/>
      <c r="H6" s="317"/>
      <c r="I6" s="42"/>
      <c r="J6" s="319"/>
      <c r="K6" s="44"/>
      <c r="L6" s="39"/>
      <c r="R6" s="13"/>
      <c r="S6" s="13"/>
      <c r="T6" s="13"/>
      <c r="U6" s="13"/>
      <c r="V6" s="13"/>
    </row>
    <row r="7" spans="1:22" ht="15.95" customHeight="1" thickBot="1">
      <c r="A7" s="43"/>
      <c r="B7" s="62" t="s">
        <v>123</v>
      </c>
      <c r="C7" s="63">
        <f>C5*F5</f>
        <v>0.48749999999999999</v>
      </c>
      <c r="D7" s="45"/>
      <c r="E7" s="45"/>
      <c r="F7" s="42"/>
      <c r="G7" s="45"/>
      <c r="H7" s="101" t="s">
        <v>122</v>
      </c>
      <c r="I7" s="42"/>
      <c r="J7" s="320"/>
      <c r="K7" s="44"/>
      <c r="L7" s="39"/>
      <c r="R7" s="13"/>
      <c r="S7" s="13"/>
      <c r="T7" s="13"/>
      <c r="U7" s="13"/>
      <c r="V7" s="13"/>
    </row>
    <row r="8" spans="1:22" ht="15.95" customHeight="1">
      <c r="A8" s="43"/>
      <c r="B8" s="42"/>
      <c r="C8" s="42"/>
      <c r="D8" s="45"/>
      <c r="E8" s="45"/>
      <c r="F8" s="42"/>
      <c r="G8" s="45"/>
      <c r="H8" s="42"/>
      <c r="I8" s="42"/>
      <c r="J8" s="72"/>
      <c r="K8" s="44"/>
      <c r="L8" s="39"/>
      <c r="R8" s="13"/>
      <c r="S8" s="13"/>
      <c r="T8" s="13"/>
      <c r="U8" s="13"/>
      <c r="V8" s="13"/>
    </row>
    <row r="9" spans="1:22" ht="15" customHeight="1">
      <c r="A9" s="43"/>
      <c r="B9" s="315" t="s">
        <v>121</v>
      </c>
      <c r="C9" s="315"/>
      <c r="D9" s="42"/>
      <c r="E9" s="315" t="s">
        <v>120</v>
      </c>
      <c r="F9" s="315"/>
      <c r="G9" s="315"/>
      <c r="H9" s="315"/>
      <c r="I9" s="45"/>
      <c r="J9" s="72"/>
      <c r="K9" s="41"/>
      <c r="L9" s="39"/>
      <c r="T9" s="13"/>
      <c r="U9" s="13"/>
      <c r="V9" s="13"/>
    </row>
    <row r="10" spans="1:22" ht="32.1" customHeight="1" thickBot="1">
      <c r="A10" s="43"/>
      <c r="B10" s="61" t="s">
        <v>113</v>
      </c>
      <c r="C10" s="74" t="s">
        <v>119</v>
      </c>
      <c r="D10" s="42"/>
      <c r="E10" s="61" t="s">
        <v>113</v>
      </c>
      <c r="F10" s="74" t="s">
        <v>118</v>
      </c>
      <c r="G10" s="60" t="s">
        <v>117</v>
      </c>
      <c r="H10" s="60" t="s">
        <v>116</v>
      </c>
      <c r="I10" s="45"/>
      <c r="J10" s="72"/>
      <c r="K10" s="41"/>
      <c r="L10" s="39"/>
      <c r="T10" s="13"/>
      <c r="U10" s="13"/>
      <c r="V10" s="13"/>
    </row>
    <row r="11" spans="1:22" s="34" customFormat="1" ht="15.95" customHeight="1">
      <c r="A11" s="55"/>
      <c r="B11" s="73" t="s">
        <v>106</v>
      </c>
      <c r="C11" s="56">
        <v>0.05</v>
      </c>
      <c r="D11" s="42"/>
      <c r="E11" s="69" t="str">
        <f t="shared" ref="E11:E20" si="0">IF(B11="","",B11)</f>
        <v>Class Exercises</v>
      </c>
      <c r="F11" s="68">
        <f t="shared" ref="F11:F20" si="1">IF( IF(E11&lt;&gt;"",COUNTIF($B$25:$B$94,E11),"") = 0,"", IF(E11&lt;&gt;"",COUNTIF($B$25:$B$94,E11),""))</f>
        <v>4</v>
      </c>
      <c r="G11" s="67">
        <f t="shared" ref="G11:G20" si="2">IFERROR( IF(F11&lt;&gt;"",AVERAGEIFS($E$25:$E$94,$B$25:$B$94, E11),""),"")</f>
        <v>0.9</v>
      </c>
      <c r="H11" s="67">
        <f t="shared" ref="H11:H20" si="3">IFERROR(G11*C11,"")</f>
        <v>4.5000000000000005E-2</v>
      </c>
      <c r="I11" s="45"/>
      <c r="J11" s="72"/>
      <c r="K11" s="44"/>
      <c r="L11" s="12"/>
    </row>
    <row r="12" spans="1:22" s="13" customFormat="1" ht="15" customHeight="1">
      <c r="A12" s="55"/>
      <c r="B12" s="71" t="s">
        <v>100</v>
      </c>
      <c r="C12" s="50">
        <v>0.05</v>
      </c>
      <c r="D12" s="42"/>
      <c r="E12" s="69" t="str">
        <f t="shared" si="0"/>
        <v>Homework</v>
      </c>
      <c r="F12" s="68">
        <f t="shared" si="1"/>
        <v>5</v>
      </c>
      <c r="G12" s="67">
        <f t="shared" si="2"/>
        <v>0.9</v>
      </c>
      <c r="H12" s="67">
        <f t="shared" si="3"/>
        <v>4.5000000000000005E-2</v>
      </c>
      <c r="I12" s="45"/>
      <c r="J12" s="72"/>
      <c r="K12" s="44"/>
      <c r="L12" s="12"/>
    </row>
    <row r="13" spans="1:22" s="13" customFormat="1" ht="15.95" customHeight="1">
      <c r="A13" s="55"/>
      <c r="B13" s="71" t="s">
        <v>140</v>
      </c>
      <c r="C13" s="50">
        <v>0.25</v>
      </c>
      <c r="D13" s="42"/>
      <c r="E13" s="69" t="str">
        <f t="shared" si="0"/>
        <v>MidTerm</v>
      </c>
      <c r="F13" s="68">
        <f t="shared" si="1"/>
        <v>1</v>
      </c>
      <c r="G13" s="67">
        <f t="shared" si="2"/>
        <v>0.75</v>
      </c>
      <c r="H13" s="67">
        <f t="shared" si="3"/>
        <v>0.1875</v>
      </c>
      <c r="I13" s="45"/>
      <c r="J13" s="72"/>
      <c r="K13" s="44"/>
      <c r="L13" s="12"/>
      <c r="M13" s="12"/>
    </row>
    <row r="14" spans="1:22" s="13" customFormat="1" ht="15.95" customHeight="1">
      <c r="A14" s="55"/>
      <c r="B14" s="71" t="s">
        <v>95</v>
      </c>
      <c r="C14" s="50">
        <v>0.1</v>
      </c>
      <c r="D14" s="42"/>
      <c r="E14" s="69" t="str">
        <f t="shared" si="0"/>
        <v>Projects</v>
      </c>
      <c r="F14" s="68">
        <f t="shared" si="1"/>
        <v>1</v>
      </c>
      <c r="G14" s="67">
        <f t="shared" si="2"/>
        <v>0.9</v>
      </c>
      <c r="H14" s="67">
        <f t="shared" si="3"/>
        <v>9.0000000000000011E-2</v>
      </c>
      <c r="I14" s="45"/>
      <c r="J14" s="72"/>
      <c r="K14" s="44"/>
      <c r="L14" s="12"/>
      <c r="M14" s="12"/>
    </row>
    <row r="15" spans="1:22" s="13" customFormat="1" ht="15.95" customHeight="1">
      <c r="A15" s="55"/>
      <c r="B15" s="71" t="s">
        <v>97</v>
      </c>
      <c r="C15" s="50">
        <v>0.55000000000000004</v>
      </c>
      <c r="D15" s="42"/>
      <c r="E15" s="69" t="str">
        <f t="shared" si="0"/>
        <v>Final Exam</v>
      </c>
      <c r="F15" s="68">
        <f t="shared" si="1"/>
        <v>1</v>
      </c>
      <c r="G15" s="67">
        <f t="shared" si="2"/>
        <v>0.88</v>
      </c>
      <c r="H15" s="67">
        <f t="shared" si="3"/>
        <v>0.48400000000000004</v>
      </c>
      <c r="I15" s="45"/>
      <c r="J15" s="72"/>
      <c r="K15" s="44"/>
      <c r="L15" s="31"/>
      <c r="M15" s="31"/>
    </row>
    <row r="16" spans="1:22" s="13" customFormat="1" ht="15.95" customHeight="1">
      <c r="A16" s="55"/>
      <c r="B16" s="71"/>
      <c r="C16" s="50">
        <v>0</v>
      </c>
      <c r="D16" s="42"/>
      <c r="E16" s="69" t="str">
        <f t="shared" si="0"/>
        <v/>
      </c>
      <c r="F16" s="68" t="str">
        <f t="shared" si="1"/>
        <v/>
      </c>
      <c r="G16" s="67" t="str">
        <f t="shared" si="2"/>
        <v/>
      </c>
      <c r="H16" s="67" t="str">
        <f t="shared" si="3"/>
        <v/>
      </c>
      <c r="I16" s="45"/>
      <c r="J16" s="45"/>
      <c r="K16" s="44"/>
      <c r="L16" s="39"/>
      <c r="M16" s="31"/>
    </row>
    <row r="17" spans="1:22" s="13" customFormat="1" ht="15.95" customHeight="1">
      <c r="A17" s="55"/>
      <c r="B17" s="71"/>
      <c r="C17" s="50">
        <v>0</v>
      </c>
      <c r="D17" s="42"/>
      <c r="E17" s="69" t="str">
        <f t="shared" si="0"/>
        <v/>
      </c>
      <c r="F17" s="68" t="str">
        <f t="shared" si="1"/>
        <v/>
      </c>
      <c r="G17" s="67" t="str">
        <f t="shared" si="2"/>
        <v/>
      </c>
      <c r="H17" s="67" t="str">
        <f t="shared" si="3"/>
        <v/>
      </c>
      <c r="I17" s="45"/>
      <c r="J17" s="45"/>
      <c r="K17" s="44"/>
      <c r="L17" s="39"/>
      <c r="M17" s="31"/>
    </row>
    <row r="18" spans="1:22" s="13" customFormat="1" ht="15.95" customHeight="1">
      <c r="A18" s="55"/>
      <c r="B18" s="71"/>
      <c r="C18" s="50">
        <v>0</v>
      </c>
      <c r="D18" s="42"/>
      <c r="E18" s="69" t="str">
        <f t="shared" si="0"/>
        <v/>
      </c>
      <c r="F18" s="68" t="str">
        <f t="shared" si="1"/>
        <v/>
      </c>
      <c r="G18" s="67" t="str">
        <f t="shared" si="2"/>
        <v/>
      </c>
      <c r="H18" s="67" t="str">
        <f t="shared" si="3"/>
        <v/>
      </c>
      <c r="I18" s="45"/>
      <c r="J18" s="45"/>
      <c r="K18" s="44"/>
      <c r="L18" s="39"/>
      <c r="M18" s="31"/>
    </row>
    <row r="19" spans="1:22" s="13" customFormat="1" ht="15.95" customHeight="1">
      <c r="A19" s="55"/>
      <c r="B19" s="71"/>
      <c r="C19" s="50">
        <v>0</v>
      </c>
      <c r="D19" s="42"/>
      <c r="E19" s="69" t="str">
        <f t="shared" si="0"/>
        <v/>
      </c>
      <c r="F19" s="68" t="str">
        <f t="shared" si="1"/>
        <v/>
      </c>
      <c r="G19" s="67" t="str">
        <f t="shared" si="2"/>
        <v/>
      </c>
      <c r="H19" s="67" t="str">
        <f t="shared" si="3"/>
        <v/>
      </c>
      <c r="I19" s="45"/>
      <c r="J19" s="45"/>
      <c r="K19" s="44"/>
      <c r="L19" s="39"/>
      <c r="M19" s="31"/>
    </row>
    <row r="20" spans="1:22" s="13" customFormat="1" ht="15.95" customHeight="1" thickBot="1">
      <c r="A20" s="55"/>
      <c r="B20" s="70"/>
      <c r="C20" s="46">
        <v>0</v>
      </c>
      <c r="D20" s="42"/>
      <c r="E20" s="69" t="str">
        <f t="shared" si="0"/>
        <v/>
      </c>
      <c r="F20" s="68" t="str">
        <f t="shared" si="1"/>
        <v/>
      </c>
      <c r="G20" s="67" t="str">
        <f t="shared" si="2"/>
        <v/>
      </c>
      <c r="H20" s="67" t="str">
        <f t="shared" si="3"/>
        <v/>
      </c>
      <c r="I20" s="45"/>
      <c r="J20" s="45"/>
      <c r="K20" s="44"/>
      <c r="L20" s="39"/>
      <c r="M20" s="31"/>
    </row>
    <row r="21" spans="1:22" s="13" customFormat="1" ht="15.95" customHeight="1">
      <c r="A21" s="55"/>
      <c r="B21" s="66"/>
      <c r="C21" s="64">
        <f>SUM(C11:C20)</f>
        <v>1</v>
      </c>
      <c r="D21" s="42"/>
      <c r="E21" s="66"/>
      <c r="F21" s="65">
        <f>SUM(F11:F20)</f>
        <v>12</v>
      </c>
      <c r="G21" s="64"/>
      <c r="H21" s="64">
        <f>IFERROR( SUM(H11:H20) / SUMIFS(C11:C20,H11:H20,"&gt;-1"),"")</f>
        <v>0.85150000000000015</v>
      </c>
      <c r="I21" s="63" t="s">
        <v>115</v>
      </c>
      <c r="J21" s="45"/>
      <c r="K21" s="44"/>
      <c r="L21" s="39"/>
      <c r="M21" s="31"/>
    </row>
    <row r="22" spans="1:22" s="34" customFormat="1" ht="15.95" customHeight="1">
      <c r="A22" s="55"/>
      <c r="B22" s="42"/>
      <c r="C22" s="42"/>
      <c r="D22" s="42"/>
      <c r="E22" s="42"/>
      <c r="F22" s="42"/>
      <c r="G22" s="45"/>
      <c r="H22" s="45"/>
      <c r="I22" s="45"/>
      <c r="J22" s="45"/>
      <c r="K22" s="44"/>
      <c r="L22" s="39"/>
      <c r="M22" s="31"/>
      <c r="N22" s="12"/>
      <c r="O22" s="12"/>
      <c r="U22" s="13"/>
      <c r="V22" s="13"/>
    </row>
    <row r="23" spans="1:22" s="34" customFormat="1" ht="15.95" customHeight="1">
      <c r="A23" s="55"/>
      <c r="B23" s="312" t="s">
        <v>114</v>
      </c>
      <c r="C23" s="312"/>
      <c r="D23" s="312"/>
      <c r="E23" s="312"/>
      <c r="F23" s="42"/>
      <c r="G23" s="45"/>
      <c r="H23" s="45"/>
      <c r="I23" s="45"/>
      <c r="J23" s="45"/>
      <c r="K23" s="44"/>
      <c r="L23" s="39"/>
      <c r="M23" s="31"/>
      <c r="U23" s="13"/>
      <c r="V23" s="13"/>
    </row>
    <row r="24" spans="1:22" s="33" customFormat="1" ht="32.1" customHeight="1" thickBot="1">
      <c r="A24" s="55"/>
      <c r="B24" s="61" t="s">
        <v>113</v>
      </c>
      <c r="C24" s="61" t="s">
        <v>112</v>
      </c>
      <c r="D24" s="60" t="s">
        <v>111</v>
      </c>
      <c r="E24" s="60" t="s">
        <v>110</v>
      </c>
      <c r="F24" s="45"/>
      <c r="G24" s="45"/>
      <c r="H24" s="45"/>
      <c r="I24" s="45"/>
      <c r="J24" s="45"/>
      <c r="K24" s="44"/>
      <c r="L24" s="39"/>
      <c r="M24" s="31"/>
      <c r="U24" s="13"/>
      <c r="V24" s="13"/>
    </row>
    <row r="25" spans="1:22" s="32" customFormat="1" ht="15.95" customHeight="1">
      <c r="A25" s="55"/>
      <c r="B25" s="59" t="s">
        <v>106</v>
      </c>
      <c r="C25" s="58" t="s">
        <v>109</v>
      </c>
      <c r="D25" s="57" t="s">
        <v>93</v>
      </c>
      <c r="E25" s="56">
        <v>0.9</v>
      </c>
      <c r="F25" s="45"/>
      <c r="G25" s="45"/>
      <c r="H25" s="45"/>
      <c r="I25" s="45"/>
      <c r="J25" s="45"/>
      <c r="K25" s="44"/>
      <c r="L25" s="39"/>
      <c r="M25" s="31"/>
      <c r="U25" s="13"/>
      <c r="V25" s="13"/>
    </row>
    <row r="26" spans="1:22" s="33" customFormat="1" ht="15.95" customHeight="1">
      <c r="A26" s="55"/>
      <c r="B26" s="53" t="s">
        <v>106</v>
      </c>
      <c r="C26" s="52" t="s">
        <v>108</v>
      </c>
      <c r="D26" s="51" t="s">
        <v>93</v>
      </c>
      <c r="E26" s="50">
        <v>0.9</v>
      </c>
      <c r="F26" s="45"/>
      <c r="G26" s="45"/>
      <c r="H26" s="45"/>
      <c r="I26" s="45"/>
      <c r="J26" s="45"/>
      <c r="K26" s="44"/>
      <c r="L26" s="39"/>
      <c r="M26" s="31"/>
      <c r="U26" s="13"/>
      <c r="V26" s="13"/>
    </row>
    <row r="27" spans="1:22" s="32" customFormat="1" ht="15.95" customHeight="1">
      <c r="A27" s="55"/>
      <c r="B27" s="53" t="s">
        <v>106</v>
      </c>
      <c r="C27" s="52" t="s">
        <v>107</v>
      </c>
      <c r="D27" s="51" t="s">
        <v>93</v>
      </c>
      <c r="E27" s="50">
        <v>0.9</v>
      </c>
      <c r="F27" s="45"/>
      <c r="G27" s="45"/>
      <c r="H27" s="45"/>
      <c r="I27" s="45"/>
      <c r="J27" s="45"/>
      <c r="K27" s="44"/>
      <c r="L27" s="39"/>
      <c r="M27" s="31"/>
      <c r="U27" s="13"/>
      <c r="V27" s="13"/>
    </row>
    <row r="28" spans="1:22" ht="15.95" customHeight="1">
      <c r="A28" s="55"/>
      <c r="B28" s="53" t="s">
        <v>106</v>
      </c>
      <c r="C28" s="52" t="s">
        <v>105</v>
      </c>
      <c r="D28" s="51" t="s">
        <v>93</v>
      </c>
      <c r="E28" s="50">
        <v>0.9</v>
      </c>
      <c r="F28" s="45"/>
      <c r="G28" s="45"/>
      <c r="H28" s="45"/>
      <c r="I28" s="45"/>
      <c r="J28" s="45"/>
      <c r="K28" s="44"/>
      <c r="L28" s="39"/>
      <c r="U28" s="13"/>
      <c r="V28" s="13"/>
    </row>
    <row r="29" spans="1:22" ht="15.95" customHeight="1">
      <c r="A29" s="54"/>
      <c r="B29" s="53" t="s">
        <v>100</v>
      </c>
      <c r="C29" s="52" t="s">
        <v>104</v>
      </c>
      <c r="D29" s="51" t="s">
        <v>93</v>
      </c>
      <c r="E29" s="50">
        <v>0.9</v>
      </c>
      <c r="F29" s="45"/>
      <c r="G29" s="45"/>
      <c r="H29" s="45"/>
      <c r="I29" s="45"/>
      <c r="J29" s="45"/>
      <c r="K29" s="44"/>
      <c r="L29" s="39"/>
      <c r="U29" s="13"/>
      <c r="V29" s="13"/>
    </row>
    <row r="30" spans="1:22" ht="15.95" customHeight="1">
      <c r="A30" s="43"/>
      <c r="B30" s="53" t="s">
        <v>100</v>
      </c>
      <c r="C30" s="52" t="s">
        <v>103</v>
      </c>
      <c r="D30" s="51" t="s">
        <v>93</v>
      </c>
      <c r="E30" s="50">
        <v>0.9</v>
      </c>
      <c r="F30" s="45"/>
      <c r="G30" s="45"/>
      <c r="H30" s="45"/>
      <c r="I30" s="45"/>
      <c r="J30" s="45"/>
      <c r="K30" s="44"/>
      <c r="L30" s="39"/>
      <c r="U30" s="13"/>
      <c r="V30" s="13"/>
    </row>
    <row r="31" spans="1:22" ht="15.95" customHeight="1">
      <c r="A31" s="43"/>
      <c r="B31" s="53" t="s">
        <v>100</v>
      </c>
      <c r="C31" s="52" t="s">
        <v>102</v>
      </c>
      <c r="D31" s="51" t="s">
        <v>93</v>
      </c>
      <c r="E31" s="50">
        <v>0.9</v>
      </c>
      <c r="F31" s="45"/>
      <c r="G31" s="45"/>
      <c r="H31" s="45"/>
      <c r="I31" s="45"/>
      <c r="J31" s="45"/>
      <c r="K31" s="44"/>
      <c r="L31" s="39"/>
      <c r="U31" s="13"/>
      <c r="V31" s="13"/>
    </row>
    <row r="32" spans="1:22" ht="15.95" customHeight="1">
      <c r="A32" s="43"/>
      <c r="B32" s="53" t="s">
        <v>100</v>
      </c>
      <c r="C32" s="52" t="s">
        <v>101</v>
      </c>
      <c r="D32" s="51" t="s">
        <v>93</v>
      </c>
      <c r="E32" s="50">
        <v>0.9</v>
      </c>
      <c r="F32" s="45"/>
      <c r="G32" s="45"/>
      <c r="H32" s="45"/>
      <c r="I32" s="45"/>
      <c r="J32" s="45"/>
      <c r="K32" s="44"/>
      <c r="L32" s="39"/>
      <c r="U32" s="13"/>
      <c r="V32" s="13"/>
    </row>
    <row r="33" spans="1:22" ht="15.95" customHeight="1">
      <c r="A33" s="43"/>
      <c r="B33" s="53" t="s">
        <v>100</v>
      </c>
      <c r="C33" s="52" t="s">
        <v>99</v>
      </c>
      <c r="D33" s="51" t="s">
        <v>93</v>
      </c>
      <c r="E33" s="50">
        <v>0.9</v>
      </c>
      <c r="F33" s="45"/>
      <c r="G33" s="45"/>
      <c r="H33" s="45"/>
      <c r="I33" s="45"/>
      <c r="J33" s="45"/>
      <c r="K33" s="44"/>
      <c r="L33" s="39"/>
      <c r="U33" s="13"/>
      <c r="V33" s="13"/>
    </row>
    <row r="34" spans="1:22" ht="15.95" customHeight="1">
      <c r="A34" s="43"/>
      <c r="B34" s="53" t="s">
        <v>140</v>
      </c>
      <c r="C34" s="52"/>
      <c r="D34" s="51" t="s">
        <v>96</v>
      </c>
      <c r="E34" s="50">
        <v>0.75</v>
      </c>
      <c r="F34" s="45"/>
      <c r="G34" s="45"/>
      <c r="H34" s="45"/>
      <c r="I34" s="45"/>
      <c r="J34" s="45"/>
      <c r="K34" s="44"/>
      <c r="L34" s="39"/>
      <c r="U34" s="13"/>
      <c r="V34" s="13"/>
    </row>
    <row r="35" spans="1:22" ht="15.95" customHeight="1">
      <c r="A35" s="43"/>
      <c r="B35" s="53" t="s">
        <v>97</v>
      </c>
      <c r="C35" s="52"/>
      <c r="D35" s="51" t="s">
        <v>96</v>
      </c>
      <c r="E35" s="50">
        <v>0.88</v>
      </c>
      <c r="F35" s="45"/>
      <c r="G35" s="45"/>
      <c r="H35" s="45"/>
      <c r="I35" s="45"/>
      <c r="J35" s="45"/>
      <c r="K35" s="44"/>
      <c r="L35" s="39"/>
      <c r="U35" s="13"/>
      <c r="V35" s="13"/>
    </row>
    <row r="36" spans="1:22" ht="15.95" customHeight="1">
      <c r="A36" s="43"/>
      <c r="B36" s="53" t="s">
        <v>95</v>
      </c>
      <c r="C36" s="52" t="s">
        <v>94</v>
      </c>
      <c r="D36" s="51" t="s">
        <v>93</v>
      </c>
      <c r="E36" s="50">
        <v>0.9</v>
      </c>
      <c r="F36" s="45"/>
      <c r="G36" s="45"/>
      <c r="H36" s="45"/>
      <c r="I36" s="45"/>
      <c r="J36" s="45"/>
      <c r="K36" s="44"/>
      <c r="L36" s="39"/>
      <c r="R36" s="13"/>
      <c r="S36" s="13"/>
      <c r="T36" s="13"/>
      <c r="U36" s="13"/>
      <c r="V36" s="13"/>
    </row>
    <row r="37" spans="1:22" s="32" customFormat="1" ht="15.95" customHeight="1">
      <c r="A37" s="55"/>
      <c r="B37" s="53"/>
      <c r="C37" s="52"/>
      <c r="D37" s="51"/>
      <c r="E37" s="50"/>
      <c r="F37" s="45"/>
      <c r="G37" s="45"/>
      <c r="H37" s="45"/>
      <c r="I37" s="45"/>
      <c r="J37" s="45"/>
      <c r="K37" s="44"/>
      <c r="L37" s="39"/>
      <c r="M37" s="31"/>
      <c r="N37" s="12"/>
      <c r="O37" s="12"/>
      <c r="U37" s="13"/>
      <c r="V37" s="13"/>
    </row>
    <row r="38" spans="1:22" s="33" customFormat="1" ht="15.95" customHeight="1">
      <c r="A38" s="55"/>
      <c r="B38" s="53"/>
      <c r="C38" s="52"/>
      <c r="D38" s="51"/>
      <c r="E38" s="50"/>
      <c r="F38" s="45"/>
      <c r="G38" s="45"/>
      <c r="H38" s="45"/>
      <c r="I38" s="45"/>
      <c r="J38" s="45"/>
      <c r="K38" s="44"/>
      <c r="L38" s="39"/>
      <c r="M38" s="31"/>
      <c r="N38" s="12"/>
      <c r="O38" s="12"/>
      <c r="U38" s="13"/>
      <c r="V38" s="13"/>
    </row>
    <row r="39" spans="1:22" s="32" customFormat="1" ht="15.95" customHeight="1">
      <c r="A39" s="55"/>
      <c r="B39" s="53"/>
      <c r="C39" s="52"/>
      <c r="D39" s="51"/>
      <c r="E39" s="50"/>
      <c r="F39" s="45"/>
      <c r="G39" s="45"/>
      <c r="H39" s="45"/>
      <c r="I39" s="45"/>
      <c r="J39" s="45"/>
      <c r="K39" s="44"/>
      <c r="L39" s="39"/>
      <c r="M39" s="31"/>
      <c r="N39" s="12"/>
      <c r="O39" s="12"/>
      <c r="U39" s="13"/>
      <c r="V39" s="13"/>
    </row>
    <row r="40" spans="1:22" ht="15.95" customHeight="1">
      <c r="A40" s="55"/>
      <c r="B40" s="53"/>
      <c r="C40" s="52"/>
      <c r="D40" s="51"/>
      <c r="E40" s="50"/>
      <c r="F40" s="45"/>
      <c r="G40" s="45"/>
      <c r="H40" s="45"/>
      <c r="I40" s="45"/>
      <c r="J40" s="45"/>
      <c r="K40" s="44"/>
      <c r="L40" s="39"/>
      <c r="U40" s="13"/>
      <c r="V40" s="13"/>
    </row>
    <row r="41" spans="1:22" ht="15.95" customHeight="1">
      <c r="A41" s="54"/>
      <c r="B41" s="53"/>
      <c r="C41" s="52"/>
      <c r="D41" s="51"/>
      <c r="E41" s="50"/>
      <c r="F41" s="45"/>
      <c r="G41" s="45"/>
      <c r="H41" s="45"/>
      <c r="I41" s="45"/>
      <c r="J41" s="45"/>
      <c r="K41" s="44"/>
      <c r="L41" s="39"/>
      <c r="U41" s="13"/>
      <c r="V41" s="13"/>
    </row>
    <row r="42" spans="1:22" ht="15.95" customHeight="1">
      <c r="A42" s="43"/>
      <c r="B42" s="53"/>
      <c r="C42" s="52"/>
      <c r="D42" s="51"/>
      <c r="E42" s="50"/>
      <c r="F42" s="45"/>
      <c r="G42" s="45"/>
      <c r="H42" s="45"/>
      <c r="I42" s="45"/>
      <c r="J42" s="45"/>
      <c r="K42" s="44"/>
      <c r="L42" s="39"/>
      <c r="U42" s="13"/>
      <c r="V42" s="13"/>
    </row>
    <row r="43" spans="1:22" ht="15.95" customHeight="1">
      <c r="A43" s="43"/>
      <c r="B43" s="53"/>
      <c r="C43" s="52"/>
      <c r="D43" s="51"/>
      <c r="E43" s="50"/>
      <c r="F43" s="45"/>
      <c r="G43" s="45"/>
      <c r="H43" s="45"/>
      <c r="I43" s="45"/>
      <c r="J43" s="45"/>
      <c r="K43" s="44"/>
      <c r="L43" s="39"/>
      <c r="U43" s="13"/>
      <c r="V43" s="13"/>
    </row>
    <row r="44" spans="1:22" ht="15.95" customHeight="1">
      <c r="A44" s="43"/>
      <c r="B44" s="53"/>
      <c r="C44" s="52"/>
      <c r="D44" s="51"/>
      <c r="E44" s="50"/>
      <c r="F44" s="45"/>
      <c r="G44" s="45"/>
      <c r="H44" s="45"/>
      <c r="I44" s="45"/>
      <c r="J44" s="45"/>
      <c r="K44" s="44"/>
      <c r="L44" s="39"/>
      <c r="U44" s="13"/>
      <c r="V44" s="13"/>
    </row>
    <row r="45" spans="1:22" ht="15.95" customHeight="1">
      <c r="A45" s="43"/>
      <c r="B45" s="53"/>
      <c r="C45" s="52"/>
      <c r="D45" s="51"/>
      <c r="E45" s="50"/>
      <c r="F45" s="45"/>
      <c r="G45" s="45"/>
      <c r="H45" s="45"/>
      <c r="I45" s="45"/>
      <c r="J45" s="45"/>
      <c r="K45" s="44"/>
      <c r="L45" s="39"/>
      <c r="R45" s="13"/>
      <c r="S45" s="13"/>
      <c r="T45" s="13"/>
      <c r="U45" s="13"/>
      <c r="V45" s="13"/>
    </row>
    <row r="46" spans="1:22" s="32" customFormat="1" ht="15.95" customHeight="1">
      <c r="A46" s="55"/>
      <c r="B46" s="53"/>
      <c r="C46" s="52"/>
      <c r="D46" s="51"/>
      <c r="E46" s="50"/>
      <c r="F46" s="45"/>
      <c r="G46" s="45"/>
      <c r="H46" s="45"/>
      <c r="I46" s="45"/>
      <c r="J46" s="45"/>
      <c r="K46" s="44"/>
      <c r="L46" s="39"/>
      <c r="M46" s="31"/>
      <c r="N46" s="12"/>
      <c r="O46" s="12"/>
      <c r="U46" s="13"/>
      <c r="V46" s="13"/>
    </row>
    <row r="47" spans="1:22" s="33" customFormat="1" ht="15.95" customHeight="1">
      <c r="A47" s="55"/>
      <c r="B47" s="53"/>
      <c r="C47" s="52"/>
      <c r="D47" s="51"/>
      <c r="E47" s="50"/>
      <c r="F47" s="45"/>
      <c r="G47" s="45"/>
      <c r="H47" s="45"/>
      <c r="I47" s="45"/>
      <c r="J47" s="45"/>
      <c r="K47" s="44"/>
      <c r="L47" s="39"/>
      <c r="M47" s="31"/>
      <c r="N47" s="12"/>
      <c r="O47" s="12"/>
      <c r="U47" s="13"/>
      <c r="V47" s="13"/>
    </row>
    <row r="48" spans="1:22" s="32" customFormat="1" ht="15.95" customHeight="1">
      <c r="A48" s="55"/>
      <c r="B48" s="53"/>
      <c r="C48" s="52"/>
      <c r="D48" s="51"/>
      <c r="E48" s="50"/>
      <c r="F48" s="45"/>
      <c r="G48" s="45"/>
      <c r="H48" s="45"/>
      <c r="I48" s="45"/>
      <c r="J48" s="45"/>
      <c r="K48" s="44"/>
      <c r="L48" s="39"/>
      <c r="M48" s="31"/>
      <c r="N48" s="12"/>
      <c r="O48" s="12"/>
      <c r="U48" s="13"/>
      <c r="V48" s="13"/>
    </row>
    <row r="49" spans="1:22" ht="15.95" customHeight="1">
      <c r="A49" s="55"/>
      <c r="B49" s="53"/>
      <c r="C49" s="52"/>
      <c r="D49" s="51"/>
      <c r="E49" s="50"/>
      <c r="F49" s="45"/>
      <c r="G49" s="45"/>
      <c r="H49" s="45"/>
      <c r="I49" s="45"/>
      <c r="J49" s="45"/>
      <c r="K49" s="44"/>
      <c r="L49" s="39"/>
      <c r="U49" s="13"/>
      <c r="V49" s="13"/>
    </row>
    <row r="50" spans="1:22" ht="15.95" customHeight="1">
      <c r="A50" s="54"/>
      <c r="B50" s="53"/>
      <c r="C50" s="52"/>
      <c r="D50" s="51"/>
      <c r="E50" s="50"/>
      <c r="F50" s="45"/>
      <c r="G50" s="45"/>
      <c r="H50" s="45"/>
      <c r="I50" s="45"/>
      <c r="J50" s="45"/>
      <c r="K50" s="44"/>
      <c r="L50" s="39"/>
      <c r="U50" s="13"/>
      <c r="V50" s="13"/>
    </row>
    <row r="51" spans="1:22" ht="15.95" customHeight="1">
      <c r="A51" s="43"/>
      <c r="B51" s="53"/>
      <c r="C51" s="52"/>
      <c r="D51" s="51"/>
      <c r="E51" s="50"/>
      <c r="F51" s="45"/>
      <c r="G51" s="45"/>
      <c r="H51" s="45"/>
      <c r="I51" s="45"/>
      <c r="J51" s="45"/>
      <c r="K51" s="44"/>
      <c r="L51" s="39"/>
      <c r="R51" s="13"/>
      <c r="S51" s="13"/>
      <c r="T51" s="13"/>
      <c r="U51" s="13"/>
      <c r="V51" s="13"/>
    </row>
    <row r="52" spans="1:22" s="32" customFormat="1" ht="15.95" customHeight="1">
      <c r="A52" s="55"/>
      <c r="B52" s="53"/>
      <c r="C52" s="52"/>
      <c r="D52" s="51"/>
      <c r="E52" s="50"/>
      <c r="F52" s="45"/>
      <c r="G52" s="45"/>
      <c r="H52" s="45"/>
      <c r="I52" s="45"/>
      <c r="J52" s="45"/>
      <c r="K52" s="44"/>
      <c r="L52" s="39"/>
      <c r="M52" s="31"/>
      <c r="N52" s="12"/>
      <c r="O52" s="12"/>
      <c r="U52" s="13"/>
      <c r="V52" s="13"/>
    </row>
    <row r="53" spans="1:22" s="33" customFormat="1" ht="15.95" customHeight="1">
      <c r="A53" s="55"/>
      <c r="B53" s="53"/>
      <c r="C53" s="52"/>
      <c r="D53" s="51"/>
      <c r="E53" s="50"/>
      <c r="F53" s="45"/>
      <c r="G53" s="45"/>
      <c r="H53" s="45"/>
      <c r="I53" s="45"/>
      <c r="J53" s="45"/>
      <c r="K53" s="44"/>
      <c r="L53" s="39"/>
      <c r="M53" s="31"/>
      <c r="N53" s="12"/>
      <c r="O53" s="12"/>
      <c r="U53" s="13"/>
      <c r="V53" s="13"/>
    </row>
    <row r="54" spans="1:22" s="32" customFormat="1" ht="15.95" customHeight="1">
      <c r="A54" s="55"/>
      <c r="B54" s="53"/>
      <c r="C54" s="52"/>
      <c r="D54" s="51"/>
      <c r="E54" s="50"/>
      <c r="F54" s="45"/>
      <c r="G54" s="45"/>
      <c r="H54" s="45"/>
      <c r="I54" s="45"/>
      <c r="J54" s="45"/>
      <c r="K54" s="44"/>
      <c r="L54" s="39"/>
      <c r="M54" s="31"/>
      <c r="N54" s="12"/>
      <c r="O54" s="12"/>
      <c r="U54" s="13"/>
      <c r="V54" s="13"/>
    </row>
    <row r="55" spans="1:22" ht="15.95" customHeight="1">
      <c r="A55" s="55"/>
      <c r="B55" s="53"/>
      <c r="C55" s="52"/>
      <c r="D55" s="51"/>
      <c r="E55" s="50"/>
      <c r="F55" s="45"/>
      <c r="G55" s="45"/>
      <c r="H55" s="45"/>
      <c r="I55" s="45"/>
      <c r="J55" s="45"/>
      <c r="K55" s="44"/>
      <c r="L55" s="39"/>
      <c r="U55" s="13"/>
      <c r="V55" s="13"/>
    </row>
    <row r="56" spans="1:22" ht="15.95" customHeight="1">
      <c r="A56" s="54"/>
      <c r="B56" s="53"/>
      <c r="C56" s="52"/>
      <c r="D56" s="51"/>
      <c r="E56" s="50"/>
      <c r="F56" s="45"/>
      <c r="G56" s="45"/>
      <c r="H56" s="45"/>
      <c r="I56" s="45"/>
      <c r="J56" s="45"/>
      <c r="K56" s="44"/>
      <c r="L56" s="39"/>
      <c r="U56" s="13"/>
      <c r="V56" s="13"/>
    </row>
    <row r="57" spans="1:22" ht="15.95" customHeight="1">
      <c r="A57" s="43"/>
      <c r="B57" s="53"/>
      <c r="C57" s="52"/>
      <c r="D57" s="51"/>
      <c r="E57" s="50"/>
      <c r="F57" s="45"/>
      <c r="G57" s="45"/>
      <c r="H57" s="45"/>
      <c r="I57" s="45"/>
      <c r="J57" s="45"/>
      <c r="K57" s="44"/>
      <c r="L57" s="39"/>
      <c r="U57" s="13"/>
      <c r="V57" s="13"/>
    </row>
    <row r="58" spans="1:22" ht="15.95" customHeight="1">
      <c r="A58" s="43"/>
      <c r="B58" s="53"/>
      <c r="C58" s="52"/>
      <c r="D58" s="51"/>
      <c r="E58" s="50"/>
      <c r="F58" s="45"/>
      <c r="G58" s="45"/>
      <c r="H58" s="45"/>
      <c r="I58" s="45"/>
      <c r="J58" s="45"/>
      <c r="K58" s="44"/>
      <c r="L58" s="39"/>
      <c r="U58" s="13"/>
      <c r="V58" s="13"/>
    </row>
    <row r="59" spans="1:22" ht="15.95" customHeight="1">
      <c r="A59" s="43"/>
      <c r="B59" s="53"/>
      <c r="C59" s="52"/>
      <c r="D59" s="51"/>
      <c r="E59" s="50"/>
      <c r="F59" s="45"/>
      <c r="G59" s="45"/>
      <c r="H59" s="45"/>
      <c r="I59" s="45"/>
      <c r="J59" s="45"/>
      <c r="K59" s="44"/>
      <c r="L59" s="39"/>
      <c r="U59" s="13"/>
      <c r="V59" s="13"/>
    </row>
    <row r="60" spans="1:22" ht="15.95" customHeight="1">
      <c r="A60" s="43"/>
      <c r="B60" s="53"/>
      <c r="C60" s="52"/>
      <c r="D60" s="51"/>
      <c r="E60" s="50"/>
      <c r="F60" s="45"/>
      <c r="G60" s="45"/>
      <c r="H60" s="45"/>
      <c r="I60" s="45"/>
      <c r="J60" s="45"/>
      <c r="K60" s="44"/>
      <c r="L60" s="39"/>
      <c r="R60" s="13"/>
      <c r="S60" s="13"/>
      <c r="T60" s="13"/>
      <c r="U60" s="13"/>
      <c r="V60" s="13"/>
    </row>
    <row r="61" spans="1:22" s="32" customFormat="1" ht="15.95" customHeight="1">
      <c r="A61" s="55"/>
      <c r="B61" s="53"/>
      <c r="C61" s="52"/>
      <c r="D61" s="51"/>
      <c r="E61" s="50"/>
      <c r="F61" s="45"/>
      <c r="G61" s="45"/>
      <c r="H61" s="45"/>
      <c r="I61" s="45"/>
      <c r="J61" s="45"/>
      <c r="K61" s="44"/>
      <c r="L61" s="39"/>
      <c r="M61" s="31"/>
      <c r="N61" s="12"/>
      <c r="O61" s="12"/>
      <c r="U61" s="13"/>
      <c r="V61" s="13"/>
    </row>
    <row r="62" spans="1:22" s="33" customFormat="1" ht="15.95" customHeight="1">
      <c r="A62" s="55"/>
      <c r="B62" s="53"/>
      <c r="C62" s="52"/>
      <c r="D62" s="51"/>
      <c r="E62" s="50"/>
      <c r="F62" s="45"/>
      <c r="G62" s="45"/>
      <c r="H62" s="45"/>
      <c r="I62" s="45"/>
      <c r="J62" s="45"/>
      <c r="K62" s="44"/>
      <c r="L62" s="39"/>
      <c r="M62" s="31"/>
      <c r="N62" s="12"/>
      <c r="O62" s="12"/>
      <c r="U62" s="13"/>
      <c r="V62" s="13"/>
    </row>
    <row r="63" spans="1:22" s="32" customFormat="1" ht="15.95" customHeight="1">
      <c r="A63" s="55"/>
      <c r="B63" s="53"/>
      <c r="C63" s="52"/>
      <c r="D63" s="51"/>
      <c r="E63" s="50"/>
      <c r="F63" s="45"/>
      <c r="G63" s="45"/>
      <c r="H63" s="45"/>
      <c r="I63" s="45"/>
      <c r="J63" s="45"/>
      <c r="K63" s="44"/>
      <c r="L63" s="39"/>
      <c r="M63" s="31"/>
      <c r="N63" s="12"/>
      <c r="O63" s="12"/>
      <c r="U63" s="13"/>
      <c r="V63" s="13"/>
    </row>
    <row r="64" spans="1:22" s="33" customFormat="1" ht="15.95" customHeight="1">
      <c r="A64" s="55"/>
      <c r="B64" s="53"/>
      <c r="C64" s="52"/>
      <c r="D64" s="51"/>
      <c r="E64" s="50"/>
      <c r="F64" s="45"/>
      <c r="G64" s="45"/>
      <c r="H64" s="45"/>
      <c r="I64" s="45"/>
      <c r="J64" s="45"/>
      <c r="K64" s="44"/>
      <c r="L64" s="39"/>
      <c r="M64" s="31"/>
      <c r="N64" s="12"/>
      <c r="O64" s="12"/>
      <c r="U64" s="13"/>
      <c r="V64" s="13"/>
    </row>
    <row r="65" spans="1:22" s="32" customFormat="1" ht="15.95" customHeight="1">
      <c r="A65" s="55"/>
      <c r="B65" s="53"/>
      <c r="C65" s="52"/>
      <c r="D65" s="51"/>
      <c r="E65" s="50"/>
      <c r="F65" s="45"/>
      <c r="G65" s="45"/>
      <c r="H65" s="45"/>
      <c r="I65" s="45"/>
      <c r="J65" s="45"/>
      <c r="K65" s="44"/>
      <c r="L65" s="39"/>
      <c r="M65" s="31"/>
      <c r="N65" s="12"/>
      <c r="O65" s="12"/>
      <c r="U65" s="13"/>
      <c r="V65" s="13"/>
    </row>
    <row r="66" spans="1:22" ht="15.95" customHeight="1">
      <c r="A66" s="55"/>
      <c r="B66" s="53"/>
      <c r="C66" s="52"/>
      <c r="D66" s="51"/>
      <c r="E66" s="50"/>
      <c r="F66" s="45"/>
      <c r="G66" s="45"/>
      <c r="H66" s="45"/>
      <c r="I66" s="45"/>
      <c r="J66" s="45"/>
      <c r="K66" s="44"/>
      <c r="L66" s="39"/>
      <c r="U66" s="13"/>
      <c r="V66" s="13"/>
    </row>
    <row r="67" spans="1:22" ht="15.95" customHeight="1">
      <c r="A67" s="54"/>
      <c r="B67" s="53"/>
      <c r="C67" s="52"/>
      <c r="D67" s="51"/>
      <c r="E67" s="50"/>
      <c r="F67" s="45"/>
      <c r="G67" s="45"/>
      <c r="H67" s="45"/>
      <c r="I67" s="45"/>
      <c r="J67" s="45"/>
      <c r="K67" s="44"/>
      <c r="L67" s="39"/>
      <c r="U67" s="13"/>
      <c r="V67" s="13"/>
    </row>
    <row r="68" spans="1:22" ht="15.95" customHeight="1">
      <c r="A68" s="43"/>
      <c r="B68" s="53"/>
      <c r="C68" s="52"/>
      <c r="D68" s="51"/>
      <c r="E68" s="50"/>
      <c r="F68" s="45"/>
      <c r="G68" s="45"/>
      <c r="H68" s="45"/>
      <c r="I68" s="45"/>
      <c r="J68" s="45"/>
      <c r="K68" s="44"/>
      <c r="L68" s="39"/>
      <c r="U68" s="13"/>
      <c r="V68" s="13"/>
    </row>
    <row r="69" spans="1:22" ht="15.95" customHeight="1">
      <c r="A69" s="43"/>
      <c r="B69" s="53"/>
      <c r="C69" s="52"/>
      <c r="D69" s="51"/>
      <c r="E69" s="50"/>
      <c r="F69" s="45"/>
      <c r="G69" s="45"/>
      <c r="H69" s="45"/>
      <c r="I69" s="45"/>
      <c r="J69" s="45"/>
      <c r="K69" s="44"/>
      <c r="L69" s="39"/>
      <c r="U69" s="13"/>
      <c r="V69" s="13"/>
    </row>
    <row r="70" spans="1:22" ht="15.95" customHeight="1">
      <c r="A70" s="43"/>
      <c r="B70" s="53"/>
      <c r="C70" s="52"/>
      <c r="D70" s="51"/>
      <c r="E70" s="50"/>
      <c r="F70" s="45"/>
      <c r="G70" s="45"/>
      <c r="H70" s="45"/>
      <c r="I70" s="45"/>
      <c r="J70" s="45"/>
      <c r="K70" s="44"/>
      <c r="L70" s="39"/>
      <c r="U70" s="13"/>
      <c r="V70" s="13"/>
    </row>
    <row r="71" spans="1:22" ht="15.95" customHeight="1">
      <c r="A71" s="43"/>
      <c r="B71" s="53"/>
      <c r="C71" s="52"/>
      <c r="D71" s="51"/>
      <c r="E71" s="50"/>
      <c r="F71" s="45"/>
      <c r="G71" s="45"/>
      <c r="H71" s="45"/>
      <c r="I71" s="45"/>
      <c r="J71" s="45"/>
      <c r="K71" s="44"/>
      <c r="L71" s="39"/>
      <c r="R71" s="13"/>
      <c r="S71" s="13"/>
      <c r="T71" s="13"/>
      <c r="U71" s="13"/>
      <c r="V71" s="13"/>
    </row>
    <row r="72" spans="1:22" s="32" customFormat="1" ht="15.95" customHeight="1">
      <c r="A72" s="55"/>
      <c r="B72" s="53"/>
      <c r="C72" s="52"/>
      <c r="D72" s="51"/>
      <c r="E72" s="50"/>
      <c r="F72" s="45"/>
      <c r="G72" s="45"/>
      <c r="H72" s="45"/>
      <c r="I72" s="45"/>
      <c r="J72" s="45"/>
      <c r="K72" s="44"/>
      <c r="L72" s="39"/>
      <c r="M72" s="31"/>
      <c r="N72" s="12"/>
      <c r="O72" s="12"/>
      <c r="U72" s="13"/>
      <c r="V72" s="13"/>
    </row>
    <row r="73" spans="1:22" s="33" customFormat="1" ht="15.95" customHeight="1">
      <c r="A73" s="55"/>
      <c r="B73" s="53"/>
      <c r="C73" s="52"/>
      <c r="D73" s="51"/>
      <c r="E73" s="50"/>
      <c r="F73" s="45"/>
      <c r="G73" s="45"/>
      <c r="H73" s="45"/>
      <c r="I73" s="45"/>
      <c r="J73" s="45"/>
      <c r="K73" s="44"/>
      <c r="L73" s="39"/>
      <c r="M73" s="31"/>
      <c r="N73" s="12"/>
      <c r="O73" s="12"/>
      <c r="U73" s="13"/>
      <c r="V73" s="13"/>
    </row>
    <row r="74" spans="1:22" s="32" customFormat="1" ht="15.95" customHeight="1">
      <c r="A74" s="55"/>
      <c r="B74" s="53"/>
      <c r="C74" s="52"/>
      <c r="D74" s="51"/>
      <c r="E74" s="50"/>
      <c r="F74" s="45"/>
      <c r="G74" s="45"/>
      <c r="H74" s="45"/>
      <c r="I74" s="45"/>
      <c r="J74" s="45"/>
      <c r="K74" s="44"/>
      <c r="L74" s="39"/>
      <c r="M74" s="31"/>
      <c r="N74" s="12"/>
      <c r="O74" s="12"/>
      <c r="U74" s="13"/>
      <c r="V74" s="13"/>
    </row>
    <row r="75" spans="1:22" ht="15.95" customHeight="1">
      <c r="A75" s="55"/>
      <c r="B75" s="53"/>
      <c r="C75" s="52"/>
      <c r="D75" s="51"/>
      <c r="E75" s="50"/>
      <c r="F75" s="45"/>
      <c r="G75" s="45"/>
      <c r="H75" s="45"/>
      <c r="I75" s="45"/>
      <c r="J75" s="45"/>
      <c r="K75" s="44"/>
      <c r="L75" s="39"/>
      <c r="U75" s="13"/>
      <c r="V75" s="13"/>
    </row>
    <row r="76" spans="1:22" ht="15.95" customHeight="1">
      <c r="A76" s="54"/>
      <c r="B76" s="53"/>
      <c r="C76" s="52"/>
      <c r="D76" s="51"/>
      <c r="E76" s="50"/>
      <c r="F76" s="45"/>
      <c r="G76" s="45"/>
      <c r="H76" s="45"/>
      <c r="I76" s="45"/>
      <c r="J76" s="45"/>
      <c r="K76" s="44"/>
      <c r="L76" s="39"/>
      <c r="U76" s="13"/>
      <c r="V76" s="13"/>
    </row>
    <row r="77" spans="1:22" ht="15.95" customHeight="1">
      <c r="A77" s="43"/>
      <c r="B77" s="53"/>
      <c r="C77" s="52"/>
      <c r="D77" s="51"/>
      <c r="E77" s="50"/>
      <c r="F77" s="45"/>
      <c r="G77" s="45"/>
      <c r="H77" s="45"/>
      <c r="I77" s="45"/>
      <c r="J77" s="45"/>
      <c r="K77" s="44"/>
      <c r="L77" s="39"/>
      <c r="R77" s="13"/>
      <c r="S77" s="13"/>
      <c r="T77" s="13"/>
      <c r="U77" s="13"/>
      <c r="V77" s="13"/>
    </row>
    <row r="78" spans="1:22" s="32" customFormat="1" ht="15.95" customHeight="1">
      <c r="A78" s="55"/>
      <c r="B78" s="53"/>
      <c r="C78" s="52"/>
      <c r="D78" s="51"/>
      <c r="E78" s="50"/>
      <c r="F78" s="45"/>
      <c r="G78" s="45"/>
      <c r="H78" s="45"/>
      <c r="I78" s="45"/>
      <c r="J78" s="45"/>
      <c r="K78" s="44"/>
      <c r="L78" s="39"/>
      <c r="M78" s="31"/>
      <c r="N78" s="12"/>
      <c r="O78" s="12"/>
      <c r="U78" s="13"/>
      <c r="V78" s="13"/>
    </row>
    <row r="79" spans="1:22" s="33" customFormat="1" ht="15.95" customHeight="1">
      <c r="A79" s="55"/>
      <c r="B79" s="53"/>
      <c r="C79" s="52"/>
      <c r="D79" s="51"/>
      <c r="E79" s="50"/>
      <c r="F79" s="45"/>
      <c r="G79" s="45"/>
      <c r="H79" s="45"/>
      <c r="I79" s="45"/>
      <c r="J79" s="45"/>
      <c r="K79" s="44"/>
      <c r="L79" s="39"/>
      <c r="M79" s="31"/>
      <c r="N79" s="12"/>
      <c r="O79" s="12"/>
      <c r="U79" s="13"/>
      <c r="V79" s="13"/>
    </row>
    <row r="80" spans="1:22" s="32" customFormat="1" ht="15.95" customHeight="1">
      <c r="A80" s="55"/>
      <c r="B80" s="53"/>
      <c r="C80" s="52"/>
      <c r="D80" s="51"/>
      <c r="E80" s="50"/>
      <c r="F80" s="45"/>
      <c r="G80" s="45"/>
      <c r="H80" s="45"/>
      <c r="I80" s="45"/>
      <c r="J80" s="45"/>
      <c r="K80" s="44"/>
      <c r="L80" s="39"/>
      <c r="M80" s="31"/>
      <c r="N80" s="12"/>
      <c r="O80" s="12"/>
      <c r="U80" s="13"/>
      <c r="V80" s="13"/>
    </row>
    <row r="81" spans="1:22" ht="15.95" customHeight="1">
      <c r="A81" s="55"/>
      <c r="B81" s="53"/>
      <c r="C81" s="52"/>
      <c r="D81" s="51"/>
      <c r="E81" s="50"/>
      <c r="F81" s="45"/>
      <c r="G81" s="45"/>
      <c r="H81" s="45"/>
      <c r="I81" s="45"/>
      <c r="J81" s="45"/>
      <c r="K81" s="44"/>
      <c r="L81" s="39"/>
      <c r="U81" s="13"/>
      <c r="V81" s="13"/>
    </row>
    <row r="82" spans="1:22" ht="15.95" customHeight="1">
      <c r="A82" s="54"/>
      <c r="B82" s="53"/>
      <c r="C82" s="52"/>
      <c r="D82" s="51"/>
      <c r="E82" s="50"/>
      <c r="F82" s="45"/>
      <c r="G82" s="45"/>
      <c r="H82" s="45"/>
      <c r="I82" s="45"/>
      <c r="J82" s="45"/>
      <c r="K82" s="44"/>
      <c r="L82" s="39"/>
      <c r="U82" s="13"/>
      <c r="V82" s="13"/>
    </row>
    <row r="83" spans="1:22" ht="15.95" customHeight="1">
      <c r="A83" s="43"/>
      <c r="B83" s="53"/>
      <c r="C83" s="52"/>
      <c r="D83" s="51"/>
      <c r="E83" s="50"/>
      <c r="F83" s="45"/>
      <c r="G83" s="45"/>
      <c r="H83" s="45"/>
      <c r="I83" s="45"/>
      <c r="J83" s="45"/>
      <c r="K83" s="44"/>
      <c r="L83" s="39"/>
      <c r="U83" s="13"/>
      <c r="V83" s="13"/>
    </row>
    <row r="84" spans="1:22" ht="15.95" customHeight="1">
      <c r="A84" s="43"/>
      <c r="B84" s="53"/>
      <c r="C84" s="52"/>
      <c r="D84" s="51"/>
      <c r="E84" s="50"/>
      <c r="F84" s="45"/>
      <c r="G84" s="45"/>
      <c r="H84" s="45"/>
      <c r="I84" s="45"/>
      <c r="J84" s="45"/>
      <c r="K84" s="44"/>
      <c r="L84" s="39"/>
      <c r="U84" s="13"/>
      <c r="V84" s="13"/>
    </row>
    <row r="85" spans="1:22" ht="15.95" customHeight="1">
      <c r="A85" s="43"/>
      <c r="B85" s="53"/>
      <c r="C85" s="52"/>
      <c r="D85" s="51"/>
      <c r="E85" s="50"/>
      <c r="F85" s="45"/>
      <c r="G85" s="45"/>
      <c r="H85" s="45"/>
      <c r="I85" s="45"/>
      <c r="J85" s="45"/>
      <c r="K85" s="44"/>
      <c r="L85" s="39"/>
      <c r="U85" s="13"/>
      <c r="V85" s="13"/>
    </row>
    <row r="86" spans="1:22" ht="15.95" customHeight="1">
      <c r="A86" s="43"/>
      <c r="B86" s="53"/>
      <c r="C86" s="52"/>
      <c r="D86" s="51"/>
      <c r="E86" s="50"/>
      <c r="F86" s="45"/>
      <c r="G86" s="45"/>
      <c r="H86" s="45"/>
      <c r="I86" s="45"/>
      <c r="J86" s="45"/>
      <c r="K86" s="44"/>
      <c r="L86" s="39"/>
      <c r="R86" s="13"/>
      <c r="S86" s="13"/>
      <c r="T86" s="13"/>
      <c r="U86" s="13"/>
      <c r="V86" s="13"/>
    </row>
    <row r="87" spans="1:22" s="32" customFormat="1" ht="15.95" customHeight="1">
      <c r="A87" s="55"/>
      <c r="B87" s="53"/>
      <c r="C87" s="52"/>
      <c r="D87" s="51"/>
      <c r="E87" s="50"/>
      <c r="F87" s="45"/>
      <c r="G87" s="45"/>
      <c r="H87" s="45"/>
      <c r="I87" s="45"/>
      <c r="J87" s="45"/>
      <c r="K87" s="44"/>
      <c r="L87" s="39"/>
      <c r="M87" s="31"/>
      <c r="N87" s="12"/>
      <c r="O87" s="12"/>
      <c r="U87" s="13"/>
      <c r="V87" s="13"/>
    </row>
    <row r="88" spans="1:22" s="33" customFormat="1" ht="15.95" customHeight="1">
      <c r="A88" s="55"/>
      <c r="B88" s="53"/>
      <c r="C88" s="52"/>
      <c r="D88" s="51"/>
      <c r="E88" s="50"/>
      <c r="F88" s="45"/>
      <c r="G88" s="45"/>
      <c r="H88" s="45"/>
      <c r="I88" s="45"/>
      <c r="J88" s="45"/>
      <c r="K88" s="44"/>
      <c r="L88" s="39"/>
      <c r="M88" s="31"/>
      <c r="N88" s="12"/>
      <c r="O88" s="12"/>
      <c r="U88" s="13"/>
      <c r="V88" s="13"/>
    </row>
    <row r="89" spans="1:22" s="32" customFormat="1" ht="15.95" customHeight="1">
      <c r="A89" s="55"/>
      <c r="B89" s="53"/>
      <c r="C89" s="52"/>
      <c r="D89" s="51"/>
      <c r="E89" s="50"/>
      <c r="F89" s="45"/>
      <c r="G89" s="45"/>
      <c r="H89" s="45"/>
      <c r="I89" s="45"/>
      <c r="J89" s="45"/>
      <c r="K89" s="44"/>
      <c r="L89" s="39"/>
      <c r="M89" s="31"/>
      <c r="N89" s="12"/>
      <c r="O89" s="12"/>
      <c r="U89" s="13"/>
      <c r="V89" s="13"/>
    </row>
    <row r="90" spans="1:22" ht="15.95" customHeight="1">
      <c r="A90" s="55"/>
      <c r="B90" s="53"/>
      <c r="C90" s="52"/>
      <c r="D90" s="51"/>
      <c r="E90" s="50"/>
      <c r="F90" s="45"/>
      <c r="G90" s="45"/>
      <c r="H90" s="45"/>
      <c r="I90" s="45"/>
      <c r="J90" s="45"/>
      <c r="K90" s="44"/>
      <c r="L90" s="39"/>
      <c r="U90" s="13"/>
      <c r="V90" s="13"/>
    </row>
    <row r="91" spans="1:22" ht="15.95" customHeight="1">
      <c r="A91" s="54"/>
      <c r="B91" s="53"/>
      <c r="C91" s="52"/>
      <c r="D91" s="51"/>
      <c r="E91" s="50"/>
      <c r="F91" s="45"/>
      <c r="G91" s="45"/>
      <c r="H91" s="45"/>
      <c r="I91" s="45"/>
      <c r="J91" s="45"/>
      <c r="K91" s="44"/>
      <c r="L91" s="39"/>
      <c r="U91" s="13"/>
      <c r="V91" s="13"/>
    </row>
    <row r="92" spans="1:22" ht="15.95" customHeight="1">
      <c r="A92" s="43"/>
      <c r="B92" s="53"/>
      <c r="C92" s="52"/>
      <c r="D92" s="51"/>
      <c r="E92" s="50"/>
      <c r="F92" s="45"/>
      <c r="G92" s="45"/>
      <c r="H92" s="45"/>
      <c r="I92" s="45"/>
      <c r="J92" s="45"/>
      <c r="K92" s="44"/>
      <c r="L92" s="39"/>
      <c r="U92" s="13"/>
      <c r="V92" s="13"/>
    </row>
    <row r="93" spans="1:22" ht="15.95" customHeight="1">
      <c r="A93" s="43"/>
      <c r="B93" s="53"/>
      <c r="C93" s="52"/>
      <c r="D93" s="51"/>
      <c r="E93" s="50"/>
      <c r="F93" s="45"/>
      <c r="G93" s="45"/>
      <c r="H93" s="45"/>
      <c r="I93" s="45"/>
      <c r="J93" s="45"/>
      <c r="K93" s="44"/>
      <c r="L93" s="39"/>
      <c r="U93" s="13"/>
      <c r="V93" s="13"/>
    </row>
    <row r="94" spans="1:22" ht="15.95" customHeight="1" thickBot="1">
      <c r="A94" s="43"/>
      <c r="B94" s="49"/>
      <c r="C94" s="48"/>
      <c r="D94" s="47"/>
      <c r="E94" s="46"/>
      <c r="F94" s="45"/>
      <c r="G94" s="45"/>
      <c r="H94" s="45"/>
      <c r="I94" s="45"/>
      <c r="J94" s="45"/>
      <c r="K94" s="44"/>
      <c r="L94" s="39"/>
      <c r="U94" s="13"/>
      <c r="V94" s="13"/>
    </row>
    <row r="95" spans="1:22" ht="15.95" customHeight="1">
      <c r="A95" s="43"/>
      <c r="B95" s="42"/>
      <c r="C95" s="42"/>
      <c r="D95" s="42"/>
      <c r="E95" s="42"/>
      <c r="F95" s="42"/>
      <c r="G95" s="45"/>
      <c r="H95" s="45"/>
      <c r="I95" s="45"/>
      <c r="J95" s="45"/>
      <c r="K95" s="44"/>
      <c r="L95" s="39"/>
      <c r="U95" s="13"/>
      <c r="V95" s="13"/>
    </row>
    <row r="96" spans="1:22" ht="15.95" customHeight="1">
      <c r="A96" s="43"/>
      <c r="B96" s="42"/>
      <c r="C96" s="42"/>
      <c r="D96" s="42"/>
      <c r="E96" s="42"/>
      <c r="F96" s="42"/>
      <c r="G96" s="45"/>
      <c r="H96" s="45"/>
      <c r="I96" s="45"/>
      <c r="J96" s="45"/>
      <c r="K96" s="44"/>
      <c r="L96" s="39"/>
      <c r="U96" s="13"/>
      <c r="V96" s="13"/>
    </row>
    <row r="97" spans="1:22" ht="15">
      <c r="A97" s="43"/>
      <c r="B97" s="42"/>
      <c r="C97" s="42"/>
      <c r="D97" s="42"/>
      <c r="E97" s="42"/>
      <c r="F97" s="42"/>
      <c r="G97" s="42"/>
      <c r="H97" s="42"/>
      <c r="I97" s="42"/>
      <c r="J97" s="42"/>
      <c r="K97" s="41"/>
      <c r="L97" s="39"/>
      <c r="M97" s="12"/>
      <c r="O97" s="13"/>
      <c r="R97" s="13"/>
      <c r="S97" s="13"/>
      <c r="T97" s="13"/>
      <c r="U97" s="13"/>
      <c r="V97" s="13"/>
    </row>
    <row r="98" spans="1:22" ht="15" customHeight="1">
      <c r="B98" s="35"/>
      <c r="C98" s="35"/>
      <c r="D98" s="35"/>
      <c r="E98" s="35"/>
      <c r="F98" s="36"/>
      <c r="G98" s="35"/>
      <c r="H98" s="35"/>
      <c r="I98" s="35"/>
      <c r="J98" s="35"/>
      <c r="K98" s="35"/>
      <c r="T98" s="13"/>
      <c r="U98" s="13"/>
      <c r="V98" s="13"/>
    </row>
    <row r="99" spans="1:22" ht="1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</row>
    <row r="100" spans="1:22" ht="1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9"/>
      <c r="M100" s="13"/>
      <c r="N100" s="13"/>
      <c r="O100" s="13"/>
    </row>
    <row r="101" spans="1:22">
      <c r="B101" s="35"/>
      <c r="C101" s="35"/>
      <c r="D101" s="36"/>
      <c r="E101" s="36"/>
      <c r="F101" s="35"/>
      <c r="G101" s="35"/>
      <c r="H101" s="35"/>
      <c r="I101" s="35"/>
      <c r="J101" s="35"/>
      <c r="K101" s="35"/>
      <c r="L101" s="39"/>
      <c r="M101" s="12"/>
      <c r="O101" s="13"/>
    </row>
    <row r="102" spans="1:22">
      <c r="B102" s="35"/>
      <c r="C102" s="35"/>
      <c r="D102" s="40"/>
      <c r="E102" s="40"/>
      <c r="F102" s="35"/>
      <c r="G102" s="35"/>
      <c r="H102" s="35"/>
      <c r="I102" s="35"/>
      <c r="J102" s="35"/>
      <c r="K102" s="35"/>
      <c r="L102" s="39"/>
      <c r="M102" s="12"/>
      <c r="O102" s="13"/>
    </row>
    <row r="103" spans="1:22">
      <c r="B103" s="35"/>
      <c r="C103" s="35"/>
      <c r="D103" s="38"/>
      <c r="E103" s="38"/>
      <c r="F103" s="35"/>
      <c r="G103" s="35"/>
      <c r="H103" s="35"/>
      <c r="I103" s="35"/>
      <c r="J103" s="35"/>
      <c r="K103" s="35"/>
      <c r="L103" s="39"/>
      <c r="M103" s="12"/>
      <c r="O103" s="13"/>
    </row>
    <row r="104" spans="1:22">
      <c r="B104" s="35"/>
      <c r="C104" s="35"/>
      <c r="D104" s="38"/>
      <c r="E104" s="38"/>
      <c r="F104" s="35"/>
      <c r="G104" s="35"/>
      <c r="H104" s="35"/>
      <c r="I104" s="35"/>
      <c r="J104" s="35"/>
      <c r="K104" s="35"/>
      <c r="O104" s="13"/>
    </row>
    <row r="105" spans="1:22">
      <c r="B105" s="35"/>
      <c r="C105" s="35"/>
      <c r="D105" s="37"/>
      <c r="E105" s="37"/>
      <c r="F105" s="36"/>
      <c r="G105" s="35"/>
      <c r="H105" s="35"/>
      <c r="I105" s="35"/>
      <c r="J105" s="35"/>
      <c r="K105" s="35"/>
      <c r="O105" s="13"/>
    </row>
    <row r="106" spans="1:22">
      <c r="B106" s="35"/>
      <c r="C106" s="35"/>
      <c r="D106" s="35"/>
      <c r="E106" s="35"/>
      <c r="F106" s="36"/>
      <c r="G106" s="35"/>
      <c r="H106" s="35"/>
      <c r="I106" s="35"/>
      <c r="J106" s="35"/>
      <c r="K106" s="35"/>
      <c r="O106" s="13"/>
    </row>
    <row r="107" spans="1:22">
      <c r="D107" s="12"/>
      <c r="E107" s="12"/>
      <c r="F107" s="13"/>
      <c r="M107" s="12"/>
      <c r="N107" s="31"/>
      <c r="O107" s="13"/>
    </row>
    <row r="108" spans="1:22">
      <c r="B108" s="34"/>
      <c r="C108" s="34"/>
      <c r="D108" s="12"/>
      <c r="E108" s="12"/>
      <c r="F108" s="13"/>
      <c r="G108" s="34"/>
      <c r="H108" s="34"/>
      <c r="I108" s="34"/>
      <c r="J108" s="34"/>
      <c r="K108" s="34"/>
      <c r="M108" s="12"/>
      <c r="N108" s="31"/>
      <c r="O108" s="13"/>
    </row>
    <row r="109" spans="1:22" ht="15">
      <c r="B109" s="33"/>
      <c r="C109" s="33"/>
      <c r="D109" s="12"/>
      <c r="E109" s="12"/>
      <c r="F109" s="13"/>
      <c r="G109" s="33"/>
      <c r="H109" s="33"/>
      <c r="I109" s="33"/>
      <c r="J109" s="33"/>
      <c r="K109" s="33"/>
      <c r="M109" s="12"/>
      <c r="N109" s="31"/>
      <c r="O109" s="13"/>
    </row>
    <row r="110" spans="1:22">
      <c r="B110" s="32"/>
      <c r="C110" s="32"/>
      <c r="D110" s="12"/>
      <c r="E110" s="12"/>
      <c r="F110" s="13"/>
      <c r="G110" s="32"/>
      <c r="H110" s="32"/>
      <c r="I110" s="32"/>
      <c r="J110" s="32"/>
      <c r="K110" s="32"/>
      <c r="M110" s="12"/>
      <c r="N110" s="31"/>
      <c r="O110" s="13"/>
    </row>
    <row r="111" spans="1:22">
      <c r="D111" s="12"/>
      <c r="E111" s="12"/>
      <c r="F111" s="13"/>
      <c r="M111" s="12"/>
      <c r="N111" s="31"/>
      <c r="O111" s="13"/>
    </row>
    <row r="112" spans="1:22" ht="15" customHeight="1">
      <c r="D112" s="12"/>
      <c r="E112" s="12"/>
      <c r="F112" s="13"/>
      <c r="M112" s="12"/>
      <c r="N112" s="31"/>
      <c r="O112" s="13"/>
    </row>
    <row r="113" spans="4:15">
      <c r="D113" s="12"/>
      <c r="E113" s="12"/>
      <c r="F113" s="13"/>
      <c r="M113" s="12"/>
      <c r="N113" s="31"/>
      <c r="O113" s="13"/>
    </row>
    <row r="114" spans="4:15">
      <c r="D114" s="12"/>
      <c r="E114" s="12"/>
      <c r="F114" s="13"/>
      <c r="M114" s="12"/>
      <c r="O114" s="13"/>
    </row>
    <row r="115" spans="4:15">
      <c r="D115" s="12"/>
      <c r="E115" s="12"/>
      <c r="F115" s="13"/>
      <c r="M115" s="12"/>
      <c r="O115" s="13"/>
    </row>
    <row r="116" spans="4:15">
      <c r="M116" s="12"/>
      <c r="O116" s="13"/>
    </row>
    <row r="117" spans="4:15">
      <c r="M117" s="12"/>
      <c r="O117" s="13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 codeName="Sheet11">
    <pageSetUpPr fitToPage="1"/>
  </sheetPr>
  <dimension ref="A1:V117"/>
  <sheetViews>
    <sheetView showGridLines="0" showRuler="0" zoomScale="71" zoomScaleNormal="120" workbookViewId="0">
      <selection activeCell="T25" sqref="T25:T26"/>
    </sheetView>
  </sheetViews>
  <sheetFormatPr defaultColWidth="8.85546875" defaultRowHeight="14.25"/>
  <cols>
    <col min="1" max="1" width="5" style="12" customWidth="1"/>
    <col min="2" max="2" width="20.140625" style="12" customWidth="1"/>
    <col min="3" max="3" width="27.140625" style="12" customWidth="1"/>
    <col min="4" max="4" width="12.85546875" style="31" customWidth="1"/>
    <col min="5" max="5" width="23" style="31" customWidth="1"/>
    <col min="6" max="6" width="14.85546875" style="12" customWidth="1"/>
    <col min="7" max="7" width="12.85546875" style="12" customWidth="1"/>
    <col min="8" max="8" width="13.7109375" style="12" customWidth="1"/>
    <col min="9" max="9" width="7.7109375" style="12" customWidth="1"/>
    <col min="10" max="10" width="35.85546875" style="12" customWidth="1"/>
    <col min="11" max="11" width="6.28515625" style="12" customWidth="1"/>
    <col min="12" max="12" width="15" style="31" customWidth="1"/>
    <col min="13" max="13" width="11" style="31" customWidth="1"/>
    <col min="14" max="15" width="10.140625" style="12" bestFit="1" customWidth="1"/>
    <col min="16" max="16" width="14.140625" style="12" bestFit="1" customWidth="1"/>
    <col min="17" max="18" width="11.140625" style="12" bestFit="1" customWidth="1"/>
    <col min="19" max="19" width="10.140625" style="12" bestFit="1" customWidth="1"/>
    <col min="20" max="16384" width="8.85546875" style="12"/>
  </cols>
  <sheetData>
    <row r="1" spans="1:22" s="13" customFormat="1" ht="45.75">
      <c r="A1" s="313" t="str">
        <f ca="1">IF(F4="","CLASS GPA TRACKER",F4&amp;": "&amp;C6)</f>
        <v>MSE100: A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22" ht="20.25">
      <c r="A2" s="314" t="s">
        <v>132</v>
      </c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9"/>
      <c r="U2" s="13"/>
      <c r="V2" s="13"/>
    </row>
    <row r="3" spans="1:22" s="34" customFormat="1" ht="18" customHeight="1">
      <c r="A3" s="55"/>
      <c r="B3" s="83"/>
      <c r="C3" s="83"/>
      <c r="D3" s="84"/>
      <c r="E3" s="84"/>
      <c r="F3" s="83"/>
      <c r="G3" s="83"/>
      <c r="H3" s="83"/>
      <c r="I3" s="83"/>
      <c r="J3" s="83"/>
      <c r="K3" s="82"/>
      <c r="L3" s="39"/>
      <c r="M3" s="39"/>
      <c r="N3" s="13"/>
    </row>
    <row r="4" spans="1:22" ht="15.95" customHeight="1" thickBot="1">
      <c r="A4" s="43"/>
      <c r="B4" s="315" t="s">
        <v>131</v>
      </c>
      <c r="C4" s="315"/>
      <c r="D4" s="45"/>
      <c r="E4" s="81" t="s">
        <v>130</v>
      </c>
      <c r="F4" s="80" t="str" cm="1">
        <f t="array" aca="1" ref="F4" ca="1">MID(CELL("filename",A1),FIND("]",CELL("filename",A1))+1,255)</f>
        <v>MSE100</v>
      </c>
      <c r="G4" s="45"/>
      <c r="H4" s="316" t="s">
        <v>129</v>
      </c>
      <c r="I4" s="42"/>
      <c r="J4" s="72"/>
      <c r="K4" s="44"/>
      <c r="L4" s="39"/>
      <c r="O4" s="98" t="s">
        <v>93</v>
      </c>
      <c r="R4" s="13"/>
      <c r="S4" s="13"/>
      <c r="T4" s="13"/>
      <c r="U4" s="13"/>
      <c r="V4" s="13"/>
    </row>
    <row r="5" spans="1:22" ht="15.95" customHeight="1">
      <c r="A5" s="43"/>
      <c r="B5" s="62" t="s">
        <v>128</v>
      </c>
      <c r="C5" s="78">
        <v>3.9</v>
      </c>
      <c r="D5" s="45"/>
      <c r="E5" s="92" t="s">
        <v>136</v>
      </c>
      <c r="F5" s="94">
        <v>0.1875</v>
      </c>
      <c r="G5" s="45"/>
      <c r="H5" s="316"/>
      <c r="I5" s="42"/>
      <c r="J5" s="318" t="s">
        <v>126</v>
      </c>
      <c r="K5" s="44"/>
      <c r="L5" s="39"/>
      <c r="O5" s="98" t="s">
        <v>96</v>
      </c>
      <c r="R5" s="13"/>
      <c r="S5" s="13"/>
      <c r="T5" s="13"/>
      <c r="U5" s="13"/>
      <c r="V5" s="13"/>
    </row>
    <row r="6" spans="1:22" ht="15.95" customHeight="1" thickBot="1">
      <c r="A6" s="43"/>
      <c r="B6" s="62" t="s">
        <v>125</v>
      </c>
      <c r="C6" s="78" t="s">
        <v>135</v>
      </c>
      <c r="D6" s="45"/>
      <c r="E6" s="77" t="s">
        <v>124</v>
      </c>
      <c r="F6" s="76">
        <v>1</v>
      </c>
      <c r="G6" s="45"/>
      <c r="H6" s="317"/>
      <c r="I6" s="42"/>
      <c r="J6" s="319"/>
      <c r="K6" s="44"/>
      <c r="L6" s="39"/>
      <c r="R6" s="13"/>
      <c r="S6" s="13"/>
      <c r="T6" s="13"/>
      <c r="U6" s="13"/>
      <c r="V6" s="13"/>
    </row>
    <row r="7" spans="1:22" ht="15.95" customHeight="1" thickBot="1">
      <c r="A7" s="43"/>
      <c r="B7" s="62" t="s">
        <v>123</v>
      </c>
      <c r="C7" s="63">
        <f>C5*F5</f>
        <v>0.73124999999999996</v>
      </c>
      <c r="D7" s="45"/>
      <c r="E7" s="45"/>
      <c r="F7" s="42"/>
      <c r="G7" s="45"/>
      <c r="H7" s="75" t="s">
        <v>122</v>
      </c>
      <c r="I7" s="42"/>
      <c r="J7" s="320"/>
      <c r="K7" s="44"/>
      <c r="L7" s="39"/>
      <c r="R7" s="13"/>
      <c r="S7" s="13"/>
      <c r="T7" s="13"/>
      <c r="U7" s="13"/>
      <c r="V7" s="13"/>
    </row>
    <row r="8" spans="1:22" ht="15.95" customHeight="1">
      <c r="A8" s="43"/>
      <c r="B8" s="42"/>
      <c r="C8" s="42"/>
      <c r="D8" s="45"/>
      <c r="E8" s="45"/>
      <c r="F8" s="42"/>
      <c r="G8" s="45"/>
      <c r="H8" s="42"/>
      <c r="I8" s="42"/>
      <c r="J8" s="72"/>
      <c r="K8" s="44"/>
      <c r="L8" s="39"/>
      <c r="R8" s="13"/>
      <c r="S8" s="13"/>
      <c r="T8" s="13"/>
      <c r="U8" s="13"/>
      <c r="V8" s="13"/>
    </row>
    <row r="9" spans="1:22" ht="15" customHeight="1">
      <c r="A9" s="43"/>
      <c r="B9" s="315" t="s">
        <v>121</v>
      </c>
      <c r="C9" s="315"/>
      <c r="D9" s="42"/>
      <c r="E9" s="315" t="s">
        <v>120</v>
      </c>
      <c r="F9" s="315"/>
      <c r="G9" s="315"/>
      <c r="H9" s="315"/>
      <c r="I9" s="45"/>
      <c r="J9" s="72"/>
      <c r="K9" s="41"/>
      <c r="L9" s="39"/>
      <c r="T9" s="13"/>
      <c r="U9" s="13"/>
      <c r="V9" s="13"/>
    </row>
    <row r="10" spans="1:22" ht="32.1" customHeight="1" thickBot="1">
      <c r="A10" s="43"/>
      <c r="B10" s="61" t="s">
        <v>113</v>
      </c>
      <c r="C10" s="74" t="s">
        <v>119</v>
      </c>
      <c r="D10" s="42"/>
      <c r="E10" s="61" t="s">
        <v>113</v>
      </c>
      <c r="F10" s="74" t="s">
        <v>118</v>
      </c>
      <c r="G10" s="60" t="s">
        <v>117</v>
      </c>
      <c r="H10" s="60" t="s">
        <v>116</v>
      </c>
      <c r="I10" s="45"/>
      <c r="J10" s="72"/>
      <c r="K10" s="41"/>
      <c r="L10" s="39"/>
      <c r="T10" s="13"/>
      <c r="U10" s="13"/>
      <c r="V10" s="13"/>
    </row>
    <row r="11" spans="1:22" s="34" customFormat="1" ht="15.95" customHeight="1">
      <c r="A11" s="55"/>
      <c r="B11" s="73" t="s">
        <v>106</v>
      </c>
      <c r="C11" s="56">
        <v>0.05</v>
      </c>
      <c r="D11" s="42"/>
      <c r="E11" s="69" t="str">
        <f t="shared" ref="E11:E20" si="0">IF(B11="","",B11)</f>
        <v>Class Exercises</v>
      </c>
      <c r="F11" s="68">
        <f t="shared" ref="F11:F20" si="1">IF( IF(E11&lt;&gt;"",COUNTIF($B$25:$B$94,E11),"") = 0,"", IF(E11&lt;&gt;"",COUNTIF($B$25:$B$94,E11),""))</f>
        <v>4</v>
      </c>
      <c r="G11" s="67">
        <f t="shared" ref="G11:G20" si="2">IFERROR( IF(F11&lt;&gt;"",AVERAGEIFS($E$25:$E$94,$B$25:$B$94, E11),""),"")</f>
        <v>0.9</v>
      </c>
      <c r="H11" s="67">
        <f t="shared" ref="H11:H20" si="3">IFERROR(G11*C11,"")</f>
        <v>4.5000000000000005E-2</v>
      </c>
      <c r="I11" s="45"/>
      <c r="J11" s="72"/>
      <c r="K11" s="44"/>
      <c r="L11" s="12"/>
    </row>
    <row r="12" spans="1:22" s="13" customFormat="1" ht="15" customHeight="1">
      <c r="A12" s="55"/>
      <c r="B12" s="71" t="s">
        <v>100</v>
      </c>
      <c r="C12" s="50">
        <v>0.05</v>
      </c>
      <c r="D12" s="42"/>
      <c r="E12" s="69" t="str">
        <f t="shared" si="0"/>
        <v>Homework</v>
      </c>
      <c r="F12" s="68">
        <f t="shared" si="1"/>
        <v>5</v>
      </c>
      <c r="G12" s="67">
        <f t="shared" si="2"/>
        <v>0.9</v>
      </c>
      <c r="H12" s="67">
        <f t="shared" si="3"/>
        <v>4.5000000000000005E-2</v>
      </c>
      <c r="I12" s="45"/>
      <c r="J12" s="72"/>
      <c r="K12" s="44"/>
      <c r="L12" s="12"/>
    </row>
    <row r="13" spans="1:22" s="13" customFormat="1" ht="15.95" customHeight="1">
      <c r="A13" s="55"/>
      <c r="B13" s="71" t="s">
        <v>140</v>
      </c>
      <c r="C13" s="50">
        <v>0.25</v>
      </c>
      <c r="D13" s="42"/>
      <c r="E13" s="69" t="str">
        <f t="shared" si="0"/>
        <v>MidTerm</v>
      </c>
      <c r="F13" s="68">
        <f t="shared" si="1"/>
        <v>1</v>
      </c>
      <c r="G13" s="67">
        <f t="shared" si="2"/>
        <v>0.75</v>
      </c>
      <c r="H13" s="67">
        <f t="shared" si="3"/>
        <v>0.1875</v>
      </c>
      <c r="I13" s="45"/>
      <c r="J13" s="72"/>
      <c r="K13" s="44"/>
      <c r="L13" s="12"/>
      <c r="M13" s="12"/>
    </row>
    <row r="14" spans="1:22" s="13" customFormat="1" ht="15.95" customHeight="1">
      <c r="A14" s="55"/>
      <c r="B14" s="71" t="s">
        <v>95</v>
      </c>
      <c r="C14" s="50">
        <v>0.1</v>
      </c>
      <c r="D14" s="42"/>
      <c r="E14" s="69" t="str">
        <f t="shared" si="0"/>
        <v>Projects</v>
      </c>
      <c r="F14" s="68">
        <f t="shared" si="1"/>
        <v>1</v>
      </c>
      <c r="G14" s="67">
        <f t="shared" si="2"/>
        <v>0.9</v>
      </c>
      <c r="H14" s="67">
        <f t="shared" si="3"/>
        <v>9.0000000000000011E-2</v>
      </c>
      <c r="I14" s="45"/>
      <c r="J14" s="72"/>
      <c r="K14" s="44"/>
      <c r="L14" s="12"/>
      <c r="M14" s="12"/>
    </row>
    <row r="15" spans="1:22" s="13" customFormat="1" ht="15.95" customHeight="1">
      <c r="A15" s="55"/>
      <c r="B15" s="71" t="s">
        <v>97</v>
      </c>
      <c r="C15" s="50">
        <v>0.55000000000000004</v>
      </c>
      <c r="D15" s="42"/>
      <c r="E15" s="69" t="str">
        <f t="shared" si="0"/>
        <v>Final Exam</v>
      </c>
      <c r="F15" s="68">
        <f t="shared" si="1"/>
        <v>1</v>
      </c>
      <c r="G15" s="67">
        <f t="shared" si="2"/>
        <v>0.88</v>
      </c>
      <c r="H15" s="67">
        <f t="shared" si="3"/>
        <v>0.48400000000000004</v>
      </c>
      <c r="I15" s="45"/>
      <c r="J15" s="72"/>
      <c r="K15" s="44"/>
      <c r="L15" s="31"/>
      <c r="M15" s="31"/>
    </row>
    <row r="16" spans="1:22" s="13" customFormat="1" ht="15.95" customHeight="1">
      <c r="A16" s="55"/>
      <c r="B16" s="71"/>
      <c r="C16" s="50">
        <v>0</v>
      </c>
      <c r="D16" s="42"/>
      <c r="E16" s="69" t="str">
        <f t="shared" si="0"/>
        <v/>
      </c>
      <c r="F16" s="68" t="str">
        <f t="shared" si="1"/>
        <v/>
      </c>
      <c r="G16" s="67" t="str">
        <f t="shared" si="2"/>
        <v/>
      </c>
      <c r="H16" s="67" t="str">
        <f t="shared" si="3"/>
        <v/>
      </c>
      <c r="I16" s="45"/>
      <c r="J16" s="45"/>
      <c r="K16" s="44"/>
      <c r="L16" s="39"/>
      <c r="M16" s="31"/>
    </row>
    <row r="17" spans="1:22" s="13" customFormat="1" ht="15.95" customHeight="1">
      <c r="A17" s="55"/>
      <c r="B17" s="71"/>
      <c r="C17" s="50">
        <v>0</v>
      </c>
      <c r="D17" s="42"/>
      <c r="E17" s="69" t="str">
        <f t="shared" si="0"/>
        <v/>
      </c>
      <c r="F17" s="68" t="str">
        <f t="shared" si="1"/>
        <v/>
      </c>
      <c r="G17" s="67" t="str">
        <f t="shared" si="2"/>
        <v/>
      </c>
      <c r="H17" s="67" t="str">
        <f t="shared" si="3"/>
        <v/>
      </c>
      <c r="I17" s="45"/>
      <c r="J17" s="45"/>
      <c r="K17" s="44"/>
      <c r="L17" s="39"/>
      <c r="M17" s="31"/>
    </row>
    <row r="18" spans="1:22" s="13" customFormat="1" ht="15.95" customHeight="1">
      <c r="A18" s="55"/>
      <c r="B18" s="71"/>
      <c r="C18" s="50">
        <v>0</v>
      </c>
      <c r="D18" s="42"/>
      <c r="E18" s="69" t="str">
        <f t="shared" si="0"/>
        <v/>
      </c>
      <c r="F18" s="68" t="str">
        <f t="shared" si="1"/>
        <v/>
      </c>
      <c r="G18" s="67" t="str">
        <f t="shared" si="2"/>
        <v/>
      </c>
      <c r="H18" s="67" t="str">
        <f t="shared" si="3"/>
        <v/>
      </c>
      <c r="I18" s="45"/>
      <c r="J18" s="45"/>
      <c r="K18" s="44"/>
      <c r="L18" s="39"/>
      <c r="M18" s="31"/>
    </row>
    <row r="19" spans="1:22" s="13" customFormat="1" ht="15.95" customHeight="1">
      <c r="A19" s="55"/>
      <c r="B19" s="71"/>
      <c r="C19" s="50">
        <v>0</v>
      </c>
      <c r="D19" s="42"/>
      <c r="E19" s="69" t="str">
        <f t="shared" si="0"/>
        <v/>
      </c>
      <c r="F19" s="68" t="str">
        <f t="shared" si="1"/>
        <v/>
      </c>
      <c r="G19" s="67" t="str">
        <f t="shared" si="2"/>
        <v/>
      </c>
      <c r="H19" s="67" t="str">
        <f t="shared" si="3"/>
        <v/>
      </c>
      <c r="I19" s="45"/>
      <c r="J19" s="45"/>
      <c r="K19" s="44"/>
      <c r="L19" s="39"/>
      <c r="M19" s="31"/>
    </row>
    <row r="20" spans="1:22" s="13" customFormat="1" ht="15.95" customHeight="1" thickBot="1">
      <c r="A20" s="55"/>
      <c r="B20" s="70"/>
      <c r="C20" s="46">
        <v>0</v>
      </c>
      <c r="D20" s="42"/>
      <c r="E20" s="69" t="str">
        <f t="shared" si="0"/>
        <v/>
      </c>
      <c r="F20" s="68" t="str">
        <f t="shared" si="1"/>
        <v/>
      </c>
      <c r="G20" s="67" t="str">
        <f t="shared" si="2"/>
        <v/>
      </c>
      <c r="H20" s="67" t="str">
        <f t="shared" si="3"/>
        <v/>
      </c>
      <c r="I20" s="45"/>
      <c r="J20" s="45"/>
      <c r="K20" s="44"/>
      <c r="L20" s="39"/>
      <c r="M20" s="31"/>
    </row>
    <row r="21" spans="1:22" s="13" customFormat="1" ht="15.95" customHeight="1">
      <c r="A21" s="55"/>
      <c r="B21" s="66"/>
      <c r="C21" s="64">
        <f>SUM(C11:C20)</f>
        <v>1</v>
      </c>
      <c r="D21" s="42"/>
      <c r="E21" s="66"/>
      <c r="F21" s="65">
        <f>SUM(F11:F20)</f>
        <v>12</v>
      </c>
      <c r="G21" s="64"/>
      <c r="H21" s="64">
        <f>IFERROR( SUM(H11:H20) / SUMIFS(C11:C20,H11:H20,"&gt;-1"),"")</f>
        <v>0.85150000000000015</v>
      </c>
      <c r="I21" s="63" t="s">
        <v>115</v>
      </c>
      <c r="J21" s="45"/>
      <c r="K21" s="44"/>
      <c r="L21" s="39"/>
      <c r="M21" s="31"/>
    </row>
    <row r="22" spans="1:22" s="34" customFormat="1" ht="15.95" customHeight="1">
      <c r="A22" s="55"/>
      <c r="B22" s="42"/>
      <c r="C22" s="42"/>
      <c r="D22" s="42"/>
      <c r="E22" s="42"/>
      <c r="F22" s="42"/>
      <c r="G22" s="45"/>
      <c r="H22" s="45"/>
      <c r="I22" s="45"/>
      <c r="J22" s="45"/>
      <c r="K22" s="44"/>
      <c r="L22" s="39"/>
      <c r="M22" s="31"/>
      <c r="N22" s="12"/>
      <c r="O22" s="12"/>
      <c r="U22" s="13"/>
      <c r="V22" s="13"/>
    </row>
    <row r="23" spans="1:22" s="34" customFormat="1" ht="15.95" customHeight="1">
      <c r="A23" s="55"/>
      <c r="B23" s="312" t="s">
        <v>114</v>
      </c>
      <c r="C23" s="312"/>
      <c r="D23" s="312"/>
      <c r="E23" s="312"/>
      <c r="F23" s="42"/>
      <c r="G23" s="45"/>
      <c r="H23" s="45"/>
      <c r="I23" s="45"/>
      <c r="J23" s="45"/>
      <c r="K23" s="44"/>
      <c r="L23" s="39"/>
      <c r="M23" s="31"/>
      <c r="U23" s="13"/>
      <c r="V23" s="13"/>
    </row>
    <row r="24" spans="1:22" s="33" customFormat="1" ht="32.1" customHeight="1" thickBot="1">
      <c r="A24" s="55"/>
      <c r="B24" s="61" t="s">
        <v>113</v>
      </c>
      <c r="C24" s="61" t="s">
        <v>112</v>
      </c>
      <c r="D24" s="60" t="s">
        <v>111</v>
      </c>
      <c r="E24" s="60" t="s">
        <v>110</v>
      </c>
      <c r="F24" s="45"/>
      <c r="G24" s="45"/>
      <c r="H24" s="45"/>
      <c r="I24" s="45"/>
      <c r="J24" s="45"/>
      <c r="K24" s="44"/>
      <c r="L24" s="39"/>
      <c r="M24" s="31"/>
      <c r="U24" s="13"/>
      <c r="V24" s="13"/>
    </row>
    <row r="25" spans="1:22" s="32" customFormat="1" ht="15.95" customHeight="1">
      <c r="A25" s="55"/>
      <c r="B25" s="59" t="s">
        <v>106</v>
      </c>
      <c r="C25" s="58" t="s">
        <v>109</v>
      </c>
      <c r="D25" s="57" t="s">
        <v>93</v>
      </c>
      <c r="E25" s="56">
        <v>0.9</v>
      </c>
      <c r="F25" s="45"/>
      <c r="G25" s="45"/>
      <c r="H25" s="45"/>
      <c r="I25" s="45"/>
      <c r="J25" s="45"/>
      <c r="K25" s="44"/>
      <c r="L25" s="39"/>
      <c r="M25" s="31"/>
      <c r="U25" s="13"/>
      <c r="V25" s="13"/>
    </row>
    <row r="26" spans="1:22" s="33" customFormat="1" ht="15.95" customHeight="1">
      <c r="A26" s="55"/>
      <c r="B26" s="53" t="s">
        <v>106</v>
      </c>
      <c r="C26" s="52" t="s">
        <v>108</v>
      </c>
      <c r="D26" s="51" t="s">
        <v>93</v>
      </c>
      <c r="E26" s="50">
        <v>0.9</v>
      </c>
      <c r="F26" s="45"/>
      <c r="G26" s="45"/>
      <c r="H26" s="45"/>
      <c r="I26" s="45"/>
      <c r="J26" s="45"/>
      <c r="K26" s="44"/>
      <c r="L26" s="39"/>
      <c r="M26" s="31"/>
      <c r="U26" s="13"/>
      <c r="V26" s="13"/>
    </row>
    <row r="27" spans="1:22" s="32" customFormat="1" ht="15.95" customHeight="1">
      <c r="A27" s="55"/>
      <c r="B27" s="53" t="s">
        <v>106</v>
      </c>
      <c r="C27" s="52" t="s">
        <v>107</v>
      </c>
      <c r="D27" s="51" t="s">
        <v>93</v>
      </c>
      <c r="E27" s="50">
        <v>0.9</v>
      </c>
      <c r="F27" s="45"/>
      <c r="G27" s="45"/>
      <c r="H27" s="45"/>
      <c r="I27" s="45"/>
      <c r="J27" s="45"/>
      <c r="K27" s="44"/>
      <c r="L27" s="39"/>
      <c r="M27" s="31"/>
      <c r="U27" s="13"/>
      <c r="V27" s="13"/>
    </row>
    <row r="28" spans="1:22" ht="15.95" customHeight="1">
      <c r="A28" s="55"/>
      <c r="B28" s="53" t="s">
        <v>106</v>
      </c>
      <c r="C28" s="52" t="s">
        <v>105</v>
      </c>
      <c r="D28" s="51" t="s">
        <v>93</v>
      </c>
      <c r="E28" s="50">
        <v>0.9</v>
      </c>
      <c r="F28" s="45"/>
      <c r="G28" s="45"/>
      <c r="H28" s="45"/>
      <c r="I28" s="45"/>
      <c r="J28" s="45"/>
      <c r="K28" s="44"/>
      <c r="L28" s="39"/>
      <c r="U28" s="13"/>
      <c r="V28" s="13"/>
    </row>
    <row r="29" spans="1:22" ht="15.95" customHeight="1">
      <c r="A29" s="54"/>
      <c r="B29" s="53" t="s">
        <v>100</v>
      </c>
      <c r="C29" s="52" t="s">
        <v>104</v>
      </c>
      <c r="D29" s="51" t="s">
        <v>93</v>
      </c>
      <c r="E29" s="50">
        <v>0.9</v>
      </c>
      <c r="F29" s="45"/>
      <c r="G29" s="45"/>
      <c r="H29" s="45"/>
      <c r="I29" s="45"/>
      <c r="J29" s="45"/>
      <c r="K29" s="44"/>
      <c r="L29" s="39"/>
      <c r="U29" s="13"/>
      <c r="V29" s="13"/>
    </row>
    <row r="30" spans="1:22" ht="15.95" customHeight="1">
      <c r="A30" s="43"/>
      <c r="B30" s="53" t="s">
        <v>100</v>
      </c>
      <c r="C30" s="52" t="s">
        <v>103</v>
      </c>
      <c r="D30" s="51" t="s">
        <v>93</v>
      </c>
      <c r="E30" s="50">
        <v>0.9</v>
      </c>
      <c r="F30" s="45"/>
      <c r="G30" s="45"/>
      <c r="H30" s="45"/>
      <c r="I30" s="45"/>
      <c r="J30" s="45"/>
      <c r="K30" s="44"/>
      <c r="L30" s="39"/>
      <c r="U30" s="13"/>
      <c r="V30" s="13"/>
    </row>
    <row r="31" spans="1:22" ht="15.95" customHeight="1">
      <c r="A31" s="43"/>
      <c r="B31" s="53" t="s">
        <v>100</v>
      </c>
      <c r="C31" s="52" t="s">
        <v>102</v>
      </c>
      <c r="D31" s="51" t="s">
        <v>93</v>
      </c>
      <c r="E31" s="50">
        <v>0.9</v>
      </c>
      <c r="F31" s="45"/>
      <c r="G31" s="45"/>
      <c r="H31" s="45"/>
      <c r="I31" s="45"/>
      <c r="J31" s="45"/>
      <c r="K31" s="44"/>
      <c r="L31" s="39"/>
      <c r="U31" s="13"/>
      <c r="V31" s="13"/>
    </row>
    <row r="32" spans="1:22" ht="15.95" customHeight="1">
      <c r="A32" s="43"/>
      <c r="B32" s="53" t="s">
        <v>100</v>
      </c>
      <c r="C32" s="52" t="s">
        <v>101</v>
      </c>
      <c r="D32" s="51" t="s">
        <v>93</v>
      </c>
      <c r="E32" s="50">
        <v>0.9</v>
      </c>
      <c r="F32" s="45"/>
      <c r="G32" s="45"/>
      <c r="H32" s="45"/>
      <c r="I32" s="45"/>
      <c r="J32" s="45"/>
      <c r="K32" s="44"/>
      <c r="L32" s="39"/>
      <c r="U32" s="13"/>
      <c r="V32" s="13"/>
    </row>
    <row r="33" spans="1:22" ht="15.95" customHeight="1">
      <c r="A33" s="43"/>
      <c r="B33" s="53" t="s">
        <v>100</v>
      </c>
      <c r="C33" s="52" t="s">
        <v>99</v>
      </c>
      <c r="D33" s="51" t="s">
        <v>93</v>
      </c>
      <c r="E33" s="50">
        <v>0.9</v>
      </c>
      <c r="F33" s="45"/>
      <c r="G33" s="45"/>
      <c r="H33" s="45"/>
      <c r="I33" s="45"/>
      <c r="J33" s="45"/>
      <c r="K33" s="44"/>
      <c r="L33" s="39"/>
      <c r="U33" s="13"/>
      <c r="V33" s="13"/>
    </row>
    <row r="34" spans="1:22" ht="15.95" customHeight="1">
      <c r="A34" s="43"/>
      <c r="B34" s="53" t="s">
        <v>140</v>
      </c>
      <c r="C34" s="52"/>
      <c r="D34" s="51" t="s">
        <v>96</v>
      </c>
      <c r="E34" s="50">
        <v>0.75</v>
      </c>
      <c r="F34" s="45"/>
      <c r="G34" s="45"/>
      <c r="H34" s="45"/>
      <c r="I34" s="45"/>
      <c r="J34" s="45"/>
      <c r="K34" s="44"/>
      <c r="L34" s="39"/>
      <c r="U34" s="13"/>
      <c r="V34" s="13"/>
    </row>
    <row r="35" spans="1:22" ht="15.95" customHeight="1">
      <c r="A35" s="43"/>
      <c r="B35" s="53" t="s">
        <v>97</v>
      </c>
      <c r="C35" s="52"/>
      <c r="D35" s="51" t="s">
        <v>96</v>
      </c>
      <c r="E35" s="50">
        <v>0.88</v>
      </c>
      <c r="F35" s="45"/>
      <c r="G35" s="45"/>
      <c r="H35" s="45"/>
      <c r="I35" s="45"/>
      <c r="J35" s="45"/>
      <c r="K35" s="44"/>
      <c r="L35" s="39"/>
      <c r="U35" s="13"/>
      <c r="V35" s="13"/>
    </row>
    <row r="36" spans="1:22" ht="15.95" customHeight="1">
      <c r="A36" s="43"/>
      <c r="B36" s="53" t="s">
        <v>95</v>
      </c>
      <c r="C36" s="52" t="s">
        <v>94</v>
      </c>
      <c r="D36" s="51" t="s">
        <v>93</v>
      </c>
      <c r="E36" s="50">
        <v>0.9</v>
      </c>
      <c r="F36" s="45"/>
      <c r="G36" s="45"/>
      <c r="H36" s="45"/>
      <c r="I36" s="45"/>
      <c r="J36" s="45"/>
      <c r="K36" s="44"/>
      <c r="L36" s="39"/>
      <c r="R36" s="13"/>
      <c r="S36" s="13"/>
      <c r="T36" s="13"/>
      <c r="U36" s="13"/>
      <c r="V36" s="13"/>
    </row>
    <row r="37" spans="1:22" s="32" customFormat="1" ht="15.95" customHeight="1">
      <c r="A37" s="55"/>
      <c r="B37" s="53"/>
      <c r="C37" s="52"/>
      <c r="D37" s="51"/>
      <c r="E37" s="50"/>
      <c r="F37" s="45"/>
      <c r="G37" s="45"/>
      <c r="H37" s="45"/>
      <c r="I37" s="45"/>
      <c r="J37" s="45"/>
      <c r="K37" s="44"/>
      <c r="L37" s="39"/>
      <c r="M37" s="31"/>
      <c r="N37" s="12"/>
      <c r="O37" s="12"/>
      <c r="U37" s="13"/>
      <c r="V37" s="13"/>
    </row>
    <row r="38" spans="1:22" s="33" customFormat="1" ht="15.95" customHeight="1">
      <c r="A38" s="55"/>
      <c r="B38" s="53"/>
      <c r="C38" s="52"/>
      <c r="D38" s="51"/>
      <c r="E38" s="50"/>
      <c r="F38" s="45"/>
      <c r="G38" s="45"/>
      <c r="H38" s="45"/>
      <c r="I38" s="45"/>
      <c r="J38" s="45"/>
      <c r="K38" s="44"/>
      <c r="L38" s="39"/>
      <c r="M38" s="31"/>
      <c r="N38" s="12"/>
      <c r="O38" s="12"/>
      <c r="U38" s="13"/>
      <c r="V38" s="13"/>
    </row>
    <row r="39" spans="1:22" s="32" customFormat="1" ht="15.95" customHeight="1">
      <c r="A39" s="55"/>
      <c r="B39" s="53"/>
      <c r="C39" s="52"/>
      <c r="D39" s="51"/>
      <c r="E39" s="50"/>
      <c r="F39" s="45"/>
      <c r="G39" s="45"/>
      <c r="H39" s="45"/>
      <c r="I39" s="45"/>
      <c r="J39" s="45"/>
      <c r="K39" s="44"/>
      <c r="L39" s="39"/>
      <c r="M39" s="31"/>
      <c r="N39" s="12"/>
      <c r="O39" s="12"/>
      <c r="U39" s="13"/>
      <c r="V39" s="13"/>
    </row>
    <row r="40" spans="1:22" ht="15.95" customHeight="1">
      <c r="A40" s="55"/>
      <c r="B40" s="53"/>
      <c r="C40" s="52"/>
      <c r="D40" s="51"/>
      <c r="E40" s="50"/>
      <c r="F40" s="45"/>
      <c r="G40" s="45"/>
      <c r="H40" s="45"/>
      <c r="I40" s="45"/>
      <c r="J40" s="45"/>
      <c r="K40" s="44"/>
      <c r="L40" s="39"/>
      <c r="U40" s="13"/>
      <c r="V40" s="13"/>
    </row>
    <row r="41" spans="1:22" ht="15.95" customHeight="1">
      <c r="A41" s="54"/>
      <c r="B41" s="53"/>
      <c r="C41" s="52"/>
      <c r="D41" s="51"/>
      <c r="E41" s="50"/>
      <c r="F41" s="45"/>
      <c r="G41" s="45"/>
      <c r="H41" s="45"/>
      <c r="I41" s="45"/>
      <c r="J41" s="45"/>
      <c r="K41" s="44"/>
      <c r="L41" s="39"/>
      <c r="U41" s="13"/>
      <c r="V41" s="13"/>
    </row>
    <row r="42" spans="1:22" ht="15.95" customHeight="1">
      <c r="A42" s="43"/>
      <c r="B42" s="53"/>
      <c r="C42" s="52"/>
      <c r="D42" s="51"/>
      <c r="E42" s="50"/>
      <c r="F42" s="45"/>
      <c r="G42" s="45"/>
      <c r="H42" s="45"/>
      <c r="I42" s="45"/>
      <c r="J42" s="45"/>
      <c r="K42" s="44"/>
      <c r="L42" s="39"/>
      <c r="U42" s="13"/>
      <c r="V42" s="13"/>
    </row>
    <row r="43" spans="1:22" ht="15.95" customHeight="1">
      <c r="A43" s="43"/>
      <c r="B43" s="53"/>
      <c r="C43" s="52"/>
      <c r="D43" s="51"/>
      <c r="E43" s="50"/>
      <c r="F43" s="45"/>
      <c r="G43" s="45"/>
      <c r="H43" s="45"/>
      <c r="I43" s="45"/>
      <c r="J43" s="45"/>
      <c r="K43" s="44"/>
      <c r="L43" s="39"/>
      <c r="U43" s="13"/>
      <c r="V43" s="13"/>
    </row>
    <row r="44" spans="1:22" ht="15.95" customHeight="1">
      <c r="A44" s="43"/>
      <c r="B44" s="53"/>
      <c r="C44" s="52"/>
      <c r="D44" s="51"/>
      <c r="E44" s="50"/>
      <c r="F44" s="45"/>
      <c r="G44" s="45"/>
      <c r="H44" s="45"/>
      <c r="I44" s="45"/>
      <c r="J44" s="45"/>
      <c r="K44" s="44"/>
      <c r="L44" s="39"/>
      <c r="U44" s="13"/>
      <c r="V44" s="13"/>
    </row>
    <row r="45" spans="1:22" ht="15.95" customHeight="1">
      <c r="A45" s="43"/>
      <c r="B45" s="53"/>
      <c r="C45" s="52"/>
      <c r="D45" s="51"/>
      <c r="E45" s="50"/>
      <c r="F45" s="45"/>
      <c r="G45" s="45"/>
      <c r="H45" s="45"/>
      <c r="I45" s="45"/>
      <c r="J45" s="45"/>
      <c r="K45" s="44"/>
      <c r="L45" s="39"/>
      <c r="R45" s="13"/>
      <c r="S45" s="13"/>
      <c r="T45" s="13"/>
      <c r="U45" s="13"/>
      <c r="V45" s="13"/>
    </row>
    <row r="46" spans="1:22" s="32" customFormat="1" ht="15.95" customHeight="1">
      <c r="A46" s="55"/>
      <c r="B46" s="53"/>
      <c r="C46" s="52"/>
      <c r="D46" s="51"/>
      <c r="E46" s="50"/>
      <c r="F46" s="45"/>
      <c r="G46" s="45"/>
      <c r="H46" s="45"/>
      <c r="I46" s="45"/>
      <c r="J46" s="45"/>
      <c r="K46" s="44"/>
      <c r="L46" s="39"/>
      <c r="M46" s="31"/>
      <c r="N46" s="12"/>
      <c r="O46" s="12"/>
      <c r="U46" s="13"/>
      <c r="V46" s="13"/>
    </row>
    <row r="47" spans="1:22" s="33" customFormat="1" ht="15.95" customHeight="1">
      <c r="A47" s="55"/>
      <c r="B47" s="53"/>
      <c r="C47" s="52"/>
      <c r="D47" s="51"/>
      <c r="E47" s="50"/>
      <c r="F47" s="45"/>
      <c r="G47" s="45"/>
      <c r="H47" s="45"/>
      <c r="I47" s="45"/>
      <c r="J47" s="45"/>
      <c r="K47" s="44"/>
      <c r="L47" s="39"/>
      <c r="M47" s="31"/>
      <c r="N47" s="12"/>
      <c r="O47" s="12"/>
      <c r="U47" s="13"/>
      <c r="V47" s="13"/>
    </row>
    <row r="48" spans="1:22" s="32" customFormat="1" ht="15.95" customHeight="1">
      <c r="A48" s="55"/>
      <c r="B48" s="53"/>
      <c r="C48" s="52"/>
      <c r="D48" s="51"/>
      <c r="E48" s="50"/>
      <c r="F48" s="45"/>
      <c r="G48" s="45"/>
      <c r="H48" s="45"/>
      <c r="I48" s="45"/>
      <c r="J48" s="45"/>
      <c r="K48" s="44"/>
      <c r="L48" s="39"/>
      <c r="M48" s="31"/>
      <c r="N48" s="12"/>
      <c r="O48" s="12"/>
      <c r="U48" s="13"/>
      <c r="V48" s="13"/>
    </row>
    <row r="49" spans="1:22" ht="15.95" customHeight="1">
      <c r="A49" s="55"/>
      <c r="B49" s="53"/>
      <c r="C49" s="52"/>
      <c r="D49" s="51"/>
      <c r="E49" s="50"/>
      <c r="F49" s="45"/>
      <c r="G49" s="45"/>
      <c r="H49" s="45"/>
      <c r="I49" s="45"/>
      <c r="J49" s="45"/>
      <c r="K49" s="44"/>
      <c r="L49" s="39"/>
      <c r="U49" s="13"/>
      <c r="V49" s="13"/>
    </row>
    <row r="50" spans="1:22" ht="15.95" customHeight="1">
      <c r="A50" s="54"/>
      <c r="B50" s="53"/>
      <c r="C50" s="52"/>
      <c r="D50" s="51"/>
      <c r="E50" s="50"/>
      <c r="F50" s="45"/>
      <c r="G50" s="45"/>
      <c r="H50" s="45"/>
      <c r="I50" s="45"/>
      <c r="J50" s="45"/>
      <c r="K50" s="44"/>
      <c r="L50" s="39"/>
      <c r="U50" s="13"/>
      <c r="V50" s="13"/>
    </row>
    <row r="51" spans="1:22" ht="15.95" customHeight="1">
      <c r="A51" s="43"/>
      <c r="B51" s="53"/>
      <c r="C51" s="52"/>
      <c r="D51" s="51"/>
      <c r="E51" s="50"/>
      <c r="F51" s="45"/>
      <c r="G51" s="45"/>
      <c r="H51" s="45"/>
      <c r="I51" s="45"/>
      <c r="J51" s="45"/>
      <c r="K51" s="44"/>
      <c r="L51" s="39"/>
      <c r="R51" s="13"/>
      <c r="S51" s="13"/>
      <c r="T51" s="13"/>
      <c r="U51" s="13"/>
      <c r="V51" s="13"/>
    </row>
    <row r="52" spans="1:22" s="32" customFormat="1" ht="15.95" customHeight="1">
      <c r="A52" s="55"/>
      <c r="B52" s="53"/>
      <c r="C52" s="52"/>
      <c r="D52" s="51"/>
      <c r="E52" s="50"/>
      <c r="F52" s="45"/>
      <c r="G52" s="45"/>
      <c r="H52" s="45"/>
      <c r="I52" s="45"/>
      <c r="J52" s="45"/>
      <c r="K52" s="44"/>
      <c r="L52" s="39"/>
      <c r="M52" s="31"/>
      <c r="N52" s="12"/>
      <c r="O52" s="12"/>
      <c r="U52" s="13"/>
      <c r="V52" s="13"/>
    </row>
    <row r="53" spans="1:22" s="33" customFormat="1" ht="15.95" customHeight="1">
      <c r="A53" s="55"/>
      <c r="B53" s="53"/>
      <c r="C53" s="52"/>
      <c r="D53" s="51"/>
      <c r="E53" s="50"/>
      <c r="F53" s="45"/>
      <c r="G53" s="45"/>
      <c r="H53" s="45"/>
      <c r="I53" s="45"/>
      <c r="J53" s="45"/>
      <c r="K53" s="44"/>
      <c r="L53" s="39"/>
      <c r="M53" s="31"/>
      <c r="N53" s="12"/>
      <c r="O53" s="12"/>
      <c r="U53" s="13"/>
      <c r="V53" s="13"/>
    </row>
    <row r="54" spans="1:22" s="32" customFormat="1" ht="15.95" customHeight="1">
      <c r="A54" s="55"/>
      <c r="B54" s="53"/>
      <c r="C54" s="52"/>
      <c r="D54" s="51"/>
      <c r="E54" s="50"/>
      <c r="F54" s="45"/>
      <c r="G54" s="45"/>
      <c r="H54" s="45"/>
      <c r="I54" s="45"/>
      <c r="J54" s="45"/>
      <c r="K54" s="44"/>
      <c r="L54" s="39"/>
      <c r="M54" s="31"/>
      <c r="N54" s="12"/>
      <c r="O54" s="12"/>
      <c r="U54" s="13"/>
      <c r="V54" s="13"/>
    </row>
    <row r="55" spans="1:22" ht="15.95" customHeight="1">
      <c r="A55" s="55"/>
      <c r="B55" s="53"/>
      <c r="C55" s="52"/>
      <c r="D55" s="51"/>
      <c r="E55" s="50"/>
      <c r="F55" s="45"/>
      <c r="G55" s="45"/>
      <c r="H55" s="45"/>
      <c r="I55" s="45"/>
      <c r="J55" s="45"/>
      <c r="K55" s="44"/>
      <c r="L55" s="39"/>
      <c r="U55" s="13"/>
      <c r="V55" s="13"/>
    </row>
    <row r="56" spans="1:22" ht="15.95" customHeight="1">
      <c r="A56" s="54"/>
      <c r="B56" s="53"/>
      <c r="C56" s="52"/>
      <c r="D56" s="51"/>
      <c r="E56" s="50"/>
      <c r="F56" s="45"/>
      <c r="G56" s="45"/>
      <c r="H56" s="45"/>
      <c r="I56" s="45"/>
      <c r="J56" s="45"/>
      <c r="K56" s="44"/>
      <c r="L56" s="39"/>
      <c r="U56" s="13"/>
      <c r="V56" s="13"/>
    </row>
    <row r="57" spans="1:22" ht="15.95" customHeight="1">
      <c r="A57" s="43"/>
      <c r="B57" s="53"/>
      <c r="C57" s="52"/>
      <c r="D57" s="51"/>
      <c r="E57" s="50"/>
      <c r="F57" s="45"/>
      <c r="G57" s="45"/>
      <c r="H57" s="45"/>
      <c r="I57" s="45"/>
      <c r="J57" s="45"/>
      <c r="K57" s="44"/>
      <c r="L57" s="39"/>
      <c r="U57" s="13"/>
      <c r="V57" s="13"/>
    </row>
    <row r="58" spans="1:22" ht="15.95" customHeight="1">
      <c r="A58" s="43"/>
      <c r="B58" s="53"/>
      <c r="C58" s="52"/>
      <c r="D58" s="51"/>
      <c r="E58" s="50"/>
      <c r="F58" s="45"/>
      <c r="G58" s="45"/>
      <c r="H58" s="45"/>
      <c r="I58" s="45"/>
      <c r="J58" s="45"/>
      <c r="K58" s="44"/>
      <c r="L58" s="39"/>
      <c r="U58" s="13"/>
      <c r="V58" s="13"/>
    </row>
    <row r="59" spans="1:22" ht="15.95" customHeight="1">
      <c r="A59" s="43"/>
      <c r="B59" s="53"/>
      <c r="C59" s="52"/>
      <c r="D59" s="51"/>
      <c r="E59" s="50"/>
      <c r="F59" s="45"/>
      <c r="G59" s="45"/>
      <c r="H59" s="45"/>
      <c r="I59" s="45"/>
      <c r="J59" s="45"/>
      <c r="K59" s="44"/>
      <c r="L59" s="39"/>
      <c r="U59" s="13"/>
      <c r="V59" s="13"/>
    </row>
    <row r="60" spans="1:22" ht="15.95" customHeight="1">
      <c r="A60" s="43"/>
      <c r="B60" s="53"/>
      <c r="C60" s="52"/>
      <c r="D60" s="51"/>
      <c r="E60" s="50"/>
      <c r="F60" s="45"/>
      <c r="G60" s="45"/>
      <c r="H60" s="45"/>
      <c r="I60" s="45"/>
      <c r="J60" s="45"/>
      <c r="K60" s="44"/>
      <c r="L60" s="39"/>
      <c r="R60" s="13"/>
      <c r="S60" s="13"/>
      <c r="T60" s="13"/>
      <c r="U60" s="13"/>
      <c r="V60" s="13"/>
    </row>
    <row r="61" spans="1:22" s="32" customFormat="1" ht="15.95" customHeight="1">
      <c r="A61" s="55"/>
      <c r="B61" s="53"/>
      <c r="C61" s="52"/>
      <c r="D61" s="51"/>
      <c r="E61" s="50"/>
      <c r="F61" s="45"/>
      <c r="G61" s="45"/>
      <c r="H61" s="45"/>
      <c r="I61" s="45"/>
      <c r="J61" s="45"/>
      <c r="K61" s="44"/>
      <c r="L61" s="39"/>
      <c r="M61" s="31"/>
      <c r="N61" s="12"/>
      <c r="O61" s="12"/>
      <c r="U61" s="13"/>
      <c r="V61" s="13"/>
    </row>
    <row r="62" spans="1:22" s="33" customFormat="1" ht="15.95" customHeight="1">
      <c r="A62" s="55"/>
      <c r="B62" s="53"/>
      <c r="C62" s="52"/>
      <c r="D62" s="51"/>
      <c r="E62" s="50"/>
      <c r="F62" s="45"/>
      <c r="G62" s="45"/>
      <c r="H62" s="45"/>
      <c r="I62" s="45"/>
      <c r="J62" s="45"/>
      <c r="K62" s="44"/>
      <c r="L62" s="39"/>
      <c r="M62" s="31"/>
      <c r="N62" s="12"/>
      <c r="O62" s="12"/>
      <c r="U62" s="13"/>
      <c r="V62" s="13"/>
    </row>
    <row r="63" spans="1:22" s="32" customFormat="1" ht="15.95" customHeight="1">
      <c r="A63" s="55"/>
      <c r="B63" s="53"/>
      <c r="C63" s="52"/>
      <c r="D63" s="51"/>
      <c r="E63" s="50"/>
      <c r="F63" s="45"/>
      <c r="G63" s="45"/>
      <c r="H63" s="45"/>
      <c r="I63" s="45"/>
      <c r="J63" s="45"/>
      <c r="K63" s="44"/>
      <c r="L63" s="39"/>
      <c r="M63" s="31"/>
      <c r="N63" s="12"/>
      <c r="O63" s="12"/>
      <c r="U63" s="13"/>
      <c r="V63" s="13"/>
    </row>
    <row r="64" spans="1:22" s="33" customFormat="1" ht="15.95" customHeight="1">
      <c r="A64" s="55"/>
      <c r="B64" s="53"/>
      <c r="C64" s="52"/>
      <c r="D64" s="51"/>
      <c r="E64" s="50"/>
      <c r="F64" s="45"/>
      <c r="G64" s="45"/>
      <c r="H64" s="45"/>
      <c r="I64" s="45"/>
      <c r="J64" s="45"/>
      <c r="K64" s="44"/>
      <c r="L64" s="39"/>
      <c r="M64" s="31"/>
      <c r="N64" s="12"/>
      <c r="O64" s="12"/>
      <c r="U64" s="13"/>
      <c r="V64" s="13"/>
    </row>
    <row r="65" spans="1:22" s="32" customFormat="1" ht="15.95" customHeight="1">
      <c r="A65" s="55"/>
      <c r="B65" s="53"/>
      <c r="C65" s="52"/>
      <c r="D65" s="51"/>
      <c r="E65" s="50"/>
      <c r="F65" s="45"/>
      <c r="G65" s="45"/>
      <c r="H65" s="45"/>
      <c r="I65" s="45"/>
      <c r="J65" s="45"/>
      <c r="K65" s="44"/>
      <c r="L65" s="39"/>
      <c r="M65" s="31"/>
      <c r="N65" s="12"/>
      <c r="O65" s="12"/>
      <c r="U65" s="13"/>
      <c r="V65" s="13"/>
    </row>
    <row r="66" spans="1:22" ht="15.95" customHeight="1">
      <c r="A66" s="55"/>
      <c r="B66" s="53"/>
      <c r="C66" s="52"/>
      <c r="D66" s="51"/>
      <c r="E66" s="50"/>
      <c r="F66" s="45"/>
      <c r="G66" s="45"/>
      <c r="H66" s="45"/>
      <c r="I66" s="45"/>
      <c r="J66" s="45"/>
      <c r="K66" s="44"/>
      <c r="L66" s="39"/>
      <c r="U66" s="13"/>
      <c r="V66" s="13"/>
    </row>
    <row r="67" spans="1:22" ht="15.95" customHeight="1">
      <c r="A67" s="54"/>
      <c r="B67" s="53"/>
      <c r="C67" s="52"/>
      <c r="D67" s="51"/>
      <c r="E67" s="50"/>
      <c r="F67" s="45"/>
      <c r="G67" s="45"/>
      <c r="H67" s="45"/>
      <c r="I67" s="45"/>
      <c r="J67" s="45"/>
      <c r="K67" s="44"/>
      <c r="L67" s="39"/>
      <c r="U67" s="13"/>
      <c r="V67" s="13"/>
    </row>
    <row r="68" spans="1:22" ht="15.95" customHeight="1">
      <c r="A68" s="43"/>
      <c r="B68" s="53"/>
      <c r="C68" s="52"/>
      <c r="D68" s="51"/>
      <c r="E68" s="50"/>
      <c r="F68" s="45"/>
      <c r="G68" s="45"/>
      <c r="H68" s="45"/>
      <c r="I68" s="45"/>
      <c r="J68" s="45"/>
      <c r="K68" s="44"/>
      <c r="L68" s="39"/>
      <c r="U68" s="13"/>
      <c r="V68" s="13"/>
    </row>
    <row r="69" spans="1:22" ht="15.95" customHeight="1">
      <c r="A69" s="43"/>
      <c r="B69" s="53"/>
      <c r="C69" s="52"/>
      <c r="D69" s="51"/>
      <c r="E69" s="50"/>
      <c r="F69" s="45"/>
      <c r="G69" s="45"/>
      <c r="H69" s="45"/>
      <c r="I69" s="45"/>
      <c r="J69" s="45"/>
      <c r="K69" s="44"/>
      <c r="L69" s="39"/>
      <c r="U69" s="13"/>
      <c r="V69" s="13"/>
    </row>
    <row r="70" spans="1:22" ht="15.95" customHeight="1">
      <c r="A70" s="43"/>
      <c r="B70" s="53"/>
      <c r="C70" s="52"/>
      <c r="D70" s="51"/>
      <c r="E70" s="50"/>
      <c r="F70" s="45"/>
      <c r="G70" s="45"/>
      <c r="H70" s="45"/>
      <c r="I70" s="45"/>
      <c r="J70" s="45"/>
      <c r="K70" s="44"/>
      <c r="L70" s="39"/>
      <c r="U70" s="13"/>
      <c r="V70" s="13"/>
    </row>
    <row r="71" spans="1:22" ht="15.95" customHeight="1">
      <c r="A71" s="43"/>
      <c r="B71" s="53"/>
      <c r="C71" s="52"/>
      <c r="D71" s="51"/>
      <c r="E71" s="50"/>
      <c r="F71" s="45"/>
      <c r="G71" s="45"/>
      <c r="H71" s="45"/>
      <c r="I71" s="45"/>
      <c r="J71" s="45"/>
      <c r="K71" s="44"/>
      <c r="L71" s="39"/>
      <c r="R71" s="13"/>
      <c r="S71" s="13"/>
      <c r="T71" s="13"/>
      <c r="U71" s="13"/>
      <c r="V71" s="13"/>
    </row>
    <row r="72" spans="1:22" s="32" customFormat="1" ht="15.95" customHeight="1">
      <c r="A72" s="55"/>
      <c r="B72" s="53"/>
      <c r="C72" s="52"/>
      <c r="D72" s="51"/>
      <c r="E72" s="50"/>
      <c r="F72" s="45"/>
      <c r="G72" s="45"/>
      <c r="H72" s="45"/>
      <c r="I72" s="45"/>
      <c r="J72" s="45"/>
      <c r="K72" s="44"/>
      <c r="L72" s="39"/>
      <c r="M72" s="31"/>
      <c r="N72" s="12"/>
      <c r="O72" s="12"/>
      <c r="U72" s="13"/>
      <c r="V72" s="13"/>
    </row>
    <row r="73" spans="1:22" s="33" customFormat="1" ht="15.95" customHeight="1">
      <c r="A73" s="55"/>
      <c r="B73" s="53"/>
      <c r="C73" s="52"/>
      <c r="D73" s="51"/>
      <c r="E73" s="50"/>
      <c r="F73" s="45"/>
      <c r="G73" s="45"/>
      <c r="H73" s="45"/>
      <c r="I73" s="45"/>
      <c r="J73" s="45"/>
      <c r="K73" s="44"/>
      <c r="L73" s="39"/>
      <c r="M73" s="31"/>
      <c r="N73" s="12"/>
      <c r="O73" s="12"/>
      <c r="U73" s="13"/>
      <c r="V73" s="13"/>
    </row>
    <row r="74" spans="1:22" s="32" customFormat="1" ht="15.95" customHeight="1">
      <c r="A74" s="55"/>
      <c r="B74" s="53"/>
      <c r="C74" s="52"/>
      <c r="D74" s="51"/>
      <c r="E74" s="50"/>
      <c r="F74" s="45"/>
      <c r="G74" s="45"/>
      <c r="H74" s="45"/>
      <c r="I74" s="45"/>
      <c r="J74" s="45"/>
      <c r="K74" s="44"/>
      <c r="L74" s="39"/>
      <c r="M74" s="31"/>
      <c r="N74" s="12"/>
      <c r="O74" s="12"/>
      <c r="U74" s="13"/>
      <c r="V74" s="13"/>
    </row>
    <row r="75" spans="1:22" ht="15.95" customHeight="1">
      <c r="A75" s="55"/>
      <c r="B75" s="53"/>
      <c r="C75" s="52"/>
      <c r="D75" s="51"/>
      <c r="E75" s="50"/>
      <c r="F75" s="45"/>
      <c r="G75" s="45"/>
      <c r="H75" s="45"/>
      <c r="I75" s="45"/>
      <c r="J75" s="45"/>
      <c r="K75" s="44"/>
      <c r="L75" s="39"/>
      <c r="U75" s="13"/>
      <c r="V75" s="13"/>
    </row>
    <row r="76" spans="1:22" ht="15.95" customHeight="1">
      <c r="A76" s="54"/>
      <c r="B76" s="53"/>
      <c r="C76" s="52"/>
      <c r="D76" s="51"/>
      <c r="E76" s="50"/>
      <c r="F76" s="45"/>
      <c r="G76" s="45"/>
      <c r="H76" s="45"/>
      <c r="I76" s="45"/>
      <c r="J76" s="45"/>
      <c r="K76" s="44"/>
      <c r="L76" s="39"/>
      <c r="U76" s="13"/>
      <c r="V76" s="13"/>
    </row>
    <row r="77" spans="1:22" ht="15.95" customHeight="1">
      <c r="A77" s="43"/>
      <c r="B77" s="53"/>
      <c r="C77" s="52"/>
      <c r="D77" s="51"/>
      <c r="E77" s="50"/>
      <c r="F77" s="45"/>
      <c r="G77" s="45"/>
      <c r="H77" s="45"/>
      <c r="I77" s="45"/>
      <c r="J77" s="45"/>
      <c r="K77" s="44"/>
      <c r="L77" s="39"/>
      <c r="R77" s="13"/>
      <c r="S77" s="13"/>
      <c r="T77" s="13"/>
      <c r="U77" s="13"/>
      <c r="V77" s="13"/>
    </row>
    <row r="78" spans="1:22" s="32" customFormat="1" ht="15.95" customHeight="1">
      <c r="A78" s="55"/>
      <c r="B78" s="53"/>
      <c r="C78" s="52"/>
      <c r="D78" s="51"/>
      <c r="E78" s="50"/>
      <c r="F78" s="45"/>
      <c r="G78" s="45"/>
      <c r="H78" s="45"/>
      <c r="I78" s="45"/>
      <c r="J78" s="45"/>
      <c r="K78" s="44"/>
      <c r="L78" s="39"/>
      <c r="M78" s="31"/>
      <c r="N78" s="12"/>
      <c r="O78" s="12"/>
      <c r="U78" s="13"/>
      <c r="V78" s="13"/>
    </row>
    <row r="79" spans="1:22" s="33" customFormat="1" ht="15.95" customHeight="1">
      <c r="A79" s="55"/>
      <c r="B79" s="53"/>
      <c r="C79" s="52"/>
      <c r="D79" s="51"/>
      <c r="E79" s="50"/>
      <c r="F79" s="45"/>
      <c r="G79" s="45"/>
      <c r="H79" s="45"/>
      <c r="I79" s="45"/>
      <c r="J79" s="45"/>
      <c r="K79" s="44"/>
      <c r="L79" s="39"/>
      <c r="M79" s="31"/>
      <c r="N79" s="12"/>
      <c r="O79" s="12"/>
      <c r="U79" s="13"/>
      <c r="V79" s="13"/>
    </row>
    <row r="80" spans="1:22" s="32" customFormat="1" ht="15.95" customHeight="1">
      <c r="A80" s="55"/>
      <c r="B80" s="53"/>
      <c r="C80" s="52"/>
      <c r="D80" s="51"/>
      <c r="E80" s="50"/>
      <c r="F80" s="45"/>
      <c r="G80" s="45"/>
      <c r="H80" s="45"/>
      <c r="I80" s="45"/>
      <c r="J80" s="45"/>
      <c r="K80" s="44"/>
      <c r="L80" s="39"/>
      <c r="M80" s="31"/>
      <c r="N80" s="12"/>
      <c r="O80" s="12"/>
      <c r="U80" s="13"/>
      <c r="V80" s="13"/>
    </row>
    <row r="81" spans="1:22" ht="15.95" customHeight="1">
      <c r="A81" s="55"/>
      <c r="B81" s="53"/>
      <c r="C81" s="52"/>
      <c r="D81" s="51"/>
      <c r="E81" s="50"/>
      <c r="F81" s="45"/>
      <c r="G81" s="45"/>
      <c r="H81" s="45"/>
      <c r="I81" s="45"/>
      <c r="J81" s="45"/>
      <c r="K81" s="44"/>
      <c r="L81" s="39"/>
      <c r="U81" s="13"/>
      <c r="V81" s="13"/>
    </row>
    <row r="82" spans="1:22" ht="15.95" customHeight="1">
      <c r="A82" s="54"/>
      <c r="B82" s="53"/>
      <c r="C82" s="52"/>
      <c r="D82" s="51"/>
      <c r="E82" s="50"/>
      <c r="F82" s="45"/>
      <c r="G82" s="45"/>
      <c r="H82" s="45"/>
      <c r="I82" s="45"/>
      <c r="J82" s="45"/>
      <c r="K82" s="44"/>
      <c r="L82" s="39"/>
      <c r="U82" s="13"/>
      <c r="V82" s="13"/>
    </row>
    <row r="83" spans="1:22" ht="15.95" customHeight="1">
      <c r="A83" s="43"/>
      <c r="B83" s="53"/>
      <c r="C83" s="52"/>
      <c r="D83" s="51"/>
      <c r="E83" s="50"/>
      <c r="F83" s="45"/>
      <c r="G83" s="45"/>
      <c r="H83" s="45"/>
      <c r="I83" s="45"/>
      <c r="J83" s="45"/>
      <c r="K83" s="44"/>
      <c r="L83" s="39"/>
      <c r="U83" s="13"/>
      <c r="V83" s="13"/>
    </row>
    <row r="84" spans="1:22" ht="15.95" customHeight="1">
      <c r="A84" s="43"/>
      <c r="B84" s="53"/>
      <c r="C84" s="52"/>
      <c r="D84" s="51"/>
      <c r="E84" s="50"/>
      <c r="F84" s="45"/>
      <c r="G84" s="45"/>
      <c r="H84" s="45"/>
      <c r="I84" s="45"/>
      <c r="J84" s="45"/>
      <c r="K84" s="44"/>
      <c r="L84" s="39"/>
      <c r="U84" s="13"/>
      <c r="V84" s="13"/>
    </row>
    <row r="85" spans="1:22" ht="15.95" customHeight="1">
      <c r="A85" s="43"/>
      <c r="B85" s="53"/>
      <c r="C85" s="52"/>
      <c r="D85" s="51"/>
      <c r="E85" s="50"/>
      <c r="F85" s="45"/>
      <c r="G85" s="45"/>
      <c r="H85" s="45"/>
      <c r="I85" s="45"/>
      <c r="J85" s="45"/>
      <c r="K85" s="44"/>
      <c r="L85" s="39"/>
      <c r="U85" s="13"/>
      <c r="V85" s="13"/>
    </row>
    <row r="86" spans="1:22" ht="15.95" customHeight="1">
      <c r="A86" s="43"/>
      <c r="B86" s="53"/>
      <c r="C86" s="52"/>
      <c r="D86" s="51"/>
      <c r="E86" s="50"/>
      <c r="F86" s="45"/>
      <c r="G86" s="45"/>
      <c r="H86" s="45"/>
      <c r="I86" s="45"/>
      <c r="J86" s="45"/>
      <c r="K86" s="44"/>
      <c r="L86" s="39"/>
      <c r="R86" s="13"/>
      <c r="S86" s="13"/>
      <c r="T86" s="13"/>
      <c r="U86" s="13"/>
      <c r="V86" s="13"/>
    </row>
    <row r="87" spans="1:22" s="32" customFormat="1" ht="15.95" customHeight="1">
      <c r="A87" s="55"/>
      <c r="B87" s="53"/>
      <c r="C87" s="52"/>
      <c r="D87" s="51"/>
      <c r="E87" s="50"/>
      <c r="F87" s="45"/>
      <c r="G87" s="45"/>
      <c r="H87" s="45"/>
      <c r="I87" s="45"/>
      <c r="J87" s="45"/>
      <c r="K87" s="44"/>
      <c r="L87" s="39"/>
      <c r="M87" s="31"/>
      <c r="N87" s="12"/>
      <c r="O87" s="12"/>
      <c r="U87" s="13"/>
      <c r="V87" s="13"/>
    </row>
    <row r="88" spans="1:22" s="33" customFormat="1" ht="15.95" customHeight="1">
      <c r="A88" s="55"/>
      <c r="B88" s="53"/>
      <c r="C88" s="52"/>
      <c r="D88" s="51"/>
      <c r="E88" s="50"/>
      <c r="F88" s="45"/>
      <c r="G88" s="45"/>
      <c r="H88" s="45"/>
      <c r="I88" s="45"/>
      <c r="J88" s="45"/>
      <c r="K88" s="44"/>
      <c r="L88" s="39"/>
      <c r="M88" s="31"/>
      <c r="N88" s="12"/>
      <c r="O88" s="12"/>
      <c r="U88" s="13"/>
      <c r="V88" s="13"/>
    </row>
    <row r="89" spans="1:22" s="32" customFormat="1" ht="15.95" customHeight="1">
      <c r="A89" s="55"/>
      <c r="B89" s="53"/>
      <c r="C89" s="52"/>
      <c r="D89" s="51"/>
      <c r="E89" s="50"/>
      <c r="F89" s="45"/>
      <c r="G89" s="45"/>
      <c r="H89" s="45"/>
      <c r="I89" s="45"/>
      <c r="J89" s="45"/>
      <c r="K89" s="44"/>
      <c r="L89" s="39"/>
      <c r="M89" s="31"/>
      <c r="N89" s="12"/>
      <c r="O89" s="12"/>
      <c r="U89" s="13"/>
      <c r="V89" s="13"/>
    </row>
    <row r="90" spans="1:22" ht="15.95" customHeight="1">
      <c r="A90" s="55"/>
      <c r="B90" s="53"/>
      <c r="C90" s="52"/>
      <c r="D90" s="51"/>
      <c r="E90" s="50"/>
      <c r="F90" s="45"/>
      <c r="G90" s="45"/>
      <c r="H90" s="45"/>
      <c r="I90" s="45"/>
      <c r="J90" s="45"/>
      <c r="K90" s="44"/>
      <c r="L90" s="39"/>
      <c r="U90" s="13"/>
      <c r="V90" s="13"/>
    </row>
    <row r="91" spans="1:22" ht="15.95" customHeight="1">
      <c r="A91" s="54"/>
      <c r="B91" s="53"/>
      <c r="C91" s="52"/>
      <c r="D91" s="51"/>
      <c r="E91" s="50"/>
      <c r="F91" s="45"/>
      <c r="G91" s="45"/>
      <c r="H91" s="45"/>
      <c r="I91" s="45"/>
      <c r="J91" s="45"/>
      <c r="K91" s="44"/>
      <c r="L91" s="39"/>
      <c r="U91" s="13"/>
      <c r="V91" s="13"/>
    </row>
    <row r="92" spans="1:22" ht="15.95" customHeight="1">
      <c r="A92" s="43"/>
      <c r="B92" s="53"/>
      <c r="C92" s="52"/>
      <c r="D92" s="51"/>
      <c r="E92" s="50"/>
      <c r="F92" s="45"/>
      <c r="G92" s="45"/>
      <c r="H92" s="45"/>
      <c r="I92" s="45"/>
      <c r="J92" s="45"/>
      <c r="K92" s="44"/>
      <c r="L92" s="39"/>
      <c r="U92" s="13"/>
      <c r="V92" s="13"/>
    </row>
    <row r="93" spans="1:22" ht="15.95" customHeight="1">
      <c r="A93" s="43"/>
      <c r="B93" s="53"/>
      <c r="C93" s="52"/>
      <c r="D93" s="51"/>
      <c r="E93" s="50"/>
      <c r="F93" s="45"/>
      <c r="G93" s="45"/>
      <c r="H93" s="45"/>
      <c r="I93" s="45"/>
      <c r="J93" s="45"/>
      <c r="K93" s="44"/>
      <c r="L93" s="39"/>
      <c r="U93" s="13"/>
      <c r="V93" s="13"/>
    </row>
    <row r="94" spans="1:22" ht="15.95" customHeight="1" thickBot="1">
      <c r="A94" s="43"/>
      <c r="B94" s="49"/>
      <c r="C94" s="48"/>
      <c r="D94" s="47"/>
      <c r="E94" s="46"/>
      <c r="F94" s="45"/>
      <c r="G94" s="45"/>
      <c r="H94" s="45"/>
      <c r="I94" s="45"/>
      <c r="J94" s="45"/>
      <c r="K94" s="44"/>
      <c r="L94" s="39"/>
      <c r="U94" s="13"/>
      <c r="V94" s="13"/>
    </row>
    <row r="95" spans="1:22" ht="15.95" customHeight="1">
      <c r="A95" s="43"/>
      <c r="B95" s="42"/>
      <c r="C95" s="42"/>
      <c r="D95" s="42"/>
      <c r="E95" s="42"/>
      <c r="F95" s="42"/>
      <c r="G95" s="45"/>
      <c r="H95" s="45"/>
      <c r="I95" s="45"/>
      <c r="J95" s="45"/>
      <c r="K95" s="44"/>
      <c r="L95" s="39"/>
      <c r="U95" s="13"/>
      <c r="V95" s="13"/>
    </row>
    <row r="96" spans="1:22" ht="15.95" customHeight="1">
      <c r="A96" s="43"/>
      <c r="B96" s="42"/>
      <c r="C96" s="42"/>
      <c r="D96" s="42"/>
      <c r="E96" s="42"/>
      <c r="F96" s="42"/>
      <c r="G96" s="45"/>
      <c r="H96" s="45"/>
      <c r="I96" s="45"/>
      <c r="J96" s="45"/>
      <c r="K96" s="44"/>
      <c r="L96" s="39"/>
      <c r="U96" s="13"/>
      <c r="V96" s="13"/>
    </row>
    <row r="97" spans="1:22" ht="15">
      <c r="A97" s="43"/>
      <c r="B97" s="42"/>
      <c r="C97" s="42"/>
      <c r="D97" s="42"/>
      <c r="E97" s="42"/>
      <c r="F97" s="42"/>
      <c r="G97" s="42"/>
      <c r="H97" s="42"/>
      <c r="I97" s="42"/>
      <c r="J97" s="42"/>
      <c r="K97" s="41"/>
      <c r="L97" s="39"/>
      <c r="M97" s="12"/>
      <c r="O97" s="13"/>
      <c r="R97" s="13"/>
      <c r="S97" s="13"/>
      <c r="T97" s="13"/>
      <c r="U97" s="13"/>
      <c r="V97" s="13"/>
    </row>
    <row r="98" spans="1:22" ht="15" customHeight="1">
      <c r="B98" s="35"/>
      <c r="C98" s="35"/>
      <c r="D98" s="35"/>
      <c r="E98" s="35"/>
      <c r="F98" s="36"/>
      <c r="G98" s="35"/>
      <c r="H98" s="35"/>
      <c r="I98" s="35"/>
      <c r="J98" s="35"/>
      <c r="K98" s="35"/>
      <c r="T98" s="13"/>
      <c r="U98" s="13"/>
      <c r="V98" s="13"/>
    </row>
    <row r="99" spans="1:22" ht="1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</row>
    <row r="100" spans="1:22" ht="1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9"/>
      <c r="M100" s="13"/>
      <c r="N100" s="13"/>
      <c r="O100" s="13"/>
    </row>
    <row r="101" spans="1:22">
      <c r="B101" s="35"/>
      <c r="C101" s="35"/>
      <c r="D101" s="36"/>
      <c r="E101" s="36"/>
      <c r="F101" s="35"/>
      <c r="G101" s="35"/>
      <c r="H101" s="35"/>
      <c r="I101" s="35"/>
      <c r="J101" s="35"/>
      <c r="K101" s="35"/>
      <c r="L101" s="39"/>
      <c r="M101" s="12"/>
      <c r="O101" s="13"/>
    </row>
    <row r="102" spans="1:22">
      <c r="B102" s="35"/>
      <c r="C102" s="35"/>
      <c r="D102" s="40"/>
      <c r="E102" s="40"/>
      <c r="F102" s="35"/>
      <c r="G102" s="35"/>
      <c r="H102" s="35"/>
      <c r="I102" s="35"/>
      <c r="J102" s="35"/>
      <c r="K102" s="35"/>
      <c r="L102" s="39"/>
      <c r="M102" s="12"/>
      <c r="O102" s="13"/>
    </row>
    <row r="103" spans="1:22">
      <c r="B103" s="35"/>
      <c r="C103" s="35"/>
      <c r="D103" s="38"/>
      <c r="E103" s="38"/>
      <c r="F103" s="35"/>
      <c r="G103" s="35"/>
      <c r="H103" s="35"/>
      <c r="I103" s="35"/>
      <c r="J103" s="35"/>
      <c r="K103" s="35"/>
      <c r="L103" s="39"/>
      <c r="M103" s="12"/>
      <c r="O103" s="13"/>
    </row>
    <row r="104" spans="1:22">
      <c r="B104" s="35"/>
      <c r="C104" s="35"/>
      <c r="D104" s="38"/>
      <c r="E104" s="38"/>
      <c r="F104" s="35"/>
      <c r="G104" s="35"/>
      <c r="H104" s="35"/>
      <c r="I104" s="35"/>
      <c r="J104" s="35"/>
      <c r="K104" s="35"/>
      <c r="O104" s="13"/>
    </row>
    <row r="105" spans="1:22">
      <c r="B105" s="35"/>
      <c r="C105" s="35"/>
      <c r="D105" s="37"/>
      <c r="E105" s="37"/>
      <c r="F105" s="36"/>
      <c r="G105" s="35"/>
      <c r="H105" s="35"/>
      <c r="I105" s="35"/>
      <c r="J105" s="35"/>
      <c r="K105" s="35"/>
      <c r="O105" s="13"/>
    </row>
    <row r="106" spans="1:22">
      <c r="B106" s="35"/>
      <c r="C106" s="35"/>
      <c r="D106" s="35"/>
      <c r="E106" s="35"/>
      <c r="F106" s="36"/>
      <c r="G106" s="35"/>
      <c r="H106" s="35"/>
      <c r="I106" s="35"/>
      <c r="J106" s="35"/>
      <c r="K106" s="35"/>
      <c r="O106" s="13"/>
    </row>
    <row r="107" spans="1:22">
      <c r="D107" s="12"/>
      <c r="E107" s="12"/>
      <c r="F107" s="13"/>
      <c r="M107" s="12"/>
      <c r="N107" s="31"/>
      <c r="O107" s="13"/>
    </row>
    <row r="108" spans="1:22">
      <c r="B108" s="34"/>
      <c r="C108" s="34"/>
      <c r="D108" s="12"/>
      <c r="E108" s="12"/>
      <c r="F108" s="13"/>
      <c r="G108" s="34"/>
      <c r="H108" s="34"/>
      <c r="I108" s="34"/>
      <c r="J108" s="34"/>
      <c r="K108" s="34"/>
      <c r="M108" s="12"/>
      <c r="N108" s="31"/>
      <c r="O108" s="13"/>
    </row>
    <row r="109" spans="1:22" ht="15">
      <c r="B109" s="33"/>
      <c r="C109" s="33"/>
      <c r="D109" s="12"/>
      <c r="E109" s="12"/>
      <c r="F109" s="13"/>
      <c r="G109" s="33"/>
      <c r="H109" s="33"/>
      <c r="I109" s="33"/>
      <c r="J109" s="33"/>
      <c r="K109" s="33"/>
      <c r="M109" s="12"/>
      <c r="N109" s="31"/>
      <c r="O109" s="13"/>
    </row>
    <row r="110" spans="1:22">
      <c r="B110" s="32"/>
      <c r="C110" s="32"/>
      <c r="D110" s="12"/>
      <c r="E110" s="12"/>
      <c r="F110" s="13"/>
      <c r="G110" s="32"/>
      <c r="H110" s="32"/>
      <c r="I110" s="32"/>
      <c r="J110" s="32"/>
      <c r="K110" s="32"/>
      <c r="M110" s="12"/>
      <c r="N110" s="31"/>
      <c r="O110" s="13"/>
    </row>
    <row r="111" spans="1:22">
      <c r="D111" s="12"/>
      <c r="E111" s="12"/>
      <c r="F111" s="13"/>
      <c r="M111" s="12"/>
      <c r="N111" s="31"/>
      <c r="O111" s="13"/>
    </row>
    <row r="112" spans="1:22" ht="15" customHeight="1">
      <c r="D112" s="12"/>
      <c r="E112" s="12"/>
      <c r="F112" s="13"/>
      <c r="M112" s="12"/>
      <c r="N112" s="31"/>
      <c r="O112" s="13"/>
    </row>
    <row r="113" spans="4:15">
      <c r="D113" s="12"/>
      <c r="E113" s="12"/>
      <c r="F113" s="13"/>
      <c r="M113" s="12"/>
      <c r="N113" s="31"/>
      <c r="O113" s="13"/>
    </row>
    <row r="114" spans="4:15">
      <c r="D114" s="12"/>
      <c r="E114" s="12"/>
      <c r="F114" s="13"/>
      <c r="M114" s="12"/>
      <c r="O114" s="13"/>
    </row>
    <row r="115" spans="4:15">
      <c r="D115" s="12"/>
      <c r="E115" s="12"/>
      <c r="F115" s="13"/>
      <c r="M115" s="12"/>
      <c r="O115" s="13"/>
    </row>
    <row r="116" spans="4:15">
      <c r="M116" s="12"/>
      <c r="O116" s="13"/>
    </row>
    <row r="117" spans="4:15">
      <c r="M117" s="12"/>
      <c r="O117" s="13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 codeName="Sheet12">
    <pageSetUpPr fitToPage="1"/>
  </sheetPr>
  <dimension ref="A1:V117"/>
  <sheetViews>
    <sheetView showGridLines="0" showRuler="0" zoomScale="71" zoomScaleNormal="120" workbookViewId="0">
      <selection activeCell="J25" sqref="J25"/>
    </sheetView>
  </sheetViews>
  <sheetFormatPr defaultColWidth="8.85546875" defaultRowHeight="14.25"/>
  <cols>
    <col min="1" max="1" width="5" style="12" customWidth="1"/>
    <col min="2" max="2" width="20.140625" style="12" customWidth="1"/>
    <col min="3" max="3" width="27.140625" style="12" customWidth="1"/>
    <col min="4" max="4" width="14.42578125" style="31" customWidth="1"/>
    <col min="5" max="5" width="23" style="31" customWidth="1"/>
    <col min="6" max="6" width="14.85546875" style="12" customWidth="1"/>
    <col min="7" max="7" width="12.85546875" style="12" customWidth="1"/>
    <col min="8" max="8" width="13.7109375" style="12" customWidth="1"/>
    <col min="9" max="9" width="7.7109375" style="12" customWidth="1"/>
    <col min="10" max="10" width="35.85546875" style="12" customWidth="1"/>
    <col min="11" max="11" width="6.28515625" style="12" customWidth="1"/>
    <col min="12" max="12" width="15" style="31" customWidth="1"/>
    <col min="13" max="13" width="11" style="31" customWidth="1"/>
    <col min="14" max="15" width="10.140625" style="12" bestFit="1" customWidth="1"/>
    <col min="16" max="16" width="14.140625" style="12" bestFit="1" customWidth="1"/>
    <col min="17" max="18" width="11.140625" style="12" bestFit="1" customWidth="1"/>
    <col min="19" max="19" width="10.140625" style="12" bestFit="1" customWidth="1"/>
    <col min="20" max="16384" width="8.85546875" style="12"/>
  </cols>
  <sheetData>
    <row r="1" spans="1:22" s="13" customFormat="1" ht="45.75">
      <c r="A1" s="313" t="str">
        <f ca="1">IF(F4="","CLASS GPA TRACKER",F4&amp;": "&amp;C6)</f>
        <v>SampleSheet: A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22" ht="20.25">
      <c r="A2" s="314" t="s">
        <v>132</v>
      </c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9"/>
      <c r="U2" s="13"/>
      <c r="V2" s="13"/>
    </row>
    <row r="3" spans="1:22" s="34" customFormat="1" ht="18" customHeight="1">
      <c r="A3" s="55"/>
      <c r="B3" s="83"/>
      <c r="C3" s="83"/>
      <c r="D3" s="84"/>
      <c r="E3" s="84"/>
      <c r="F3" s="83"/>
      <c r="G3" s="83"/>
      <c r="H3" s="83"/>
      <c r="I3" s="83"/>
      <c r="J3" s="83"/>
      <c r="K3" s="82"/>
      <c r="L3" s="39"/>
      <c r="M3" s="39"/>
      <c r="N3" s="13"/>
    </row>
    <row r="4" spans="1:22" ht="15.75" customHeight="1" thickBot="1">
      <c r="A4" s="43"/>
      <c r="B4" s="315" t="s">
        <v>131</v>
      </c>
      <c r="C4" s="315"/>
      <c r="D4" s="45"/>
      <c r="E4" s="81" t="s">
        <v>130</v>
      </c>
      <c r="F4" s="80" t="str" cm="1">
        <f t="array" aca="1" ref="F4" ca="1">MID(CELL("filename",A1),FIND("]",CELL("filename",A1))+1,255)</f>
        <v>SampleSheet</v>
      </c>
      <c r="G4" s="45"/>
      <c r="H4" s="316" t="s">
        <v>129</v>
      </c>
      <c r="I4" s="42"/>
      <c r="J4" s="72"/>
      <c r="K4" s="44"/>
      <c r="L4" s="39"/>
      <c r="R4" s="13"/>
      <c r="S4" s="13"/>
      <c r="T4" s="13"/>
      <c r="U4" s="13"/>
      <c r="V4" s="13"/>
    </row>
    <row r="5" spans="1:22" ht="33" customHeight="1">
      <c r="A5" s="43"/>
      <c r="B5" s="62" t="s">
        <v>128</v>
      </c>
      <c r="C5" s="78">
        <v>3.9</v>
      </c>
      <c r="D5" s="45"/>
      <c r="E5" s="77" t="s">
        <v>127</v>
      </c>
      <c r="F5" s="79">
        <v>0.5</v>
      </c>
      <c r="G5" s="45"/>
      <c r="H5" s="316"/>
      <c r="I5" s="42"/>
      <c r="J5" s="318" t="s">
        <v>126</v>
      </c>
      <c r="K5" s="44"/>
      <c r="L5" s="39"/>
      <c r="R5" s="13"/>
      <c r="S5" s="13"/>
      <c r="T5" s="13"/>
      <c r="U5" s="13"/>
      <c r="V5" s="13"/>
    </row>
    <row r="6" spans="1:22" ht="28.5" customHeight="1" thickBot="1">
      <c r="A6" s="43"/>
      <c r="B6" s="62" t="s">
        <v>125</v>
      </c>
      <c r="C6" s="78" t="s">
        <v>135</v>
      </c>
      <c r="D6" s="45"/>
      <c r="E6" s="77" t="s">
        <v>124</v>
      </c>
      <c r="F6" s="76">
        <v>1</v>
      </c>
      <c r="G6" s="45"/>
      <c r="H6" s="317"/>
      <c r="I6" s="42"/>
      <c r="J6" s="319"/>
      <c r="K6" s="44"/>
      <c r="L6" s="39"/>
      <c r="R6" s="13"/>
      <c r="S6" s="13"/>
      <c r="T6" s="13"/>
      <c r="U6" s="13"/>
      <c r="V6" s="13"/>
    </row>
    <row r="7" spans="1:22" ht="15.95" customHeight="1" thickBot="1">
      <c r="A7" s="43"/>
      <c r="B7" s="62" t="s">
        <v>123</v>
      </c>
      <c r="C7" s="63">
        <f>C5*F5</f>
        <v>1.95</v>
      </c>
      <c r="D7" s="45"/>
      <c r="E7" s="45"/>
      <c r="F7" s="42"/>
      <c r="G7" s="45"/>
      <c r="H7" s="75" t="s">
        <v>137</v>
      </c>
      <c r="I7" s="42"/>
      <c r="J7" s="319"/>
      <c r="K7" s="44"/>
      <c r="L7" s="39"/>
      <c r="R7" s="13"/>
      <c r="S7" s="13"/>
      <c r="T7" s="13"/>
      <c r="U7" s="13"/>
      <c r="V7" s="13"/>
    </row>
    <row r="8" spans="1:22" ht="15.95" customHeight="1">
      <c r="A8" s="43"/>
      <c r="B8" s="42"/>
      <c r="C8" s="42"/>
      <c r="D8" s="45"/>
      <c r="E8" s="45"/>
      <c r="F8" s="42"/>
      <c r="G8" s="45"/>
      <c r="H8" s="42"/>
      <c r="I8" s="42"/>
      <c r="J8" s="321"/>
      <c r="K8" s="44"/>
      <c r="L8" s="39"/>
      <c r="R8" s="13"/>
      <c r="S8" s="13"/>
      <c r="T8" s="13"/>
      <c r="U8" s="13"/>
      <c r="V8" s="13"/>
    </row>
    <row r="9" spans="1:22" ht="15" customHeight="1">
      <c r="A9" s="43"/>
      <c r="B9" s="315" t="s">
        <v>121</v>
      </c>
      <c r="C9" s="315"/>
      <c r="D9" s="42"/>
      <c r="E9" s="315" t="s">
        <v>120</v>
      </c>
      <c r="F9" s="315"/>
      <c r="G9" s="315"/>
      <c r="H9" s="315"/>
      <c r="I9" s="45"/>
      <c r="J9" s="321"/>
      <c r="K9" s="41"/>
      <c r="L9" s="39"/>
      <c r="T9" s="13"/>
      <c r="U9" s="13"/>
      <c r="V9" s="13"/>
    </row>
    <row r="10" spans="1:22" ht="32.1" customHeight="1" thickBot="1">
      <c r="A10" s="43"/>
      <c r="B10" s="61" t="s">
        <v>113</v>
      </c>
      <c r="C10" s="74" t="s">
        <v>119</v>
      </c>
      <c r="D10" s="42"/>
      <c r="E10" s="61" t="s">
        <v>113</v>
      </c>
      <c r="F10" s="74" t="s">
        <v>118</v>
      </c>
      <c r="G10" s="60" t="s">
        <v>117</v>
      </c>
      <c r="H10" s="60" t="s">
        <v>116</v>
      </c>
      <c r="I10" s="45"/>
      <c r="J10" s="321"/>
      <c r="K10" s="41"/>
      <c r="L10" s="39"/>
      <c r="T10" s="13"/>
      <c r="U10" s="13"/>
      <c r="V10" s="13"/>
    </row>
    <row r="11" spans="1:22" s="34" customFormat="1" ht="15.95" customHeight="1">
      <c r="A11" s="55"/>
      <c r="B11" s="73" t="s">
        <v>106</v>
      </c>
      <c r="C11" s="56">
        <v>0.05</v>
      </c>
      <c r="D11" s="42"/>
      <c r="E11" s="69" t="str">
        <f t="shared" ref="E11:E20" si="0">IF(B11="","",B11)</f>
        <v>Class Exercises</v>
      </c>
      <c r="F11" s="68" t="str">
        <f t="shared" ref="F11:F20" si="1">IF( IF(E11&lt;&gt;"",COUNTIF($B$25:$B$94,E11),"") = 0,"", IF(E11&lt;&gt;"",COUNTIF($B$25:$B$94,E11),""))</f>
        <v/>
      </c>
      <c r="G11" s="67" t="str">
        <f t="shared" ref="G11:G20" si="2">IFERROR( IF(F11&lt;&gt;"",AVERAGEIFS($E$25:$E$94,$B$25:$B$94, E11),""),"")</f>
        <v/>
      </c>
      <c r="H11" s="67" t="str">
        <f t="shared" ref="H11:H20" si="3">IFERROR(G11*C11,"")</f>
        <v/>
      </c>
      <c r="I11" s="45"/>
      <c r="J11" s="321"/>
      <c r="K11" s="44"/>
      <c r="L11" s="12"/>
    </row>
    <row r="12" spans="1:22" s="13" customFormat="1" ht="15" customHeight="1">
      <c r="A12" s="55"/>
      <c r="B12" s="71" t="s">
        <v>100</v>
      </c>
      <c r="C12" s="50">
        <v>0.05</v>
      </c>
      <c r="D12" s="42"/>
      <c r="E12" s="69" t="str">
        <f t="shared" si="0"/>
        <v>Homework</v>
      </c>
      <c r="F12" s="68" t="str">
        <f t="shared" si="1"/>
        <v/>
      </c>
      <c r="G12" s="67" t="str">
        <f t="shared" si="2"/>
        <v/>
      </c>
      <c r="H12" s="67" t="str">
        <f t="shared" si="3"/>
        <v/>
      </c>
      <c r="I12" s="45"/>
      <c r="J12" s="321"/>
      <c r="K12" s="44"/>
      <c r="L12" s="12"/>
    </row>
    <row r="13" spans="1:22" s="13" customFormat="1" ht="15.95" customHeight="1">
      <c r="A13" s="55"/>
      <c r="B13" s="71" t="s">
        <v>140</v>
      </c>
      <c r="C13" s="50">
        <v>0.25</v>
      </c>
      <c r="D13" s="42"/>
      <c r="E13" s="69" t="str">
        <f t="shared" si="0"/>
        <v>MidTerm</v>
      </c>
      <c r="F13" s="68" t="str">
        <f t="shared" si="1"/>
        <v/>
      </c>
      <c r="G13" s="67" t="str">
        <f t="shared" si="2"/>
        <v/>
      </c>
      <c r="H13" s="67" t="str">
        <f t="shared" si="3"/>
        <v/>
      </c>
      <c r="I13" s="45"/>
      <c r="J13" s="321"/>
      <c r="K13" s="44"/>
      <c r="L13" s="12"/>
      <c r="M13" s="12"/>
    </row>
    <row r="14" spans="1:22" s="13" customFormat="1" ht="15.95" customHeight="1">
      <c r="A14" s="55"/>
      <c r="B14" s="71" t="s">
        <v>95</v>
      </c>
      <c r="C14" s="50">
        <v>0.1</v>
      </c>
      <c r="D14" s="42"/>
      <c r="E14" s="69" t="str">
        <f t="shared" si="0"/>
        <v>Projects</v>
      </c>
      <c r="F14" s="68" t="str">
        <f t="shared" si="1"/>
        <v/>
      </c>
      <c r="G14" s="67" t="str">
        <f t="shared" si="2"/>
        <v/>
      </c>
      <c r="H14" s="67" t="str">
        <f t="shared" si="3"/>
        <v/>
      </c>
      <c r="I14" s="45"/>
      <c r="J14" s="321"/>
      <c r="K14" s="44"/>
      <c r="L14" s="12"/>
      <c r="M14" s="12"/>
    </row>
    <row r="15" spans="1:22" s="13" customFormat="1" ht="15.95" customHeight="1">
      <c r="A15" s="55"/>
      <c r="B15" s="71" t="s">
        <v>97</v>
      </c>
      <c r="C15" s="50">
        <v>0.55000000000000004</v>
      </c>
      <c r="D15" s="42"/>
      <c r="E15" s="69" t="str">
        <f t="shared" si="0"/>
        <v>Final Exam</v>
      </c>
      <c r="F15" s="68" t="str">
        <f t="shared" si="1"/>
        <v/>
      </c>
      <c r="G15" s="67" t="str">
        <f t="shared" si="2"/>
        <v/>
      </c>
      <c r="H15" s="67" t="str">
        <f t="shared" si="3"/>
        <v/>
      </c>
      <c r="I15" s="45"/>
      <c r="J15" s="321"/>
      <c r="K15" s="44"/>
      <c r="L15" s="31"/>
      <c r="M15" s="31"/>
    </row>
    <row r="16" spans="1:22" s="13" customFormat="1" ht="15.95" customHeight="1">
      <c r="A16" s="55"/>
      <c r="B16" s="71"/>
      <c r="C16" s="50">
        <v>0</v>
      </c>
      <c r="D16" s="42"/>
      <c r="E16" s="69" t="str">
        <f t="shared" si="0"/>
        <v/>
      </c>
      <c r="F16" s="68" t="str">
        <f t="shared" si="1"/>
        <v/>
      </c>
      <c r="G16" s="67" t="str">
        <f t="shared" si="2"/>
        <v/>
      </c>
      <c r="H16" s="67" t="str">
        <f t="shared" si="3"/>
        <v/>
      </c>
      <c r="I16" s="45"/>
      <c r="J16" s="45"/>
      <c r="K16" s="44"/>
      <c r="L16" s="39"/>
      <c r="M16" s="31"/>
    </row>
    <row r="17" spans="1:22" s="13" customFormat="1" ht="15.95" customHeight="1">
      <c r="A17" s="55"/>
      <c r="B17" s="71"/>
      <c r="C17" s="50">
        <v>0</v>
      </c>
      <c r="D17" s="42"/>
      <c r="E17" s="69" t="str">
        <f t="shared" si="0"/>
        <v/>
      </c>
      <c r="F17" s="68" t="str">
        <f t="shared" si="1"/>
        <v/>
      </c>
      <c r="G17" s="67" t="str">
        <f t="shared" si="2"/>
        <v/>
      </c>
      <c r="H17" s="67" t="str">
        <f t="shared" si="3"/>
        <v/>
      </c>
      <c r="I17" s="45"/>
      <c r="J17" s="45"/>
      <c r="K17" s="44"/>
      <c r="L17" s="39"/>
      <c r="M17" s="31"/>
    </row>
    <row r="18" spans="1:22" s="13" customFormat="1" ht="15.95" customHeight="1">
      <c r="A18" s="55"/>
      <c r="B18" s="71"/>
      <c r="C18" s="50">
        <v>0</v>
      </c>
      <c r="D18" s="42"/>
      <c r="E18" s="69" t="str">
        <f t="shared" si="0"/>
        <v/>
      </c>
      <c r="F18" s="68" t="str">
        <f t="shared" si="1"/>
        <v/>
      </c>
      <c r="G18" s="67" t="str">
        <f t="shared" si="2"/>
        <v/>
      </c>
      <c r="H18" s="67" t="str">
        <f t="shared" si="3"/>
        <v/>
      </c>
      <c r="I18" s="45"/>
      <c r="J18" s="45"/>
      <c r="K18" s="44"/>
      <c r="L18" s="39"/>
      <c r="M18" s="31"/>
    </row>
    <row r="19" spans="1:22" s="13" customFormat="1" ht="15.95" customHeight="1">
      <c r="A19" s="55"/>
      <c r="B19" s="71"/>
      <c r="C19" s="50">
        <v>0</v>
      </c>
      <c r="D19" s="42"/>
      <c r="E19" s="69" t="str">
        <f t="shared" si="0"/>
        <v/>
      </c>
      <c r="F19" s="68" t="str">
        <f t="shared" si="1"/>
        <v/>
      </c>
      <c r="G19" s="67" t="str">
        <f t="shared" si="2"/>
        <v/>
      </c>
      <c r="H19" s="67" t="str">
        <f t="shared" si="3"/>
        <v/>
      </c>
      <c r="I19" s="45"/>
      <c r="J19" s="45"/>
      <c r="K19" s="44"/>
      <c r="L19" s="39"/>
      <c r="M19" s="31"/>
    </row>
    <row r="20" spans="1:22" s="13" customFormat="1" ht="15.95" customHeight="1" thickBot="1">
      <c r="A20" s="55"/>
      <c r="B20" s="70"/>
      <c r="C20" s="46">
        <v>0</v>
      </c>
      <c r="D20" s="42"/>
      <c r="E20" s="69" t="str">
        <f t="shared" si="0"/>
        <v/>
      </c>
      <c r="F20" s="68" t="str">
        <f t="shared" si="1"/>
        <v/>
      </c>
      <c r="G20" s="67" t="str">
        <f t="shared" si="2"/>
        <v/>
      </c>
      <c r="H20" s="67" t="str">
        <f t="shared" si="3"/>
        <v/>
      </c>
      <c r="I20" s="45"/>
      <c r="J20" s="45"/>
      <c r="K20" s="44"/>
      <c r="L20" s="39"/>
      <c r="M20" s="31"/>
    </row>
    <row r="21" spans="1:22" s="13" customFormat="1" ht="15.95" customHeight="1">
      <c r="A21" s="55"/>
      <c r="B21" s="66"/>
      <c r="C21" s="64">
        <f>SUM(C11:C20)</f>
        <v>1</v>
      </c>
      <c r="D21" s="42"/>
      <c r="E21" s="66"/>
      <c r="F21" s="65">
        <f>SUM(F11:F20)</f>
        <v>0</v>
      </c>
      <c r="G21" s="64"/>
      <c r="H21" s="64" t="str">
        <f>IFERROR( SUM(H11:H20) / SUMIFS(C11:C20,H11:H20,"&gt;-1"),"")</f>
        <v/>
      </c>
      <c r="I21" s="63" t="s">
        <v>115</v>
      </c>
      <c r="J21" s="45"/>
      <c r="K21" s="44"/>
      <c r="L21" s="39"/>
      <c r="M21" s="31"/>
    </row>
    <row r="22" spans="1:22" s="34" customFormat="1" ht="15.95" customHeight="1">
      <c r="A22" s="55"/>
      <c r="B22" s="42"/>
      <c r="C22" s="42"/>
      <c r="D22" s="42"/>
      <c r="E22" s="42"/>
      <c r="F22" s="42"/>
      <c r="G22" s="45"/>
      <c r="H22" s="45"/>
      <c r="I22" s="45"/>
      <c r="J22" s="45"/>
      <c r="K22" s="44"/>
      <c r="L22" s="39"/>
      <c r="M22" s="31"/>
      <c r="N22" s="12"/>
      <c r="O22" s="12"/>
      <c r="U22" s="13"/>
      <c r="V22" s="13"/>
    </row>
    <row r="23" spans="1:22" s="34" customFormat="1" ht="15.95" customHeight="1">
      <c r="A23" s="55"/>
      <c r="B23" s="312" t="s">
        <v>114</v>
      </c>
      <c r="C23" s="312"/>
      <c r="D23" s="312"/>
      <c r="E23" s="312"/>
      <c r="F23" s="42"/>
      <c r="G23" s="45"/>
      <c r="H23" s="45"/>
      <c r="I23" s="45"/>
      <c r="J23" s="45"/>
      <c r="K23" s="44"/>
      <c r="L23" s="39"/>
      <c r="M23" s="31"/>
      <c r="U23" s="13"/>
      <c r="V23" s="13"/>
    </row>
    <row r="24" spans="1:22" s="33" customFormat="1" ht="54" customHeight="1" thickBot="1">
      <c r="A24" s="55"/>
      <c r="B24" s="61" t="s">
        <v>113</v>
      </c>
      <c r="C24" s="61" t="s">
        <v>112</v>
      </c>
      <c r="D24" s="60" t="s">
        <v>111</v>
      </c>
      <c r="E24" s="60" t="s">
        <v>110</v>
      </c>
      <c r="F24" s="45"/>
      <c r="G24" s="45"/>
      <c r="H24" s="45"/>
      <c r="I24" s="45"/>
      <c r="J24" s="45"/>
      <c r="K24" s="44"/>
      <c r="L24" s="39"/>
      <c r="M24" s="31"/>
      <c r="U24" s="13"/>
      <c r="V24" s="13"/>
    </row>
    <row r="25" spans="1:22" s="32" customFormat="1" ht="15.95" customHeight="1">
      <c r="A25" s="55"/>
      <c r="B25" s="59"/>
      <c r="C25" s="58"/>
      <c r="D25" s="57"/>
      <c r="E25" s="56"/>
      <c r="F25" s="45"/>
      <c r="G25" s="45"/>
      <c r="H25" s="45"/>
      <c r="I25" s="45"/>
      <c r="J25" s="45"/>
      <c r="K25" s="44"/>
      <c r="L25" s="39"/>
      <c r="M25" s="31"/>
      <c r="U25" s="13"/>
      <c r="V25" s="13"/>
    </row>
    <row r="26" spans="1:22" s="33" customFormat="1" ht="15.95" customHeight="1">
      <c r="A26" s="55"/>
      <c r="B26" s="53"/>
      <c r="C26" s="52"/>
      <c r="D26" s="51"/>
      <c r="E26" s="50"/>
      <c r="F26" s="45"/>
      <c r="G26" s="45"/>
      <c r="H26" s="45"/>
      <c r="I26" s="45"/>
      <c r="J26" s="45"/>
      <c r="K26" s="44"/>
      <c r="L26" s="39"/>
      <c r="M26" s="31"/>
      <c r="U26" s="13"/>
      <c r="V26" s="13"/>
    </row>
    <row r="27" spans="1:22" s="32" customFormat="1" ht="15.95" customHeight="1">
      <c r="A27" s="55"/>
      <c r="B27" s="53"/>
      <c r="C27" s="52"/>
      <c r="D27" s="51"/>
      <c r="E27" s="50"/>
      <c r="F27" s="45"/>
      <c r="G27" s="45"/>
      <c r="H27" s="45"/>
      <c r="I27" s="45"/>
      <c r="J27" s="45"/>
      <c r="K27" s="44"/>
      <c r="L27" s="39"/>
      <c r="M27" s="31"/>
      <c r="U27" s="13"/>
      <c r="V27" s="13"/>
    </row>
    <row r="28" spans="1:22" ht="15.95" customHeight="1">
      <c r="A28" s="55"/>
      <c r="B28" s="53"/>
      <c r="C28" s="52"/>
      <c r="D28" s="51"/>
      <c r="E28" s="50"/>
      <c r="F28" s="45"/>
      <c r="G28" s="45"/>
      <c r="H28" s="45"/>
      <c r="I28" s="45"/>
      <c r="J28" s="45"/>
      <c r="K28" s="44"/>
      <c r="L28" s="39"/>
      <c r="U28" s="13"/>
      <c r="V28" s="13"/>
    </row>
    <row r="29" spans="1:22" ht="15.95" customHeight="1">
      <c r="A29" s="54"/>
      <c r="B29" s="53"/>
      <c r="C29" s="52"/>
      <c r="D29" s="51"/>
      <c r="E29" s="50"/>
      <c r="F29" s="45"/>
      <c r="G29" s="45"/>
      <c r="H29" s="45"/>
      <c r="I29" s="45"/>
      <c r="J29" s="45"/>
      <c r="K29" s="44"/>
      <c r="L29" s="39"/>
      <c r="U29" s="13"/>
      <c r="V29" s="13"/>
    </row>
    <row r="30" spans="1:22" ht="15.95" customHeight="1">
      <c r="A30" s="43"/>
      <c r="B30" s="53"/>
      <c r="C30" s="52"/>
      <c r="D30" s="51"/>
      <c r="E30" s="50"/>
      <c r="F30" s="45"/>
      <c r="G30" s="45"/>
      <c r="H30" s="45"/>
      <c r="I30" s="45"/>
      <c r="J30" s="45"/>
      <c r="K30" s="44"/>
      <c r="L30" s="39"/>
      <c r="U30" s="13"/>
      <c r="V30" s="13"/>
    </row>
    <row r="31" spans="1:22" ht="15.95" customHeight="1">
      <c r="A31" s="43"/>
      <c r="B31" s="53"/>
      <c r="C31" s="52"/>
      <c r="D31" s="51"/>
      <c r="E31" s="50"/>
      <c r="F31" s="45"/>
      <c r="G31" s="45"/>
      <c r="H31" s="45"/>
      <c r="I31" s="45"/>
      <c r="J31" s="45"/>
      <c r="K31" s="44"/>
      <c r="L31" s="39"/>
      <c r="U31" s="13"/>
      <c r="V31" s="13"/>
    </row>
    <row r="32" spans="1:22" ht="15.95" customHeight="1">
      <c r="A32" s="43"/>
      <c r="B32" s="53"/>
      <c r="C32" s="52"/>
      <c r="D32" s="51"/>
      <c r="E32" s="50"/>
      <c r="F32" s="45"/>
      <c r="G32" s="45"/>
      <c r="H32" s="45"/>
      <c r="I32" s="45"/>
      <c r="J32" s="45"/>
      <c r="K32" s="44"/>
      <c r="L32" s="39"/>
      <c r="U32" s="13"/>
      <c r="V32" s="13"/>
    </row>
    <row r="33" spans="1:22" ht="15.95" customHeight="1">
      <c r="A33" s="43"/>
      <c r="B33" s="53"/>
      <c r="C33" s="52"/>
      <c r="D33" s="51"/>
      <c r="E33" s="50"/>
      <c r="F33" s="45"/>
      <c r="G33" s="45"/>
      <c r="H33" s="45"/>
      <c r="I33" s="45"/>
      <c r="J33" s="45"/>
      <c r="K33" s="44"/>
      <c r="L33" s="39"/>
      <c r="U33" s="13"/>
      <c r="V33" s="13"/>
    </row>
    <row r="34" spans="1:22" ht="15.95" customHeight="1">
      <c r="A34" s="43"/>
      <c r="B34" s="53"/>
      <c r="C34" s="52"/>
      <c r="D34" s="51"/>
      <c r="E34" s="50"/>
      <c r="F34" s="45"/>
      <c r="G34" s="45"/>
      <c r="H34" s="45"/>
      <c r="I34" s="45"/>
      <c r="J34" s="45"/>
      <c r="K34" s="44"/>
      <c r="L34" s="39"/>
      <c r="U34" s="13"/>
      <c r="V34" s="13"/>
    </row>
    <row r="35" spans="1:22" ht="15.95" customHeight="1">
      <c r="A35" s="43"/>
      <c r="B35" s="53"/>
      <c r="C35" s="52"/>
      <c r="D35" s="51"/>
      <c r="E35" s="50"/>
      <c r="F35" s="45"/>
      <c r="G35" s="45"/>
      <c r="H35" s="45"/>
      <c r="I35" s="45"/>
      <c r="J35" s="45"/>
      <c r="K35" s="44"/>
      <c r="L35" s="39"/>
      <c r="U35" s="13"/>
      <c r="V35" s="13"/>
    </row>
    <row r="36" spans="1:22" ht="15.95" customHeight="1">
      <c r="A36" s="43"/>
      <c r="B36" s="53"/>
      <c r="C36" s="52"/>
      <c r="D36" s="51"/>
      <c r="E36" s="50"/>
      <c r="F36" s="45"/>
      <c r="G36" s="45"/>
      <c r="H36" s="45"/>
      <c r="I36" s="45"/>
      <c r="J36" s="45"/>
      <c r="K36" s="44"/>
      <c r="L36" s="39"/>
      <c r="R36" s="13"/>
      <c r="S36" s="13"/>
      <c r="T36" s="13"/>
      <c r="U36" s="13"/>
      <c r="V36" s="13"/>
    </row>
    <row r="37" spans="1:22" s="32" customFormat="1" ht="15.95" customHeight="1">
      <c r="A37" s="55"/>
      <c r="B37" s="53"/>
      <c r="C37" s="52"/>
      <c r="D37" s="51"/>
      <c r="E37" s="50"/>
      <c r="F37" s="45"/>
      <c r="G37" s="45"/>
      <c r="H37" s="45"/>
      <c r="I37" s="45"/>
      <c r="J37" s="45"/>
      <c r="K37" s="44"/>
      <c r="L37" s="39"/>
      <c r="M37" s="31"/>
      <c r="N37" s="12"/>
      <c r="O37" s="12"/>
      <c r="U37" s="13"/>
      <c r="V37" s="13"/>
    </row>
    <row r="38" spans="1:22" s="33" customFormat="1" ht="15.95" customHeight="1">
      <c r="A38" s="55"/>
      <c r="B38" s="53"/>
      <c r="C38" s="52"/>
      <c r="D38" s="51"/>
      <c r="E38" s="50"/>
      <c r="F38" s="45"/>
      <c r="G38" s="45"/>
      <c r="H38" s="45"/>
      <c r="I38" s="45"/>
      <c r="J38" s="45"/>
      <c r="K38" s="44"/>
      <c r="L38" s="39"/>
      <c r="M38" s="31"/>
      <c r="N38" s="12"/>
      <c r="O38" s="12"/>
      <c r="U38" s="13"/>
      <c r="V38" s="13"/>
    </row>
    <row r="39" spans="1:22" s="32" customFormat="1" ht="15.95" customHeight="1">
      <c r="A39" s="55"/>
      <c r="B39" s="53"/>
      <c r="C39" s="52"/>
      <c r="D39" s="51"/>
      <c r="E39" s="50"/>
      <c r="F39" s="45"/>
      <c r="G39" s="45"/>
      <c r="H39" s="45"/>
      <c r="I39" s="45"/>
      <c r="J39" s="45"/>
      <c r="K39" s="44"/>
      <c r="L39" s="39"/>
      <c r="M39" s="31"/>
      <c r="N39" s="12"/>
      <c r="O39" s="12"/>
      <c r="U39" s="13"/>
      <c r="V39" s="13"/>
    </row>
    <row r="40" spans="1:22" ht="15.95" customHeight="1">
      <c r="A40" s="55"/>
      <c r="B40" s="53"/>
      <c r="C40" s="52"/>
      <c r="D40" s="51"/>
      <c r="E40" s="50"/>
      <c r="F40" s="45"/>
      <c r="G40" s="45"/>
      <c r="H40" s="45"/>
      <c r="I40" s="45"/>
      <c r="J40" s="45"/>
      <c r="K40" s="44"/>
      <c r="L40" s="39"/>
      <c r="U40" s="13"/>
      <c r="V40" s="13"/>
    </row>
    <row r="41" spans="1:22" ht="15.95" customHeight="1">
      <c r="A41" s="54"/>
      <c r="B41" s="53"/>
      <c r="C41" s="52"/>
      <c r="D41" s="51"/>
      <c r="E41" s="50"/>
      <c r="F41" s="45"/>
      <c r="G41" s="45"/>
      <c r="H41" s="45"/>
      <c r="I41" s="45"/>
      <c r="J41" s="45"/>
      <c r="K41" s="44"/>
      <c r="L41" s="39"/>
      <c r="U41" s="13"/>
      <c r="V41" s="13"/>
    </row>
    <row r="42" spans="1:22" ht="15.95" customHeight="1">
      <c r="A42" s="43"/>
      <c r="B42" s="53"/>
      <c r="C42" s="52"/>
      <c r="D42" s="51"/>
      <c r="E42" s="50"/>
      <c r="F42" s="45"/>
      <c r="G42" s="45"/>
      <c r="H42" s="45"/>
      <c r="I42" s="45"/>
      <c r="J42" s="45"/>
      <c r="K42" s="44"/>
      <c r="L42" s="39"/>
      <c r="U42" s="13"/>
      <c r="V42" s="13"/>
    </row>
    <row r="43" spans="1:22" ht="15.95" customHeight="1">
      <c r="A43" s="43"/>
      <c r="B43" s="53"/>
      <c r="C43" s="52"/>
      <c r="D43" s="51"/>
      <c r="E43" s="50"/>
      <c r="F43" s="45"/>
      <c r="G43" s="45"/>
      <c r="H43" s="45"/>
      <c r="I43" s="45"/>
      <c r="J43" s="45"/>
      <c r="K43" s="44"/>
      <c r="L43" s="39"/>
      <c r="U43" s="13"/>
      <c r="V43" s="13"/>
    </row>
    <row r="44" spans="1:22" ht="15.95" customHeight="1">
      <c r="A44" s="43"/>
      <c r="B44" s="53"/>
      <c r="C44" s="52"/>
      <c r="D44" s="51"/>
      <c r="E44" s="50"/>
      <c r="F44" s="45"/>
      <c r="G44" s="45"/>
      <c r="H44" s="45"/>
      <c r="I44" s="45"/>
      <c r="J44" s="45"/>
      <c r="K44" s="44"/>
      <c r="L44" s="39"/>
      <c r="U44" s="13"/>
      <c r="V44" s="13"/>
    </row>
    <row r="45" spans="1:22" ht="15.95" customHeight="1">
      <c r="A45" s="43"/>
      <c r="B45" s="53"/>
      <c r="C45" s="52"/>
      <c r="D45" s="51"/>
      <c r="E45" s="50"/>
      <c r="F45" s="45"/>
      <c r="G45" s="45"/>
      <c r="H45" s="45"/>
      <c r="I45" s="45"/>
      <c r="J45" s="45"/>
      <c r="K45" s="44"/>
      <c r="L45" s="39"/>
      <c r="R45" s="13"/>
      <c r="S45" s="13"/>
      <c r="T45" s="13"/>
      <c r="U45" s="13"/>
      <c r="V45" s="13"/>
    </row>
    <row r="46" spans="1:22" s="32" customFormat="1" ht="15.95" customHeight="1">
      <c r="A46" s="55"/>
      <c r="B46" s="53"/>
      <c r="C46" s="52"/>
      <c r="D46" s="51"/>
      <c r="E46" s="50"/>
      <c r="F46" s="45"/>
      <c r="G46" s="45"/>
      <c r="H46" s="45"/>
      <c r="I46" s="45"/>
      <c r="J46" s="45"/>
      <c r="K46" s="44"/>
      <c r="L46" s="39"/>
      <c r="M46" s="31"/>
      <c r="N46" s="12"/>
      <c r="O46" s="12"/>
      <c r="U46" s="13"/>
      <c r="V46" s="13"/>
    </row>
    <row r="47" spans="1:22" s="33" customFormat="1" ht="15.95" customHeight="1">
      <c r="A47" s="55"/>
      <c r="B47" s="53"/>
      <c r="C47" s="52"/>
      <c r="D47" s="51"/>
      <c r="E47" s="50"/>
      <c r="F47" s="45"/>
      <c r="G47" s="45"/>
      <c r="H47" s="45"/>
      <c r="I47" s="45"/>
      <c r="J47" s="45"/>
      <c r="K47" s="44"/>
      <c r="L47" s="39"/>
      <c r="M47" s="31"/>
      <c r="N47" s="12"/>
      <c r="O47" s="12"/>
      <c r="U47" s="13"/>
      <c r="V47" s="13"/>
    </row>
    <row r="48" spans="1:22" s="32" customFormat="1" ht="15.95" customHeight="1">
      <c r="A48" s="55"/>
      <c r="B48" s="53"/>
      <c r="C48" s="52"/>
      <c r="D48" s="51"/>
      <c r="E48" s="50"/>
      <c r="F48" s="45"/>
      <c r="G48" s="45"/>
      <c r="H48" s="45"/>
      <c r="I48" s="45"/>
      <c r="J48" s="45"/>
      <c r="K48" s="44"/>
      <c r="L48" s="39"/>
      <c r="M48" s="31"/>
      <c r="N48" s="12"/>
      <c r="O48" s="12"/>
      <c r="U48" s="13"/>
      <c r="V48" s="13"/>
    </row>
    <row r="49" spans="1:22" ht="15.95" customHeight="1">
      <c r="A49" s="55"/>
      <c r="B49" s="53"/>
      <c r="C49" s="52"/>
      <c r="D49" s="51"/>
      <c r="E49" s="50"/>
      <c r="F49" s="45"/>
      <c r="G49" s="45"/>
      <c r="H49" s="45"/>
      <c r="I49" s="45"/>
      <c r="J49" s="45"/>
      <c r="K49" s="44"/>
      <c r="L49" s="39"/>
      <c r="U49" s="13"/>
      <c r="V49" s="13"/>
    </row>
    <row r="50" spans="1:22" ht="15.95" customHeight="1">
      <c r="A50" s="54"/>
      <c r="B50" s="53"/>
      <c r="C50" s="52"/>
      <c r="D50" s="51"/>
      <c r="E50" s="50"/>
      <c r="F50" s="45"/>
      <c r="G50" s="45"/>
      <c r="H50" s="45"/>
      <c r="I50" s="45"/>
      <c r="J50" s="45"/>
      <c r="K50" s="44"/>
      <c r="L50" s="39"/>
      <c r="U50" s="13"/>
      <c r="V50" s="13"/>
    </row>
    <row r="51" spans="1:22" ht="15.95" customHeight="1">
      <c r="A51" s="43"/>
      <c r="B51" s="53"/>
      <c r="C51" s="52"/>
      <c r="D51" s="51"/>
      <c r="E51" s="50"/>
      <c r="F51" s="45"/>
      <c r="G51" s="45"/>
      <c r="H51" s="45"/>
      <c r="I51" s="45"/>
      <c r="J51" s="45"/>
      <c r="K51" s="44"/>
      <c r="L51" s="39"/>
      <c r="R51" s="13"/>
      <c r="S51" s="13"/>
      <c r="T51" s="13"/>
      <c r="U51" s="13"/>
      <c r="V51" s="13"/>
    </row>
    <row r="52" spans="1:22" s="32" customFormat="1" ht="15.95" customHeight="1">
      <c r="A52" s="55"/>
      <c r="B52" s="53"/>
      <c r="C52" s="52"/>
      <c r="D52" s="51"/>
      <c r="E52" s="50"/>
      <c r="F52" s="45"/>
      <c r="G52" s="45"/>
      <c r="H52" s="45"/>
      <c r="I52" s="45"/>
      <c r="J52" s="45"/>
      <c r="K52" s="44"/>
      <c r="L52" s="39"/>
      <c r="M52" s="31"/>
      <c r="N52" s="12"/>
      <c r="O52" s="12"/>
      <c r="U52" s="13"/>
      <c r="V52" s="13"/>
    </row>
    <row r="53" spans="1:22" s="33" customFormat="1" ht="15.95" customHeight="1">
      <c r="A53" s="55"/>
      <c r="B53" s="53"/>
      <c r="C53" s="52"/>
      <c r="D53" s="51"/>
      <c r="E53" s="50"/>
      <c r="F53" s="45"/>
      <c r="G53" s="45"/>
      <c r="H53" s="45"/>
      <c r="I53" s="45"/>
      <c r="J53" s="45"/>
      <c r="K53" s="44"/>
      <c r="L53" s="39"/>
      <c r="M53" s="31"/>
      <c r="N53" s="12"/>
      <c r="O53" s="12"/>
      <c r="U53" s="13"/>
      <c r="V53" s="13"/>
    </row>
    <row r="54" spans="1:22" s="32" customFormat="1" ht="15.95" customHeight="1">
      <c r="A54" s="55"/>
      <c r="B54" s="53"/>
      <c r="C54" s="52"/>
      <c r="D54" s="51"/>
      <c r="E54" s="50"/>
      <c r="F54" s="45"/>
      <c r="G54" s="45"/>
      <c r="H54" s="45"/>
      <c r="I54" s="45"/>
      <c r="J54" s="45"/>
      <c r="K54" s="44"/>
      <c r="L54" s="39"/>
      <c r="M54" s="31"/>
      <c r="N54" s="12"/>
      <c r="O54" s="12"/>
      <c r="U54" s="13"/>
      <c r="V54" s="13"/>
    </row>
    <row r="55" spans="1:22" ht="15.95" customHeight="1">
      <c r="A55" s="55"/>
      <c r="B55" s="53"/>
      <c r="C55" s="52"/>
      <c r="D55" s="51"/>
      <c r="E55" s="50"/>
      <c r="F55" s="45"/>
      <c r="G55" s="45"/>
      <c r="H55" s="45"/>
      <c r="I55" s="45"/>
      <c r="J55" s="45"/>
      <c r="K55" s="44"/>
      <c r="L55" s="39"/>
      <c r="U55" s="13"/>
      <c r="V55" s="13"/>
    </row>
    <row r="56" spans="1:22" ht="15.95" customHeight="1">
      <c r="A56" s="54"/>
      <c r="B56" s="53"/>
      <c r="C56" s="52"/>
      <c r="D56" s="51"/>
      <c r="E56" s="50"/>
      <c r="F56" s="45"/>
      <c r="G56" s="45"/>
      <c r="H56" s="45"/>
      <c r="I56" s="45"/>
      <c r="J56" s="45"/>
      <c r="K56" s="44"/>
      <c r="L56" s="39"/>
      <c r="U56" s="13"/>
      <c r="V56" s="13"/>
    </row>
    <row r="57" spans="1:22" ht="15.95" customHeight="1">
      <c r="A57" s="43"/>
      <c r="B57" s="53"/>
      <c r="C57" s="52"/>
      <c r="D57" s="51"/>
      <c r="E57" s="50"/>
      <c r="F57" s="45"/>
      <c r="G57" s="45"/>
      <c r="H57" s="45"/>
      <c r="I57" s="45"/>
      <c r="J57" s="45"/>
      <c r="K57" s="44"/>
      <c r="L57" s="39"/>
      <c r="U57" s="13"/>
      <c r="V57" s="13"/>
    </row>
    <row r="58" spans="1:22" ht="15.95" customHeight="1">
      <c r="A58" s="43"/>
      <c r="B58" s="53"/>
      <c r="C58" s="52"/>
      <c r="D58" s="51"/>
      <c r="E58" s="50"/>
      <c r="F58" s="45"/>
      <c r="G58" s="45"/>
      <c r="H58" s="45"/>
      <c r="I58" s="45"/>
      <c r="J58" s="45"/>
      <c r="K58" s="44"/>
      <c r="L58" s="39"/>
      <c r="U58" s="13"/>
      <c r="V58" s="13"/>
    </row>
    <row r="59" spans="1:22" ht="15.95" customHeight="1">
      <c r="A59" s="43"/>
      <c r="B59" s="53"/>
      <c r="C59" s="52"/>
      <c r="D59" s="51"/>
      <c r="E59" s="50"/>
      <c r="F59" s="45"/>
      <c r="G59" s="45"/>
      <c r="H59" s="45"/>
      <c r="I59" s="45"/>
      <c r="J59" s="45"/>
      <c r="K59" s="44"/>
      <c r="L59" s="39"/>
      <c r="U59" s="13"/>
      <c r="V59" s="13"/>
    </row>
    <row r="60" spans="1:22" ht="15.95" customHeight="1">
      <c r="A60" s="43"/>
      <c r="B60" s="53"/>
      <c r="C60" s="52"/>
      <c r="D60" s="51"/>
      <c r="E60" s="50"/>
      <c r="F60" s="45"/>
      <c r="G60" s="45"/>
      <c r="H60" s="45"/>
      <c r="I60" s="45"/>
      <c r="J60" s="45"/>
      <c r="K60" s="44"/>
      <c r="L60" s="39"/>
      <c r="R60" s="13"/>
      <c r="S60" s="13"/>
      <c r="T60" s="13"/>
      <c r="U60" s="13"/>
      <c r="V60" s="13"/>
    </row>
    <row r="61" spans="1:22" s="32" customFormat="1" ht="15.95" customHeight="1">
      <c r="A61" s="55"/>
      <c r="B61" s="53"/>
      <c r="C61" s="52"/>
      <c r="D61" s="51"/>
      <c r="E61" s="50"/>
      <c r="F61" s="45"/>
      <c r="G61" s="45"/>
      <c r="H61" s="45"/>
      <c r="I61" s="45"/>
      <c r="J61" s="45"/>
      <c r="K61" s="44"/>
      <c r="L61" s="39"/>
      <c r="M61" s="31"/>
      <c r="N61" s="12"/>
      <c r="O61" s="12"/>
      <c r="U61" s="13"/>
      <c r="V61" s="13"/>
    </row>
    <row r="62" spans="1:22" s="33" customFormat="1" ht="15.95" customHeight="1">
      <c r="A62" s="55"/>
      <c r="B62" s="53"/>
      <c r="C62" s="52"/>
      <c r="D62" s="51"/>
      <c r="E62" s="50"/>
      <c r="F62" s="45"/>
      <c r="G62" s="45"/>
      <c r="H62" s="45"/>
      <c r="I62" s="45"/>
      <c r="J62" s="45"/>
      <c r="K62" s="44"/>
      <c r="L62" s="39"/>
      <c r="M62" s="31"/>
      <c r="N62" s="12"/>
      <c r="O62" s="12"/>
      <c r="U62" s="13"/>
      <c r="V62" s="13"/>
    </row>
    <row r="63" spans="1:22" s="32" customFormat="1" ht="15.95" customHeight="1">
      <c r="A63" s="55"/>
      <c r="B63" s="53"/>
      <c r="C63" s="52"/>
      <c r="D63" s="51"/>
      <c r="E63" s="50"/>
      <c r="F63" s="45"/>
      <c r="G63" s="45"/>
      <c r="H63" s="45"/>
      <c r="I63" s="45"/>
      <c r="J63" s="45"/>
      <c r="K63" s="44"/>
      <c r="L63" s="39"/>
      <c r="M63" s="31"/>
      <c r="N63" s="12"/>
      <c r="O63" s="12"/>
      <c r="U63" s="13"/>
      <c r="V63" s="13"/>
    </row>
    <row r="64" spans="1:22" s="33" customFormat="1" ht="15.95" customHeight="1">
      <c r="A64" s="55"/>
      <c r="B64" s="53"/>
      <c r="C64" s="52"/>
      <c r="D64" s="51"/>
      <c r="E64" s="50"/>
      <c r="F64" s="45"/>
      <c r="G64" s="45"/>
      <c r="H64" s="45"/>
      <c r="I64" s="45"/>
      <c r="J64" s="45"/>
      <c r="K64" s="44"/>
      <c r="L64" s="39"/>
      <c r="M64" s="31"/>
      <c r="N64" s="12"/>
      <c r="O64" s="12"/>
      <c r="U64" s="13"/>
      <c r="V64" s="13"/>
    </row>
    <row r="65" spans="1:22" s="32" customFormat="1" ht="15.95" customHeight="1">
      <c r="A65" s="55"/>
      <c r="B65" s="53"/>
      <c r="C65" s="52"/>
      <c r="D65" s="51"/>
      <c r="E65" s="50"/>
      <c r="F65" s="45"/>
      <c r="G65" s="45"/>
      <c r="H65" s="45"/>
      <c r="I65" s="45"/>
      <c r="J65" s="45"/>
      <c r="K65" s="44"/>
      <c r="L65" s="39"/>
      <c r="M65" s="31"/>
      <c r="N65" s="12"/>
      <c r="O65" s="12"/>
      <c r="U65" s="13"/>
      <c r="V65" s="13"/>
    </row>
    <row r="66" spans="1:22" ht="15.95" customHeight="1">
      <c r="A66" s="55"/>
      <c r="B66" s="53"/>
      <c r="C66" s="52"/>
      <c r="D66" s="51"/>
      <c r="E66" s="50"/>
      <c r="F66" s="45"/>
      <c r="G66" s="45"/>
      <c r="H66" s="45"/>
      <c r="I66" s="45"/>
      <c r="J66" s="45"/>
      <c r="K66" s="44"/>
      <c r="L66" s="39"/>
      <c r="U66" s="13"/>
      <c r="V66" s="13"/>
    </row>
    <row r="67" spans="1:22" ht="15.95" customHeight="1">
      <c r="A67" s="54"/>
      <c r="B67" s="53"/>
      <c r="C67" s="52"/>
      <c r="D67" s="51"/>
      <c r="E67" s="50"/>
      <c r="F67" s="45"/>
      <c r="G67" s="45"/>
      <c r="H67" s="45"/>
      <c r="I67" s="45"/>
      <c r="J67" s="45"/>
      <c r="K67" s="44"/>
      <c r="L67" s="39"/>
      <c r="U67" s="13"/>
      <c r="V67" s="13"/>
    </row>
    <row r="68" spans="1:22" ht="15.95" customHeight="1">
      <c r="A68" s="43"/>
      <c r="B68" s="53"/>
      <c r="C68" s="52"/>
      <c r="D68" s="51"/>
      <c r="E68" s="50"/>
      <c r="F68" s="45"/>
      <c r="G68" s="45"/>
      <c r="H68" s="45"/>
      <c r="I68" s="45"/>
      <c r="J68" s="45"/>
      <c r="K68" s="44"/>
      <c r="L68" s="39"/>
      <c r="U68" s="13"/>
      <c r="V68" s="13"/>
    </row>
    <row r="69" spans="1:22" ht="15.95" customHeight="1">
      <c r="A69" s="43"/>
      <c r="B69" s="53"/>
      <c r="C69" s="52"/>
      <c r="D69" s="51"/>
      <c r="E69" s="50"/>
      <c r="F69" s="45"/>
      <c r="G69" s="45"/>
      <c r="H69" s="45"/>
      <c r="I69" s="45"/>
      <c r="J69" s="45"/>
      <c r="K69" s="44"/>
      <c r="L69" s="39"/>
      <c r="U69" s="13"/>
      <c r="V69" s="13"/>
    </row>
    <row r="70" spans="1:22" ht="15.95" customHeight="1">
      <c r="A70" s="43"/>
      <c r="B70" s="53"/>
      <c r="C70" s="52"/>
      <c r="D70" s="51"/>
      <c r="E70" s="50"/>
      <c r="F70" s="45"/>
      <c r="G70" s="45"/>
      <c r="H70" s="45"/>
      <c r="I70" s="45"/>
      <c r="J70" s="45"/>
      <c r="K70" s="44"/>
      <c r="L70" s="39"/>
      <c r="U70" s="13"/>
      <c r="V70" s="13"/>
    </row>
    <row r="71" spans="1:22" ht="15.95" customHeight="1">
      <c r="A71" s="43"/>
      <c r="B71" s="53"/>
      <c r="C71" s="52"/>
      <c r="D71" s="51"/>
      <c r="E71" s="50"/>
      <c r="F71" s="45"/>
      <c r="G71" s="45"/>
      <c r="H71" s="45"/>
      <c r="I71" s="45"/>
      <c r="J71" s="45"/>
      <c r="K71" s="44"/>
      <c r="L71" s="39"/>
      <c r="R71" s="13"/>
      <c r="S71" s="13"/>
      <c r="T71" s="13"/>
      <c r="U71" s="13"/>
      <c r="V71" s="13"/>
    </row>
    <row r="72" spans="1:22" s="32" customFormat="1" ht="15.95" customHeight="1">
      <c r="A72" s="55"/>
      <c r="B72" s="53"/>
      <c r="C72" s="52"/>
      <c r="D72" s="51"/>
      <c r="E72" s="50"/>
      <c r="F72" s="45"/>
      <c r="G72" s="45"/>
      <c r="H72" s="45"/>
      <c r="I72" s="45"/>
      <c r="J72" s="45"/>
      <c r="K72" s="44"/>
      <c r="L72" s="39"/>
      <c r="M72" s="31"/>
      <c r="N72" s="12"/>
      <c r="O72" s="12"/>
      <c r="U72" s="13"/>
      <c r="V72" s="13"/>
    </row>
    <row r="73" spans="1:22" s="33" customFormat="1" ht="15.95" customHeight="1">
      <c r="A73" s="55"/>
      <c r="B73" s="53"/>
      <c r="C73" s="52"/>
      <c r="D73" s="51"/>
      <c r="E73" s="50"/>
      <c r="F73" s="45"/>
      <c r="G73" s="45"/>
      <c r="H73" s="45"/>
      <c r="I73" s="45"/>
      <c r="J73" s="45"/>
      <c r="K73" s="44"/>
      <c r="L73" s="39"/>
      <c r="M73" s="31"/>
      <c r="N73" s="12"/>
      <c r="O73" s="12"/>
      <c r="U73" s="13"/>
      <c r="V73" s="13"/>
    </row>
    <row r="74" spans="1:22" s="32" customFormat="1" ht="15.95" customHeight="1">
      <c r="A74" s="55"/>
      <c r="B74" s="53"/>
      <c r="C74" s="52"/>
      <c r="D74" s="51"/>
      <c r="E74" s="50"/>
      <c r="F74" s="45"/>
      <c r="G74" s="45"/>
      <c r="H74" s="45"/>
      <c r="I74" s="45"/>
      <c r="J74" s="45"/>
      <c r="K74" s="44"/>
      <c r="L74" s="39"/>
      <c r="M74" s="31"/>
      <c r="N74" s="12"/>
      <c r="O74" s="12"/>
      <c r="U74" s="13"/>
      <c r="V74" s="13"/>
    </row>
    <row r="75" spans="1:22" ht="15.95" customHeight="1">
      <c r="A75" s="55"/>
      <c r="B75" s="53"/>
      <c r="C75" s="52"/>
      <c r="D75" s="51"/>
      <c r="E75" s="50"/>
      <c r="F75" s="45"/>
      <c r="G75" s="45"/>
      <c r="H75" s="45"/>
      <c r="I75" s="45"/>
      <c r="J75" s="45"/>
      <c r="K75" s="44"/>
      <c r="L75" s="39"/>
      <c r="U75" s="13"/>
      <c r="V75" s="13"/>
    </row>
    <row r="76" spans="1:22" ht="15.95" customHeight="1">
      <c r="A76" s="54"/>
      <c r="B76" s="53"/>
      <c r="C76" s="52"/>
      <c r="D76" s="51"/>
      <c r="E76" s="50"/>
      <c r="F76" s="45"/>
      <c r="G76" s="45"/>
      <c r="H76" s="45"/>
      <c r="I76" s="45"/>
      <c r="J76" s="45"/>
      <c r="K76" s="44"/>
      <c r="L76" s="39"/>
      <c r="U76" s="13"/>
      <c r="V76" s="13"/>
    </row>
    <row r="77" spans="1:22" ht="15.95" customHeight="1">
      <c r="A77" s="43"/>
      <c r="B77" s="53"/>
      <c r="C77" s="52"/>
      <c r="D77" s="51"/>
      <c r="E77" s="50"/>
      <c r="F77" s="45"/>
      <c r="G77" s="45"/>
      <c r="H77" s="45"/>
      <c r="I77" s="45"/>
      <c r="J77" s="45"/>
      <c r="K77" s="44"/>
      <c r="L77" s="39"/>
      <c r="R77" s="13"/>
      <c r="S77" s="13"/>
      <c r="T77" s="13"/>
      <c r="U77" s="13"/>
      <c r="V77" s="13"/>
    </row>
    <row r="78" spans="1:22" s="32" customFormat="1" ht="15.95" customHeight="1">
      <c r="A78" s="55"/>
      <c r="B78" s="53"/>
      <c r="C78" s="52"/>
      <c r="D78" s="51"/>
      <c r="E78" s="50"/>
      <c r="F78" s="45"/>
      <c r="G78" s="45"/>
      <c r="H78" s="45"/>
      <c r="I78" s="45"/>
      <c r="J78" s="45"/>
      <c r="K78" s="44"/>
      <c r="L78" s="39"/>
      <c r="M78" s="31"/>
      <c r="N78" s="12"/>
      <c r="O78" s="12"/>
      <c r="U78" s="13"/>
      <c r="V78" s="13"/>
    </row>
    <row r="79" spans="1:22" s="33" customFormat="1" ht="15.95" customHeight="1">
      <c r="A79" s="55"/>
      <c r="B79" s="53"/>
      <c r="C79" s="52"/>
      <c r="D79" s="51"/>
      <c r="E79" s="50"/>
      <c r="F79" s="45"/>
      <c r="G79" s="45"/>
      <c r="H79" s="45"/>
      <c r="I79" s="45"/>
      <c r="J79" s="45"/>
      <c r="K79" s="44"/>
      <c r="L79" s="39"/>
      <c r="M79" s="31"/>
      <c r="N79" s="12"/>
      <c r="O79" s="12"/>
      <c r="U79" s="13"/>
      <c r="V79" s="13"/>
    </row>
    <row r="80" spans="1:22" s="32" customFormat="1" ht="15.95" customHeight="1">
      <c r="A80" s="55"/>
      <c r="B80" s="53"/>
      <c r="C80" s="52"/>
      <c r="D80" s="51"/>
      <c r="E80" s="50"/>
      <c r="F80" s="45"/>
      <c r="G80" s="45"/>
      <c r="H80" s="45"/>
      <c r="I80" s="45"/>
      <c r="J80" s="45"/>
      <c r="K80" s="44"/>
      <c r="L80" s="39"/>
      <c r="M80" s="31"/>
      <c r="N80" s="12"/>
      <c r="O80" s="12"/>
      <c r="U80" s="13"/>
      <c r="V80" s="13"/>
    </row>
    <row r="81" spans="1:22" ht="15.95" customHeight="1">
      <c r="A81" s="55"/>
      <c r="B81" s="53"/>
      <c r="C81" s="52"/>
      <c r="D81" s="51"/>
      <c r="E81" s="50"/>
      <c r="F81" s="45"/>
      <c r="G81" s="45"/>
      <c r="H81" s="45"/>
      <c r="I81" s="45"/>
      <c r="J81" s="45"/>
      <c r="K81" s="44"/>
      <c r="L81" s="39"/>
      <c r="U81" s="13"/>
      <c r="V81" s="13"/>
    </row>
    <row r="82" spans="1:22" ht="15.95" customHeight="1">
      <c r="A82" s="54"/>
      <c r="B82" s="53"/>
      <c r="C82" s="52"/>
      <c r="D82" s="51"/>
      <c r="E82" s="50"/>
      <c r="F82" s="45"/>
      <c r="G82" s="45"/>
      <c r="H82" s="45"/>
      <c r="I82" s="45"/>
      <c r="J82" s="45"/>
      <c r="K82" s="44"/>
      <c r="L82" s="39"/>
      <c r="U82" s="13"/>
      <c r="V82" s="13"/>
    </row>
    <row r="83" spans="1:22" ht="15.95" customHeight="1">
      <c r="A83" s="43"/>
      <c r="B83" s="53"/>
      <c r="C83" s="52"/>
      <c r="D83" s="51"/>
      <c r="E83" s="50"/>
      <c r="F83" s="45"/>
      <c r="G83" s="45"/>
      <c r="H83" s="45"/>
      <c r="I83" s="45"/>
      <c r="J83" s="45"/>
      <c r="K83" s="44"/>
      <c r="L83" s="39"/>
      <c r="U83" s="13"/>
      <c r="V83" s="13"/>
    </row>
    <row r="84" spans="1:22" ht="15.95" customHeight="1">
      <c r="A84" s="43"/>
      <c r="B84" s="53"/>
      <c r="C84" s="52"/>
      <c r="D84" s="51"/>
      <c r="E84" s="50"/>
      <c r="F84" s="45"/>
      <c r="G84" s="45"/>
      <c r="H84" s="45"/>
      <c r="I84" s="45"/>
      <c r="J84" s="45"/>
      <c r="K84" s="44"/>
      <c r="L84" s="39"/>
      <c r="U84" s="13"/>
      <c r="V84" s="13"/>
    </row>
    <row r="85" spans="1:22" ht="15.95" customHeight="1">
      <c r="A85" s="43"/>
      <c r="B85" s="53"/>
      <c r="C85" s="52"/>
      <c r="D85" s="51"/>
      <c r="E85" s="50"/>
      <c r="F85" s="45"/>
      <c r="G85" s="45"/>
      <c r="H85" s="45"/>
      <c r="I85" s="45"/>
      <c r="J85" s="45"/>
      <c r="K85" s="44"/>
      <c r="L85" s="39"/>
      <c r="U85" s="13"/>
      <c r="V85" s="13"/>
    </row>
    <row r="86" spans="1:22" ht="15.95" customHeight="1">
      <c r="A86" s="43"/>
      <c r="B86" s="53"/>
      <c r="C86" s="52"/>
      <c r="D86" s="51"/>
      <c r="E86" s="50"/>
      <c r="F86" s="45"/>
      <c r="G86" s="45"/>
      <c r="H86" s="45"/>
      <c r="I86" s="45"/>
      <c r="J86" s="45"/>
      <c r="K86" s="44"/>
      <c r="L86" s="39"/>
      <c r="R86" s="13"/>
      <c r="S86" s="13"/>
      <c r="T86" s="13"/>
      <c r="U86" s="13"/>
      <c r="V86" s="13"/>
    </row>
    <row r="87" spans="1:22" s="32" customFormat="1" ht="15.95" customHeight="1">
      <c r="A87" s="55"/>
      <c r="B87" s="53"/>
      <c r="C87" s="52"/>
      <c r="D87" s="51"/>
      <c r="E87" s="50"/>
      <c r="F87" s="45"/>
      <c r="G87" s="45"/>
      <c r="H87" s="45"/>
      <c r="I87" s="45"/>
      <c r="J87" s="45"/>
      <c r="K87" s="44"/>
      <c r="L87" s="39"/>
      <c r="M87" s="31"/>
      <c r="N87" s="12"/>
      <c r="O87" s="12"/>
      <c r="U87" s="13"/>
      <c r="V87" s="13"/>
    </row>
    <row r="88" spans="1:22" s="33" customFormat="1" ht="15.95" customHeight="1">
      <c r="A88" s="55"/>
      <c r="B88" s="53"/>
      <c r="C88" s="52"/>
      <c r="D88" s="51"/>
      <c r="E88" s="50"/>
      <c r="F88" s="45"/>
      <c r="G88" s="45"/>
      <c r="H88" s="45"/>
      <c r="I88" s="45"/>
      <c r="J88" s="45"/>
      <c r="K88" s="44"/>
      <c r="L88" s="39"/>
      <c r="M88" s="31"/>
      <c r="N88" s="12"/>
      <c r="O88" s="12"/>
      <c r="U88" s="13"/>
      <c r="V88" s="13"/>
    </row>
    <row r="89" spans="1:22" s="32" customFormat="1" ht="15.95" customHeight="1">
      <c r="A89" s="55"/>
      <c r="B89" s="53"/>
      <c r="C89" s="52"/>
      <c r="D89" s="51"/>
      <c r="E89" s="50"/>
      <c r="F89" s="45"/>
      <c r="G89" s="45"/>
      <c r="H89" s="45"/>
      <c r="I89" s="45"/>
      <c r="J89" s="45"/>
      <c r="K89" s="44"/>
      <c r="L89" s="39"/>
      <c r="M89" s="31"/>
      <c r="N89" s="12"/>
      <c r="O89" s="12"/>
      <c r="U89" s="13"/>
      <c r="V89" s="13"/>
    </row>
    <row r="90" spans="1:22" ht="15.95" customHeight="1">
      <c r="A90" s="55"/>
      <c r="B90" s="53"/>
      <c r="C90" s="52"/>
      <c r="D90" s="51"/>
      <c r="E90" s="50"/>
      <c r="F90" s="45"/>
      <c r="G90" s="45"/>
      <c r="H90" s="45"/>
      <c r="I90" s="45"/>
      <c r="J90" s="45"/>
      <c r="K90" s="44"/>
      <c r="L90" s="39"/>
      <c r="U90" s="13"/>
      <c r="V90" s="13"/>
    </row>
    <row r="91" spans="1:22" ht="15.95" customHeight="1">
      <c r="A91" s="54"/>
      <c r="B91" s="53"/>
      <c r="C91" s="52"/>
      <c r="D91" s="51"/>
      <c r="E91" s="50"/>
      <c r="F91" s="45"/>
      <c r="G91" s="45"/>
      <c r="H91" s="45"/>
      <c r="I91" s="45"/>
      <c r="J91" s="45"/>
      <c r="K91" s="44"/>
      <c r="L91" s="39"/>
      <c r="U91" s="13"/>
      <c r="V91" s="13"/>
    </row>
    <row r="92" spans="1:22" ht="15.95" customHeight="1">
      <c r="A92" s="43"/>
      <c r="B92" s="53"/>
      <c r="C92" s="52"/>
      <c r="D92" s="51"/>
      <c r="E92" s="50"/>
      <c r="F92" s="45"/>
      <c r="G92" s="45"/>
      <c r="H92" s="45"/>
      <c r="I92" s="45"/>
      <c r="J92" s="45"/>
      <c r="K92" s="44"/>
      <c r="L92" s="39"/>
      <c r="U92" s="13"/>
      <c r="V92" s="13"/>
    </row>
    <row r="93" spans="1:22" ht="15.95" customHeight="1">
      <c r="A93" s="43"/>
      <c r="B93" s="53"/>
      <c r="C93" s="52"/>
      <c r="D93" s="51"/>
      <c r="E93" s="50"/>
      <c r="F93" s="45"/>
      <c r="G93" s="45"/>
      <c r="H93" s="45"/>
      <c r="I93" s="45"/>
      <c r="J93" s="45"/>
      <c r="K93" s="44"/>
      <c r="L93" s="39"/>
      <c r="U93" s="13"/>
      <c r="V93" s="13"/>
    </row>
    <row r="94" spans="1:22" ht="15.95" customHeight="1" thickBot="1">
      <c r="A94" s="43"/>
      <c r="B94" s="49"/>
      <c r="C94" s="48"/>
      <c r="D94" s="47"/>
      <c r="E94" s="46"/>
      <c r="F94" s="45"/>
      <c r="G94" s="45"/>
      <c r="H94" s="45"/>
      <c r="I94" s="45"/>
      <c r="J94" s="45"/>
      <c r="K94" s="44"/>
      <c r="L94" s="39"/>
      <c r="U94" s="13"/>
      <c r="V94" s="13"/>
    </row>
    <row r="95" spans="1:22" ht="15.95" customHeight="1">
      <c r="A95" s="43"/>
      <c r="B95" s="42"/>
      <c r="C95" s="42"/>
      <c r="D95" s="42"/>
      <c r="E95" s="42"/>
      <c r="F95" s="42"/>
      <c r="G95" s="45"/>
      <c r="H95" s="45"/>
      <c r="I95" s="45"/>
      <c r="J95" s="45"/>
      <c r="K95" s="44"/>
      <c r="L95" s="39"/>
      <c r="U95" s="13"/>
      <c r="V95" s="13"/>
    </row>
    <row r="96" spans="1:22" ht="15.95" customHeight="1">
      <c r="A96" s="43"/>
      <c r="B96" s="42"/>
      <c r="C96" s="42"/>
      <c r="D96" s="42"/>
      <c r="E96" s="42"/>
      <c r="F96" s="42"/>
      <c r="G96" s="45"/>
      <c r="H96" s="45"/>
      <c r="I96" s="45"/>
      <c r="J96" s="45"/>
      <c r="K96" s="44"/>
      <c r="L96" s="39"/>
      <c r="U96" s="13"/>
      <c r="V96" s="13"/>
    </row>
    <row r="97" spans="1:22" ht="15">
      <c r="A97" s="95"/>
      <c r="B97" s="96"/>
      <c r="C97" s="96"/>
      <c r="D97" s="96"/>
      <c r="E97" s="96"/>
      <c r="F97" s="96"/>
      <c r="G97" s="96"/>
      <c r="H97" s="96"/>
      <c r="I97" s="96"/>
      <c r="J97" s="96"/>
      <c r="K97" s="97"/>
      <c r="L97" s="39"/>
      <c r="M97" s="12"/>
      <c r="O97" s="13"/>
      <c r="R97" s="13"/>
      <c r="S97" s="13"/>
      <c r="T97" s="13"/>
      <c r="U97" s="13"/>
      <c r="V97" s="13"/>
    </row>
    <row r="98" spans="1:22" ht="15" customHeight="1">
      <c r="B98" s="35"/>
      <c r="C98" s="35"/>
      <c r="D98" s="35"/>
      <c r="E98" s="35"/>
      <c r="F98" s="36"/>
      <c r="G98" s="35"/>
      <c r="H98" s="35"/>
      <c r="I98" s="35"/>
      <c r="J98" s="35"/>
      <c r="K98" s="35"/>
      <c r="T98" s="13"/>
      <c r="U98" s="13"/>
      <c r="V98" s="13"/>
    </row>
    <row r="99" spans="1:22" ht="1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</row>
    <row r="100" spans="1:22" ht="1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9"/>
      <c r="M100" s="13"/>
      <c r="N100" s="13"/>
      <c r="O100" s="13"/>
    </row>
    <row r="101" spans="1:22">
      <c r="B101" s="35"/>
      <c r="C101" s="35"/>
      <c r="D101" s="36"/>
      <c r="E101" s="36"/>
      <c r="F101" s="35"/>
      <c r="G101" s="35"/>
      <c r="H101" s="35"/>
      <c r="I101" s="35"/>
      <c r="J101" s="35"/>
      <c r="K101" s="35"/>
      <c r="L101" s="39"/>
      <c r="M101" s="12"/>
      <c r="O101" s="13"/>
    </row>
    <row r="102" spans="1:22">
      <c r="B102" s="35"/>
      <c r="C102" s="35"/>
      <c r="D102" s="40"/>
      <c r="E102" s="40"/>
      <c r="F102" s="35"/>
      <c r="G102" s="35"/>
      <c r="H102" s="35"/>
      <c r="I102" s="35"/>
      <c r="J102" s="35"/>
      <c r="K102" s="35"/>
      <c r="L102" s="39"/>
      <c r="M102" s="12"/>
      <c r="O102" s="13"/>
    </row>
    <row r="103" spans="1:22">
      <c r="B103" s="35"/>
      <c r="C103" s="35"/>
      <c r="D103" s="38"/>
      <c r="E103" s="38"/>
      <c r="F103" s="35"/>
      <c r="G103" s="35"/>
      <c r="H103" s="35"/>
      <c r="I103" s="35"/>
      <c r="J103" s="35"/>
      <c r="K103" s="35"/>
      <c r="L103" s="39"/>
      <c r="M103" s="12"/>
      <c r="O103" s="13"/>
    </row>
    <row r="104" spans="1:22">
      <c r="B104" s="35"/>
      <c r="C104" s="35"/>
      <c r="D104" s="38"/>
      <c r="E104" s="38"/>
      <c r="F104" s="35"/>
      <c r="G104" s="35"/>
      <c r="H104" s="35"/>
      <c r="I104" s="35"/>
      <c r="J104" s="35"/>
      <c r="K104" s="35"/>
      <c r="O104" s="13"/>
    </row>
    <row r="105" spans="1:22">
      <c r="B105" s="35"/>
      <c r="C105" s="35"/>
      <c r="D105" s="37"/>
      <c r="E105" s="37"/>
      <c r="F105" s="36"/>
      <c r="G105" s="35"/>
      <c r="H105" s="35"/>
      <c r="I105" s="35"/>
      <c r="J105" s="35"/>
      <c r="K105" s="35"/>
      <c r="O105" s="13"/>
    </row>
    <row r="106" spans="1:22">
      <c r="B106" s="35"/>
      <c r="C106" s="35"/>
      <c r="D106" s="35"/>
      <c r="E106" s="35"/>
      <c r="F106" s="36"/>
      <c r="G106" s="35"/>
      <c r="H106" s="35"/>
      <c r="I106" s="35"/>
      <c r="J106" s="35"/>
      <c r="K106" s="35"/>
      <c r="O106" s="13"/>
    </row>
    <row r="107" spans="1:22">
      <c r="D107" s="12"/>
      <c r="E107" s="12"/>
      <c r="F107" s="13"/>
      <c r="M107" s="12"/>
      <c r="N107" s="31"/>
      <c r="O107" s="13"/>
    </row>
    <row r="108" spans="1:22">
      <c r="B108" s="34"/>
      <c r="C108" s="34"/>
      <c r="D108" s="12"/>
      <c r="E108" s="12"/>
      <c r="F108" s="13"/>
      <c r="G108" s="34"/>
      <c r="H108" s="34"/>
      <c r="I108" s="34"/>
      <c r="J108" s="34"/>
      <c r="K108" s="34"/>
      <c r="M108" s="12"/>
      <c r="N108" s="31"/>
      <c r="O108" s="13"/>
    </row>
    <row r="109" spans="1:22" ht="15">
      <c r="B109" s="33"/>
      <c r="C109" s="33"/>
      <c r="D109" s="12"/>
      <c r="E109" s="12"/>
      <c r="F109" s="13"/>
      <c r="G109" s="33"/>
      <c r="H109" s="33"/>
      <c r="I109" s="33"/>
      <c r="J109" s="33"/>
      <c r="K109" s="33"/>
      <c r="M109" s="12"/>
      <c r="N109" s="31"/>
      <c r="O109" s="13"/>
    </row>
    <row r="110" spans="1:22">
      <c r="B110" s="32"/>
      <c r="C110" s="32"/>
      <c r="D110" s="12"/>
      <c r="E110" s="12"/>
      <c r="F110" s="13"/>
      <c r="G110" s="32"/>
      <c r="H110" s="32"/>
      <c r="I110" s="32"/>
      <c r="J110" s="32"/>
      <c r="K110" s="32"/>
      <c r="M110" s="12"/>
      <c r="N110" s="31"/>
      <c r="O110" s="13"/>
    </row>
    <row r="111" spans="1:22">
      <c r="D111" s="12"/>
      <c r="E111" s="12"/>
      <c r="F111" s="13"/>
      <c r="M111" s="12"/>
      <c r="N111" s="31"/>
      <c r="O111" s="13"/>
    </row>
    <row r="112" spans="1:22" ht="15" customHeight="1">
      <c r="D112" s="12"/>
      <c r="E112" s="12"/>
      <c r="F112" s="13"/>
      <c r="M112" s="12"/>
      <c r="N112" s="31"/>
      <c r="O112" s="13"/>
    </row>
    <row r="113" spans="4:15">
      <c r="D113" s="12"/>
      <c r="E113" s="12"/>
      <c r="F113" s="13"/>
      <c r="M113" s="12"/>
      <c r="N113" s="31"/>
      <c r="O113" s="13"/>
    </row>
    <row r="114" spans="4:15">
      <c r="D114" s="12"/>
      <c r="E114" s="12"/>
      <c r="F114" s="13"/>
      <c r="M114" s="12"/>
      <c r="O114" s="13"/>
    </row>
    <row r="115" spans="4:15">
      <c r="D115" s="12"/>
      <c r="E115" s="12"/>
      <c r="F115" s="13"/>
      <c r="M115" s="12"/>
      <c r="O115" s="13"/>
    </row>
    <row r="116" spans="4:15">
      <c r="M116" s="12"/>
      <c r="O116" s="13"/>
    </row>
    <row r="117" spans="4:15">
      <c r="M117" s="12"/>
      <c r="O117" s="13"/>
    </row>
  </sheetData>
  <sheetProtection formatColumns="0"/>
  <mergeCells count="9">
    <mergeCell ref="B23:E23"/>
    <mergeCell ref="A1:K1"/>
    <mergeCell ref="B4:C4"/>
    <mergeCell ref="A2:K2"/>
    <mergeCell ref="H4:H6"/>
    <mergeCell ref="B9:C9"/>
    <mergeCell ref="E9:H9"/>
    <mergeCell ref="J5:J7"/>
    <mergeCell ref="J8:J15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20FD2-D09A-4BA8-9867-683000840880}">
  <sheetPr codeName="Sheet13">
    <pageSetUpPr fitToPage="1"/>
  </sheetPr>
  <dimension ref="A1:V117"/>
  <sheetViews>
    <sheetView showGridLines="0" showRuler="0" zoomScale="71" zoomScaleNormal="120" workbookViewId="0">
      <selection activeCell="H7" sqref="H7"/>
    </sheetView>
  </sheetViews>
  <sheetFormatPr defaultColWidth="8.85546875" defaultRowHeight="14.25"/>
  <cols>
    <col min="1" max="1" width="5" style="12" customWidth="1"/>
    <col min="2" max="2" width="20.140625" style="12" customWidth="1"/>
    <col min="3" max="3" width="27.140625" style="12" customWidth="1"/>
    <col min="4" max="4" width="14.42578125" style="31" customWidth="1"/>
    <col min="5" max="5" width="23" style="31" customWidth="1"/>
    <col min="6" max="6" width="14.85546875" style="12" customWidth="1"/>
    <col min="7" max="7" width="12.85546875" style="12" customWidth="1"/>
    <col min="8" max="8" width="13.7109375" style="12" customWidth="1"/>
    <col min="9" max="9" width="7.7109375" style="12" customWidth="1"/>
    <col min="10" max="10" width="35.85546875" style="12" customWidth="1"/>
    <col min="11" max="11" width="6.28515625" style="12" customWidth="1"/>
    <col min="12" max="12" width="15" style="31" customWidth="1"/>
    <col min="13" max="13" width="11" style="31" customWidth="1"/>
    <col min="14" max="15" width="10.140625" style="12" bestFit="1" customWidth="1"/>
    <col min="16" max="16" width="14.140625" style="12" bestFit="1" customWidth="1"/>
    <col min="17" max="18" width="11.140625" style="12" bestFit="1" customWidth="1"/>
    <col min="19" max="19" width="10.140625" style="12" bestFit="1" customWidth="1"/>
    <col min="20" max="16384" width="8.85546875" style="12"/>
  </cols>
  <sheetData>
    <row r="1" spans="1:22" s="13" customFormat="1" ht="45.75">
      <c r="A1" s="313" t="str">
        <f ca="1">IF(F4="","CLASS GPA TRACKER",F4&amp;": "&amp;C6)</f>
        <v>MSE200: A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22" ht="20.25">
      <c r="A2" s="314" t="s">
        <v>132</v>
      </c>
      <c r="B2" s="314"/>
      <c r="C2" s="314"/>
      <c r="D2" s="314"/>
      <c r="E2" s="314"/>
      <c r="F2" s="314"/>
      <c r="G2" s="314"/>
      <c r="H2" s="314"/>
      <c r="I2" s="314"/>
      <c r="J2" s="314"/>
      <c r="K2" s="314"/>
      <c r="L2" s="39"/>
      <c r="U2" s="13"/>
      <c r="V2" s="13"/>
    </row>
    <row r="3" spans="1:22" s="34" customFormat="1" ht="18" customHeight="1">
      <c r="A3" s="55"/>
      <c r="B3" s="83"/>
      <c r="C3" s="83"/>
      <c r="D3" s="84"/>
      <c r="E3" s="84"/>
      <c r="F3" s="83"/>
      <c r="G3" s="83"/>
      <c r="H3" s="83"/>
      <c r="I3" s="83"/>
      <c r="J3" s="83"/>
      <c r="K3" s="82"/>
      <c r="L3" s="39"/>
      <c r="M3" s="39"/>
      <c r="N3" s="13"/>
    </row>
    <row r="4" spans="1:22" ht="15.75" customHeight="1" thickBot="1">
      <c r="A4" s="43"/>
      <c r="B4" s="315" t="s">
        <v>131</v>
      </c>
      <c r="C4" s="315"/>
      <c r="D4" s="45"/>
      <c r="E4" s="81" t="s">
        <v>130</v>
      </c>
      <c r="F4" s="80" t="str" cm="1">
        <f t="array" aca="1" ref="F4" ca="1">MID(CELL("filename",A1),FIND("]",CELL("filename",A1))+1,255)</f>
        <v>MSE200</v>
      </c>
      <c r="G4" s="45"/>
      <c r="H4" s="316" t="s">
        <v>129</v>
      </c>
      <c r="I4" s="42"/>
      <c r="J4" s="72"/>
      <c r="K4" s="44"/>
      <c r="L4" s="39"/>
      <c r="R4" s="13"/>
      <c r="S4" s="13"/>
      <c r="T4" s="13"/>
      <c r="U4" s="13"/>
      <c r="V4" s="13"/>
    </row>
    <row r="5" spans="1:22" ht="33" customHeight="1">
      <c r="A5" s="43"/>
      <c r="B5" s="102" t="s">
        <v>128</v>
      </c>
      <c r="C5" s="78">
        <v>3.9</v>
      </c>
      <c r="D5" s="45"/>
      <c r="E5" s="77" t="s">
        <v>127</v>
      </c>
      <c r="F5" s="79">
        <v>0.6</v>
      </c>
      <c r="G5" s="45"/>
      <c r="H5" s="316"/>
      <c r="I5" s="42"/>
      <c r="J5" s="318" t="s">
        <v>126</v>
      </c>
      <c r="K5" s="44"/>
      <c r="L5" s="39"/>
      <c r="R5" s="13"/>
      <c r="S5" s="13"/>
      <c r="T5" s="13"/>
      <c r="U5" s="13"/>
      <c r="V5" s="13"/>
    </row>
    <row r="6" spans="1:22" ht="28.5" customHeight="1" thickBot="1">
      <c r="A6" s="43"/>
      <c r="B6" s="102" t="s">
        <v>125</v>
      </c>
      <c r="C6" s="78" t="s">
        <v>135</v>
      </c>
      <c r="D6" s="45"/>
      <c r="E6" s="77" t="s">
        <v>124</v>
      </c>
      <c r="F6" s="76">
        <v>2</v>
      </c>
      <c r="G6" s="45"/>
      <c r="H6" s="317"/>
      <c r="I6" s="42"/>
      <c r="J6" s="319"/>
      <c r="K6" s="44"/>
      <c r="L6" s="39"/>
      <c r="R6" s="13"/>
      <c r="S6" s="13"/>
      <c r="T6" s="13"/>
      <c r="U6" s="13"/>
      <c r="V6" s="13"/>
    </row>
    <row r="7" spans="1:22" ht="15.95" customHeight="1" thickBot="1">
      <c r="A7" s="43"/>
      <c r="B7" s="102" t="s">
        <v>123</v>
      </c>
      <c r="C7" s="63">
        <f>C5*F5</f>
        <v>2.34</v>
      </c>
      <c r="D7" s="45"/>
      <c r="E7" s="45"/>
      <c r="F7" s="42"/>
      <c r="G7" s="45"/>
      <c r="H7" s="75" t="s">
        <v>122</v>
      </c>
      <c r="I7" s="42"/>
      <c r="J7" s="319"/>
      <c r="K7" s="44"/>
      <c r="L7" s="39"/>
      <c r="R7" s="13"/>
      <c r="S7" s="13"/>
      <c r="T7" s="13"/>
      <c r="U7" s="13"/>
      <c r="V7" s="13"/>
    </row>
    <row r="8" spans="1:22" ht="15.95" customHeight="1">
      <c r="A8" s="43"/>
      <c r="B8" s="42"/>
      <c r="C8" s="42"/>
      <c r="D8" s="45"/>
      <c r="E8" s="45"/>
      <c r="F8" s="42"/>
      <c r="G8" s="45"/>
      <c r="H8" s="42"/>
      <c r="I8" s="42"/>
      <c r="J8" s="321"/>
      <c r="K8" s="44"/>
      <c r="L8" s="39"/>
      <c r="R8" s="13"/>
      <c r="S8" s="13"/>
      <c r="T8" s="13"/>
      <c r="U8" s="13"/>
      <c r="V8" s="13"/>
    </row>
    <row r="9" spans="1:22" ht="15" customHeight="1">
      <c r="A9" s="43"/>
      <c r="B9" s="315" t="s">
        <v>121</v>
      </c>
      <c r="C9" s="315"/>
      <c r="D9" s="42"/>
      <c r="E9" s="315" t="s">
        <v>120</v>
      </c>
      <c r="F9" s="315"/>
      <c r="G9" s="315"/>
      <c r="H9" s="315"/>
      <c r="I9" s="45"/>
      <c r="J9" s="321"/>
      <c r="K9" s="41"/>
      <c r="L9" s="39"/>
      <c r="T9" s="13"/>
      <c r="U9" s="13"/>
      <c r="V9" s="13"/>
    </row>
    <row r="10" spans="1:22" ht="32.1" customHeight="1" thickBot="1">
      <c r="A10" s="43"/>
      <c r="B10" s="61" t="s">
        <v>113</v>
      </c>
      <c r="C10" s="74" t="s">
        <v>119</v>
      </c>
      <c r="D10" s="42"/>
      <c r="E10" s="61" t="s">
        <v>113</v>
      </c>
      <c r="F10" s="74" t="s">
        <v>118</v>
      </c>
      <c r="G10" s="60" t="s">
        <v>117</v>
      </c>
      <c r="H10" s="60" t="s">
        <v>116</v>
      </c>
      <c r="I10" s="45"/>
      <c r="J10" s="321"/>
      <c r="K10" s="41"/>
      <c r="L10" s="39"/>
      <c r="T10" s="13"/>
      <c r="U10" s="13"/>
      <c r="V10" s="13"/>
    </row>
    <row r="11" spans="1:22" s="34" customFormat="1" ht="15.95" customHeight="1">
      <c r="A11" s="55"/>
      <c r="B11" s="73" t="s">
        <v>138</v>
      </c>
      <c r="C11" s="56">
        <v>1</v>
      </c>
      <c r="D11" s="42"/>
      <c r="E11" s="69" t="str">
        <f t="shared" ref="E11:E20" si="0">IF(B11="","",B11)</f>
        <v>Midterm</v>
      </c>
      <c r="F11" s="68">
        <f t="shared" ref="F11:F20" si="1">IF( IF(E11&lt;&gt;"",COUNTIF($B$25:$B$94,E11),"") = 0,"", IF(E11&lt;&gt;"",COUNTIF($B$25:$B$94,E11),""))</f>
        <v>1</v>
      </c>
      <c r="G11" s="67">
        <f t="shared" ref="G11:G20" si="2">IFERROR( IF(F11&lt;&gt;"",AVERAGEIFS($E$25:$E$94,$B$25:$B$94, E11),""),"")</f>
        <v>0.12</v>
      </c>
      <c r="H11" s="67">
        <f t="shared" ref="H11:H20" si="3">IFERROR(G11*C11,"")</f>
        <v>0.12</v>
      </c>
      <c r="I11" s="45"/>
      <c r="J11" s="321"/>
      <c r="K11" s="44"/>
      <c r="L11" s="12"/>
    </row>
    <row r="12" spans="1:22" s="13" customFormat="1" ht="15" customHeight="1">
      <c r="A12" s="55"/>
      <c r="B12" s="71" t="s">
        <v>97</v>
      </c>
      <c r="C12" s="50">
        <v>0</v>
      </c>
      <c r="D12" s="42"/>
      <c r="E12" s="69" t="str">
        <f t="shared" si="0"/>
        <v>Final Exam</v>
      </c>
      <c r="F12" s="68" t="str">
        <f t="shared" si="1"/>
        <v/>
      </c>
      <c r="G12" s="67" t="str">
        <f t="shared" si="2"/>
        <v/>
      </c>
      <c r="H12" s="67" t="str">
        <f t="shared" si="3"/>
        <v/>
      </c>
      <c r="I12" s="45"/>
      <c r="J12" s="321"/>
      <c r="K12" s="44"/>
      <c r="L12" s="12"/>
    </row>
    <row r="13" spans="1:22" s="13" customFormat="1" ht="15.95" customHeight="1">
      <c r="A13" s="55"/>
      <c r="B13" s="71" t="s">
        <v>95</v>
      </c>
      <c r="C13" s="50">
        <v>0</v>
      </c>
      <c r="D13" s="42"/>
      <c r="E13" s="69" t="str">
        <f t="shared" si="0"/>
        <v>Projects</v>
      </c>
      <c r="F13" s="68" t="str">
        <f t="shared" si="1"/>
        <v/>
      </c>
      <c r="G13" s="67" t="str">
        <f t="shared" si="2"/>
        <v/>
      </c>
      <c r="H13" s="67" t="str">
        <f t="shared" si="3"/>
        <v/>
      </c>
      <c r="I13" s="45"/>
      <c r="J13" s="321"/>
      <c r="K13" s="44"/>
      <c r="L13" s="12"/>
      <c r="M13" s="12"/>
    </row>
    <row r="14" spans="1:22" s="13" customFormat="1" ht="15.95" customHeight="1">
      <c r="A14" s="55"/>
      <c r="B14" s="71" t="s">
        <v>100</v>
      </c>
      <c r="C14" s="50">
        <v>0</v>
      </c>
      <c r="D14" s="42"/>
      <c r="E14" s="69" t="str">
        <f t="shared" si="0"/>
        <v>Homework</v>
      </c>
      <c r="F14" s="68" t="str">
        <f t="shared" si="1"/>
        <v/>
      </c>
      <c r="G14" s="67" t="str">
        <f t="shared" si="2"/>
        <v/>
      </c>
      <c r="H14" s="67" t="str">
        <f t="shared" si="3"/>
        <v/>
      </c>
      <c r="I14" s="45"/>
      <c r="J14" s="321"/>
      <c r="K14" s="44"/>
      <c r="L14" s="12"/>
      <c r="M14" s="12"/>
    </row>
    <row r="15" spans="1:22" s="13" customFormat="1" ht="15.95" customHeight="1">
      <c r="A15" s="55"/>
      <c r="B15" s="71" t="s">
        <v>106</v>
      </c>
      <c r="C15" s="50">
        <v>0</v>
      </c>
      <c r="D15" s="42"/>
      <c r="E15" s="69" t="str">
        <f t="shared" si="0"/>
        <v>Class Exercises</v>
      </c>
      <c r="F15" s="68">
        <f t="shared" si="1"/>
        <v>1</v>
      </c>
      <c r="G15" s="67">
        <f t="shared" si="2"/>
        <v>0.23</v>
      </c>
      <c r="H15" s="67">
        <f t="shared" si="3"/>
        <v>0</v>
      </c>
      <c r="I15" s="45"/>
      <c r="J15" s="321"/>
      <c r="K15" s="44"/>
      <c r="L15" s="31"/>
      <c r="M15" s="31"/>
    </row>
    <row r="16" spans="1:22" s="13" customFormat="1" ht="15.95" customHeight="1">
      <c r="A16" s="55"/>
      <c r="B16" s="71" t="s">
        <v>139</v>
      </c>
      <c r="C16" s="50">
        <v>0</v>
      </c>
      <c r="D16" s="42"/>
      <c r="E16" s="69" t="str">
        <f t="shared" si="0"/>
        <v>Other</v>
      </c>
      <c r="F16" s="68" t="str">
        <f t="shared" si="1"/>
        <v/>
      </c>
      <c r="G16" s="67" t="str">
        <f t="shared" si="2"/>
        <v/>
      </c>
      <c r="H16" s="67" t="str">
        <f t="shared" si="3"/>
        <v/>
      </c>
      <c r="I16" s="45"/>
      <c r="J16" s="45"/>
      <c r="K16" s="44"/>
      <c r="L16" s="39"/>
      <c r="M16" s="31"/>
    </row>
    <row r="17" spans="1:22" s="13" customFormat="1" ht="15.95" customHeight="1">
      <c r="A17" s="55"/>
      <c r="B17" s="71"/>
      <c r="C17" s="50">
        <v>0</v>
      </c>
      <c r="D17" s="42"/>
      <c r="E17" s="69" t="str">
        <f t="shared" si="0"/>
        <v/>
      </c>
      <c r="F17" s="68" t="str">
        <f t="shared" si="1"/>
        <v/>
      </c>
      <c r="G17" s="67" t="str">
        <f t="shared" si="2"/>
        <v/>
      </c>
      <c r="H17" s="67" t="str">
        <f t="shared" si="3"/>
        <v/>
      </c>
      <c r="I17" s="45"/>
      <c r="J17" s="45"/>
      <c r="K17" s="44"/>
      <c r="L17" s="39"/>
      <c r="M17" s="31"/>
    </row>
    <row r="18" spans="1:22" s="13" customFormat="1" ht="15.95" customHeight="1">
      <c r="A18" s="55"/>
      <c r="B18" s="71"/>
      <c r="C18" s="50">
        <v>0</v>
      </c>
      <c r="D18" s="42"/>
      <c r="E18" s="69" t="str">
        <f t="shared" si="0"/>
        <v/>
      </c>
      <c r="F18" s="68" t="str">
        <f t="shared" si="1"/>
        <v/>
      </c>
      <c r="G18" s="67" t="str">
        <f t="shared" si="2"/>
        <v/>
      </c>
      <c r="H18" s="67" t="str">
        <f t="shared" si="3"/>
        <v/>
      </c>
      <c r="I18" s="45"/>
      <c r="J18" s="45"/>
      <c r="K18" s="44"/>
      <c r="L18" s="39"/>
      <c r="M18" s="31"/>
    </row>
    <row r="19" spans="1:22" s="13" customFormat="1" ht="15.95" customHeight="1">
      <c r="A19" s="55"/>
      <c r="B19" s="71"/>
      <c r="C19" s="50">
        <v>0</v>
      </c>
      <c r="D19" s="42"/>
      <c r="E19" s="69" t="str">
        <f t="shared" si="0"/>
        <v/>
      </c>
      <c r="F19" s="68" t="str">
        <f t="shared" si="1"/>
        <v/>
      </c>
      <c r="G19" s="67" t="str">
        <f t="shared" si="2"/>
        <v/>
      </c>
      <c r="H19" s="67" t="str">
        <f t="shared" si="3"/>
        <v/>
      </c>
      <c r="I19" s="45"/>
      <c r="J19" s="45"/>
      <c r="K19" s="44"/>
      <c r="L19" s="39"/>
      <c r="M19" s="31"/>
    </row>
    <row r="20" spans="1:22" s="13" customFormat="1" ht="15.95" customHeight="1" thickBot="1">
      <c r="A20" s="55"/>
      <c r="B20" s="70"/>
      <c r="C20" s="46">
        <v>0</v>
      </c>
      <c r="D20" s="42"/>
      <c r="E20" s="69" t="str">
        <f t="shared" si="0"/>
        <v/>
      </c>
      <c r="F20" s="68" t="str">
        <f t="shared" si="1"/>
        <v/>
      </c>
      <c r="G20" s="67" t="str">
        <f t="shared" si="2"/>
        <v/>
      </c>
      <c r="H20" s="67" t="str">
        <f t="shared" si="3"/>
        <v/>
      </c>
      <c r="I20" s="45"/>
      <c r="J20" s="45"/>
      <c r="K20" s="44"/>
      <c r="L20" s="39"/>
      <c r="M20" s="31"/>
    </row>
    <row r="21" spans="1:22" s="13" customFormat="1" ht="15.95" customHeight="1">
      <c r="A21" s="55"/>
      <c r="B21" s="66"/>
      <c r="C21" s="64">
        <f>SUM(C11:C20)</f>
        <v>1</v>
      </c>
      <c r="D21" s="42"/>
      <c r="E21" s="66"/>
      <c r="F21" s="65">
        <f>SUM(F11:F20)</f>
        <v>2</v>
      </c>
      <c r="G21" s="64"/>
      <c r="H21" s="64">
        <f>IFERROR( SUM(H11:H20) / SUMIFS(C11:C20,H11:H20,"&gt;-1"),"")</f>
        <v>0.12</v>
      </c>
      <c r="I21" s="63" t="s">
        <v>115</v>
      </c>
      <c r="J21" s="45"/>
      <c r="K21" s="44"/>
      <c r="L21" s="39"/>
      <c r="M21" s="31"/>
    </row>
    <row r="22" spans="1:22" s="34" customFormat="1" ht="15.95" customHeight="1">
      <c r="A22" s="55"/>
      <c r="B22" s="42"/>
      <c r="C22" s="42"/>
      <c r="D22" s="42"/>
      <c r="E22" s="42"/>
      <c r="F22" s="42"/>
      <c r="G22" s="45"/>
      <c r="H22" s="45"/>
      <c r="I22" s="45"/>
      <c r="J22" s="45"/>
      <c r="K22" s="44"/>
      <c r="L22" s="39"/>
      <c r="M22" s="31"/>
      <c r="N22" s="12"/>
      <c r="O22" s="12"/>
      <c r="U22" s="13"/>
      <c r="V22" s="13"/>
    </row>
    <row r="23" spans="1:22" s="34" customFormat="1" ht="15.95" customHeight="1">
      <c r="A23" s="55"/>
      <c r="B23" s="312" t="s">
        <v>114</v>
      </c>
      <c r="C23" s="312"/>
      <c r="D23" s="312"/>
      <c r="E23" s="312"/>
      <c r="F23" s="42"/>
      <c r="G23" s="45"/>
      <c r="H23" s="45"/>
      <c r="I23" s="45"/>
      <c r="J23" s="45"/>
      <c r="K23" s="44"/>
      <c r="L23" s="39"/>
      <c r="M23" s="31"/>
      <c r="U23" s="13"/>
      <c r="V23" s="13"/>
    </row>
    <row r="24" spans="1:22" s="33" customFormat="1" ht="54" customHeight="1" thickBot="1">
      <c r="A24" s="55"/>
      <c r="B24" s="61" t="s">
        <v>113</v>
      </c>
      <c r="C24" s="61" t="s">
        <v>112</v>
      </c>
      <c r="D24" s="60" t="s">
        <v>111</v>
      </c>
      <c r="E24" s="60" t="s">
        <v>110</v>
      </c>
      <c r="F24" s="45"/>
      <c r="G24" s="45"/>
      <c r="H24" s="45"/>
      <c r="I24" s="45"/>
      <c r="J24" s="45"/>
      <c r="K24" s="44"/>
      <c r="L24" s="39"/>
      <c r="M24" s="31"/>
      <c r="U24" s="13"/>
      <c r="V24" s="13"/>
    </row>
    <row r="25" spans="1:22" s="32" customFormat="1" ht="15.95" customHeight="1">
      <c r="A25" s="55"/>
      <c r="B25" s="59" t="s">
        <v>106</v>
      </c>
      <c r="C25" s="58" t="s">
        <v>152</v>
      </c>
      <c r="D25" s="57" t="s">
        <v>93</v>
      </c>
      <c r="E25" s="56">
        <v>0.23</v>
      </c>
      <c r="F25" s="45"/>
      <c r="G25" s="45"/>
      <c r="H25" s="45"/>
      <c r="I25" s="45"/>
      <c r="J25" s="45"/>
      <c r="K25" s="44"/>
      <c r="L25" s="39"/>
      <c r="M25" s="31"/>
      <c r="U25" s="13"/>
      <c r="V25" s="13"/>
    </row>
    <row r="26" spans="1:22" s="33" customFormat="1" ht="15.95" customHeight="1">
      <c r="A26" s="55"/>
      <c r="B26" s="53" t="s">
        <v>140</v>
      </c>
      <c r="C26" s="52" t="s">
        <v>141</v>
      </c>
      <c r="D26" s="51" t="s">
        <v>96</v>
      </c>
      <c r="E26" s="50">
        <v>0.12</v>
      </c>
      <c r="F26" s="45"/>
      <c r="G26" s="45"/>
      <c r="H26" s="45"/>
      <c r="I26" s="45"/>
      <c r="J26" s="45"/>
      <c r="K26" s="44"/>
      <c r="L26" s="39"/>
      <c r="M26" s="31"/>
      <c r="U26" s="13"/>
      <c r="V26" s="13"/>
    </row>
    <row r="27" spans="1:22" s="32" customFormat="1" ht="15.95" customHeight="1">
      <c r="A27" s="55"/>
      <c r="B27" s="53"/>
      <c r="C27" s="52"/>
      <c r="D27" s="51"/>
      <c r="E27" s="50"/>
      <c r="F27" s="45"/>
      <c r="G27" s="45"/>
      <c r="H27" s="45"/>
      <c r="I27" s="45"/>
      <c r="J27" s="45"/>
      <c r="K27" s="44"/>
      <c r="L27" s="39"/>
      <c r="M27" s="31"/>
      <c r="U27" s="13"/>
      <c r="V27" s="13"/>
    </row>
    <row r="28" spans="1:22" ht="15.95" customHeight="1">
      <c r="A28" s="55"/>
      <c r="B28" s="53"/>
      <c r="C28" s="52"/>
      <c r="D28" s="51"/>
      <c r="E28" s="50"/>
      <c r="F28" s="45"/>
      <c r="G28" s="45"/>
      <c r="H28" s="45"/>
      <c r="I28" s="45"/>
      <c r="J28" s="45"/>
      <c r="K28" s="44"/>
      <c r="L28" s="39"/>
      <c r="U28" s="13"/>
      <c r="V28" s="13"/>
    </row>
    <row r="29" spans="1:22" ht="15.95" customHeight="1">
      <c r="A29" s="54"/>
      <c r="B29" s="53"/>
      <c r="C29" s="52"/>
      <c r="D29" s="51"/>
      <c r="E29" s="50"/>
      <c r="F29" s="45"/>
      <c r="G29" s="45"/>
      <c r="H29" s="45"/>
      <c r="I29" s="45"/>
      <c r="J29" s="45"/>
      <c r="K29" s="44"/>
      <c r="L29" s="39"/>
      <c r="U29" s="13"/>
      <c r="V29" s="13"/>
    </row>
    <row r="30" spans="1:22" ht="15.95" customHeight="1">
      <c r="A30" s="43"/>
      <c r="B30" s="53"/>
      <c r="C30" s="52"/>
      <c r="D30" s="51"/>
      <c r="E30" s="50"/>
      <c r="F30" s="45"/>
      <c r="G30" s="45"/>
      <c r="H30" s="45"/>
      <c r="I30" s="45"/>
      <c r="J30" s="45"/>
      <c r="K30" s="44"/>
      <c r="L30" s="39"/>
      <c r="U30" s="13"/>
      <c r="V30" s="13"/>
    </row>
    <row r="31" spans="1:22" ht="15.95" customHeight="1">
      <c r="A31" s="43"/>
      <c r="B31" s="53"/>
      <c r="C31" s="52"/>
      <c r="D31" s="51"/>
      <c r="E31" s="50"/>
      <c r="F31" s="45"/>
      <c r="G31" s="45"/>
      <c r="H31" s="45"/>
      <c r="I31" s="45"/>
      <c r="J31" s="45"/>
      <c r="K31" s="44"/>
      <c r="L31" s="39"/>
      <c r="U31" s="13"/>
      <c r="V31" s="13"/>
    </row>
    <row r="32" spans="1:22" ht="15.95" customHeight="1">
      <c r="A32" s="43"/>
      <c r="B32" s="53"/>
      <c r="C32" s="52"/>
      <c r="D32" s="51"/>
      <c r="E32" s="50"/>
      <c r="F32" s="45"/>
      <c r="G32" s="45"/>
      <c r="H32" s="45"/>
      <c r="I32" s="45"/>
      <c r="J32" s="45"/>
      <c r="K32" s="44"/>
      <c r="L32" s="39"/>
      <c r="U32" s="13"/>
      <c r="V32" s="13"/>
    </row>
    <row r="33" spans="1:22" ht="15.95" customHeight="1">
      <c r="A33" s="43"/>
      <c r="B33" s="53"/>
      <c r="C33" s="52"/>
      <c r="D33" s="51"/>
      <c r="E33" s="50"/>
      <c r="F33" s="45"/>
      <c r="G33" s="45"/>
      <c r="H33" s="45"/>
      <c r="I33" s="45"/>
      <c r="J33" s="45"/>
      <c r="K33" s="44"/>
      <c r="L33" s="39"/>
      <c r="U33" s="13"/>
      <c r="V33" s="13"/>
    </row>
    <row r="34" spans="1:22" ht="15.95" customHeight="1">
      <c r="A34" s="43"/>
      <c r="B34" s="53"/>
      <c r="C34" s="52"/>
      <c r="D34" s="51"/>
      <c r="E34" s="50"/>
      <c r="F34" s="45"/>
      <c r="G34" s="45"/>
      <c r="H34" s="45"/>
      <c r="I34" s="45"/>
      <c r="J34" s="45"/>
      <c r="K34" s="44"/>
      <c r="L34" s="39"/>
      <c r="U34" s="13"/>
      <c r="V34" s="13"/>
    </row>
    <row r="35" spans="1:22" ht="15.95" customHeight="1">
      <c r="A35" s="43"/>
      <c r="B35" s="53"/>
      <c r="C35" s="52"/>
      <c r="D35" s="51"/>
      <c r="E35" s="50"/>
      <c r="F35" s="45"/>
      <c r="G35" s="45"/>
      <c r="H35" s="45"/>
      <c r="I35" s="45"/>
      <c r="J35" s="45"/>
      <c r="K35" s="44"/>
      <c r="L35" s="39"/>
      <c r="U35" s="13"/>
      <c r="V35" s="13"/>
    </row>
    <row r="36" spans="1:22" ht="15.95" customHeight="1">
      <c r="A36" s="43"/>
      <c r="B36" s="53"/>
      <c r="C36" s="52"/>
      <c r="D36" s="51"/>
      <c r="E36" s="50"/>
      <c r="F36" s="45"/>
      <c r="G36" s="45"/>
      <c r="H36" s="45"/>
      <c r="I36" s="45"/>
      <c r="J36" s="45"/>
      <c r="K36" s="44"/>
      <c r="L36" s="39"/>
      <c r="R36" s="13"/>
      <c r="S36" s="13"/>
      <c r="T36" s="13"/>
      <c r="U36" s="13"/>
      <c r="V36" s="13"/>
    </row>
    <row r="37" spans="1:22" s="32" customFormat="1" ht="15.95" customHeight="1">
      <c r="A37" s="55"/>
      <c r="B37" s="53"/>
      <c r="C37" s="52"/>
      <c r="D37" s="51"/>
      <c r="E37" s="50"/>
      <c r="F37" s="45"/>
      <c r="G37" s="45"/>
      <c r="H37" s="45"/>
      <c r="I37" s="45"/>
      <c r="J37" s="45"/>
      <c r="K37" s="44"/>
      <c r="L37" s="39"/>
      <c r="M37" s="31"/>
      <c r="N37" s="12"/>
      <c r="O37" s="12"/>
      <c r="U37" s="13"/>
      <c r="V37" s="13"/>
    </row>
    <row r="38" spans="1:22" s="33" customFormat="1" ht="15.95" customHeight="1">
      <c r="A38" s="55"/>
      <c r="B38" s="53"/>
      <c r="C38" s="52"/>
      <c r="D38" s="51"/>
      <c r="E38" s="50"/>
      <c r="F38" s="45"/>
      <c r="G38" s="45"/>
      <c r="H38" s="45"/>
      <c r="I38" s="45"/>
      <c r="J38" s="45"/>
      <c r="K38" s="44"/>
      <c r="L38" s="39"/>
      <c r="M38" s="31"/>
      <c r="N38" s="12"/>
      <c r="O38" s="12"/>
      <c r="U38" s="13"/>
      <c r="V38" s="13"/>
    </row>
    <row r="39" spans="1:22" s="32" customFormat="1" ht="15.95" customHeight="1">
      <c r="A39" s="55"/>
      <c r="B39" s="53"/>
      <c r="C39" s="52"/>
      <c r="D39" s="51"/>
      <c r="E39" s="50"/>
      <c r="F39" s="45"/>
      <c r="G39" s="45"/>
      <c r="H39" s="45"/>
      <c r="I39" s="45"/>
      <c r="J39" s="45"/>
      <c r="K39" s="44"/>
      <c r="L39" s="39"/>
      <c r="M39" s="31"/>
      <c r="N39" s="12"/>
      <c r="O39" s="12"/>
      <c r="U39" s="13"/>
      <c r="V39" s="13"/>
    </row>
    <row r="40" spans="1:22" ht="15.95" customHeight="1">
      <c r="A40" s="55"/>
      <c r="B40" s="53"/>
      <c r="C40" s="52"/>
      <c r="D40" s="51"/>
      <c r="E40" s="50"/>
      <c r="F40" s="45"/>
      <c r="G40" s="45"/>
      <c r="H40" s="45"/>
      <c r="I40" s="45"/>
      <c r="J40" s="45"/>
      <c r="K40" s="44"/>
      <c r="L40" s="39"/>
      <c r="U40" s="13"/>
      <c r="V40" s="13"/>
    </row>
    <row r="41" spans="1:22" ht="15.95" customHeight="1">
      <c r="A41" s="54"/>
      <c r="B41" s="53"/>
      <c r="C41" s="52"/>
      <c r="D41" s="51"/>
      <c r="E41" s="50"/>
      <c r="F41" s="45"/>
      <c r="G41" s="45"/>
      <c r="H41" s="45"/>
      <c r="I41" s="45"/>
      <c r="J41" s="45"/>
      <c r="K41" s="44"/>
      <c r="L41" s="39"/>
      <c r="U41" s="13"/>
      <c r="V41" s="13"/>
    </row>
    <row r="42" spans="1:22" ht="15.95" customHeight="1">
      <c r="A42" s="43"/>
      <c r="B42" s="53"/>
      <c r="C42" s="52"/>
      <c r="D42" s="51"/>
      <c r="E42" s="50"/>
      <c r="F42" s="45"/>
      <c r="G42" s="45"/>
      <c r="H42" s="45"/>
      <c r="I42" s="45"/>
      <c r="J42" s="45"/>
      <c r="K42" s="44"/>
      <c r="L42" s="39"/>
      <c r="U42" s="13"/>
      <c r="V42" s="13"/>
    </row>
    <row r="43" spans="1:22" ht="15.95" customHeight="1">
      <c r="A43" s="43"/>
      <c r="B43" s="53"/>
      <c r="C43" s="52"/>
      <c r="D43" s="51"/>
      <c r="E43" s="50"/>
      <c r="F43" s="45"/>
      <c r="G43" s="45"/>
      <c r="H43" s="45"/>
      <c r="I43" s="45"/>
      <c r="J43" s="45"/>
      <c r="K43" s="44"/>
      <c r="L43" s="39"/>
      <c r="U43" s="13"/>
      <c r="V43" s="13"/>
    </row>
    <row r="44" spans="1:22" ht="15.95" customHeight="1">
      <c r="A44" s="43"/>
      <c r="B44" s="53"/>
      <c r="C44" s="52"/>
      <c r="D44" s="51"/>
      <c r="E44" s="50"/>
      <c r="F44" s="45"/>
      <c r="G44" s="45"/>
      <c r="H44" s="45"/>
      <c r="I44" s="45"/>
      <c r="J44" s="45"/>
      <c r="K44" s="44"/>
      <c r="L44" s="39"/>
      <c r="U44" s="13"/>
      <c r="V44" s="13"/>
    </row>
    <row r="45" spans="1:22" ht="15.95" customHeight="1">
      <c r="A45" s="43"/>
      <c r="B45" s="53"/>
      <c r="C45" s="52"/>
      <c r="D45" s="51"/>
      <c r="E45" s="50"/>
      <c r="F45" s="45"/>
      <c r="G45" s="45"/>
      <c r="H45" s="45"/>
      <c r="I45" s="45"/>
      <c r="J45" s="45"/>
      <c r="K45" s="44"/>
      <c r="L45" s="39"/>
      <c r="R45" s="13"/>
      <c r="S45" s="13"/>
      <c r="T45" s="13"/>
      <c r="U45" s="13"/>
      <c r="V45" s="13"/>
    </row>
    <row r="46" spans="1:22" s="32" customFormat="1" ht="15.95" customHeight="1">
      <c r="A46" s="55"/>
      <c r="B46" s="53"/>
      <c r="C46" s="52"/>
      <c r="D46" s="51"/>
      <c r="E46" s="50"/>
      <c r="F46" s="45"/>
      <c r="G46" s="45"/>
      <c r="H46" s="45"/>
      <c r="I46" s="45"/>
      <c r="J46" s="45"/>
      <c r="K46" s="44"/>
      <c r="L46" s="39"/>
      <c r="M46" s="31"/>
      <c r="N46" s="12"/>
      <c r="O46" s="12"/>
      <c r="U46" s="13"/>
      <c r="V46" s="13"/>
    </row>
    <row r="47" spans="1:22" s="33" customFormat="1" ht="15.95" customHeight="1">
      <c r="A47" s="55"/>
      <c r="B47" s="53"/>
      <c r="C47" s="52"/>
      <c r="D47" s="51"/>
      <c r="E47" s="50"/>
      <c r="F47" s="45"/>
      <c r="G47" s="45"/>
      <c r="H47" s="45"/>
      <c r="I47" s="45"/>
      <c r="J47" s="45"/>
      <c r="K47" s="44"/>
      <c r="L47" s="39"/>
      <c r="M47" s="31"/>
      <c r="N47" s="12"/>
      <c r="O47" s="12"/>
      <c r="U47" s="13"/>
      <c r="V47" s="13"/>
    </row>
    <row r="48" spans="1:22" s="32" customFormat="1" ht="15.95" customHeight="1">
      <c r="A48" s="55"/>
      <c r="B48" s="53"/>
      <c r="C48" s="52"/>
      <c r="D48" s="51"/>
      <c r="E48" s="50"/>
      <c r="F48" s="45"/>
      <c r="G48" s="45"/>
      <c r="H48" s="45"/>
      <c r="I48" s="45"/>
      <c r="J48" s="45"/>
      <c r="K48" s="44"/>
      <c r="L48" s="39"/>
      <c r="M48" s="31"/>
      <c r="N48" s="12"/>
      <c r="O48" s="12"/>
      <c r="U48" s="13"/>
      <c r="V48" s="13"/>
    </row>
    <row r="49" spans="1:22" ht="15.95" customHeight="1">
      <c r="A49" s="55"/>
      <c r="B49" s="53"/>
      <c r="C49" s="52"/>
      <c r="D49" s="51"/>
      <c r="E49" s="50"/>
      <c r="F49" s="45"/>
      <c r="G49" s="45"/>
      <c r="H49" s="45"/>
      <c r="I49" s="45"/>
      <c r="J49" s="45"/>
      <c r="K49" s="44"/>
      <c r="L49" s="39"/>
      <c r="U49" s="13"/>
      <c r="V49" s="13"/>
    </row>
    <row r="50" spans="1:22" ht="15.95" customHeight="1">
      <c r="A50" s="54"/>
      <c r="B50" s="53"/>
      <c r="C50" s="52"/>
      <c r="D50" s="51"/>
      <c r="E50" s="50"/>
      <c r="F50" s="45"/>
      <c r="G50" s="45"/>
      <c r="H50" s="45"/>
      <c r="I50" s="45"/>
      <c r="J50" s="45"/>
      <c r="K50" s="44"/>
      <c r="L50" s="39"/>
      <c r="U50" s="13"/>
      <c r="V50" s="13"/>
    </row>
    <row r="51" spans="1:22" ht="15.95" customHeight="1">
      <c r="A51" s="43"/>
      <c r="B51" s="53"/>
      <c r="C51" s="52"/>
      <c r="D51" s="51"/>
      <c r="E51" s="50"/>
      <c r="F51" s="45"/>
      <c r="G51" s="45"/>
      <c r="H51" s="45"/>
      <c r="I51" s="45"/>
      <c r="J51" s="45"/>
      <c r="K51" s="44"/>
      <c r="L51" s="39"/>
      <c r="R51" s="13"/>
      <c r="S51" s="13"/>
      <c r="T51" s="13"/>
      <c r="U51" s="13"/>
      <c r="V51" s="13"/>
    </row>
    <row r="52" spans="1:22" s="32" customFormat="1" ht="15.95" customHeight="1">
      <c r="A52" s="55"/>
      <c r="B52" s="53"/>
      <c r="C52" s="52"/>
      <c r="D52" s="51"/>
      <c r="E52" s="50"/>
      <c r="F52" s="45"/>
      <c r="G52" s="45"/>
      <c r="H52" s="45"/>
      <c r="I52" s="45"/>
      <c r="J52" s="45"/>
      <c r="K52" s="44"/>
      <c r="L52" s="39"/>
      <c r="M52" s="31"/>
      <c r="N52" s="12"/>
      <c r="O52" s="12"/>
      <c r="U52" s="13"/>
      <c r="V52" s="13"/>
    </row>
    <row r="53" spans="1:22" s="33" customFormat="1" ht="15.95" customHeight="1">
      <c r="A53" s="55"/>
      <c r="B53" s="53"/>
      <c r="C53" s="52"/>
      <c r="D53" s="51"/>
      <c r="E53" s="50"/>
      <c r="F53" s="45"/>
      <c r="G53" s="45"/>
      <c r="H53" s="45"/>
      <c r="I53" s="45"/>
      <c r="J53" s="45"/>
      <c r="K53" s="44"/>
      <c r="L53" s="39"/>
      <c r="M53" s="31"/>
      <c r="N53" s="12"/>
      <c r="O53" s="12"/>
      <c r="U53" s="13"/>
      <c r="V53" s="13"/>
    </row>
    <row r="54" spans="1:22" s="32" customFormat="1" ht="15.95" customHeight="1">
      <c r="A54" s="55"/>
      <c r="B54" s="53"/>
      <c r="C54" s="52"/>
      <c r="D54" s="51"/>
      <c r="E54" s="50"/>
      <c r="F54" s="45"/>
      <c r="G54" s="45"/>
      <c r="H54" s="45"/>
      <c r="I54" s="45"/>
      <c r="J54" s="45"/>
      <c r="K54" s="44"/>
      <c r="L54" s="39"/>
      <c r="M54" s="31"/>
      <c r="N54" s="12"/>
      <c r="O54" s="12"/>
      <c r="U54" s="13"/>
      <c r="V54" s="13"/>
    </row>
    <row r="55" spans="1:22" ht="15.95" customHeight="1">
      <c r="A55" s="55"/>
      <c r="B55" s="53"/>
      <c r="C55" s="52"/>
      <c r="D55" s="51"/>
      <c r="E55" s="50"/>
      <c r="F55" s="45"/>
      <c r="G55" s="45"/>
      <c r="H55" s="45"/>
      <c r="I55" s="45"/>
      <c r="J55" s="45"/>
      <c r="K55" s="44"/>
      <c r="L55" s="39"/>
      <c r="U55" s="13"/>
      <c r="V55" s="13"/>
    </row>
    <row r="56" spans="1:22" ht="15.95" customHeight="1">
      <c r="A56" s="54"/>
      <c r="B56" s="53"/>
      <c r="C56" s="52"/>
      <c r="D56" s="51"/>
      <c r="E56" s="50"/>
      <c r="F56" s="45"/>
      <c r="G56" s="45"/>
      <c r="H56" s="45"/>
      <c r="I56" s="45"/>
      <c r="J56" s="45"/>
      <c r="K56" s="44"/>
      <c r="L56" s="39"/>
      <c r="U56" s="13"/>
      <c r="V56" s="13"/>
    </row>
    <row r="57" spans="1:22" ht="15.95" customHeight="1">
      <c r="A57" s="43"/>
      <c r="B57" s="53"/>
      <c r="C57" s="52"/>
      <c r="D57" s="51"/>
      <c r="E57" s="50"/>
      <c r="F57" s="45"/>
      <c r="G57" s="45"/>
      <c r="H57" s="45"/>
      <c r="I57" s="45"/>
      <c r="J57" s="45"/>
      <c r="K57" s="44"/>
      <c r="L57" s="39"/>
      <c r="U57" s="13"/>
      <c r="V57" s="13"/>
    </row>
    <row r="58" spans="1:22" ht="15.95" customHeight="1">
      <c r="A58" s="43"/>
      <c r="B58" s="53"/>
      <c r="C58" s="52"/>
      <c r="D58" s="51"/>
      <c r="E58" s="50"/>
      <c r="F58" s="45"/>
      <c r="G58" s="45"/>
      <c r="H58" s="45"/>
      <c r="I58" s="45"/>
      <c r="J58" s="45"/>
      <c r="K58" s="44"/>
      <c r="L58" s="39"/>
      <c r="U58" s="13"/>
      <c r="V58" s="13"/>
    </row>
    <row r="59" spans="1:22" ht="15.95" customHeight="1">
      <c r="A59" s="43"/>
      <c r="B59" s="53"/>
      <c r="C59" s="52"/>
      <c r="D59" s="51"/>
      <c r="E59" s="50"/>
      <c r="F59" s="45"/>
      <c r="G59" s="45"/>
      <c r="H59" s="45"/>
      <c r="I59" s="45"/>
      <c r="J59" s="45"/>
      <c r="K59" s="44"/>
      <c r="L59" s="39"/>
      <c r="U59" s="13"/>
      <c r="V59" s="13"/>
    </row>
    <row r="60" spans="1:22" ht="15.95" customHeight="1">
      <c r="A60" s="43"/>
      <c r="B60" s="53"/>
      <c r="C60" s="52"/>
      <c r="D60" s="51"/>
      <c r="E60" s="50"/>
      <c r="F60" s="45"/>
      <c r="G60" s="45"/>
      <c r="H60" s="45"/>
      <c r="I60" s="45"/>
      <c r="J60" s="45"/>
      <c r="K60" s="44"/>
      <c r="L60" s="39"/>
      <c r="R60" s="13"/>
      <c r="S60" s="13"/>
      <c r="T60" s="13"/>
      <c r="U60" s="13"/>
      <c r="V60" s="13"/>
    </row>
    <row r="61" spans="1:22" s="32" customFormat="1" ht="15.95" customHeight="1">
      <c r="A61" s="55"/>
      <c r="B61" s="53"/>
      <c r="C61" s="52"/>
      <c r="D61" s="51"/>
      <c r="E61" s="50"/>
      <c r="F61" s="45"/>
      <c r="G61" s="45"/>
      <c r="H61" s="45"/>
      <c r="I61" s="45"/>
      <c r="J61" s="45"/>
      <c r="K61" s="44"/>
      <c r="L61" s="39"/>
      <c r="M61" s="31"/>
      <c r="N61" s="12"/>
      <c r="O61" s="12"/>
      <c r="U61" s="13"/>
      <c r="V61" s="13"/>
    </row>
    <row r="62" spans="1:22" s="33" customFormat="1" ht="15.95" customHeight="1">
      <c r="A62" s="55"/>
      <c r="B62" s="53"/>
      <c r="C62" s="52"/>
      <c r="D62" s="51"/>
      <c r="E62" s="50"/>
      <c r="F62" s="45"/>
      <c r="G62" s="45"/>
      <c r="H62" s="45"/>
      <c r="I62" s="45"/>
      <c r="J62" s="45"/>
      <c r="K62" s="44"/>
      <c r="L62" s="39"/>
      <c r="M62" s="31"/>
      <c r="N62" s="12"/>
      <c r="O62" s="12"/>
      <c r="U62" s="13"/>
      <c r="V62" s="13"/>
    </row>
    <row r="63" spans="1:22" s="32" customFormat="1" ht="15.95" customHeight="1">
      <c r="A63" s="55"/>
      <c r="B63" s="53"/>
      <c r="C63" s="52"/>
      <c r="D63" s="51"/>
      <c r="E63" s="50"/>
      <c r="F63" s="45"/>
      <c r="G63" s="45"/>
      <c r="H63" s="45"/>
      <c r="I63" s="45"/>
      <c r="J63" s="45"/>
      <c r="K63" s="44"/>
      <c r="L63" s="39"/>
      <c r="M63" s="31"/>
      <c r="N63" s="12"/>
      <c r="O63" s="12"/>
      <c r="U63" s="13"/>
      <c r="V63" s="13"/>
    </row>
    <row r="64" spans="1:22" s="33" customFormat="1" ht="15.95" customHeight="1">
      <c r="A64" s="55"/>
      <c r="B64" s="53"/>
      <c r="C64" s="52"/>
      <c r="D64" s="51"/>
      <c r="E64" s="50"/>
      <c r="F64" s="45"/>
      <c r="G64" s="45"/>
      <c r="H64" s="45"/>
      <c r="I64" s="45"/>
      <c r="J64" s="45"/>
      <c r="K64" s="44"/>
      <c r="L64" s="39"/>
      <c r="M64" s="31"/>
      <c r="N64" s="12"/>
      <c r="O64" s="12"/>
      <c r="U64" s="13"/>
      <c r="V64" s="13"/>
    </row>
    <row r="65" spans="1:22" s="32" customFormat="1" ht="15.95" customHeight="1">
      <c r="A65" s="55"/>
      <c r="B65" s="53"/>
      <c r="C65" s="52"/>
      <c r="D65" s="51"/>
      <c r="E65" s="50"/>
      <c r="F65" s="45"/>
      <c r="G65" s="45"/>
      <c r="H65" s="45"/>
      <c r="I65" s="45"/>
      <c r="J65" s="45"/>
      <c r="K65" s="44"/>
      <c r="L65" s="39"/>
      <c r="M65" s="31"/>
      <c r="N65" s="12"/>
      <c r="O65" s="12"/>
      <c r="U65" s="13"/>
      <c r="V65" s="13"/>
    </row>
    <row r="66" spans="1:22" ht="15.95" customHeight="1">
      <c r="A66" s="55"/>
      <c r="B66" s="53"/>
      <c r="C66" s="52"/>
      <c r="D66" s="51"/>
      <c r="E66" s="50"/>
      <c r="F66" s="45"/>
      <c r="G66" s="45"/>
      <c r="H66" s="45"/>
      <c r="I66" s="45"/>
      <c r="J66" s="45"/>
      <c r="K66" s="44"/>
      <c r="L66" s="39"/>
      <c r="U66" s="13"/>
      <c r="V66" s="13"/>
    </row>
    <row r="67" spans="1:22" ht="15.95" customHeight="1">
      <c r="A67" s="54"/>
      <c r="B67" s="53"/>
      <c r="C67" s="52"/>
      <c r="D67" s="51"/>
      <c r="E67" s="50"/>
      <c r="F67" s="45"/>
      <c r="G67" s="45"/>
      <c r="H67" s="45"/>
      <c r="I67" s="45"/>
      <c r="J67" s="45"/>
      <c r="K67" s="44"/>
      <c r="L67" s="39"/>
      <c r="U67" s="13"/>
      <c r="V67" s="13"/>
    </row>
    <row r="68" spans="1:22" ht="15.95" customHeight="1">
      <c r="A68" s="43"/>
      <c r="B68" s="53"/>
      <c r="C68" s="52"/>
      <c r="D68" s="51"/>
      <c r="E68" s="50"/>
      <c r="F68" s="45"/>
      <c r="G68" s="45"/>
      <c r="H68" s="45"/>
      <c r="I68" s="45"/>
      <c r="J68" s="45"/>
      <c r="K68" s="44"/>
      <c r="L68" s="39"/>
      <c r="U68" s="13"/>
      <c r="V68" s="13"/>
    </row>
    <row r="69" spans="1:22" ht="15.95" customHeight="1">
      <c r="A69" s="43"/>
      <c r="B69" s="53"/>
      <c r="C69" s="52"/>
      <c r="D69" s="51"/>
      <c r="E69" s="50"/>
      <c r="F69" s="45"/>
      <c r="G69" s="45"/>
      <c r="H69" s="45"/>
      <c r="I69" s="45"/>
      <c r="J69" s="45"/>
      <c r="K69" s="44"/>
      <c r="L69" s="39"/>
      <c r="U69" s="13"/>
      <c r="V69" s="13"/>
    </row>
    <row r="70" spans="1:22" ht="15.95" customHeight="1">
      <c r="A70" s="43"/>
      <c r="B70" s="53"/>
      <c r="C70" s="52"/>
      <c r="D70" s="51"/>
      <c r="E70" s="50"/>
      <c r="F70" s="45"/>
      <c r="G70" s="45"/>
      <c r="H70" s="45"/>
      <c r="I70" s="45"/>
      <c r="J70" s="45"/>
      <c r="K70" s="44"/>
      <c r="L70" s="39"/>
      <c r="U70" s="13"/>
      <c r="V70" s="13"/>
    </row>
    <row r="71" spans="1:22" ht="15.95" customHeight="1">
      <c r="A71" s="43"/>
      <c r="B71" s="53"/>
      <c r="C71" s="52"/>
      <c r="D71" s="51"/>
      <c r="E71" s="50"/>
      <c r="F71" s="45"/>
      <c r="G71" s="45"/>
      <c r="H71" s="45"/>
      <c r="I71" s="45"/>
      <c r="J71" s="45"/>
      <c r="K71" s="44"/>
      <c r="L71" s="39"/>
      <c r="R71" s="13"/>
      <c r="S71" s="13"/>
      <c r="T71" s="13"/>
      <c r="U71" s="13"/>
      <c r="V71" s="13"/>
    </row>
    <row r="72" spans="1:22" s="32" customFormat="1" ht="15.95" customHeight="1">
      <c r="A72" s="55"/>
      <c r="B72" s="53"/>
      <c r="C72" s="52"/>
      <c r="D72" s="51"/>
      <c r="E72" s="50"/>
      <c r="F72" s="45"/>
      <c r="G72" s="45"/>
      <c r="H72" s="45"/>
      <c r="I72" s="45"/>
      <c r="J72" s="45"/>
      <c r="K72" s="44"/>
      <c r="L72" s="39"/>
      <c r="M72" s="31"/>
      <c r="N72" s="12"/>
      <c r="O72" s="12"/>
      <c r="U72" s="13"/>
      <c r="V72" s="13"/>
    </row>
    <row r="73" spans="1:22" s="33" customFormat="1" ht="15.95" customHeight="1">
      <c r="A73" s="55"/>
      <c r="B73" s="53"/>
      <c r="C73" s="52"/>
      <c r="D73" s="51"/>
      <c r="E73" s="50"/>
      <c r="F73" s="45"/>
      <c r="G73" s="45"/>
      <c r="H73" s="45"/>
      <c r="I73" s="45"/>
      <c r="J73" s="45"/>
      <c r="K73" s="44"/>
      <c r="L73" s="39"/>
      <c r="M73" s="31"/>
      <c r="N73" s="12"/>
      <c r="O73" s="12"/>
      <c r="U73" s="13"/>
      <c r="V73" s="13"/>
    </row>
    <row r="74" spans="1:22" s="32" customFormat="1" ht="15.95" customHeight="1">
      <c r="A74" s="55"/>
      <c r="B74" s="53"/>
      <c r="C74" s="52"/>
      <c r="D74" s="51"/>
      <c r="E74" s="50"/>
      <c r="F74" s="45"/>
      <c r="G74" s="45"/>
      <c r="H74" s="45"/>
      <c r="I74" s="45"/>
      <c r="J74" s="45"/>
      <c r="K74" s="44"/>
      <c r="L74" s="39"/>
      <c r="M74" s="31"/>
      <c r="N74" s="12"/>
      <c r="O74" s="12"/>
      <c r="U74" s="13"/>
      <c r="V74" s="13"/>
    </row>
    <row r="75" spans="1:22" ht="15.95" customHeight="1">
      <c r="A75" s="55"/>
      <c r="B75" s="53"/>
      <c r="C75" s="52"/>
      <c r="D75" s="51"/>
      <c r="E75" s="50"/>
      <c r="F75" s="45"/>
      <c r="G75" s="45"/>
      <c r="H75" s="45"/>
      <c r="I75" s="45"/>
      <c r="J75" s="45"/>
      <c r="K75" s="44"/>
      <c r="L75" s="39"/>
      <c r="U75" s="13"/>
      <c r="V75" s="13"/>
    </row>
    <row r="76" spans="1:22" ht="15.95" customHeight="1">
      <c r="A76" s="54"/>
      <c r="B76" s="53"/>
      <c r="C76" s="52"/>
      <c r="D76" s="51"/>
      <c r="E76" s="50"/>
      <c r="F76" s="45"/>
      <c r="G76" s="45"/>
      <c r="H76" s="45"/>
      <c r="I76" s="45"/>
      <c r="J76" s="45"/>
      <c r="K76" s="44"/>
      <c r="L76" s="39"/>
      <c r="U76" s="13"/>
      <c r="V76" s="13"/>
    </row>
    <row r="77" spans="1:22" ht="15.95" customHeight="1">
      <c r="A77" s="43"/>
      <c r="B77" s="53"/>
      <c r="C77" s="52"/>
      <c r="D77" s="51"/>
      <c r="E77" s="50"/>
      <c r="F77" s="45"/>
      <c r="G77" s="45"/>
      <c r="H77" s="45"/>
      <c r="I77" s="45"/>
      <c r="J77" s="45"/>
      <c r="K77" s="44"/>
      <c r="L77" s="39"/>
      <c r="R77" s="13"/>
      <c r="S77" s="13"/>
      <c r="T77" s="13"/>
      <c r="U77" s="13"/>
      <c r="V77" s="13"/>
    </row>
    <row r="78" spans="1:22" s="32" customFormat="1" ht="15.95" customHeight="1">
      <c r="A78" s="55"/>
      <c r="B78" s="53"/>
      <c r="C78" s="52"/>
      <c r="D78" s="51"/>
      <c r="E78" s="50"/>
      <c r="F78" s="45"/>
      <c r="G78" s="45"/>
      <c r="H78" s="45"/>
      <c r="I78" s="45"/>
      <c r="J78" s="45"/>
      <c r="K78" s="44"/>
      <c r="L78" s="39"/>
      <c r="M78" s="31"/>
      <c r="N78" s="12"/>
      <c r="O78" s="12"/>
      <c r="U78" s="13"/>
      <c r="V78" s="13"/>
    </row>
    <row r="79" spans="1:22" s="33" customFormat="1" ht="15.95" customHeight="1">
      <c r="A79" s="55"/>
      <c r="B79" s="53"/>
      <c r="C79" s="52"/>
      <c r="D79" s="51"/>
      <c r="E79" s="50"/>
      <c r="F79" s="45"/>
      <c r="G79" s="45"/>
      <c r="H79" s="45"/>
      <c r="I79" s="45"/>
      <c r="J79" s="45"/>
      <c r="K79" s="44"/>
      <c r="L79" s="39"/>
      <c r="M79" s="31"/>
      <c r="N79" s="12"/>
      <c r="O79" s="12"/>
      <c r="U79" s="13"/>
      <c r="V79" s="13"/>
    </row>
    <row r="80" spans="1:22" s="32" customFormat="1" ht="15.95" customHeight="1">
      <c r="A80" s="55"/>
      <c r="B80" s="53"/>
      <c r="C80" s="52"/>
      <c r="D80" s="51"/>
      <c r="E80" s="50"/>
      <c r="F80" s="45"/>
      <c r="G80" s="45"/>
      <c r="H80" s="45"/>
      <c r="I80" s="45"/>
      <c r="J80" s="45"/>
      <c r="K80" s="44"/>
      <c r="L80" s="39"/>
      <c r="M80" s="31"/>
      <c r="N80" s="12"/>
      <c r="O80" s="12"/>
      <c r="U80" s="13"/>
      <c r="V80" s="13"/>
    </row>
    <row r="81" spans="1:22" ht="15.95" customHeight="1">
      <c r="A81" s="55"/>
      <c r="B81" s="53"/>
      <c r="C81" s="52"/>
      <c r="D81" s="51"/>
      <c r="E81" s="50"/>
      <c r="F81" s="45"/>
      <c r="G81" s="45"/>
      <c r="H81" s="45"/>
      <c r="I81" s="45"/>
      <c r="J81" s="45"/>
      <c r="K81" s="44"/>
      <c r="L81" s="39"/>
      <c r="U81" s="13"/>
      <c r="V81" s="13"/>
    </row>
    <row r="82" spans="1:22" ht="15.95" customHeight="1">
      <c r="A82" s="54"/>
      <c r="B82" s="53"/>
      <c r="C82" s="52"/>
      <c r="D82" s="51"/>
      <c r="E82" s="50"/>
      <c r="F82" s="45"/>
      <c r="G82" s="45"/>
      <c r="H82" s="45"/>
      <c r="I82" s="45"/>
      <c r="J82" s="45"/>
      <c r="K82" s="44"/>
      <c r="L82" s="39"/>
      <c r="U82" s="13"/>
      <c r="V82" s="13"/>
    </row>
    <row r="83" spans="1:22" ht="15.95" customHeight="1">
      <c r="A83" s="43"/>
      <c r="B83" s="53"/>
      <c r="C83" s="52"/>
      <c r="D83" s="51"/>
      <c r="E83" s="50"/>
      <c r="F83" s="45"/>
      <c r="G83" s="45"/>
      <c r="H83" s="45"/>
      <c r="I83" s="45"/>
      <c r="J83" s="45"/>
      <c r="K83" s="44"/>
      <c r="L83" s="39"/>
      <c r="U83" s="13"/>
      <c r="V83" s="13"/>
    </row>
    <row r="84" spans="1:22" ht="15.95" customHeight="1">
      <c r="A84" s="43"/>
      <c r="B84" s="53"/>
      <c r="C84" s="52"/>
      <c r="D84" s="51"/>
      <c r="E84" s="50"/>
      <c r="F84" s="45"/>
      <c r="G84" s="45"/>
      <c r="H84" s="45"/>
      <c r="I84" s="45"/>
      <c r="J84" s="45"/>
      <c r="K84" s="44"/>
      <c r="L84" s="39"/>
      <c r="U84" s="13"/>
      <c r="V84" s="13"/>
    </row>
    <row r="85" spans="1:22" ht="15.95" customHeight="1">
      <c r="A85" s="43"/>
      <c r="B85" s="53"/>
      <c r="C85" s="52"/>
      <c r="D85" s="51"/>
      <c r="E85" s="50"/>
      <c r="F85" s="45"/>
      <c r="G85" s="45"/>
      <c r="H85" s="45"/>
      <c r="I85" s="45"/>
      <c r="J85" s="45"/>
      <c r="K85" s="44"/>
      <c r="L85" s="39"/>
      <c r="U85" s="13"/>
      <c r="V85" s="13"/>
    </row>
    <row r="86" spans="1:22" ht="15.95" customHeight="1">
      <c r="A86" s="43"/>
      <c r="B86" s="53"/>
      <c r="C86" s="52"/>
      <c r="D86" s="51"/>
      <c r="E86" s="50"/>
      <c r="F86" s="45"/>
      <c r="G86" s="45"/>
      <c r="H86" s="45"/>
      <c r="I86" s="45"/>
      <c r="J86" s="45"/>
      <c r="K86" s="44"/>
      <c r="L86" s="39"/>
      <c r="R86" s="13"/>
      <c r="S86" s="13"/>
      <c r="T86" s="13"/>
      <c r="U86" s="13"/>
      <c r="V86" s="13"/>
    </row>
    <row r="87" spans="1:22" s="32" customFormat="1" ht="15.95" customHeight="1">
      <c r="A87" s="55"/>
      <c r="B87" s="53"/>
      <c r="C87" s="52"/>
      <c r="D87" s="51"/>
      <c r="E87" s="50"/>
      <c r="F87" s="45"/>
      <c r="G87" s="45"/>
      <c r="H87" s="45"/>
      <c r="I87" s="45"/>
      <c r="J87" s="45"/>
      <c r="K87" s="44"/>
      <c r="L87" s="39"/>
      <c r="M87" s="31"/>
      <c r="N87" s="12"/>
      <c r="O87" s="12"/>
      <c r="U87" s="13"/>
      <c r="V87" s="13"/>
    </row>
    <row r="88" spans="1:22" s="33" customFormat="1" ht="15.95" customHeight="1">
      <c r="A88" s="55"/>
      <c r="B88" s="53"/>
      <c r="C88" s="52"/>
      <c r="D88" s="51"/>
      <c r="E88" s="50"/>
      <c r="F88" s="45"/>
      <c r="G88" s="45"/>
      <c r="H88" s="45"/>
      <c r="I88" s="45"/>
      <c r="J88" s="45"/>
      <c r="K88" s="44"/>
      <c r="L88" s="39"/>
      <c r="M88" s="31"/>
      <c r="N88" s="12"/>
      <c r="O88" s="12"/>
      <c r="U88" s="13"/>
      <c r="V88" s="13"/>
    </row>
    <row r="89" spans="1:22" s="32" customFormat="1" ht="15.95" customHeight="1">
      <c r="A89" s="55"/>
      <c r="B89" s="53"/>
      <c r="C89" s="52"/>
      <c r="D89" s="51"/>
      <c r="E89" s="50"/>
      <c r="F89" s="45"/>
      <c r="G89" s="45"/>
      <c r="H89" s="45"/>
      <c r="I89" s="45"/>
      <c r="J89" s="45"/>
      <c r="K89" s="44"/>
      <c r="L89" s="39"/>
      <c r="M89" s="31"/>
      <c r="N89" s="12"/>
      <c r="O89" s="12"/>
      <c r="U89" s="13"/>
      <c r="V89" s="13"/>
    </row>
    <row r="90" spans="1:22" ht="15.95" customHeight="1">
      <c r="A90" s="55"/>
      <c r="B90" s="53"/>
      <c r="C90" s="52"/>
      <c r="D90" s="51"/>
      <c r="E90" s="50"/>
      <c r="F90" s="45"/>
      <c r="G90" s="45"/>
      <c r="H90" s="45"/>
      <c r="I90" s="45"/>
      <c r="J90" s="45"/>
      <c r="K90" s="44"/>
      <c r="L90" s="39"/>
      <c r="U90" s="13"/>
      <c r="V90" s="13"/>
    </row>
    <row r="91" spans="1:22" ht="15.95" customHeight="1">
      <c r="A91" s="54"/>
      <c r="B91" s="53"/>
      <c r="C91" s="52"/>
      <c r="D91" s="51"/>
      <c r="E91" s="50"/>
      <c r="F91" s="45"/>
      <c r="G91" s="45"/>
      <c r="H91" s="45"/>
      <c r="I91" s="45"/>
      <c r="J91" s="45"/>
      <c r="K91" s="44"/>
      <c r="L91" s="39"/>
      <c r="U91" s="13"/>
      <c r="V91" s="13"/>
    </row>
    <row r="92" spans="1:22" ht="15.95" customHeight="1">
      <c r="A92" s="43"/>
      <c r="B92" s="53"/>
      <c r="C92" s="52"/>
      <c r="D92" s="51"/>
      <c r="E92" s="50"/>
      <c r="F92" s="45"/>
      <c r="G92" s="45"/>
      <c r="H92" s="45"/>
      <c r="I92" s="45"/>
      <c r="J92" s="45"/>
      <c r="K92" s="44"/>
      <c r="L92" s="39"/>
      <c r="U92" s="13"/>
      <c r="V92" s="13"/>
    </row>
    <row r="93" spans="1:22" ht="15.95" customHeight="1">
      <c r="A93" s="43"/>
      <c r="B93" s="53"/>
      <c r="C93" s="52"/>
      <c r="D93" s="51"/>
      <c r="E93" s="50"/>
      <c r="F93" s="45"/>
      <c r="G93" s="45"/>
      <c r="H93" s="45"/>
      <c r="I93" s="45"/>
      <c r="J93" s="45"/>
      <c r="K93" s="44"/>
      <c r="L93" s="39"/>
      <c r="U93" s="13"/>
      <c r="V93" s="13"/>
    </row>
    <row r="94" spans="1:22" ht="15.95" customHeight="1" thickBot="1">
      <c r="A94" s="43"/>
      <c r="B94" s="49"/>
      <c r="C94" s="48"/>
      <c r="D94" s="47"/>
      <c r="E94" s="46"/>
      <c r="F94" s="45"/>
      <c r="G94" s="45"/>
      <c r="H94" s="45"/>
      <c r="I94" s="45"/>
      <c r="J94" s="45"/>
      <c r="K94" s="44"/>
      <c r="L94" s="39"/>
      <c r="U94" s="13"/>
      <c r="V94" s="13"/>
    </row>
    <row r="95" spans="1:22" ht="15.95" customHeight="1">
      <c r="A95" s="43"/>
      <c r="B95" s="42"/>
      <c r="C95" s="42"/>
      <c r="D95" s="42"/>
      <c r="E95" s="42"/>
      <c r="F95" s="42"/>
      <c r="G95" s="45"/>
      <c r="H95" s="45"/>
      <c r="I95" s="45"/>
      <c r="J95" s="45"/>
      <c r="K95" s="44"/>
      <c r="L95" s="39"/>
      <c r="U95" s="13"/>
      <c r="V95" s="13"/>
    </row>
    <row r="96" spans="1:22" ht="15.95" customHeight="1">
      <c r="A96" s="43"/>
      <c r="B96" s="42"/>
      <c r="C96" s="42"/>
      <c r="D96" s="42"/>
      <c r="E96" s="42"/>
      <c r="F96" s="42"/>
      <c r="G96" s="45"/>
      <c r="H96" s="45"/>
      <c r="I96" s="45"/>
      <c r="J96" s="45"/>
      <c r="K96" s="44"/>
      <c r="L96" s="39"/>
      <c r="U96" s="13"/>
      <c r="V96" s="13"/>
    </row>
    <row r="97" spans="1:22" ht="15">
      <c r="A97" s="95"/>
      <c r="B97" s="96"/>
      <c r="C97" s="96"/>
      <c r="D97" s="96"/>
      <c r="E97" s="96"/>
      <c r="F97" s="96"/>
      <c r="G97" s="96"/>
      <c r="H97" s="96"/>
      <c r="I97" s="96"/>
      <c r="J97" s="96"/>
      <c r="K97" s="97"/>
      <c r="L97" s="39"/>
      <c r="M97" s="12"/>
      <c r="O97" s="13"/>
      <c r="R97" s="13"/>
      <c r="S97" s="13"/>
      <c r="T97" s="13"/>
      <c r="U97" s="13"/>
      <c r="V97" s="13"/>
    </row>
    <row r="98" spans="1:22" ht="15" customHeight="1">
      <c r="B98" s="35"/>
      <c r="C98" s="35"/>
      <c r="D98" s="35"/>
      <c r="E98" s="35"/>
      <c r="F98" s="36"/>
      <c r="G98" s="35"/>
      <c r="H98" s="35"/>
      <c r="I98" s="35"/>
      <c r="J98" s="35"/>
      <c r="K98" s="35"/>
      <c r="T98" s="13"/>
      <c r="U98" s="13"/>
      <c r="V98" s="13"/>
    </row>
    <row r="99" spans="1:22" ht="1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</row>
    <row r="100" spans="1:22" ht="1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9"/>
      <c r="M100" s="13"/>
      <c r="N100" s="13"/>
      <c r="O100" s="13"/>
    </row>
    <row r="101" spans="1:22">
      <c r="B101" s="35"/>
      <c r="C101" s="35"/>
      <c r="D101" s="36"/>
      <c r="E101" s="36"/>
      <c r="F101" s="35"/>
      <c r="G101" s="35"/>
      <c r="H101" s="35"/>
      <c r="I101" s="35"/>
      <c r="J101" s="35"/>
      <c r="K101" s="35"/>
      <c r="L101" s="39"/>
      <c r="M101" s="12"/>
      <c r="O101" s="13"/>
    </row>
    <row r="102" spans="1:22">
      <c r="B102" s="35"/>
      <c r="C102" s="35"/>
      <c r="D102" s="40"/>
      <c r="E102" s="40"/>
      <c r="F102" s="35"/>
      <c r="G102" s="35"/>
      <c r="H102" s="35"/>
      <c r="I102" s="35"/>
      <c r="J102" s="35"/>
      <c r="K102" s="35"/>
      <c r="L102" s="39"/>
      <c r="M102" s="12"/>
      <c r="O102" s="13"/>
    </row>
    <row r="103" spans="1:22">
      <c r="B103" s="35"/>
      <c r="C103" s="35"/>
      <c r="D103" s="38"/>
      <c r="E103" s="38"/>
      <c r="F103" s="35"/>
      <c r="G103" s="35"/>
      <c r="H103" s="35"/>
      <c r="I103" s="35"/>
      <c r="J103" s="35"/>
      <c r="K103" s="35"/>
      <c r="L103" s="39"/>
      <c r="M103" s="12"/>
      <c r="O103" s="13"/>
    </row>
    <row r="104" spans="1:22">
      <c r="B104" s="35"/>
      <c r="C104" s="35"/>
      <c r="D104" s="38"/>
      <c r="E104" s="38"/>
      <c r="F104" s="35"/>
      <c r="G104" s="35"/>
      <c r="H104" s="35"/>
      <c r="I104" s="35"/>
      <c r="J104" s="35"/>
      <c r="K104" s="35"/>
      <c r="O104" s="13"/>
    </row>
    <row r="105" spans="1:22">
      <c r="B105" s="35"/>
      <c r="C105" s="35"/>
      <c r="D105" s="37"/>
      <c r="E105" s="37"/>
      <c r="F105" s="36"/>
      <c r="G105" s="35"/>
      <c r="H105" s="35"/>
      <c r="I105" s="35"/>
      <c r="J105" s="35"/>
      <c r="K105" s="35"/>
      <c r="O105" s="13"/>
    </row>
    <row r="106" spans="1:22">
      <c r="B106" s="35"/>
      <c r="C106" s="35"/>
      <c r="D106" s="35"/>
      <c r="E106" s="35"/>
      <c r="F106" s="36"/>
      <c r="G106" s="35"/>
      <c r="H106" s="35"/>
      <c r="I106" s="35"/>
      <c r="J106" s="35"/>
      <c r="K106" s="35"/>
      <c r="O106" s="13"/>
    </row>
    <row r="107" spans="1:22">
      <c r="D107" s="12"/>
      <c r="E107" s="12"/>
      <c r="F107" s="13"/>
      <c r="M107" s="12"/>
      <c r="N107" s="31"/>
      <c r="O107" s="13"/>
    </row>
    <row r="108" spans="1:22">
      <c r="B108" s="34"/>
      <c r="C108" s="34"/>
      <c r="D108" s="12"/>
      <c r="E108" s="12"/>
      <c r="F108" s="13"/>
      <c r="G108" s="34"/>
      <c r="H108" s="34"/>
      <c r="I108" s="34"/>
      <c r="J108" s="34"/>
      <c r="K108" s="34"/>
      <c r="M108" s="12"/>
      <c r="N108" s="31"/>
      <c r="O108" s="13"/>
    </row>
    <row r="109" spans="1:22" ht="15">
      <c r="B109" s="33"/>
      <c r="C109" s="33"/>
      <c r="D109" s="12"/>
      <c r="E109" s="12"/>
      <c r="F109" s="13"/>
      <c r="G109" s="33"/>
      <c r="H109" s="33"/>
      <c r="I109" s="33"/>
      <c r="J109" s="33"/>
      <c r="K109" s="33"/>
      <c r="M109" s="12"/>
      <c r="N109" s="31"/>
      <c r="O109" s="13"/>
    </row>
    <row r="110" spans="1:22">
      <c r="B110" s="32"/>
      <c r="C110" s="32"/>
      <c r="D110" s="12"/>
      <c r="E110" s="12"/>
      <c r="F110" s="13"/>
      <c r="G110" s="32"/>
      <c r="H110" s="32"/>
      <c r="I110" s="32"/>
      <c r="J110" s="32"/>
      <c r="K110" s="32"/>
      <c r="M110" s="12"/>
      <c r="N110" s="31"/>
      <c r="O110" s="13"/>
    </row>
    <row r="111" spans="1:22">
      <c r="D111" s="12"/>
      <c r="E111" s="12"/>
      <c r="F111" s="13"/>
      <c r="M111" s="12"/>
      <c r="N111" s="31"/>
      <c r="O111" s="13"/>
    </row>
    <row r="112" spans="1:22" ht="15" customHeight="1">
      <c r="D112" s="12"/>
      <c r="E112" s="12"/>
      <c r="F112" s="13"/>
      <c r="M112" s="12"/>
      <c r="N112" s="31"/>
      <c r="O112" s="13"/>
    </row>
    <row r="113" spans="4:15">
      <c r="D113" s="12"/>
      <c r="E113" s="12"/>
      <c r="F113" s="13"/>
      <c r="M113" s="12"/>
      <c r="N113" s="31"/>
      <c r="O113" s="13"/>
    </row>
    <row r="114" spans="4:15">
      <c r="D114" s="12"/>
      <c r="E114" s="12"/>
      <c r="F114" s="13"/>
      <c r="M114" s="12"/>
      <c r="O114" s="13"/>
    </row>
    <row r="115" spans="4:15">
      <c r="D115" s="12"/>
      <c r="E115" s="12"/>
      <c r="F115" s="13"/>
      <c r="M115" s="12"/>
      <c r="O115" s="13"/>
    </row>
    <row r="116" spans="4:15">
      <c r="M116" s="12"/>
      <c r="O116" s="13"/>
    </row>
    <row r="117" spans="4:15">
      <c r="M117" s="12"/>
      <c r="O117" s="13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1CB1767E-46CD-4BA8-812F-0761B6EC6591}">
      <formula1>"Yes, No"</formula1>
    </dataValidation>
    <dataValidation type="list" allowBlank="1" showInputMessage="1" showErrorMessage="1" sqref="F6" xr:uid="{BD50887A-2B0B-4928-B5BC-5DCDE31C81B8}">
      <formula1>"1,2,3,4,5,6,7,8"</formula1>
    </dataValidation>
    <dataValidation type="list" allowBlank="1" showInputMessage="1" showErrorMessage="1" sqref="B25:B94" xr:uid="{A1F8E51C-D4DF-48C9-A87B-33517774B9D1}">
      <formula1>$B$11:$B$20</formula1>
    </dataValidation>
    <dataValidation type="list" allowBlank="1" showInputMessage="1" showErrorMessage="1" sqref="D25:D94" xr:uid="{C123E7E3-D7B2-44EB-926E-BCC9369FA661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E4531-C10E-46AF-9E00-8FEACA056E03}">
  <sheetPr codeName="Sheet14"/>
  <dimension ref="A1:H19"/>
  <sheetViews>
    <sheetView zoomScale="111" workbookViewId="0">
      <selection activeCell="F12" sqref="F12"/>
    </sheetView>
  </sheetViews>
  <sheetFormatPr defaultColWidth="11.42578125" defaultRowHeight="12.75"/>
  <cols>
    <col min="1" max="1" width="16.85546875" style="236" bestFit="1" customWidth="1"/>
    <col min="2" max="2" width="10.140625" style="236" bestFit="1" customWidth="1"/>
    <col min="3" max="7" width="11.42578125" style="236"/>
    <col min="8" max="8" width="12.140625" style="236" customWidth="1"/>
    <col min="9" max="16384" width="11.42578125" style="236"/>
  </cols>
  <sheetData>
    <row r="1" spans="1:8">
      <c r="A1" s="236" t="s">
        <v>153</v>
      </c>
    </row>
    <row r="2" spans="1:8">
      <c r="A2" s="306" t="s">
        <v>154</v>
      </c>
      <c r="B2" s="306"/>
      <c r="D2" s="306" t="s">
        <v>155</v>
      </c>
      <c r="E2" s="306"/>
      <c r="G2" s="306" t="s">
        <v>156</v>
      </c>
      <c r="H2" s="306"/>
    </row>
    <row r="3" spans="1:8">
      <c r="A3" s="238" t="s">
        <v>157</v>
      </c>
      <c r="B3" s="238" t="s">
        <v>158</v>
      </c>
      <c r="C3" s="238"/>
      <c r="D3" s="238" t="s">
        <v>155</v>
      </c>
      <c r="E3" s="238" t="s">
        <v>158</v>
      </c>
      <c r="F3" s="238"/>
      <c r="G3" s="238" t="s">
        <v>28</v>
      </c>
      <c r="H3" s="238" t="s">
        <v>159</v>
      </c>
    </row>
    <row r="4" spans="1:8">
      <c r="A4" s="236" t="s">
        <v>118</v>
      </c>
      <c r="B4" s="236">
        <f>COUNTA(DASHBOARD!D17:G1048576)</f>
        <v>22</v>
      </c>
      <c r="D4" s="236" t="s">
        <v>160</v>
      </c>
      <c r="E4" s="239" t="s">
        <v>161</v>
      </c>
      <c r="G4" s="236" t="s">
        <v>36</v>
      </c>
      <c r="H4" s="236">
        <f ca="1">COUNTIFS(DASHBOARD!K17:K1048576, "&lt;" &amp; TODAY(), DASHBOARD!H17:H1048576, "LOW")</f>
        <v>5</v>
      </c>
    </row>
    <row r="5" spans="1:8">
      <c r="A5" s="236" t="s">
        <v>162</v>
      </c>
      <c r="B5" s="236">
        <f>DASHBOARD!D6</f>
        <v>12</v>
      </c>
      <c r="D5" s="236" t="s">
        <v>163</v>
      </c>
      <c r="E5" s="236">
        <v>3</v>
      </c>
      <c r="G5" s="236" t="s">
        <v>164</v>
      </c>
      <c r="H5" s="236">
        <f ca="1">COUNTIFS(DASHBOARD!K17:K1048576, "&lt;" &amp; TODAY(), DASHBOARD!H17:H1048576, "MID")</f>
        <v>0</v>
      </c>
    </row>
    <row r="6" spans="1:8">
      <c r="A6" s="236" t="s">
        <v>165</v>
      </c>
      <c r="B6" s="236">
        <f>DASHBOARD!E6</f>
        <v>4</v>
      </c>
      <c r="D6" s="236" t="s">
        <v>166</v>
      </c>
      <c r="E6" s="236">
        <v>2</v>
      </c>
      <c r="G6" s="236" t="s">
        <v>35</v>
      </c>
      <c r="H6" s="236">
        <f ca="1">COUNTIFS(DASHBOARD!K17:K1048576, "&lt;" &amp; TODAY(), DASHBOARD!H17:H1048576, "HIGH")</f>
        <v>2</v>
      </c>
    </row>
    <row r="7" spans="1:8">
      <c r="A7" s="236" t="s">
        <v>167</v>
      </c>
      <c r="B7" s="237">
        <f>DASHBOARD!$W$8</f>
        <v>45922</v>
      </c>
      <c r="D7" s="236" t="s">
        <v>168</v>
      </c>
      <c r="E7" s="236">
        <v>5</v>
      </c>
    </row>
    <row r="8" spans="1:8">
      <c r="A8" s="236" t="s">
        <v>169</v>
      </c>
      <c r="B8" s="236">
        <f ca="1">AVERAGE(DASHBOARD!M17:M61)</f>
        <v>83.5</v>
      </c>
      <c r="D8" s="236" t="s">
        <v>170</v>
      </c>
      <c r="E8" s="236">
        <v>25</v>
      </c>
    </row>
    <row r="9" spans="1:8">
      <c r="A9" s="236" t="s">
        <v>171</v>
      </c>
      <c r="B9" s="236">
        <f ca="1">ABS(100+B8-(H4)-(H5*5)-(H6*10))</f>
        <v>158.5</v>
      </c>
      <c r="D9" s="236" t="s">
        <v>172</v>
      </c>
      <c r="E9" s="236">
        <v>25</v>
      </c>
    </row>
    <row r="11" spans="1:8">
      <c r="A11" s="307" t="s">
        <v>173</v>
      </c>
      <c r="B11" s="308"/>
    </row>
    <row r="12" spans="1:8">
      <c r="A12" s="308"/>
      <c r="B12" s="308"/>
    </row>
    <row r="13" spans="1:8">
      <c r="A13" s="308"/>
      <c r="B13" s="308"/>
    </row>
    <row r="14" spans="1:8">
      <c r="A14" s="308"/>
      <c r="B14" s="308"/>
    </row>
    <row r="15" spans="1:8">
      <c r="A15" s="308"/>
      <c r="B15" s="308"/>
    </row>
    <row r="19" spans="5:5">
      <c r="E19" s="240"/>
    </row>
  </sheetData>
  <mergeCells count="4">
    <mergeCell ref="A2:B2"/>
    <mergeCell ref="D2:E2"/>
    <mergeCell ref="G2:H2"/>
    <mergeCell ref="A11:B15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109375" defaultRowHeight="15.75" customHeight="1"/>
  <cols>
    <col min="1" max="1" width="15.85546875" customWidth="1"/>
    <col min="3" max="3" width="5.85546875" customWidth="1"/>
    <col min="4" max="4" width="21.85546875" bestFit="1" customWidth="1"/>
  </cols>
  <sheetData>
    <row r="1" spans="1:5" ht="12.75">
      <c r="A1" s="2" t="s">
        <v>17</v>
      </c>
      <c r="D1" t="s">
        <v>22</v>
      </c>
    </row>
    <row r="2" spans="1:5" ht="15.75" customHeight="1">
      <c r="A2" s="1" t="s">
        <v>5</v>
      </c>
      <c r="B2" s="1" t="e">
        <f>COUNTIF(#REF!,"OPEN")</f>
        <v>#REF!</v>
      </c>
      <c r="D2" t="s">
        <v>23</v>
      </c>
      <c r="E2" t="e">
        <f>#REF!+#REF!</f>
        <v>#REF!</v>
      </c>
    </row>
    <row r="3" spans="1:5" ht="17.25">
      <c r="A3" s="1" t="s">
        <v>18</v>
      </c>
      <c r="B3" s="3" t="e">
        <f>COUNTIF(#REF!,"IN_PROGRESS")</f>
        <v>#REF!</v>
      </c>
      <c r="D3" t="s">
        <v>6</v>
      </c>
      <c r="E3" t="e">
        <f>#REF!</f>
        <v>#REF!</v>
      </c>
    </row>
    <row r="4" spans="1:5" ht="17.25">
      <c r="A4" s="1" t="s">
        <v>19</v>
      </c>
      <c r="B4" s="3" t="e">
        <f>COUNTIF(#REF!,"ON_HOLD")</f>
        <v>#REF!</v>
      </c>
    </row>
    <row r="5" spans="1:5" ht="17.25">
      <c r="A5" s="1" t="s">
        <v>8</v>
      </c>
      <c r="B5" s="3" t="e">
        <f>COUNTIF(#REF!,"CANCELLED")</f>
        <v>#REF!</v>
      </c>
    </row>
    <row r="6" spans="1:5" ht="17.25">
      <c r="A6" s="1" t="s">
        <v>6</v>
      </c>
      <c r="B6" s="3" t="e">
        <f>COUNTIF(#REF!,"DONE")</f>
        <v>#REF!</v>
      </c>
    </row>
    <row r="8" spans="1:5" ht="17.25">
      <c r="A8" s="2" t="s">
        <v>20</v>
      </c>
      <c r="B8" s="3"/>
    </row>
    <row r="9" spans="1:5" ht="17.25">
      <c r="A9" s="1" t="s">
        <v>5</v>
      </c>
      <c r="B9" s="3" t="e">
        <f>COUNTIF(#REF!,"OPEN")</f>
        <v>#REF!</v>
      </c>
    </row>
    <row r="10" spans="1:5" ht="17.25">
      <c r="A10" s="1" t="s">
        <v>6</v>
      </c>
      <c r="B10" s="3" t="e">
        <f>COUNTIF(#REF!,"DONE")</f>
        <v>#REF!</v>
      </c>
    </row>
    <row r="12" spans="1:5" ht="12.75">
      <c r="A12" s="2" t="s">
        <v>12</v>
      </c>
    </row>
    <row r="13" spans="1:5" ht="15.75" customHeight="1">
      <c r="A13" s="1" t="s">
        <v>11</v>
      </c>
      <c r="B13" s="1" t="e">
        <f>COUNTIF(#REF!,A13)</f>
        <v>#REF!</v>
      </c>
    </row>
    <row r="14" spans="1:5" ht="15.75" customHeight="1">
      <c r="A14" s="1" t="s">
        <v>9</v>
      </c>
      <c r="B14" s="1" t="e">
        <f>COUNTIF(#REF!,A14)</f>
        <v>#REF!</v>
      </c>
    </row>
    <row r="15" spans="1:5" ht="15.75" customHeight="1">
      <c r="A15" s="1" t="s">
        <v>4</v>
      </c>
      <c r="B15" s="1" t="e">
        <f>COUNTIF(#REF!,A15)</f>
        <v>#REF!</v>
      </c>
    </row>
    <row r="17" spans="1:1" ht="15.75" customHeight="1">
      <c r="A17" t="b">
        <v>0</v>
      </c>
    </row>
    <row r="18" spans="1:1" ht="15.75" customHeight="1">
      <c r="A18" t="b">
        <v>0</v>
      </c>
    </row>
    <row r="19" spans="1:1" ht="15.75" customHeight="1">
      <c r="A19" t="b">
        <v>0</v>
      </c>
    </row>
    <row r="20" spans="1:1" ht="15.75" customHeight="1">
      <c r="A20" t="b">
        <v>0</v>
      </c>
    </row>
    <row r="21" spans="1:1" ht="15.75" customHeight="1">
      <c r="A21" t="b">
        <v>0</v>
      </c>
    </row>
    <row r="22" spans="1:1" ht="15.75" customHeight="1">
      <c r="A22" t="b">
        <v>0</v>
      </c>
    </row>
    <row r="23" spans="1:1" ht="15.75" customHeight="1">
      <c r="A23" t="b">
        <v>0</v>
      </c>
    </row>
    <row r="24" spans="1:1" ht="15.75" customHeight="1">
      <c r="A24" t="b">
        <v>0</v>
      </c>
    </row>
    <row r="25" spans="1:1" ht="15.75" customHeight="1">
      <c r="A25" t="b">
        <v>0</v>
      </c>
    </row>
    <row r="26" spans="1:1" ht="15.75" customHeight="1">
      <c r="A26" t="b">
        <v>0</v>
      </c>
    </row>
    <row r="27" spans="1:1" ht="15.75" customHeight="1">
      <c r="A27" t="b">
        <v>0</v>
      </c>
    </row>
    <row r="28" spans="1:1" ht="15.75" customHeight="1">
      <c r="A28" t="b">
        <v>0</v>
      </c>
    </row>
    <row r="29" spans="1:1" ht="15.75" customHeight="1">
      <c r="A29" t="b">
        <v>0</v>
      </c>
    </row>
    <row r="30" spans="1:1" ht="15.75" customHeight="1">
      <c r="A30" t="b">
        <v>0</v>
      </c>
    </row>
    <row r="31" spans="1:1" ht="15.75" customHeight="1">
      <c r="A31" t="b">
        <v>0</v>
      </c>
    </row>
    <row r="32" spans="1:1" ht="15.75" customHeight="1">
      <c r="A32" t="b">
        <v>0</v>
      </c>
    </row>
    <row r="33" spans="1:1" ht="15.75" customHeight="1">
      <c r="A33" t="b">
        <v>0</v>
      </c>
    </row>
    <row r="34" spans="1:1" ht="15.75" customHeight="1">
      <c r="A34" t="b">
        <v>0</v>
      </c>
    </row>
    <row r="35" spans="1:1" ht="15.75" customHeight="1">
      <c r="A35" t="b">
        <v>0</v>
      </c>
    </row>
    <row r="36" spans="1:1" ht="15.75" customHeight="1">
      <c r="A36" t="b">
        <v>0</v>
      </c>
    </row>
    <row r="37" spans="1:1" ht="15.75" customHeight="1">
      <c r="A37" t="b">
        <v>0</v>
      </c>
    </row>
    <row r="38" spans="1:1" ht="15.75" customHeight="1">
      <c r="A38" t="b">
        <v>0</v>
      </c>
    </row>
    <row r="39" spans="1:1" ht="15.75" customHeight="1">
      <c r="A39" t="b">
        <v>0</v>
      </c>
    </row>
    <row r="40" spans="1:1" ht="15.75" customHeight="1">
      <c r="A40" t="b">
        <v>0</v>
      </c>
    </row>
    <row r="41" spans="1:1" ht="15.75" customHeight="1">
      <c r="A41" t="b">
        <v>0</v>
      </c>
    </row>
    <row r="42" spans="1:1" ht="15.75" customHeight="1">
      <c r="A42" t="b">
        <v>0</v>
      </c>
    </row>
    <row r="43" spans="1:1" ht="15.75" customHeight="1">
      <c r="A43" t="b">
        <v>0</v>
      </c>
    </row>
    <row r="44" spans="1:1" ht="15.75" customHeight="1">
      <c r="A44" t="b">
        <v>0</v>
      </c>
    </row>
    <row r="45" spans="1:1" ht="15.75" customHeight="1">
      <c r="A45" t="b">
        <v>0</v>
      </c>
    </row>
    <row r="46" spans="1:1" ht="15.75" customHeight="1">
      <c r="A46" t="b">
        <v>0</v>
      </c>
    </row>
    <row r="47" spans="1:1" ht="15.75" customHeight="1">
      <c r="A47" t="b">
        <v>0</v>
      </c>
    </row>
    <row r="48" spans="1:1" ht="15.75" customHeight="1">
      <c r="A48" t="b">
        <v>0</v>
      </c>
    </row>
    <row r="49" spans="1:1" ht="15.75" customHeight="1">
      <c r="A49" t="b">
        <v>0</v>
      </c>
    </row>
    <row r="50" spans="1:1" ht="15.75" customHeight="1">
      <c r="A50" t="b">
        <v>0</v>
      </c>
    </row>
    <row r="51" spans="1:1" ht="15.75" customHeight="1">
      <c r="A51" t="b">
        <v>0</v>
      </c>
    </row>
    <row r="52" spans="1:1" ht="15.75" customHeight="1">
      <c r="A52" t="b">
        <v>0</v>
      </c>
    </row>
    <row r="53" spans="1:1" ht="15.75" customHeight="1">
      <c r="A53" t="b">
        <v>0</v>
      </c>
    </row>
    <row r="54" spans="1:1" ht="15.75" customHeight="1">
      <c r="A54" t="b">
        <v>0</v>
      </c>
    </row>
    <row r="55" spans="1:1" ht="15.75" customHeight="1">
      <c r="A55" t="b">
        <v>0</v>
      </c>
    </row>
    <row r="56" spans="1:1" ht="15.75" customHeight="1">
      <c r="A56" t="b">
        <v>0</v>
      </c>
    </row>
    <row r="57" spans="1:1" ht="15.75" customHeight="1">
      <c r="A57" t="b">
        <v>0</v>
      </c>
    </row>
    <row r="58" spans="1:1" ht="15.75" customHeight="1">
      <c r="A58" t="b">
        <v>0</v>
      </c>
    </row>
    <row r="59" spans="1:1" ht="15.75" customHeight="1">
      <c r="A59" t="b">
        <v>0</v>
      </c>
    </row>
    <row r="60" spans="1:1" ht="15.75" customHeight="1">
      <c r="A60" t="b">
        <v>0</v>
      </c>
    </row>
    <row r="61" spans="1:1" ht="15.75" customHeight="1">
      <c r="A61" t="b">
        <v>0</v>
      </c>
    </row>
    <row r="62" spans="1:1" ht="15.75" customHeight="1">
      <c r="A62" t="b">
        <v>0</v>
      </c>
    </row>
    <row r="63" spans="1:1" ht="15.75" customHeight="1">
      <c r="A63" t="b">
        <v>0</v>
      </c>
    </row>
    <row r="64" spans="1:1" ht="15.75" customHeight="1">
      <c r="A64" t="b">
        <v>0</v>
      </c>
    </row>
    <row r="65" spans="1:1" ht="15.75" customHeight="1">
      <c r="A65" t="b">
        <v>0</v>
      </c>
    </row>
    <row r="66" spans="1:1" ht="15.75" customHeight="1">
      <c r="A66" t="b">
        <v>0</v>
      </c>
    </row>
    <row r="67" spans="1:1" ht="15.75" customHeight="1">
      <c r="A67" t="b">
        <v>0</v>
      </c>
    </row>
    <row r="68" spans="1:1" ht="15.75" customHeight="1">
      <c r="A68" t="b">
        <v>0</v>
      </c>
    </row>
    <row r="69" spans="1:1" ht="15.75" customHeight="1">
      <c r="A69" t="b">
        <v>0</v>
      </c>
    </row>
    <row r="70" spans="1:1" ht="15.75" customHeight="1">
      <c r="A70" t="b">
        <v>0</v>
      </c>
    </row>
    <row r="71" spans="1:1" ht="15.75" customHeight="1">
      <c r="A71" t="b">
        <v>0</v>
      </c>
    </row>
    <row r="72" spans="1:1" ht="15.75" customHeight="1">
      <c r="A72" t="b">
        <v>0</v>
      </c>
    </row>
    <row r="73" spans="1:1" ht="15.75" customHeight="1">
      <c r="A73" t="b">
        <v>0</v>
      </c>
    </row>
    <row r="74" spans="1:1" ht="15.75" customHeight="1">
      <c r="A74" t="b">
        <v>0</v>
      </c>
    </row>
    <row r="75" spans="1:1" ht="15.75" customHeight="1">
      <c r="A75" t="b">
        <v>0</v>
      </c>
    </row>
    <row r="76" spans="1:1" ht="15.75" customHeight="1">
      <c r="A76" t="b">
        <v>0</v>
      </c>
    </row>
    <row r="77" spans="1:1" ht="15.75" customHeight="1">
      <c r="A77" t="b">
        <v>0</v>
      </c>
    </row>
    <row r="78" spans="1:1" ht="15.75" customHeight="1">
      <c r="A78" t="b">
        <v>0</v>
      </c>
    </row>
    <row r="79" spans="1:1" ht="15.75" customHeight="1">
      <c r="A79" t="b">
        <v>0</v>
      </c>
    </row>
    <row r="80" spans="1:1" ht="15.75" customHeight="1">
      <c r="A80" t="b">
        <v>0</v>
      </c>
    </row>
    <row r="81" spans="1:1" ht="15.75" customHeight="1">
      <c r="A81" t="b">
        <v>0</v>
      </c>
    </row>
    <row r="82" spans="1:1" ht="15.75" customHeight="1">
      <c r="A82" t="b">
        <v>0</v>
      </c>
    </row>
    <row r="83" spans="1:1" ht="15.75" customHeight="1">
      <c r="A83" t="b">
        <v>0</v>
      </c>
    </row>
    <row r="84" spans="1:1" ht="15.75" customHeight="1">
      <c r="A84" t="b">
        <v>0</v>
      </c>
    </row>
    <row r="85" spans="1:1" ht="15.75" customHeight="1">
      <c r="A85" t="b">
        <v>0</v>
      </c>
    </row>
    <row r="86" spans="1:1" ht="15.75" customHeight="1">
      <c r="A86" t="b">
        <v>0</v>
      </c>
    </row>
    <row r="87" spans="1:1" ht="15.75" customHeight="1">
      <c r="A87" t="b">
        <v>0</v>
      </c>
    </row>
    <row r="88" spans="1:1" ht="15.75" customHeight="1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Props1.xml><?xml version="1.0" encoding="utf-8"?>
<ds:datastoreItem xmlns:ds="http://schemas.openxmlformats.org/officeDocument/2006/customXml" ds:itemID="{57340088-1C78-48E8-B5B3-545F7692B1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2BF37C-5637-43EE-959C-632553FC01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E93CC77-D11F-436E-84E8-1D25B3A6504B}">
  <ds:schemaRefs>
    <ds:schemaRef ds:uri="ab55c4b2-893a-4abe-9104-5a273518009e"/>
    <ds:schemaRef ds:uri="http://www.w3.org/XML/1998/namespace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CALENDAR</vt:lpstr>
      <vt:lpstr>KANBAN</vt:lpstr>
      <vt:lpstr>Daily Journal</vt:lpstr>
      <vt:lpstr>DataTable</vt:lpstr>
      <vt:lpstr>MATH115</vt:lpstr>
      <vt:lpstr>MATH116</vt:lpstr>
      <vt:lpstr>CHE102</vt:lpstr>
      <vt:lpstr>MSE121</vt:lpstr>
      <vt:lpstr>MSE100</vt:lpstr>
      <vt:lpstr>SampleSheet</vt:lpstr>
      <vt:lpstr>MSE200</vt:lpstr>
      <vt:lpstr>FACTORS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Justin Abuyuan</cp:lastModifiedBy>
  <dcterms:created xsi:type="dcterms:W3CDTF">2023-03-05T17:52:14Z</dcterms:created>
  <dcterms:modified xsi:type="dcterms:W3CDTF">2024-12-04T05:21:52Z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