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per Desktop\Desktop\"/>
    </mc:Choice>
  </mc:AlternateContent>
  <xr:revisionPtr revIDLastSave="0" documentId="13_ncr:1_{F8747B16-1F1F-4FE8-9216-14D6169220AA}" xr6:coauthVersionLast="45" xr6:coauthVersionMax="45" xr10:uidLastSave="{00000000-0000-0000-0000-000000000000}"/>
  <bookViews>
    <workbookView xWindow="2280" yWindow="2190" windowWidth="27880" windowHeight="19410" tabRatio="601" activeTab="3" xr2:uid="{00000000-000D-0000-FFFF-FFFF00000000}"/>
  </bookViews>
  <sheets>
    <sheet name="Data Sheet" sheetId="1" r:id="rId1"/>
    <sheet name="Bonus" sheetId="8" r:id="rId2"/>
    <sheet name="Bonus - Stats Analysis" sheetId="9" r:id="rId3"/>
    <sheet name="Campaigns per Category" sheetId="3" r:id="rId4"/>
    <sheet name="Sub Category" sheetId="4" r:id="rId5"/>
    <sheet name="Dates - Months" sheetId="5" r:id="rId6"/>
  </sheets>
  <definedNames>
    <definedName name="_xlnm._FilterDatabase" localSheetId="0" hidden="1">'Data Sheet'!$A$1:$R$4115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" i="9" l="1"/>
  <c r="J7" i="9"/>
  <c r="J6" i="9"/>
  <c r="J5" i="9"/>
  <c r="J4" i="9"/>
  <c r="J3" i="9"/>
  <c r="I8" i="9"/>
  <c r="I7" i="9"/>
  <c r="I6" i="9"/>
  <c r="I5" i="9"/>
  <c r="I4" i="9"/>
  <c r="I3" i="9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2" i="8"/>
  <c r="B13" i="8"/>
  <c r="B12" i="8"/>
  <c r="B11" i="8"/>
  <c r="B10" i="8"/>
  <c r="E10" i="8" s="1"/>
  <c r="B9" i="8"/>
  <c r="E9" i="8" s="1"/>
  <c r="B8" i="8"/>
  <c r="E8" i="8" s="1"/>
  <c r="B7" i="8"/>
  <c r="E7" i="8" s="1"/>
  <c r="B6" i="8"/>
  <c r="B5" i="8"/>
  <c r="B4" i="8"/>
  <c r="B3" i="8"/>
  <c r="H8" i="8" l="1"/>
  <c r="H9" i="8"/>
  <c r="H7" i="8"/>
  <c r="H2" i="8"/>
  <c r="G7" i="8"/>
  <c r="G2" i="8"/>
  <c r="H6" i="8"/>
  <c r="H10" i="8"/>
  <c r="G8" i="8"/>
  <c r="G10" i="8"/>
  <c r="G6" i="8"/>
  <c r="F6" i="8"/>
  <c r="F2" i="8"/>
  <c r="G9" i="8"/>
  <c r="E2" i="8"/>
  <c r="E6" i="8"/>
  <c r="F10" i="8"/>
  <c r="E13" i="8"/>
  <c r="F13" i="8" s="1"/>
  <c r="E5" i="8"/>
  <c r="F5" i="8" s="1"/>
  <c r="F9" i="8"/>
  <c r="E12" i="8"/>
  <c r="G12" i="8" s="1"/>
  <c r="E4" i="8"/>
  <c r="G4" i="8" s="1"/>
  <c r="F8" i="8"/>
  <c r="E11" i="8"/>
  <c r="G11" i="8" s="1"/>
  <c r="E3" i="8"/>
  <c r="F3" i="8" s="1"/>
  <c r="F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8" l="1"/>
  <c r="G3" i="8"/>
  <c r="H13" i="8"/>
  <c r="H12" i="8"/>
  <c r="H4" i="8"/>
  <c r="H11" i="8"/>
  <c r="G13" i="8"/>
  <c r="H3" i="8"/>
  <c r="G5" i="8"/>
  <c r="F11" i="8"/>
  <c r="F12" i="8"/>
  <c r="F4" i="8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<sst xmlns="http://schemas.openxmlformats.org/spreadsheetml/2006/main" count="28548" uniqueCount="8410">
  <si>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</si>
  <si>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</si>
  <si>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</si>
  <si>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</si>
  <si>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</si>
  <si>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</si>
  <si>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</si>
  <si>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</si>
  <si>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</si>
  <si>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</si>
  <si>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</si>
  <si>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</si>
  <si>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</si>
  <si>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</si>
  <si>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</si>
  <si>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</si>
  <si>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</si>
  <si>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</si>
  <si>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</si>
  <si>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</si>
  <si>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</si>
  <si>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</si>
  <si>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</si>
  <si>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</si>
  <si>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</si>
  <si>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</si>
  <si>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</si>
  <si>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</si>
  <si>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</si>
  <si>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</si>
  <si>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</si>
  <si>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</si>
  <si>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</si>
  <si>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</si>
  <si>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</si>
  <si>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</si>
  <si>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</si>
  <si>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</si>
  <si>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</si>
  <si>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</si>
  <si>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</si>
  <si>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</si>
  <si>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</si>
  <si>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</si>
  <si>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</si>
  <si>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</si>
  <si>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</si>
  <si>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</si>
  <si>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</si>
  <si>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</si>
  <si>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</si>
  <si>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</si>
  <si>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</si>
  <si>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</si>
  <si>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</si>
  <si>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</si>
  <si>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</si>
  <si>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</si>
  <si>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</si>
  <si>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</si>
  <si>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</si>
  <si>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</si>
  <si>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</si>
  <si>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</si>
  <si>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</si>
  <si>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</si>
  <si>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</si>
  <si>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</si>
  <si>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</si>
  <si>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</si>
  <si>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</si>
  <si>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</si>
  <si>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</si>
  <si>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</si>
  <si>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</si>
  <si>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</si>
  <si>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</si>
  <si>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</si>
  <si>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</si>
  <si>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</si>
  <si>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</si>
  <si>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</si>
  <si>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</si>
  <si>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</si>
  <si>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</si>
  <si>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</si>
  <si>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</si>
  <si>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</si>
  <si>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</si>
  <si>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</si>
  <si>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</si>
  <si>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</si>
  <si>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</si>
  <si>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</si>
  <si>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</si>
  <si>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</si>
  <si>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</si>
  <si>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</si>
  <si>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</si>
  <si>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</si>
  <si>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</si>
  <si>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</si>
  <si>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</si>
  <si>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</si>
  <si>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</si>
  <si>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</si>
  <si>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</si>
  <si>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</si>
  <si>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</si>
  <si>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</si>
  <si>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</si>
  <si>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</si>
  <si>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</si>
  <si>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</si>
  <si>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</si>
  <si>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</si>
  <si>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</si>
  <si>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</si>
  <si>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</si>
  <si>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</si>
  <si>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</si>
  <si>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</si>
  <si>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</si>
  <si>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</si>
  <si>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</si>
  <si>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</si>
  <si>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</si>
  <si>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</si>
  <si>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</si>
  <si>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</si>
  <si>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</si>
  <si>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</si>
  <si>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</si>
  <si>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</si>
  <si>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</si>
  <si>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</si>
  <si>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</si>
  <si>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</si>
  <si>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</si>
  <si>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</si>
  <si>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</si>
  <si>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</si>
  <si>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</si>
  <si>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</si>
  <si>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</si>
  <si>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</si>
  <si>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</si>
  <si>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</si>
  <si>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</si>
  <si>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</si>
  <si>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</si>
  <si>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</si>
  <si>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</si>
  <si>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</si>
  <si>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</si>
  <si>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</si>
  <si>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</si>
  <si>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</si>
  <si>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</si>
  <si>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</si>
  <si>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</si>
  <si>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</si>
  <si>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</si>
  <si>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</si>
  <si>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</si>
  <si>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</si>
  <si>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</si>
  <si>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</si>
  <si>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</si>
  <si>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</si>
  <si>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</si>
  <si>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</si>
  <si>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</si>
  <si>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</si>
  <si>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</si>
  <si>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</si>
  <si>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</si>
  <si>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</si>
  <si>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</si>
  <si>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</si>
  <si>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</si>
  <si>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</si>
  <si>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</si>
  <si>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</si>
  <si>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</si>
  <si>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</si>
  <si>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</si>
  <si>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</si>
  <si>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</si>
  <si>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</si>
  <si>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</si>
  <si>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</si>
  <si>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</si>
  <si>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</si>
  <si>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</si>
  <si>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</si>
  <si>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</si>
  <si>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</si>
  <si>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</si>
  <si>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</si>
  <si>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</si>
  <si>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</si>
  <si>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</si>
  <si>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</si>
  <si>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</si>
  <si>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</si>
  <si>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</si>
  <si>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</si>
  <si>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</si>
  <si>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</si>
  <si>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</si>
  <si>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</si>
  <si>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</si>
  <si>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</si>
  <si>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</si>
  <si>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</si>
  <si>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</si>
  <si>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</si>
  <si>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</si>
  <si>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</si>
  <si>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</si>
  <si>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</si>
  <si>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</si>
  <si>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</si>
  <si>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</si>
  <si>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</si>
  <si>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</si>
  <si>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</si>
  <si>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</si>
  <si>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</si>
  <si>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</si>
  <si>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</si>
  <si>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</si>
  <si>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</si>
  <si>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</si>
  <si>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</si>
  <si>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</si>
  <si>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</si>
  <si>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</si>
  <si>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</si>
  <si>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</si>
  <si>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</si>
  <si>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</si>
  <si>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</si>
  <si>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</si>
  <si>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</si>
  <si>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</si>
  <si>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</si>
  <si>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</si>
  <si>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</si>
  <si>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</si>
  <si>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</si>
  <si>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</si>
  <si>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</si>
  <si>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</si>
  <si>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</si>
  <si>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</si>
  <si>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</si>
  <si>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</si>
  <si>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</si>
  <si>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</si>
  <si>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</si>
  <si>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</si>
  <si>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</si>
  <si>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</si>
  <si>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</si>
  <si>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</si>
  <si>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</si>
  <si>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</si>
  <si>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</si>
  <si>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</si>
  <si>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</si>
  <si>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</si>
  <si>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</si>
  <si>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</si>
  <si>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</si>
  <si>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</si>
  <si>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</si>
  <si>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</si>
  <si>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</si>
  <si>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</si>
  <si>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</si>
  <si>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</si>
  <si>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</si>
  <si>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</si>
  <si>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</si>
  <si>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</si>
  <si>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</si>
  <si>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</si>
  <si>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</si>
  <si>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</si>
  <si>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</si>
  <si>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</si>
  <si>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</si>
  <si>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</si>
  <si>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</si>
  <si>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</si>
  <si>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</si>
  <si>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</si>
  <si>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</si>
  <si>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</si>
  <si>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</si>
  <si>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</si>
  <si>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</si>
  <si>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</si>
  <si>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</si>
  <si>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</si>
  <si>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</si>
  <si>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</si>
  <si>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</si>
  <si>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</si>
  <si>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</si>
  <si>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</si>
  <si>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</si>
  <si>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</si>
  <si>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</si>
  <si>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</si>
  <si>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</si>
  <si>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</si>
  <si>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</si>
  <si>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</si>
  <si>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</si>
  <si>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</si>
  <si>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</si>
  <si>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</si>
  <si>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</si>
  <si>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</si>
  <si>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</si>
  <si>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</si>
  <si>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</si>
  <si>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</si>
  <si>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</si>
  <si>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</si>
  <si>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</si>
  <si>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</si>
  <si>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</si>
  <si>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</si>
  <si>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</si>
  <si>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</si>
  <si>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</si>
  <si>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</si>
  <si>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</si>
  <si>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</si>
  <si>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</si>
  <si>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</si>
  <si>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</si>
  <si>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</si>
  <si>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</si>
  <si>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</si>
  <si>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</si>
  <si>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</si>
  <si>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</si>
  <si>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</si>
  <si>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</si>
  <si>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</si>
  <si>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</si>
  <si>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</si>
  <si>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</si>
  <si>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</si>
  <si>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</si>
  <si>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</si>
  <si>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</si>
  <si>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</si>
  <si>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</si>
  <si>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</si>
  <si>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</si>
  <si>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</si>
  <si>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</si>
  <si>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</si>
  <si>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</si>
  <si>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</si>
  <si>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</si>
  <si>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</si>
  <si>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</si>
  <si>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</si>
  <si>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</si>
  <si>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</si>
  <si>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</si>
  <si>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</si>
  <si>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</si>
  <si>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</si>
  <si>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</si>
  <si>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</si>
  <si>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</si>
  <si>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</si>
  <si>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</si>
  <si>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</si>
  <si>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</si>
  <si>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</si>
  <si>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</si>
  <si>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</si>
  <si>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</si>
  <si>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</si>
  <si>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</si>
  <si>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</si>
  <si>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</si>
  <si>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</si>
  <si>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</si>
  <si>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</si>
  <si>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</si>
  <si>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</si>
  <si>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</si>
  <si>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</si>
  <si>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</si>
  <si>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</si>
  <si>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</si>
  <si>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</si>
  <si>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</si>
  <si>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</si>
  <si>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</si>
  <si>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</si>
  <si>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</si>
  <si>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</si>
  <si>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</si>
  <si>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</si>
  <si>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</si>
  <si>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</si>
  <si>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</si>
  <si>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</si>
  <si>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</si>
  <si>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</si>
  <si>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</si>
  <si>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</si>
  <si>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</si>
  <si>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</si>
  <si>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</si>
  <si>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</si>
  <si>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</si>
  <si>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</si>
  <si>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</si>
  <si>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</si>
  <si>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</si>
  <si>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</si>
  <si>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</si>
  <si>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</si>
  <si>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</si>
  <si>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</si>
  <si>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</si>
  <si>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</si>
  <si>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</si>
  <si>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</si>
  <si>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</si>
  <si>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</si>
  <si>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</si>
  <si>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</si>
  <si>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</si>
  <si>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</si>
  <si>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</si>
  <si>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</si>
  <si>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</si>
  <si>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</si>
  <si>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</si>
  <si>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</si>
  <si>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</si>
  <si>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</si>
  <si>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</si>
  <si>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</si>
  <si>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</si>
  <si>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</si>
  <si>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</si>
  <si>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</si>
  <si>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</si>
  <si>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</si>
  <si>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</si>
  <si>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</si>
  <si>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</si>
  <si>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</si>
  <si>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</si>
  <si>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</si>
  <si>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</si>
  <si>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</si>
  <si>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</si>
  <si>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</si>
  <si>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</si>
  <si>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</si>
  <si>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</si>
  <si>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</si>
  <si>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</si>
  <si>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</si>
  <si>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</si>
  <si>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</si>
  <si>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</si>
  <si>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</si>
  <si>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</si>
  <si>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</si>
  <si>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</si>
  <si>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</si>
  <si>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</si>
  <si>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</si>
  <si>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</si>
  <si>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</si>
  <si>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</si>
  <si>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</si>
  <si>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</si>
  <si>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</si>
  <si>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</si>
  <si>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</si>
  <si>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</si>
  <si>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</si>
  <si>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</si>
  <si>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</si>
  <si>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</si>
  <si>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</si>
  <si>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</si>
  <si>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</si>
  <si>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</si>
  <si>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</si>
  <si>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</si>
  <si>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</si>
  <si>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</si>
  <si>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</si>
  <si>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</si>
  <si>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</si>
  <si>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</si>
  <si>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</si>
  <si>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</si>
  <si>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</si>
  <si>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</si>
  <si>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</si>
  <si>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</si>
  <si>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</si>
  <si>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</si>
  <si>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</si>
  <si>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</si>
  <si>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</si>
  <si>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</si>
  <si>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</si>
  <si>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</si>
  <si>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</si>
  <si>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</si>
  <si>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</si>
  <si>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</si>
  <si>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</si>
  <si>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</si>
  <si>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</si>
  <si>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</si>
  <si>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</si>
  <si>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</si>
  <si>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</si>
  <si>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</si>
  <si>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</si>
  <si>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</si>
  <si>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</si>
  <si>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</si>
  <si>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</si>
  <si>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</si>
  <si>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</si>
  <si>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</si>
  <si>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</si>
  <si>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</si>
  <si>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</si>
  <si>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</si>
  <si>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</si>
  <si>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</si>
  <si>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</si>
  <si>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</si>
  <si>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</si>
  <si>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</si>
  <si>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</si>
  <si>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</si>
  <si>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</si>
  <si>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</si>
  <si>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</si>
  <si>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</si>
  <si>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</si>
  <si>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</si>
  <si>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</si>
  <si>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</si>
  <si>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</si>
  <si>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</si>
  <si>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</si>
  <si>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</si>
  <si>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</si>
  <si>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</si>
  <si>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</si>
  <si>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</si>
  <si>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</si>
  <si>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</si>
  <si>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</si>
  <si>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</si>
  <si>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</si>
  <si>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</si>
  <si>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</si>
  <si>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</si>
  <si>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</si>
  <si>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</si>
  <si>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</si>
  <si>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</si>
  <si>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</si>
  <si>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</si>
  <si>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</si>
  <si>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</si>
  <si>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</si>
  <si>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</si>
  <si>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</si>
  <si>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</si>
  <si>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</si>
  <si>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</si>
  <si>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</si>
  <si>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</si>
  <si>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</si>
  <si>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</si>
  <si>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</si>
  <si>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</si>
  <si>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</si>
  <si>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</si>
  <si>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</si>
  <si>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</si>
  <si>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</si>
  <si>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</si>
  <si>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</si>
  <si>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</si>
  <si>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</si>
  <si>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</si>
  <si>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</si>
  <si>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</si>
  <si>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</si>
  <si>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</si>
  <si>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</si>
  <si>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</si>
  <si>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</si>
  <si>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</si>
  <si>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</si>
  <si>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</si>
  <si>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</si>
  <si>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</si>
  <si>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</si>
  <si>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</si>
  <si>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</si>
  <si>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</si>
  <si>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</si>
  <si>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</si>
  <si>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</si>
  <si>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</si>
  <si>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</si>
  <si>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</si>
  <si>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</si>
  <si>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</si>
  <si>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</si>
  <si>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</si>
  <si>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</si>
  <si>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</si>
  <si>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</si>
  <si>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</si>
  <si>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</si>
  <si>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</si>
  <si>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</si>
  <si>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</si>
  <si>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</si>
  <si>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</si>
  <si>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</si>
  <si>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</si>
  <si>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</si>
  <si>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</si>
  <si>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</si>
  <si>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</si>
  <si>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</si>
  <si>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</si>
  <si>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</si>
  <si>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</si>
  <si>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</si>
  <si>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</si>
  <si>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</si>
  <si>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</si>
  <si>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</si>
  <si>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</si>
  <si>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</si>
  <si>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</si>
  <si>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</si>
  <si>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</si>
  <si>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</si>
  <si>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</si>
  <si>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</si>
  <si>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</si>
  <si>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</si>
  <si>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</si>
  <si>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</si>
  <si>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</si>
  <si>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</si>
  <si>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</si>
  <si>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</si>
  <si>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</si>
  <si>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</si>
  <si>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</si>
  <si>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</si>
  <si>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</si>
  <si>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</si>
  <si>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</si>
  <si>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</si>
  <si>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</si>
  <si>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</si>
  <si>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</si>
  <si>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</si>
  <si>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</si>
  <si>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</si>
  <si>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</si>
  <si>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</si>
  <si>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</si>
  <si>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</si>
  <si>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</si>
  <si>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</si>
  <si>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</si>
  <si>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</si>
  <si>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</si>
  <si>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</si>
  <si>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</si>
  <si>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</si>
  <si>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</si>
  <si>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</si>
  <si>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</si>
  <si>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</si>
  <si>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</si>
  <si>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</si>
  <si>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</si>
  <si>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</si>
  <si>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</si>
  <si>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</si>
  <si>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</si>
  <si>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</si>
  <si>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</si>
  <si>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</si>
  <si>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</si>
  <si>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</si>
  <si>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</si>
  <si>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</si>
  <si>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</si>
  <si>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</si>
  <si>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</si>
  <si>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</si>
  <si>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</si>
  <si>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</si>
  <si>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</si>
  <si>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</si>
  <si>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</si>
  <si>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</si>
  <si>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</si>
  <si>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</si>
  <si>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</si>
  <si>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</si>
  <si>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</si>
  <si>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</si>
  <si>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</si>
  <si>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</si>
  <si>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</si>
  <si>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</si>
  <si>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</si>
  <si>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</si>
  <si>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</si>
  <si>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</si>
  <si>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</si>
  <si>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</si>
  <si>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</si>
  <si>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</si>
  <si>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</si>
  <si>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</si>
  <si>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</si>
  <si>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</si>
  <si>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</si>
  <si>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</si>
  <si>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</si>
  <si>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</si>
  <si>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</si>
  <si>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</si>
  <si>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</si>
  <si>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</si>
  <si>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</si>
  <si>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</si>
  <si>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</si>
  <si>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</si>
  <si>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</si>
  <si>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</si>
  <si>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</si>
  <si>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</si>
  <si>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</si>
  <si>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</si>
  <si>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</si>
  <si>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</si>
  <si>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</si>
  <si>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</si>
  <si>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</si>
  <si>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</si>
  <si>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</si>
  <si>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</si>
  <si>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</si>
  <si>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</si>
  <si>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</si>
  <si>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</si>
  <si>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</si>
  <si>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</si>
  <si>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</si>
  <si>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</si>
  <si>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</si>
  <si>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</si>
  <si>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</si>
  <si>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</si>
  <si>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</si>
  <si>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</si>
  <si>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</si>
  <si>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</si>
  <si>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</si>
  <si>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</si>
  <si>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</si>
  <si>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</si>
  <si>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</si>
  <si>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</si>
  <si>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</si>
  <si>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</si>
  <si>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</si>
  <si>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</si>
  <si>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</si>
  <si>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</si>
  <si>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</si>
  <si>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</si>
  <si>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</si>
  <si>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</si>
  <si>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</si>
  <si>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</si>
  <si>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</si>
  <si>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</si>
  <si>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</si>
  <si>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</si>
  <si>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</si>
  <si>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</si>
  <si>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</si>
  <si>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</si>
  <si>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</si>
  <si>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</si>
  <si>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</si>
  <si>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</si>
  <si>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</si>
  <si>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</si>
  <si>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</si>
  <si>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</si>
  <si>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</si>
  <si>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</si>
  <si>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</si>
  <si>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</si>
  <si>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</si>
  <si>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</si>
  <si>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</si>
  <si>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</si>
  <si>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</si>
  <si>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</si>
  <si>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</si>
  <si>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</si>
  <si>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</si>
  <si>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</si>
  <si>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</si>
  <si>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</si>
  <si>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</si>
  <si>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</si>
  <si>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</si>
  <si>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</si>
  <si>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</si>
  <si>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</si>
  <si>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</si>
  <si>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</si>
  <si>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</si>
  <si>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</si>
  <si>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</si>
  <si>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</si>
  <si>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</si>
  <si>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</si>
  <si>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</si>
  <si>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</si>
  <si>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</si>
  <si>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</si>
  <si>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</si>
  <si>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</si>
  <si>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</si>
  <si>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</si>
  <si>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</si>
  <si>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</si>
  <si>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</si>
  <si>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</si>
  <si>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</si>
  <si>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</si>
  <si>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</si>
  <si>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</si>
  <si>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</si>
  <si>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</si>
  <si>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</si>
  <si>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</si>
  <si>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</si>
  <si>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</si>
  <si>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</si>
  <si>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</si>
  <si>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</si>
  <si>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</si>
  <si>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</si>
  <si>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</si>
  <si>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</si>
  <si>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</si>
  <si>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</si>
  <si>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</si>
  <si>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</si>
  <si>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</si>
  <si>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</si>
  <si>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</si>
  <si>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</si>
  <si>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</si>
  <si>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</si>
  <si>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</si>
  <si>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</si>
  <si>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</si>
  <si>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</si>
  <si>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</si>
  <si>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</si>
  <si>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</si>
  <si>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</si>
  <si>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</si>
  <si>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</si>
  <si>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</si>
  <si>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</si>
  <si>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</si>
  <si>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</si>
  <si>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</si>
  <si>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</si>
  <si>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</si>
  <si>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</si>
  <si>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</si>
  <si>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</si>
  <si>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</si>
  <si>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</si>
  <si>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</si>
  <si>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</si>
  <si>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</si>
  <si>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</si>
  <si>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</si>
  <si>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</si>
  <si>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</si>
  <si>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</si>
  <si>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</si>
  <si>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</si>
  <si>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</si>
  <si>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</si>
  <si>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</si>
  <si>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</si>
  <si>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</si>
  <si>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</si>
  <si>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</si>
  <si>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</si>
  <si>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</si>
  <si>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</si>
  <si>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</si>
  <si>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</si>
  <si>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</si>
  <si>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</si>
  <si>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</si>
  <si>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</si>
  <si>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</si>
  <si>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</si>
  <si>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</si>
  <si>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</si>
  <si>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</si>
  <si>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</si>
  <si>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</si>
  <si>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</si>
  <si>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</si>
  <si>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</si>
  <si>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</si>
  <si>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</si>
  <si>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</si>
  <si>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</si>
  <si>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</si>
  <si>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</si>
  <si>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</si>
  <si>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</si>
  <si>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</si>
  <si>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</si>
  <si>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</si>
  <si>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</si>
  <si>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</si>
  <si>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</si>
  <si>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</si>
  <si>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</si>
  <si>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</si>
  <si>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</si>
  <si>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</si>
  <si>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</si>
  <si>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</si>
  <si>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</si>
  <si>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</si>
  <si>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</si>
  <si>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</si>
  <si>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</si>
  <si>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</si>
  <si>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</si>
  <si>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</si>
  <si>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</si>
  <si>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</si>
  <si>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</si>
  <si>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</si>
  <si>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</si>
  <si>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</si>
  <si>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</si>
  <si>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</si>
  <si>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</si>
  <si>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</si>
  <si>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</si>
  <si>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</si>
  <si>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</si>
  <si>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</si>
  <si>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</si>
  <si>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</si>
  <si>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</si>
  <si>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</si>
  <si>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</si>
  <si>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</si>
  <si>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</si>
  <si>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</si>
  <si>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</si>
  <si>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</si>
  <si>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</si>
  <si>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</si>
  <si>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</si>
  <si>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</si>
  <si>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</si>
  <si>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</si>
  <si>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</si>
  <si>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</si>
  <si>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</si>
  <si>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</si>
  <si>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</si>
  <si>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</si>
  <si>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</si>
  <si>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</si>
  <si>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</si>
  <si>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</si>
  <si>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</si>
  <si>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</si>
  <si>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</si>
  <si>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</si>
  <si>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</si>
  <si>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</si>
  <si>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</si>
  <si>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</si>
  <si>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</si>
  <si>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</si>
  <si>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</si>
  <si>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</si>
  <si>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</si>
  <si>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</si>
  <si>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</si>
  <si>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</si>
  <si>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</si>
  <si>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</si>
  <si>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</si>
  <si>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</si>
  <si>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</si>
  <si>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</si>
  <si>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</si>
  <si>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</si>
  <si>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</si>
  <si>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</si>
  <si>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</si>
  <si>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</si>
  <si>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</si>
  <si>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</si>
  <si>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</si>
  <si>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</si>
  <si>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</si>
  <si>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</si>
  <si>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</si>
  <si>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</si>
  <si>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</si>
  <si>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</si>
  <si>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</si>
  <si>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</si>
  <si>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</si>
  <si>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</si>
  <si>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</si>
  <si>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</si>
  <si>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</si>
  <si>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</si>
  <si>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</si>
  <si>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</si>
  <si>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</si>
  <si>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</si>
  <si>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</si>
  <si>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</si>
  <si>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</si>
  <si>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</si>
  <si>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</si>
  <si>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</si>
  <si>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</si>
  <si>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</si>
  <si>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</si>
  <si>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</si>
  <si>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</si>
  <si>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</si>
  <si>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</si>
  <si>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</si>
  <si>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</si>
  <si>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</si>
  <si>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</si>
  <si>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</si>
  <si>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</si>
  <si>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</si>
  <si>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</si>
  <si>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</si>
  <si>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</si>
  <si>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</si>
  <si>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</si>
  <si>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</si>
  <si>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</si>
  <si>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</si>
  <si>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</si>
  <si>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</si>
  <si>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</si>
  <si>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</si>
  <si>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</si>
  <si>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</si>
  <si>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</si>
  <si>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</si>
  <si>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</si>
  <si>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</si>
  <si>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</si>
  <si>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</si>
  <si>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</si>
  <si>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</si>
  <si>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</si>
  <si>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</si>
  <si>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</si>
  <si>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</si>
  <si>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</si>
  <si>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</si>
  <si>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</si>
  <si>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</si>
  <si>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</si>
  <si>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</si>
  <si>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</si>
  <si>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</si>
  <si>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</si>
  <si>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</si>
  <si>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</si>
  <si>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</si>
  <si>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</si>
  <si>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</si>
  <si>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</si>
  <si>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</si>
  <si>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</si>
  <si>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</si>
  <si>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</si>
  <si>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</si>
  <si>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</si>
  <si>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</si>
  <si>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</si>
  <si>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</si>
  <si>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</si>
  <si>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</si>
  <si>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</si>
  <si>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</si>
  <si>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</si>
  <si>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</si>
  <si>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</si>
  <si>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</si>
  <si>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</si>
  <si>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</si>
  <si>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</si>
  <si>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</si>
  <si>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</si>
  <si>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</si>
  <si>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</si>
  <si>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</si>
  <si>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</si>
  <si>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</si>
  <si>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</si>
  <si>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</si>
  <si>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</si>
  <si>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</si>
  <si>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</si>
  <si>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</si>
  <si>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</si>
  <si>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</si>
  <si>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</si>
  <si>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</si>
  <si>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</si>
  <si>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</si>
  <si>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</si>
  <si>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</si>
  <si>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</si>
  <si>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</si>
  <si>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</si>
  <si>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</si>
  <si>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</si>
  <si>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</si>
  <si>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</si>
  <si>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</si>
  <si>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</si>
  <si>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</si>
  <si>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</si>
  <si>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</si>
  <si>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</si>
  <si>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</si>
  <si>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</si>
  <si>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</si>
  <si>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</si>
  <si>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</si>
  <si>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</si>
  <si>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</si>
  <si>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</si>
  <si>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</si>
  <si>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</si>
  <si>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</si>
  <si>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</si>
  <si>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</si>
  <si>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</si>
  <si>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</si>
  <si>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</si>
  <si>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</si>
  <si>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</si>
  <si>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</si>
  <si>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</si>
  <si>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</si>
  <si>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</si>
  <si>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</si>
  <si>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</si>
  <si>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</si>
  <si>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</si>
  <si>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</si>
  <si>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</si>
  <si>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</si>
  <si>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</si>
  <si>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</si>
  <si>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</si>
  <si>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</si>
  <si>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</si>
  <si>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</si>
  <si>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</si>
  <si>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</si>
  <si>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</si>
  <si>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</si>
  <si>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</si>
  <si>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</si>
  <si>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</si>
  <si>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</si>
  <si>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</si>
  <si>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</si>
  <si>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</si>
  <si>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</si>
  <si>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</si>
  <si>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</si>
  <si>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</si>
  <si>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</si>
  <si>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</si>
  <si>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</si>
  <si>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</si>
  <si>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</si>
  <si>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</si>
  <si>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</si>
  <si>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</si>
  <si>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</si>
  <si>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</si>
  <si>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</si>
  <si>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</si>
  <si>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</si>
  <si>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</si>
  <si>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</si>
  <si>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</si>
  <si>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</si>
  <si>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</si>
  <si>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</si>
  <si>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</si>
  <si>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</si>
  <si>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</si>
  <si>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</si>
  <si>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</si>
  <si>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</si>
  <si>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</si>
  <si>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</si>
  <si>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</si>
  <si>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</si>
  <si>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</si>
  <si>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</si>
  <si>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</si>
  <si>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</si>
  <si>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</si>
  <si>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</si>
  <si>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</si>
  <si>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</si>
  <si>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</si>
  <si>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</si>
  <si>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</si>
  <si>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</si>
  <si>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</si>
  <si>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</si>
  <si>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</si>
  <si>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</si>
  <si>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</si>
  <si>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</si>
  <si>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</si>
  <si>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</si>
  <si>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</si>
  <si>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</si>
  <si>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</si>
  <si>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</si>
  <si>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</si>
  <si>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</si>
  <si>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</si>
  <si>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</si>
  <si>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</si>
  <si>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</si>
  <si>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</si>
  <si>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</si>
  <si>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</si>
  <si>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</si>
  <si>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</si>
  <si>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</si>
  <si>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</si>
  <si>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</si>
  <si>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</si>
  <si>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</si>
  <si>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</si>
  <si>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</si>
  <si>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</si>
  <si>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</si>
  <si>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</si>
  <si>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</si>
  <si>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</si>
  <si>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</si>
  <si>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</si>
  <si>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</si>
  <si>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</si>
  <si>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</si>
  <si>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</si>
  <si>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</si>
  <si>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</si>
  <si>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</si>
  <si>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</si>
  <si>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</si>
  <si>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</si>
  <si>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</si>
  <si>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</si>
  <si>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</si>
  <si>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</si>
  <si>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</si>
  <si>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</si>
  <si>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</si>
  <si>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</si>
  <si>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</si>
  <si>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</si>
  <si>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</si>
  <si>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</si>
  <si>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</si>
  <si>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</si>
  <si>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</si>
  <si>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</si>
  <si>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</si>
  <si>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</si>
  <si>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</si>
  <si>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</si>
  <si>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</si>
  <si>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</si>
  <si>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</si>
  <si>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</si>
  <si>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</si>
  <si>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</si>
  <si>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</si>
  <si>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</si>
  <si>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</si>
  <si>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</si>
  <si>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</si>
  <si>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</si>
  <si>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</si>
  <si>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</si>
  <si>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</si>
  <si>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</si>
  <si>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</si>
  <si>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</si>
  <si>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</si>
  <si>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</si>
  <si>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</si>
  <si>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</si>
  <si>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</si>
  <si>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</si>
  <si>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</si>
  <si>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</si>
  <si>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</si>
  <si>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</si>
  <si>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</si>
  <si>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</si>
  <si>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</si>
  <si>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</si>
  <si>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</si>
  <si>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</si>
  <si>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</si>
  <si>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</si>
  <si>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</si>
  <si>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</si>
  <si>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</si>
  <si>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</si>
  <si>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</si>
  <si>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</si>
  <si>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</si>
  <si>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</si>
  <si>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</si>
  <si>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</si>
  <si>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</si>
  <si>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</si>
  <si>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</si>
  <si>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</si>
  <si>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</si>
  <si>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</si>
  <si>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</si>
  <si>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</si>
  <si>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</si>
  <si>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</si>
  <si>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</si>
  <si>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</si>
  <si>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</si>
  <si>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</si>
  <si>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</si>
  <si>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</si>
  <si>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</si>
  <si>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</si>
  <si>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</si>
  <si>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</si>
  <si>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</si>
  <si>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</si>
  <si>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</si>
  <si>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</si>
  <si>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</si>
  <si>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</si>
  <si>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</si>
  <si>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</si>
  <si>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</si>
  <si>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</si>
  <si>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</si>
  <si>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</si>
  <si>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</si>
  <si>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</si>
  <si>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</si>
  <si>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</si>
  <si>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</si>
  <si>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</si>
  <si>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</si>
  <si>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</si>
  <si>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</si>
  <si>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</si>
  <si>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</si>
  <si>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</si>
  <si>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</si>
  <si>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</si>
  <si>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</si>
  <si>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</si>
  <si>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</si>
  <si>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</si>
  <si>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</si>
  <si>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</si>
  <si>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</si>
  <si>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</si>
  <si>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</si>
  <si>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</si>
  <si>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</si>
  <si>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</si>
  <si>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</si>
  <si>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</si>
  <si>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</si>
  <si>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</si>
  <si>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</si>
  <si>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</si>
  <si>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</si>
  <si>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</si>
  <si>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</si>
  <si>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</si>
  <si>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</si>
  <si>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</si>
  <si>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</si>
  <si>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</si>
  <si>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</si>
  <si>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</si>
  <si>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</si>
  <si>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</si>
  <si>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</si>
  <si>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</si>
  <si>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</si>
  <si>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</si>
  <si>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</si>
  <si>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</si>
  <si>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</si>
  <si>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</si>
  <si>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</si>
  <si>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</si>
  <si>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</si>
  <si>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</si>
  <si>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</si>
  <si>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</si>
  <si>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</si>
  <si>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</si>
  <si>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</si>
  <si>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</si>
  <si>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</si>
  <si>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</si>
  <si>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</si>
  <si>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</si>
  <si>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</si>
  <si>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</si>
  <si>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</si>
  <si>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</si>
  <si>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</si>
  <si>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</si>
  <si>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</si>
  <si>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</si>
  <si>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</si>
  <si>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</si>
  <si>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</si>
  <si>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</si>
  <si>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</si>
  <si>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</si>
  <si>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</si>
  <si>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</si>
  <si>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</si>
  <si>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</si>
  <si>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</si>
  <si>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</si>
  <si>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</si>
  <si>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</si>
  <si>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</si>
  <si>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</si>
  <si>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</si>
  <si>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</si>
  <si>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</si>
  <si>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</si>
  <si>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</si>
  <si>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</si>
  <si>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</si>
  <si>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</si>
  <si>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</si>
  <si>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</si>
  <si>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</si>
  <si>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</si>
  <si>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</si>
  <si>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</si>
  <si>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</si>
  <si>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</si>
  <si>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</si>
  <si>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</si>
  <si>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</si>
  <si>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</si>
  <si>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</si>
  <si>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</si>
  <si>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</si>
  <si>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</si>
  <si>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</si>
  <si>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</si>
  <si>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</si>
  <si>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</si>
  <si>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</si>
  <si>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</si>
  <si>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</si>
  <si>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</si>
  <si>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</si>
  <si>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</si>
  <si>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</si>
  <si>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</si>
  <si>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</si>
  <si>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</si>
  <si>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</si>
  <si>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</si>
  <si>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</si>
  <si>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</si>
  <si>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</si>
  <si>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</si>
  <si>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</si>
  <si>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</si>
  <si>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</si>
  <si>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</si>
  <si>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</si>
  <si>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</si>
  <si>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</si>
  <si>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</si>
  <si>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</si>
  <si>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</si>
  <si>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</si>
  <si>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</si>
  <si>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</si>
  <si>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</si>
  <si>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</si>
  <si>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</si>
  <si>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</si>
  <si>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</si>
  <si>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</si>
  <si>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</si>
  <si>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</si>
  <si>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</si>
  <si>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</si>
  <si>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</si>
  <si>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</si>
  <si>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</si>
  <si>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</si>
  <si>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</si>
  <si>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</si>
  <si>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</si>
  <si>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</si>
  <si>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</si>
  <si>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</si>
  <si>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</si>
  <si>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</si>
  <si>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</si>
  <si>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</si>
  <si>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</si>
  <si>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</si>
  <si>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</si>
  <si>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</si>
  <si>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</si>
  <si>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</si>
  <si>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</si>
  <si>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</si>
  <si>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</si>
  <si>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</si>
  <si>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</si>
  <si>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</si>
  <si>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</si>
  <si>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</si>
  <si>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</si>
  <si>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</si>
  <si>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</si>
  <si>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</si>
  <si>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</si>
  <si>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</si>
  <si>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</si>
  <si>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</si>
  <si>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</si>
  <si>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</si>
  <si>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</si>
  <si>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</si>
  <si>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</si>
  <si>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</si>
  <si>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</si>
  <si>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</si>
  <si>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</si>
  <si>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</si>
  <si>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</si>
  <si>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</si>
  <si>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</si>
  <si>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</si>
  <si>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</si>
  <si>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</si>
  <si>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</si>
  <si>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</si>
  <si>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</si>
  <si>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</si>
  <si>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</si>
  <si>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</si>
  <si>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</si>
  <si>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</si>
  <si>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</si>
  <si>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</si>
  <si>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</si>
  <si>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</si>
  <si>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</si>
  <si>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</si>
  <si>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</si>
  <si>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</si>
  <si>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</si>
  <si>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</si>
  <si>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</si>
  <si>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</si>
  <si>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</si>
  <si>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</si>
  <si>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</si>
  <si>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</si>
  <si>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</si>
  <si>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</si>
  <si>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</si>
  <si>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</si>
  <si>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</si>
  <si>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</si>
  <si>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</si>
  <si>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</si>
  <si>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</si>
  <si>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</si>
  <si>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</si>
  <si>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</si>
  <si>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</si>
  <si>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</si>
  <si>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</si>
  <si>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</si>
  <si>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</si>
  <si>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</si>
  <si>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</si>
  <si>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</si>
  <si>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</si>
  <si>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</si>
  <si>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</si>
  <si>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</si>
  <si>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</si>
  <si>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</si>
  <si>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</si>
  <si>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</si>
  <si>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</si>
  <si>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</si>
  <si>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</si>
  <si>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</si>
  <si>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</si>
  <si>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</si>
  <si>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</si>
  <si>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</si>
  <si>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</si>
  <si>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</si>
  <si>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</si>
  <si>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</si>
  <si>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</si>
  <si>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</si>
  <si>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</si>
  <si>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</si>
  <si>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</si>
  <si>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</si>
  <si>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</si>
  <si>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</si>
  <si>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</si>
  <si>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</si>
  <si>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</si>
  <si>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</si>
  <si>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</si>
  <si>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</si>
  <si>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</si>
  <si>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</si>
  <si>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</si>
  <si>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</si>
  <si>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</si>
  <si>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</si>
  <si>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</si>
  <si>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</si>
  <si>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</si>
  <si>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</si>
  <si>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</si>
  <si>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</si>
  <si>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</si>
  <si>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</si>
  <si>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</si>
  <si>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</si>
  <si>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</si>
  <si>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</si>
  <si>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</si>
  <si>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</si>
  <si>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</si>
  <si>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</si>
  <si>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</si>
  <si>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</si>
  <si>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</si>
  <si>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</si>
  <si>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</si>
  <si>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</si>
  <si>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</si>
  <si>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</si>
  <si>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</si>
  <si>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</si>
  <si>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</si>
  <si>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</si>
  <si>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</si>
  <si>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</si>
  <si>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</si>
  <si>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</si>
  <si>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</si>
  <si>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</si>
  <si>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</si>
  <si>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</si>
  <si>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</si>
  <si>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</si>
  <si>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</si>
  <si>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</si>
  <si>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</si>
  <si>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</si>
  <si>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</si>
  <si>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</si>
  <si>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</si>
  <si>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</si>
  <si>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</si>
  <si>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</si>
  <si>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</si>
  <si>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</si>
  <si>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</si>
  <si>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</si>
  <si>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</si>
  <si>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</si>
  <si>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</si>
  <si>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</si>
  <si>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</si>
  <si>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</si>
  <si>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</si>
  <si>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</si>
  <si>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</si>
  <si>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</si>
  <si>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</si>
  <si>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</si>
  <si>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</si>
  <si>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</si>
  <si>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</si>
  <si>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</si>
  <si>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</si>
  <si>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</si>
  <si>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</si>
  <si>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</si>
  <si>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</si>
  <si>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</si>
  <si>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</si>
  <si>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</si>
  <si>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</si>
  <si>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</si>
  <si>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</si>
  <si>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</si>
  <si>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</si>
  <si>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</si>
  <si>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</si>
  <si>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</si>
  <si>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</si>
  <si>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</si>
  <si>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</si>
  <si>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</si>
  <si>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</si>
  <si>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</si>
  <si>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</si>
  <si>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</si>
  <si>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</si>
  <si>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</si>
  <si>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</si>
  <si>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</si>
  <si>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</si>
  <si>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</si>
  <si>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</si>
  <si>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</si>
  <si>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</si>
  <si>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</si>
  <si>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</si>
  <si>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</si>
  <si>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</si>
  <si>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</si>
  <si>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</si>
  <si>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</si>
  <si>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</si>
  <si>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</si>
  <si>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</si>
  <si>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</si>
  <si>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</si>
  <si>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</si>
  <si>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</si>
  <si>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</si>
  <si>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</si>
  <si>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</si>
  <si>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</si>
  <si>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</si>
  <si>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</si>
  <si>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</si>
  <si>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</si>
  <si>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</si>
  <si>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</si>
  <si>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</si>
  <si>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</si>
  <si>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</si>
  <si>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</si>
  <si>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</si>
  <si>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</si>
  <si>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</si>
  <si>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</si>
  <si>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</si>
  <si>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</si>
  <si>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</si>
  <si>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</si>
  <si>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</si>
  <si>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</si>
  <si>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</si>
  <si>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</si>
  <si>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</si>
  <si>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</si>
  <si>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</si>
  <si>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</si>
  <si>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</si>
  <si>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</si>
  <si>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</si>
  <si>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</si>
  <si>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</si>
  <si>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</si>
  <si>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</si>
  <si>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</si>
  <si>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</si>
  <si>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</si>
  <si>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</si>
  <si>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</si>
  <si>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</si>
  <si>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</si>
  <si>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</si>
  <si>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</si>
  <si>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</si>
  <si>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</si>
  <si>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</si>
  <si>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</si>
  <si>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</si>
  <si>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</si>
  <si>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</si>
  <si>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</si>
  <si>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</si>
  <si>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</si>
  <si>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</si>
  <si>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</si>
  <si>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</si>
  <si>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</si>
  <si>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</si>
  <si>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</si>
  <si>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</si>
  <si>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</si>
  <si>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</si>
  <si>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</si>
  <si>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</si>
  <si>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</si>
  <si>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</si>
  <si>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</si>
  <si>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</si>
  <si>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</si>
  <si>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</si>
  <si>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</si>
  <si>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</si>
  <si>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</si>
  <si>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</si>
  <si>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</si>
  <si>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</si>
  <si>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</si>
  <si>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</si>
  <si>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</si>
  <si>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</si>
  <si>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</si>
  <si>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</si>
  <si>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</si>
  <si>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</si>
  <si>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</si>
  <si>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</si>
  <si>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</si>
  <si>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</si>
  <si>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</si>
  <si>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</si>
  <si>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</si>
  <si>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</si>
  <si>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</si>
  <si>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</si>
  <si>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</si>
  <si>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</si>
  <si>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</si>
  <si>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</si>
  <si>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</si>
  <si>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</si>
  <si>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</si>
  <si>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</si>
  <si>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</si>
  <si>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</si>
  <si>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</si>
  <si>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</si>
  <si>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</si>
  <si>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</si>
  <si>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</si>
  <si>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</si>
  <si>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</si>
  <si>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</si>
  <si>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</si>
  <si>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</si>
  <si>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</si>
  <si>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</si>
  <si>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</si>
  <si>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</si>
  <si>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</si>
  <si>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</si>
  <si>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</si>
  <si>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</si>
  <si>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</si>
  <si>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</si>
  <si>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</si>
  <si>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</si>
  <si>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</si>
  <si>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</si>
  <si>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</si>
  <si>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</si>
  <si>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</si>
  <si>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</si>
  <si>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</si>
  <si>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</si>
  <si>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</si>
  <si>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</si>
  <si>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</si>
  <si>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</si>
  <si>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</si>
  <si>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</si>
  <si>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</si>
  <si>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</si>
  <si>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</si>
  <si>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</si>
  <si>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</si>
  <si>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</si>
  <si>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</si>
  <si>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</si>
  <si>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</si>
  <si>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</si>
  <si>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</si>
  <si>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</si>
  <si>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</si>
  <si>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</si>
  <si>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</si>
  <si>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</si>
  <si>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</si>
  <si>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</si>
  <si>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</si>
  <si>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</si>
  <si>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</si>
  <si>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</si>
  <si>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</si>
  <si>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</si>
  <si>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</si>
  <si>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</si>
  <si>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</si>
  <si>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</si>
  <si>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</si>
  <si>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</si>
  <si>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</si>
  <si>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</si>
  <si>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</si>
  <si>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</si>
  <si>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</si>
  <si>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</si>
  <si>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</si>
  <si>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</si>
  <si>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</si>
  <si>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</si>
  <si>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</si>
  <si>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</si>
  <si>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</si>
  <si>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</si>
  <si>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</si>
  <si>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</si>
  <si>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</si>
  <si>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</si>
  <si>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</si>
  <si>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</si>
  <si>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</si>
  <si>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</si>
  <si>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</si>
  <si>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</si>
  <si>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</si>
  <si>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</si>
  <si>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</si>
  <si>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</si>
  <si>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</si>
  <si>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</si>
  <si>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</si>
  <si>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</si>
  <si>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</si>
  <si>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</si>
  <si>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</si>
  <si>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</si>
  <si>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</si>
  <si>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</si>
  <si>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</si>
  <si>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</si>
  <si>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</si>
  <si>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</si>
  <si>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</si>
  <si>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</si>
  <si>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</si>
  <si>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</si>
  <si>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</si>
  <si>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</si>
  <si>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</si>
  <si>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</si>
  <si>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</si>
  <si>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</si>
  <si>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</si>
  <si>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</si>
  <si>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</si>
  <si>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</si>
  <si>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</si>
  <si>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</si>
  <si>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</si>
  <si>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</si>
  <si>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</si>
  <si>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</si>
  <si>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</si>
  <si>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</si>
  <si>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</si>
  <si>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</si>
  <si>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</si>
  <si>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</si>
  <si>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</si>
  <si>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</si>
  <si>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</si>
  <si>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</si>
  <si>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</si>
  <si>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</si>
  <si>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</si>
  <si>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</si>
  <si>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</si>
  <si>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</si>
  <si>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</si>
  <si>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</si>
  <si>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</si>
  <si>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</si>
  <si>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</si>
  <si>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</si>
  <si>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</si>
  <si>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</si>
  <si>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</si>
  <si>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</si>
  <si>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</si>
  <si>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</si>
  <si>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</si>
  <si>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</si>
  <si>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</si>
  <si>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</si>
  <si>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</si>
  <si>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</si>
  <si>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</si>
  <si>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</si>
  <si>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</si>
  <si>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</si>
  <si>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</si>
  <si>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</si>
  <si>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</si>
  <si>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</si>
  <si>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</si>
  <si>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</si>
  <si>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</si>
  <si>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</si>
  <si>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</si>
  <si>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</si>
  <si>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</si>
  <si>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</si>
  <si>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</si>
  <si>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</si>
  <si>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</si>
  <si>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</si>
  <si>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</si>
  <si>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</si>
  <si>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</si>
  <si>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</si>
  <si>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</si>
  <si>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</si>
  <si>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</si>
  <si>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</si>
  <si>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</si>
  <si>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</si>
  <si>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</si>
  <si>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</si>
  <si>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</si>
  <si>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</si>
  <si>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</si>
  <si>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</si>
  <si>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</si>
  <si>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</si>
  <si>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</si>
  <si>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</si>
  <si>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</si>
  <si>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</si>
  <si>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</si>
  <si>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</si>
  <si>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</si>
  <si>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</si>
  <si>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</si>
  <si>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</si>
  <si>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</si>
  <si>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</si>
  <si>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</si>
  <si>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</si>
  <si>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</si>
  <si>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</si>
  <si>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</si>
  <si>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</si>
  <si>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</si>
  <si>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</si>
  <si>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</si>
  <si>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</si>
  <si>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</si>
  <si>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</si>
  <si>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</si>
  <si>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</si>
  <si>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</si>
  <si>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</si>
  <si>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</si>
  <si>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</si>
  <si>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</si>
  <si>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</si>
  <si>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</si>
  <si>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</si>
  <si>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</si>
  <si>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</si>
  <si>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</si>
  <si>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</si>
  <si>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</si>
  <si>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</si>
  <si>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</si>
  <si>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</si>
  <si>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</si>
  <si>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</si>
  <si>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</si>
  <si>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</si>
  <si>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</si>
  <si>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</si>
  <si>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</si>
  <si>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</si>
  <si>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</si>
  <si>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</si>
  <si>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</si>
  <si>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</si>
  <si>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</si>
  <si>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</si>
  <si>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</si>
  <si>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</si>
  <si>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</si>
  <si>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</si>
  <si>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</si>
  <si>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</si>
  <si>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</si>
  <si>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</si>
  <si>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</si>
  <si>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</si>
  <si>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</si>
  <si>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</si>
  <si>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</si>
  <si>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</si>
  <si>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</si>
  <si>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</si>
  <si>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</si>
  <si>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</si>
  <si>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</si>
  <si>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</si>
  <si>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</si>
  <si>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</si>
  <si>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</si>
  <si>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</si>
  <si>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</si>
  <si>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</si>
  <si>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</si>
  <si>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</si>
  <si>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</si>
  <si>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</si>
  <si>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</si>
  <si>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</si>
  <si>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</si>
  <si>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</si>
  <si>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</si>
  <si>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</si>
  <si>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</si>
  <si>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</si>
  <si>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</si>
  <si>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</si>
  <si>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</si>
  <si>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</si>
  <si>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</si>
  <si>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</si>
  <si>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</si>
  <si>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</si>
  <si>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</si>
  <si>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</si>
  <si>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</si>
  <si>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</si>
  <si>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</si>
  <si>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</si>
  <si>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</si>
  <si>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</si>
  <si>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</si>
  <si>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</si>
  <si>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</si>
  <si>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</si>
  <si>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</si>
  <si>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</si>
  <si>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</si>
  <si>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</si>
  <si>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</si>
  <si>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</si>
  <si>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</si>
  <si>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</si>
  <si>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</si>
  <si>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</si>
  <si>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</si>
  <si>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</si>
  <si>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</si>
  <si>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</si>
  <si>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</si>
  <si>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</si>
  <si>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</si>
  <si>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</si>
  <si>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</si>
  <si>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</si>
  <si>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</si>
  <si>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</si>
  <si>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</si>
  <si>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</si>
  <si>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</si>
  <si>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</si>
  <si>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</si>
  <si>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</si>
  <si>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</si>
  <si>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</si>
  <si>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</si>
  <si>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</si>
  <si>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</si>
  <si>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</si>
  <si>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</si>
  <si>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</si>
  <si>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</si>
  <si>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</si>
  <si>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</si>
  <si>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</si>
  <si>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</si>
  <si>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</si>
  <si>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</si>
  <si>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</si>
  <si>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</si>
  <si>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</si>
  <si>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</si>
  <si>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</si>
  <si>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</si>
  <si>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</si>
  <si>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</si>
  <si>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</si>
  <si>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</si>
  <si>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</si>
  <si>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</si>
  <si>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</si>
  <si>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</si>
  <si>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</si>
  <si>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</si>
  <si>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</si>
  <si>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</si>
  <si>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</si>
  <si>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</si>
  <si>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</si>
  <si>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</si>
  <si>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</si>
  <si>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</si>
  <si>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</si>
  <si>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</si>
  <si>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</si>
  <si>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</si>
  <si>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</si>
  <si>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</si>
  <si>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</si>
  <si>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</si>
  <si>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</si>
  <si>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</si>
  <si>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</si>
  <si>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</si>
  <si>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</si>
  <si>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</si>
  <si>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</si>
  <si>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</si>
  <si>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</si>
  <si>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</si>
  <si>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</si>
  <si>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</si>
  <si>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</si>
  <si>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</si>
  <si>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</si>
  <si>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</si>
  <si>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</si>
  <si>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</si>
  <si>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</si>
  <si>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</si>
  <si>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</si>
  <si>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</si>
  <si>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</si>
  <si>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</si>
  <si>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</si>
  <si>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</si>
  <si>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</si>
  <si>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</si>
  <si>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</si>
  <si>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</si>
  <si>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</si>
  <si>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</si>
  <si>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</si>
  <si>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</si>
  <si>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</si>
  <si>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</si>
  <si>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</si>
  <si>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</si>
  <si>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</si>
  <si>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</si>
  <si>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</si>
  <si>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</si>
  <si>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</si>
  <si>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</si>
  <si>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</si>
  <si>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</si>
  <si>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</si>
  <si>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</si>
  <si>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</si>
  <si>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</si>
  <si>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</si>
  <si>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</si>
  <si>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</si>
  <si>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</si>
  <si>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</si>
  <si>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</si>
  <si>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</si>
  <si>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</si>
  <si>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</si>
  <si>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</si>
  <si>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</si>
  <si>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</si>
  <si>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</si>
  <si>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</si>
  <si>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</si>
  <si>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</si>
  <si>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</si>
  <si>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</si>
  <si>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</si>
  <si>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</si>
  <si>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</si>
  <si>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</si>
  <si>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</si>
  <si>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</si>
  <si>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</si>
  <si>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</si>
  <si>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</si>
  <si>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</si>
  <si>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</si>
  <si>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</si>
  <si>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</si>
  <si>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</si>
  <si>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</si>
  <si>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</si>
  <si>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</si>
  <si>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</si>
  <si>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</si>
  <si>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</si>
  <si>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</si>
  <si>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</si>
  <si>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</si>
  <si>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</si>
  <si>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</si>
  <si>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</si>
  <si>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</si>
  <si>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</si>
  <si>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</si>
  <si>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</si>
  <si>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</si>
  <si>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</si>
  <si>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</si>
  <si>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</si>
  <si>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</si>
  <si>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</si>
  <si>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</si>
  <si>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</si>
  <si>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</si>
  <si>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</si>
  <si>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</si>
  <si>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</si>
  <si>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</si>
  <si>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</si>
  <si>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</si>
  <si>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</si>
  <si>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</si>
  <si>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</si>
  <si>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</si>
  <si>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</si>
  <si>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</si>
  <si>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</si>
  <si>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</si>
  <si>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</si>
  <si>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</si>
  <si>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</si>
  <si>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</si>
  <si>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</si>
  <si>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</si>
  <si>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</si>
  <si>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</si>
  <si>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</si>
  <si>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</si>
  <si>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</si>
  <si>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</si>
  <si>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</si>
  <si>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</si>
  <si>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</si>
  <si>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</si>
  <si>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</si>
  <si>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</si>
  <si>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</si>
  <si>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</si>
  <si>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</si>
  <si>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</si>
  <si>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</si>
  <si>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</si>
  <si>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</si>
  <si>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</si>
  <si>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</si>
  <si>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</si>
  <si>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</si>
  <si>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</si>
  <si>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</si>
  <si>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</si>
  <si>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</si>
  <si>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</si>
  <si>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</si>
  <si>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</si>
  <si>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</si>
  <si>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</si>
  <si>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</si>
  <si>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</si>
  <si>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</si>
  <si>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</si>
  <si>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</si>
  <si>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</si>
  <si>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</si>
  <si>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</si>
  <si>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</si>
  <si>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</si>
  <si>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</si>
  <si>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</si>
  <si>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</si>
  <si>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</si>
  <si>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</si>
  <si>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</si>
  <si>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</si>
  <si>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</si>
  <si>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</si>
  <si>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</si>
  <si>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</si>
  <si>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</si>
  <si>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</si>
  <si>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</si>
  <si>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</si>
  <si>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</si>
  <si>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</si>
  <si>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</si>
  <si>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</si>
  <si>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</si>
  <si>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</si>
  <si>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</si>
  <si>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</si>
  <si>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</si>
  <si>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</si>
  <si>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</si>
  <si>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</si>
  <si>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</si>
  <si>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</si>
  <si>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</si>
  <si>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</si>
  <si>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</si>
  <si>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</si>
  <si>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</si>
  <si>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</si>
  <si>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</si>
  <si>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</si>
  <si>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</si>
  <si>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</si>
  <si>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</si>
  <si>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</si>
  <si>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</si>
  <si>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</si>
  <si>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</si>
  <si>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</si>
  <si>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</si>
  <si>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</si>
  <si>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</si>
  <si>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</si>
  <si>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</si>
  <si>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</si>
  <si>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</si>
  <si>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</si>
  <si>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</si>
  <si>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</si>
  <si>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</si>
  <si>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</si>
  <si>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</si>
  <si>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</si>
  <si>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</si>
  <si>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</si>
  <si>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</si>
  <si>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</si>
  <si>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</si>
  <si>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</si>
  <si>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</si>
  <si>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</si>
  <si>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</si>
  <si>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</si>
  <si>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</si>
  <si>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</si>
  <si>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</si>
  <si>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</si>
  <si>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</si>
  <si>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</si>
  <si>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</si>
  <si>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</si>
  <si>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</si>
  <si>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</si>
  <si>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</si>
  <si>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</si>
  <si>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</si>
  <si>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</si>
  <si>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</si>
  <si>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</si>
  <si>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</si>
  <si>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</si>
  <si>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</si>
  <si>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</si>
  <si>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</si>
  <si>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</si>
  <si>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</si>
  <si>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</si>
  <si>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</si>
  <si>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</si>
  <si>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</si>
  <si>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</si>
  <si>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</si>
  <si>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</si>
  <si>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</si>
  <si>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</si>
  <si>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</si>
  <si>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</si>
  <si>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</si>
  <si>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</si>
  <si>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</si>
  <si>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</si>
  <si>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</si>
  <si>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</si>
  <si>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</si>
  <si>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</si>
  <si>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</si>
  <si>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</si>
  <si>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</si>
  <si>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</si>
  <si>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</si>
  <si>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</si>
  <si>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</si>
  <si>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</si>
  <si>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</si>
  <si>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</si>
  <si>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</si>
  <si>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</si>
  <si>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</si>
  <si>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</si>
  <si>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</si>
  <si>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</si>
  <si>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</si>
  <si>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</si>
  <si>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</si>
  <si>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</si>
  <si>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</si>
  <si>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</si>
  <si>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</si>
  <si>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</si>
  <si>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</si>
  <si>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</si>
  <si>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</si>
  <si>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</si>
  <si>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</si>
  <si>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</si>
  <si>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</si>
  <si>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</si>
  <si>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</si>
  <si>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</si>
  <si>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</si>
  <si>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</si>
  <si>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</si>
  <si>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</si>
  <si>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</si>
  <si>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</si>
  <si>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</si>
  <si>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</si>
  <si>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</si>
  <si>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</si>
  <si>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</si>
  <si>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</si>
  <si>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</si>
  <si>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</si>
  <si>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</si>
  <si>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</si>
  <si>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</si>
  <si>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</si>
  <si>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</si>
  <si>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</si>
  <si>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</si>
  <si>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</si>
  <si>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</si>
  <si>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</si>
  <si>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</si>
  <si>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</si>
  <si>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</si>
  <si>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</si>
  <si>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</si>
  <si>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</si>
  <si>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</si>
  <si>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</si>
  <si>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</si>
  <si>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</si>
  <si>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</si>
  <si>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</si>
  <si>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</si>
  <si>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</si>
  <si>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</si>
  <si>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</si>
  <si>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</si>
  <si>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</si>
  <si>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</si>
  <si>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</si>
  <si>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</si>
  <si>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</si>
  <si>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</si>
  <si>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</si>
  <si>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</si>
  <si>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</si>
  <si>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</si>
  <si>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</si>
  <si>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</si>
  <si>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</si>
  <si>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</si>
  <si>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</si>
  <si>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</si>
  <si>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</si>
  <si>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</si>
  <si>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</si>
  <si>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</si>
  <si>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</si>
  <si>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</si>
  <si>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</si>
  <si>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</si>
  <si>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</si>
  <si>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</si>
  <si>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</si>
  <si>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</si>
  <si>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</si>
  <si>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</si>
  <si>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</si>
  <si>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</si>
  <si>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</si>
  <si>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</si>
  <si>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</si>
  <si>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</si>
  <si>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</si>
  <si>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</si>
  <si>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</si>
  <si>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</si>
  <si>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</si>
  <si>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</si>
  <si>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</si>
  <si>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</si>
  <si>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</si>
  <si>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</si>
  <si>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</si>
  <si>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</si>
  <si>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</si>
  <si>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</si>
  <si>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</si>
  <si>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</si>
  <si>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</si>
  <si>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</si>
  <si>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</si>
  <si>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</si>
  <si>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</si>
  <si>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</si>
  <si>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</si>
  <si>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</si>
  <si>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</si>
  <si>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</si>
  <si>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</si>
  <si>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</si>
  <si>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</si>
  <si>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</si>
  <si>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</si>
  <si>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</si>
  <si>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</si>
  <si>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</si>
  <si>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</si>
  <si>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</si>
  <si>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</si>
  <si>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</si>
  <si>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</si>
  <si>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</si>
  <si>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</si>
  <si>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</si>
  <si>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</si>
  <si>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</si>
  <si>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</si>
  <si>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</si>
  <si>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</si>
  <si>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</si>
  <si>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</si>
  <si>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</si>
  <si>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</si>
  <si>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</si>
  <si>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</si>
  <si>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</si>
  <si>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</si>
  <si>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</si>
  <si>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</si>
  <si>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</si>
  <si>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</si>
  <si>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</si>
  <si>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</si>
  <si>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</si>
  <si>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</si>
  <si>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</si>
  <si>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</si>
  <si>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</si>
  <si>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</si>
  <si>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</si>
  <si>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</si>
  <si>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</si>
  <si>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</si>
  <si>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</si>
  <si>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</si>
  <si>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</si>
  <si>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</si>
  <si>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</si>
  <si>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</si>
  <si>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</si>
  <si>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</si>
  <si>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</si>
  <si>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</si>
  <si>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</si>
  <si>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</si>
  <si>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</si>
  <si>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</si>
  <si>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</si>
  <si>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</si>
  <si>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</si>
  <si>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</si>
  <si>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</si>
  <si>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</si>
  <si>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</si>
  <si>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</si>
  <si>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</si>
  <si>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</si>
  <si>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</si>
  <si>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</si>
  <si>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</si>
  <si>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</si>
  <si>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</si>
  <si>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</si>
  <si>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</si>
  <si>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</si>
  <si>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</si>
  <si>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</si>
  <si>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</si>
  <si>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</si>
  <si>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</si>
  <si>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</si>
  <si>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</si>
  <si>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</si>
  <si>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</si>
  <si>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</si>
  <si>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</si>
  <si>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</si>
  <si>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</si>
  <si>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</si>
  <si>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</si>
  <si>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</si>
  <si>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</si>
  <si>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</si>
  <si>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</si>
  <si>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</si>
  <si>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</si>
  <si>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</si>
  <si>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</si>
  <si>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</si>
  <si>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</si>
  <si>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</si>
  <si>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</si>
  <si>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</si>
  <si>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</si>
  <si>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</si>
  <si>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</si>
  <si>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</si>
  <si>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</si>
  <si>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</si>
  <si>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</si>
  <si>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</si>
  <si>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</si>
  <si>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</si>
  <si>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</si>
  <si>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</si>
  <si>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</si>
  <si>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</si>
  <si>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</si>
  <si>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</si>
  <si>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</si>
  <si>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</si>
  <si>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</si>
  <si>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</si>
  <si>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</si>
  <si>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</si>
  <si>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</si>
  <si>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</si>
  <si>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</si>
  <si>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</si>
  <si>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</si>
  <si>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</si>
  <si>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</si>
  <si>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</si>
  <si>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</si>
  <si>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</si>
  <si>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</si>
  <si>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</si>
  <si>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</si>
  <si>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</si>
  <si>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</si>
  <si>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</si>
  <si>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</si>
  <si>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</si>
  <si>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</si>
  <si>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</si>
  <si>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</si>
  <si>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</si>
  <si>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</si>
  <si>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</si>
  <si>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</si>
  <si>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</si>
  <si>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</si>
  <si>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</si>
  <si>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</si>
  <si>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</si>
  <si>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</si>
  <si>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</si>
  <si>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</si>
  <si>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</si>
  <si>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</si>
  <si>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</si>
  <si>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</si>
  <si>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</si>
  <si>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</si>
  <si>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</si>
  <si>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</si>
  <si>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</si>
  <si>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</si>
  <si>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</si>
  <si>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</si>
  <si>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</si>
  <si>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</si>
  <si>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</si>
  <si>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</si>
  <si>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</si>
  <si>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</si>
  <si>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</si>
  <si>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</si>
  <si>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</si>
  <si>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</si>
  <si>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</si>
  <si>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</si>
  <si>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</si>
  <si>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</si>
  <si>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</si>
  <si>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</si>
  <si>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</si>
  <si>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</si>
  <si>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</si>
  <si>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</si>
  <si>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</si>
  <si>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</si>
  <si>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</si>
  <si>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</si>
  <si>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</si>
  <si>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</si>
  <si>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</si>
  <si>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</si>
  <si>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</si>
  <si>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</si>
  <si>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</si>
  <si>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</si>
  <si>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</si>
  <si>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</si>
  <si>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</si>
  <si>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</si>
  <si>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</si>
  <si>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</si>
  <si>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</si>
  <si>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</si>
  <si>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</si>
  <si>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</si>
  <si>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</si>
  <si>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</si>
  <si>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</si>
  <si>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</si>
  <si>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</si>
  <si>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</si>
  <si>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</si>
  <si>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</si>
  <si>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</si>
  <si>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</si>
  <si>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</si>
  <si>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</si>
  <si>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</si>
  <si>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</si>
  <si>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</si>
  <si>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</si>
  <si>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</si>
  <si>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</si>
  <si>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</si>
  <si>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</si>
  <si>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</si>
  <si>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</si>
  <si>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</si>
  <si>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</si>
  <si>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</si>
  <si>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</si>
  <si>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</si>
  <si>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</si>
  <si>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</si>
  <si>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</si>
  <si>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</si>
  <si>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</si>
  <si>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</si>
  <si>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</si>
  <si>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</si>
  <si>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</si>
  <si>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</si>
  <si>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</si>
  <si>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</si>
  <si>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</si>
  <si>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</si>
  <si>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</si>
  <si>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</si>
  <si>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</si>
  <si>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</si>
  <si>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</si>
  <si>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</si>
  <si>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</si>
  <si>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</si>
  <si>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</si>
  <si>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</si>
  <si>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</si>
  <si>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</si>
  <si>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</si>
  <si>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</si>
  <si>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</si>
  <si>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</si>
  <si>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</si>
  <si>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</si>
  <si>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</si>
  <si>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</si>
  <si>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</si>
  <si>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</si>
  <si>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</si>
  <si>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</si>
  <si>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</si>
  <si>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</si>
  <si>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</si>
  <si>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</si>
  <si>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</si>
  <si>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</si>
  <si>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</si>
  <si>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</si>
  <si>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</si>
  <si>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</si>
  <si>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</si>
  <si>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</si>
  <si>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</si>
  <si>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</si>
  <si>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</si>
  <si>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</si>
  <si>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</si>
  <si>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</si>
  <si>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</si>
  <si>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</si>
  <si>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</si>
  <si>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</si>
  <si>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</si>
  <si>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</si>
  <si>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</si>
  <si>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</si>
  <si>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</si>
  <si>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</si>
  <si>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</si>
  <si>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</si>
  <si>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</si>
  <si>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</si>
  <si>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</si>
  <si>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</si>
  <si>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</si>
  <si>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</si>
  <si>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</si>
  <si>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</si>
  <si>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</si>
  <si>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</si>
  <si>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</si>
  <si>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</si>
  <si>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</si>
  <si>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</si>
  <si>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</si>
  <si>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</si>
  <si>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</si>
  <si>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</si>
  <si>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</si>
  <si>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</si>
  <si>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</si>
  <si>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</si>
  <si>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</si>
  <si>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</si>
  <si>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</si>
  <si>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</si>
  <si>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</si>
  <si>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</si>
  <si>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</si>
  <si>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</si>
  <si>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</si>
  <si>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</si>
  <si>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</si>
  <si>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</si>
  <si>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</si>
  <si>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</si>
  <si>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</si>
  <si>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</si>
  <si>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</si>
  <si>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</si>
  <si>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</si>
  <si>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</si>
  <si>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</si>
  <si>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</si>
  <si>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</si>
  <si>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</si>
  <si>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</si>
  <si>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</si>
  <si>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</si>
  <si>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</si>
  <si>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</si>
  <si>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</si>
  <si>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</si>
  <si>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</si>
  <si>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</si>
  <si>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</si>
  <si>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</si>
  <si>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</si>
  <si>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</si>
  <si>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</si>
  <si>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</si>
  <si>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</si>
  <si>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</si>
  <si>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</si>
  <si>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</si>
  <si>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</si>
  <si>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</si>
  <si>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</si>
  <si>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</si>
  <si>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</si>
  <si>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</si>
  <si>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</si>
  <si>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</si>
  <si>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</si>
  <si>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</si>
  <si>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</si>
  <si>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</si>
  <si>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</si>
  <si>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</si>
  <si>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</si>
  <si>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</si>
  <si>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</si>
  <si>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</si>
  <si>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</si>
  <si>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</si>
  <si>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</si>
  <si>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</si>
  <si>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</si>
  <si>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</si>
  <si>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</si>
  <si>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</si>
  <si>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</si>
  <si>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</si>
  <si>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</si>
  <si>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</si>
  <si>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</si>
  <si>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</si>
  <si>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</si>
  <si>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</si>
  <si>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</si>
  <si>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</si>
  <si>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</si>
  <si>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</si>
  <si>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</si>
  <si>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</si>
  <si>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</si>
  <si>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</si>
  <si>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</si>
  <si>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</si>
  <si>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</si>
  <si>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</si>
  <si>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</si>
  <si>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</si>
  <si>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</si>
  <si>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</si>
  <si>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</si>
  <si>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</si>
  <si>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</si>
  <si>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</si>
  <si>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</si>
  <si>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</si>
  <si>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</si>
  <si>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</si>
  <si>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</si>
  <si>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</si>
  <si>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</si>
  <si>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</si>
  <si>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</si>
  <si>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</si>
  <si>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</si>
  <si>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</si>
  <si>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</si>
  <si>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</si>
  <si>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</si>
  <si>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</si>
  <si>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</si>
  <si>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</si>
  <si>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</si>
  <si>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</si>
  <si>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</si>
  <si>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</si>
  <si>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</si>
  <si>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</si>
  <si>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</si>
  <si>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</si>
  <si>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</si>
  <si>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</si>
  <si>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</si>
  <si>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</si>
  <si>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</si>
  <si>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</si>
  <si>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</si>
  <si>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</si>
  <si>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</si>
  <si>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</si>
  <si>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</si>
  <si>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</si>
  <si>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</si>
  <si>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</si>
  <si>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</si>
  <si>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</si>
  <si>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</si>
  <si>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</si>
  <si>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</si>
  <si>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</si>
  <si>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</si>
  <si>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</si>
  <si>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</si>
  <si>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</si>
  <si>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</si>
  <si>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</si>
  <si>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</si>
  <si>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</si>
  <si>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</si>
  <si>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</si>
  <si>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</si>
  <si>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</si>
  <si>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</si>
  <si>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</si>
  <si>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</si>
  <si>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</si>
  <si>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</si>
  <si>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</si>
  <si>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</si>
  <si>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</si>
  <si>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</si>
  <si>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</si>
  <si>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</si>
  <si>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</si>
  <si>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</si>
  <si>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</si>
  <si>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</si>
  <si>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</si>
  <si>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</si>
  <si>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</si>
  <si>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</si>
  <si>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</si>
  <si>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</si>
  <si>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</si>
  <si>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</si>
  <si>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</si>
  <si>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</si>
  <si>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</si>
  <si>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</si>
  <si>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</si>
  <si>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</si>
  <si>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</si>
  <si>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</si>
  <si>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</si>
  <si>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</si>
  <si>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</si>
  <si>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</si>
  <si>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</si>
  <si>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</si>
  <si>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</si>
  <si>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</si>
  <si>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</si>
  <si>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</si>
  <si>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</si>
  <si>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</si>
  <si>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</si>
  <si>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</si>
  <si>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</si>
  <si>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</si>
  <si>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</si>
  <si>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</si>
  <si>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</si>
  <si>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</si>
  <si>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</si>
  <si>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</si>
  <si>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</si>
  <si>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</si>
  <si>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</si>
  <si>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</si>
  <si>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</si>
  <si>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</si>
  <si>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</si>
  <si>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</si>
  <si>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</si>
  <si>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</si>
  <si>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</si>
  <si>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</si>
  <si>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</si>
  <si>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</si>
  <si>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</si>
  <si>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</si>
  <si>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</si>
  <si>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</si>
  <si>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</si>
  <si>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</si>
  <si>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</si>
  <si>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</si>
  <si>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</si>
  <si>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</si>
  <si>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</si>
  <si>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</si>
  <si>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</si>
  <si>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</si>
  <si>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</si>
  <si>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</si>
  <si>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</si>
  <si>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</si>
  <si>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</si>
  <si>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</si>
  <si>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</si>
  <si>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</si>
  <si>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</si>
  <si>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</si>
  <si>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</si>
  <si>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</si>
  <si>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</si>
  <si>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</si>
  <si>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</si>
  <si>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</si>
  <si>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</si>
  <si>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</si>
  <si>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</si>
  <si>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</si>
  <si>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</si>
  <si>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</si>
  <si>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</si>
  <si>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</si>
  <si>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</si>
  <si>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</si>
  <si>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</si>
  <si>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</si>
  <si>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</si>
  <si>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</si>
  <si>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</si>
  <si>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</si>
  <si>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</si>
  <si>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</si>
  <si>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</si>
  <si>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</si>
  <si>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</si>
  <si>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</si>
  <si>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</si>
  <si>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</si>
  <si>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</si>
  <si>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</si>
  <si>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</si>
  <si>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</si>
  <si>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</si>
  <si>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</si>
  <si>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</si>
  <si>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</si>
  <si>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</si>
  <si>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</si>
  <si>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</si>
  <si>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</si>
  <si>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</si>
  <si>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</si>
  <si>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</si>
  <si>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</si>
  <si>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</si>
  <si>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</si>
  <si>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</si>
  <si>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</si>
  <si>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</si>
  <si>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</si>
  <si>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</si>
  <si>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</si>
  <si>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</si>
  <si>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</si>
  <si>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</si>
  <si>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</si>
  <si>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</si>
  <si>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</si>
  <si>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</si>
  <si>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</si>
  <si>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</si>
  <si>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</si>
  <si>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</si>
  <si>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</si>
  <si>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</si>
  <si>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</si>
  <si>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</si>
  <si>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</si>
  <si>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</si>
  <si>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</si>
  <si>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</si>
  <si>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</si>
  <si>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</si>
  <si>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</si>
  <si>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</si>
  <si>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</si>
  <si>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</si>
  <si>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</si>
  <si>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</si>
  <si>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</si>
  <si>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</si>
  <si>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</si>
  <si>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</si>
  <si>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</si>
  <si>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</si>
  <si>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</si>
  <si>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</si>
  <si>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</si>
  <si>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</si>
  <si>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</si>
  <si>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</si>
  <si>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</si>
  <si>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</si>
  <si>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</si>
  <si>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</si>
  <si>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</si>
  <si>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</si>
  <si>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</si>
  <si>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</si>
  <si>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</si>
  <si>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</si>
  <si>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</si>
  <si>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</si>
  <si>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</si>
  <si>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</si>
  <si>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</si>
  <si>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</si>
  <si>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</si>
  <si>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</si>
  <si>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</si>
  <si>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</si>
  <si>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</si>
  <si>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</si>
  <si>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</si>
  <si>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</si>
  <si>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</si>
  <si>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</si>
  <si>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</si>
  <si>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</si>
  <si>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</si>
  <si>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</si>
  <si>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</si>
  <si>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</si>
  <si>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</si>
  <si>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</si>
  <si>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</si>
  <si>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</si>
  <si>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</si>
  <si>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</si>
  <si>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</si>
  <si>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</si>
  <si>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</si>
  <si>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</si>
  <si>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</si>
  <si>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</si>
  <si>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</si>
  <si>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</si>
  <si>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</si>
  <si>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</si>
  <si>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</si>
  <si>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</si>
  <si>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</si>
  <si>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</si>
  <si>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</si>
  <si>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</si>
  <si>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</si>
  <si>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</si>
  <si>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</si>
  <si>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</si>
  <si>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</si>
  <si>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</si>
  <si>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</si>
  <si>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</si>
  <si>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</si>
  <si>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</si>
  <si>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</si>
  <si>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</si>
  <si>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</si>
  <si>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</si>
  <si>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</si>
  <si>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</si>
  <si>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</si>
  <si>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</si>
  <si>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</si>
  <si>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</si>
  <si>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</si>
  <si>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</si>
  <si>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</si>
  <si>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</si>
  <si>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</si>
  <si>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</si>
  <si>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</si>
  <si>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</si>
  <si>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</si>
  <si>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</si>
  <si>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</si>
  <si>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</si>
  <si>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</si>
  <si>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</si>
  <si>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</si>
  <si>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</si>
  <si>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</si>
  <si>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</si>
  <si>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</si>
  <si>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</si>
  <si>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</si>
  <si>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</si>
  <si>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</si>
  <si>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</si>
  <si>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</si>
  <si>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</si>
  <si>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</si>
  <si>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</si>
  <si>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</si>
  <si>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</si>
  <si>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</si>
  <si>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</si>
  <si>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</si>
  <si>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</si>
  <si>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</si>
  <si>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</si>
  <si>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</si>
  <si>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</si>
  <si>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</si>
  <si>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</si>
  <si>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</si>
  <si>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</si>
  <si>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</si>
  <si>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</si>
  <si>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</si>
  <si>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</si>
  <si>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</si>
  <si>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</si>
  <si>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</si>
  <si>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</si>
  <si>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</si>
  <si>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</si>
  <si>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</si>
  <si>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</si>
  <si>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</si>
  <si>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</si>
  <si>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</si>
  <si>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</si>
  <si>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</si>
  <si>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</si>
  <si>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</si>
  <si>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</si>
  <si>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</si>
  <si>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</si>
  <si>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</si>
  <si>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</si>
  <si>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</si>
  <si>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</si>
  <si>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</si>
  <si>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</si>
  <si>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</si>
  <si>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</si>
  <si>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</si>
  <si>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</si>
  <si>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</si>
  <si>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</si>
  <si>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</si>
  <si>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</si>
  <si>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</si>
  <si>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</si>
  <si>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</si>
  <si>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</si>
  <si>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</si>
  <si>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</si>
  <si>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</si>
  <si>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</si>
  <si>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</si>
  <si>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</si>
  <si>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</si>
  <si>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</si>
  <si>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</si>
  <si>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</si>
  <si>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</si>
  <si>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</si>
  <si>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</si>
  <si>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</si>
  <si>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</si>
  <si>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</si>
  <si>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</si>
  <si>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</si>
  <si>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</si>
  <si>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</si>
  <si>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</si>
  <si>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</si>
  <si>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</si>
  <si>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</si>
  <si>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</si>
  <si>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</si>
  <si>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</si>
  <si>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</si>
  <si>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</si>
  <si>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</si>
  <si>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</si>
  <si>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</si>
  <si>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</si>
  <si>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</si>
  <si>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</si>
  <si>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</si>
  <si>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</si>
  <si>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</si>
  <si>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</si>
  <si>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</si>
  <si>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</si>
  <si>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</si>
  <si>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</si>
  <si>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</si>
  <si>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</si>
  <si>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</si>
  <si>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</si>
  <si>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</si>
  <si>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</si>
  <si>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</si>
  <si>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</si>
  <si>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</si>
  <si>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</si>
  <si>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</si>
  <si>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</si>
  <si>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</si>
  <si>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</si>
  <si>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</si>
  <si>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</si>
  <si>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</si>
  <si>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</si>
  <si>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</si>
  <si>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</si>
  <si>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</si>
  <si>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</si>
  <si>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</si>
  <si>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</si>
  <si>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</si>
  <si>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</si>
  <si>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</si>
  <si>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</si>
  <si>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</si>
  <si>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</si>
  <si>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</si>
  <si>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</si>
  <si>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</si>
  <si>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</si>
  <si>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</si>
  <si>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</si>
  <si>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</si>
  <si>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</si>
  <si>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</si>
  <si>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</si>
  <si>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</si>
  <si>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</si>
  <si>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</si>
  <si>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</si>
  <si>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</si>
  <si>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</si>
  <si>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</si>
  <si>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</si>
  <si>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</si>
  <si>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</si>
  <si>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</si>
  <si>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</si>
  <si>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</si>
  <si>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</si>
  <si>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</si>
  <si>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</si>
  <si>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</si>
  <si>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</si>
  <si>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</si>
  <si>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</si>
  <si>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</si>
  <si>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</si>
  <si>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</si>
  <si>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</si>
  <si>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</si>
  <si>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</si>
  <si>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</si>
  <si>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</si>
  <si>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</si>
  <si>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</si>
  <si>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</si>
  <si>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</si>
  <si>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</si>
  <si>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</si>
  <si>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</si>
  <si>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</si>
  <si>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</si>
  <si>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</si>
  <si>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</si>
  <si>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</si>
  <si>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</si>
  <si>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</si>
  <si>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</si>
  <si>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</si>
  <si>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</si>
  <si>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</si>
  <si>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</si>
  <si>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</si>
  <si>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</si>
  <si>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</si>
  <si>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</si>
  <si>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</si>
  <si>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</si>
  <si>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</si>
  <si>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</si>
  <si>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</si>
  <si>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</si>
  <si>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</si>
  <si>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</si>
  <si>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</si>
  <si>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</si>
  <si>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</si>
  <si>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</si>
  <si>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</si>
  <si>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</si>
  <si>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</si>
  <si>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</si>
  <si>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</si>
  <si>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</si>
  <si>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</si>
  <si>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</si>
  <si>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</si>
  <si>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</si>
  <si>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</si>
  <si>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</si>
  <si>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</si>
  <si>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</si>
  <si>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</si>
  <si>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</si>
  <si>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</si>
  <si>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</si>
  <si>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</si>
  <si>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</si>
  <si>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</si>
  <si>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</si>
  <si>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</si>
  <si>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</si>
  <si>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</si>
  <si>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</si>
  <si>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</si>
  <si>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</si>
  <si>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</si>
  <si>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</si>
  <si>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</si>
  <si>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</si>
  <si>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</si>
  <si>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</si>
  <si>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</si>
  <si>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</si>
  <si>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</si>
  <si>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</si>
  <si>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</si>
  <si>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</si>
  <si>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</si>
  <si>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</si>
  <si>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</si>
  <si>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</si>
  <si>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</si>
  <si>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</si>
  <si>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</si>
  <si>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</si>
  <si>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</si>
  <si>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</si>
  <si>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</si>
  <si>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</si>
  <si>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</si>
  <si>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</si>
  <si>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</si>
  <si>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</si>
  <si>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</si>
  <si>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</si>
  <si>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</si>
  <si>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</si>
  <si>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</si>
  <si>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</si>
  <si>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</si>
  <si>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</si>
  <si>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</si>
  <si>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</si>
  <si>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</si>
  <si>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</si>
  <si>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</si>
  <si>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</si>
  <si>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</si>
  <si>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</si>
  <si>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</si>
  <si>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</si>
  <si>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</si>
  <si>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</si>
  <si>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</si>
  <si>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</si>
  <si>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</si>
  <si>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</si>
  <si>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</si>
  <si>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</si>
  <si>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</si>
  <si>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</si>
  <si>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</si>
  <si>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</si>
  <si>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</si>
  <si>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</si>
  <si>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</si>
  <si>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</si>
  <si>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</si>
  <si>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</si>
  <si>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</si>
  <si>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</si>
  <si>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</si>
  <si>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</si>
  <si>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</si>
  <si>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</si>
  <si>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</si>
  <si>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</si>
  <si>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</si>
  <si>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</si>
  <si>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</si>
  <si>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</si>
  <si>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</si>
  <si>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</si>
  <si>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</si>
  <si>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</si>
  <si>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</si>
  <si>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</si>
  <si>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</si>
  <si>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</si>
  <si>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</si>
  <si>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</si>
  <si>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</si>
  <si>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</si>
  <si>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</si>
  <si>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</si>
  <si>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</si>
  <si>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</si>
  <si>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</si>
  <si>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</si>
  <si>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</si>
  <si>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</si>
  <si>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</si>
  <si>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</si>
  <si>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</si>
  <si>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</si>
  <si>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</si>
  <si>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</si>
  <si>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</si>
  <si>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</si>
  <si>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</si>
  <si>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</si>
  <si>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</si>
  <si>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</si>
  <si>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</si>
  <si>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</si>
  <si>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</si>
  <si>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</si>
  <si>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</si>
  <si>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</si>
  <si>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</si>
  <si>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</si>
  <si>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</si>
  <si>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</si>
  <si>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</si>
  <si>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</si>
  <si>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</si>
  <si>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</si>
  <si>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</si>
  <si>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</si>
  <si>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</si>
  <si>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</si>
  <si>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</si>
  <si>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</si>
  <si>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</si>
  <si>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</si>
  <si>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</si>
  <si>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</si>
  <si>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</si>
  <si>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</si>
  <si>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</si>
  <si>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</si>
  <si>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</si>
  <si>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</si>
  <si>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</si>
  <si>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</si>
  <si>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</si>
  <si>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</si>
  <si>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</si>
  <si>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</si>
  <si>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</si>
  <si>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</si>
  <si>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</si>
  <si>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</si>
  <si>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</si>
  <si>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</si>
  <si>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</si>
  <si>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</si>
  <si>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</si>
  <si>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</si>
  <si>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</si>
  <si>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</si>
  <si>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</si>
  <si>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</si>
  <si>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</si>
  <si>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</si>
  <si>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</si>
  <si>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</si>
  <si>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</si>
  <si>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</si>
  <si>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</si>
  <si>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</si>
  <si>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</si>
  <si>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</si>
  <si>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</si>
  <si>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</si>
  <si>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</si>
  <si>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</si>
  <si>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</si>
  <si>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</si>
  <si>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</si>
  <si>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</si>
  <si>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</si>
  <si>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</si>
  <si>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</si>
  <si>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</si>
  <si>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</si>
  <si>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</si>
  <si>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</si>
  <si>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</si>
  <si>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</si>
  <si>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</si>
  <si>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</si>
  <si>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</si>
  <si>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</si>
  <si>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</si>
  <si>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</si>
  <si>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</si>
  <si>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</si>
  <si>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</si>
  <si>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</si>
  <si>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</si>
  <si>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</si>
  <si>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</si>
  <si>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</si>
  <si>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</si>
  <si>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</si>
  <si>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</si>
  <si>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</si>
  <si>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</si>
  <si>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</si>
  <si>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</si>
  <si>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</si>
  <si>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</si>
  <si>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</si>
  <si>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</si>
  <si>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</si>
  <si>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</si>
  <si>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</si>
  <si>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</si>
  <si>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</si>
  <si>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</si>
  <si>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</si>
  <si>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</si>
  <si>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</si>
  <si>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</si>
  <si>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</si>
  <si>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</si>
  <si>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</si>
  <si>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</si>
  <si>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</si>
  <si>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</si>
  <si>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</si>
  <si>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</si>
  <si>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</si>
  <si>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</si>
  <si>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</si>
  <si>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</si>
  <si>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</si>
  <si>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</si>
  <si>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</si>
  <si>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</si>
  <si>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</si>
  <si>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</si>
  <si>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</si>
  <si>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</si>
  <si>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</si>
  <si>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</si>
  <si>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</si>
  <si>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</si>
  <si>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</si>
  <si>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</si>
  <si>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</si>
  <si>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</si>
  <si>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</si>
  <si>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</si>
  <si>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</si>
  <si>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</si>
  <si>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</si>
  <si>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</si>
  <si>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</si>
  <si>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</si>
  <si>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</si>
  <si>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</si>
  <si>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</si>
  <si>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</si>
  <si>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</si>
  <si>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</si>
  <si>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</si>
  <si>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</si>
  <si>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</si>
  <si>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</si>
  <si>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</si>
  <si>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</si>
  <si>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</si>
  <si>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</si>
  <si>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</si>
  <si>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</si>
  <si>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</si>
  <si>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</si>
  <si>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</si>
  <si>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</si>
  <si>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</si>
  <si>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</si>
  <si>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</si>
  <si>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</si>
  <si>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</si>
  <si>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</si>
  <si>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</si>
  <si>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</si>
  <si>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</si>
  <si>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</si>
  <si>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</si>
  <si>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</si>
  <si>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</si>
  <si>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</si>
  <si>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</si>
  <si>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</si>
  <si>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</si>
  <si>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</si>
  <si>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</si>
  <si>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</si>
  <si>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</si>
  <si>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</si>
  <si>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</si>
  <si>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</si>
  <si>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</si>
  <si>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</si>
  <si>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</si>
  <si>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</si>
  <si>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</si>
  <si>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</si>
  <si>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</si>
  <si>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</si>
  <si>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</si>
  <si>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</si>
  <si>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</si>
  <si>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</si>
  <si>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</si>
  <si>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</si>
  <si>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</si>
  <si>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</si>
  <si>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</si>
  <si>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</si>
  <si>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</si>
  <si>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</si>
  <si>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</si>
  <si>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</si>
  <si>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</si>
  <si>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</si>
  <si>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</si>
  <si>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</si>
  <si>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</si>
  <si>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</si>
  <si>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</si>
  <si>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</si>
  <si>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</si>
  <si>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</si>
  <si>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</si>
  <si>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</si>
  <si>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</si>
  <si>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</si>
  <si>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</si>
  <si>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</si>
  <si>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</si>
  <si>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</si>
  <si>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</si>
  <si>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</si>
  <si>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</si>
  <si>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</si>
  <si>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</si>
  <si>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</si>
  <si>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</si>
  <si>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</si>
  <si>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</si>
  <si>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</si>
  <si>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</si>
  <si>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</si>
  <si>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</si>
  <si>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</si>
  <si>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</si>
  <si>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</si>
  <si>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</si>
  <si>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</si>
  <si>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</si>
  <si>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</si>
  <si>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</si>
  <si>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</si>
  <si>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</si>
  <si>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</si>
  <si>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</si>
  <si>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</si>
  <si>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</si>
  <si>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</si>
  <si>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</si>
  <si>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</si>
  <si>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</si>
  <si>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</si>
  <si>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</si>
  <si>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</si>
  <si>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</si>
  <si>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</si>
  <si>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</si>
  <si>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</si>
  <si>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</si>
  <si>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</si>
  <si>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</si>
  <si>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</si>
  <si>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</si>
  <si>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</si>
  <si>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</si>
  <si>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</si>
  <si>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</si>
  <si>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</si>
  <si>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</si>
  <si>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</si>
  <si>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</si>
  <si>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</si>
  <si>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</si>
  <si>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</si>
  <si>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</si>
  <si>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</si>
  <si>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</si>
  <si>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</si>
  <si>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</si>
  <si>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</si>
  <si>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</si>
  <si>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</si>
  <si>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</si>
  <si>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</si>
  <si>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</si>
  <si>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</si>
  <si>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</si>
  <si>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</si>
  <si>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</si>
  <si>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</si>
  <si>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</si>
  <si>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</si>
  <si>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</si>
  <si>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</si>
  <si>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</si>
  <si>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</si>
  <si>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</si>
  <si>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</si>
  <si>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</si>
  <si>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</si>
  <si>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</si>
  <si>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</si>
  <si>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</si>
  <si>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</si>
  <si>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</si>
  <si>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</si>
  <si>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</si>
  <si>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</si>
  <si>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</si>
  <si>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</si>
  <si>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</si>
  <si>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</si>
  <si>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</si>
  <si>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</si>
  <si>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</si>
  <si>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</si>
  <si>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</si>
  <si>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</si>
  <si>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</si>
  <si>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</si>
  <si>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</si>
  <si>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</si>
  <si>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</si>
  <si>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</si>
  <si>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</si>
  <si>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</si>
  <si>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</si>
  <si>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</si>
  <si>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</si>
  <si>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</si>
  <si>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</si>
  <si>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</si>
  <si>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</si>
  <si>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</si>
  <si>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</si>
  <si>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</si>
  <si>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</si>
  <si>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</si>
  <si>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</si>
  <si>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</si>
  <si>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</si>
  <si>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</si>
  <si>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</si>
  <si>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</si>
  <si>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</si>
  <si>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</si>
  <si>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</si>
  <si>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</si>
  <si>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</si>
  <si>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</si>
  <si>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</si>
  <si>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</si>
  <si>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</si>
  <si>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</si>
  <si>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</si>
  <si>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</si>
  <si>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</si>
  <si>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</si>
  <si>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</si>
  <si>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</si>
  <si>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</si>
  <si>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</si>
  <si>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</si>
  <si>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</si>
  <si>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</si>
  <si>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</si>
  <si>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</si>
  <si>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</si>
  <si>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</si>
  <si>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</si>
  <si>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</si>
  <si>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</si>
  <si>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</si>
  <si>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</si>
  <si>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</si>
  <si>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</si>
  <si>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</si>
  <si>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</si>
  <si>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</si>
  <si>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</si>
  <si>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</si>
  <si>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</si>
  <si>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</si>
  <si>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</si>
  <si>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</si>
  <si>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</si>
  <si>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</si>
  <si>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</si>
  <si>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</si>
  <si>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</si>
  <si>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</si>
  <si>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</si>
  <si>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</si>
  <si>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</si>
  <si>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</si>
  <si>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</si>
  <si>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</si>
  <si>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</si>
  <si>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</si>
  <si>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</si>
  <si>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</si>
  <si>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</si>
  <si>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</si>
  <si>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</si>
  <si>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</si>
  <si>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</si>
  <si>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</si>
  <si>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</si>
  <si>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</si>
  <si>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</si>
  <si>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</si>
  <si>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</si>
  <si>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</si>
  <si>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</si>
  <si>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</si>
  <si>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</si>
  <si>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</si>
  <si>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</si>
  <si>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</si>
  <si>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</si>
  <si>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</si>
  <si>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</si>
  <si>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</si>
  <si>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</si>
  <si>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</si>
  <si>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</si>
  <si>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</si>
  <si>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</si>
  <si>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</si>
  <si>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</si>
  <si>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</si>
  <si>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</si>
  <si>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</si>
  <si>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</si>
  <si>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</si>
  <si>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</si>
  <si>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</si>
  <si>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</si>
  <si>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</si>
  <si>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</si>
  <si>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</si>
  <si>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</si>
  <si>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</si>
  <si>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</si>
  <si>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</si>
  <si>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</si>
  <si>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</si>
  <si>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</si>
  <si>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</si>
  <si>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</si>
  <si>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</si>
  <si>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</si>
  <si>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</si>
  <si>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</si>
  <si>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</si>
  <si>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</si>
  <si>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</si>
  <si>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</si>
  <si>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</si>
  <si>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</si>
  <si>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</si>
  <si>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</si>
  <si>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</si>
  <si>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</si>
  <si>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</si>
  <si>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</si>
  <si>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</si>
  <si>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</si>
  <si>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</si>
  <si>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</si>
  <si>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</si>
  <si>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</si>
  <si>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</si>
  <si>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</si>
  <si>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</si>
  <si>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</si>
  <si>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</si>
  <si>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</si>
  <si>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</si>
  <si>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</si>
  <si>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</si>
  <si>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</si>
  <si>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</si>
  <si>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</si>
  <si>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</si>
  <si>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</si>
  <si>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</si>
  <si>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</si>
  <si>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</si>
  <si>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</si>
  <si>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</si>
  <si>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</si>
  <si>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</si>
  <si>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</si>
  <si>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</si>
  <si>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</si>
  <si>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</si>
  <si>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</si>
  <si>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</si>
  <si>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</si>
  <si>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</si>
  <si>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</si>
  <si>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</si>
  <si>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</si>
  <si>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</si>
  <si>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</si>
  <si>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</si>
  <si>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</si>
  <si>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</si>
  <si>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</si>
  <si>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</si>
  <si>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</si>
  <si>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</si>
  <si>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</si>
  <si>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</si>
  <si>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</si>
  <si>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</si>
  <si>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</si>
  <si>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</si>
  <si>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</si>
  <si>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</si>
  <si>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</si>
  <si>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</si>
  <si>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</si>
  <si>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</si>
  <si>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</si>
  <si>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</si>
  <si>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</si>
  <si>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</si>
  <si>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</si>
  <si>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</si>
  <si>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</si>
  <si>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</si>
  <si>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</si>
  <si>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</si>
  <si>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</si>
  <si>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</si>
  <si>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</si>
  <si>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</si>
  <si>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</si>
  <si>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</si>
  <si>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</si>
  <si>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</si>
  <si>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</si>
  <si>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</si>
  <si>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</si>
  <si>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</si>
  <si>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</si>
  <si>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</si>
  <si>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</si>
  <si>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</si>
  <si>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</si>
  <si>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</si>
  <si>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</si>
  <si>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</si>
  <si>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</si>
  <si>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</si>
  <si>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</si>
  <si>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</si>
  <si>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</si>
  <si>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</si>
  <si>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</si>
  <si>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</si>
  <si>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</si>
  <si>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</si>
  <si>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</si>
  <si>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</si>
  <si>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</si>
  <si>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</si>
  <si>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</si>
  <si>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</si>
  <si>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</si>
  <si>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</si>
  <si>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</si>
  <si>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</si>
  <si>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</si>
  <si>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</si>
  <si>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</si>
  <si>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</si>
  <si>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</si>
  <si>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</si>
  <si>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</si>
  <si>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</si>
  <si>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</si>
  <si>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</si>
  <si>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</si>
  <si>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</si>
  <si>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</si>
  <si>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</si>
  <si>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</si>
  <si>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</si>
  <si>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</si>
  <si>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</si>
  <si>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</si>
  <si>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</si>
  <si>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</si>
  <si>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</si>
  <si>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</si>
  <si>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</si>
  <si>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</si>
  <si>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</si>
  <si>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</si>
  <si>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</si>
  <si>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</si>
  <si>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</si>
  <si>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</si>
  <si>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</si>
  <si>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</si>
  <si>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</si>
  <si>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</si>
  <si>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</si>
  <si>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</si>
  <si>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</si>
  <si>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</si>
  <si>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</si>
  <si>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</si>
  <si>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</si>
  <si>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</si>
  <si>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</si>
  <si>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</si>
  <si>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</si>
  <si>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</si>
  <si>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</si>
  <si>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</si>
  <si>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</si>
  <si>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</si>
  <si>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</si>
  <si>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</si>
  <si>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</si>
  <si>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</si>
  <si>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</si>
  <si>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</si>
  <si>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</si>
  <si>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</si>
  <si>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</si>
  <si>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</si>
  <si>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</si>
  <si>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</si>
  <si>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</si>
  <si>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</si>
  <si>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</si>
  <si>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</si>
  <si>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</si>
  <si>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</si>
  <si>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</si>
  <si>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</si>
  <si>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</si>
  <si>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</si>
  <si>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</si>
  <si>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</si>
  <si>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</si>
  <si>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</si>
  <si>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</si>
  <si>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</si>
  <si>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</si>
  <si>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</si>
  <si>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</si>
  <si>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</si>
  <si>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</si>
  <si>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</si>
  <si>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</si>
  <si>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</si>
  <si>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</si>
  <si>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</si>
  <si>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</si>
  <si>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</si>
  <si>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</si>
  <si>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</si>
  <si>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</si>
  <si>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</si>
  <si>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</si>
  <si>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</si>
  <si>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</si>
  <si>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</si>
  <si>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</si>
  <si>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</si>
  <si>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</si>
  <si>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</si>
  <si>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</si>
  <si>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</si>
  <si>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</si>
  <si>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</si>
  <si>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</si>
  <si>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</si>
  <si>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</si>
  <si>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</si>
  <si>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</si>
  <si>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</si>
  <si>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</si>
  <si>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</si>
  <si>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</si>
  <si>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</si>
  <si>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</si>
  <si>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</si>
  <si>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</si>
  <si>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</si>
  <si>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</si>
  <si>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</si>
  <si>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</si>
  <si>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</si>
  <si>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</si>
  <si>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</si>
  <si>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</si>
  <si>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</si>
  <si>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</si>
  <si>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</si>
  <si>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</si>
  <si>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</si>
  <si>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</si>
  <si>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</si>
  <si>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</si>
  <si>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</si>
  <si>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</si>
  <si>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</si>
  <si>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</si>
  <si>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</si>
  <si>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</si>
  <si>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</si>
  <si>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</si>
  <si>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</si>
  <si>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</si>
  <si>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</si>
  <si>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</si>
  <si>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</si>
  <si>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</si>
  <si>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</si>
  <si>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</si>
  <si>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</si>
  <si>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</si>
  <si>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</si>
  <si>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</si>
  <si>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</si>
  <si>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</si>
  <si>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</si>
  <si>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</si>
  <si>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</si>
  <si>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</si>
  <si>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</si>
  <si>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</si>
  <si>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</si>
  <si>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</si>
  <si>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</si>
  <si>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</si>
  <si>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</si>
  <si>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</si>
  <si>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</si>
  <si>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</si>
  <si>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</si>
  <si>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</si>
  <si>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</si>
  <si>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</si>
  <si>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</si>
  <si>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</si>
  <si>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</si>
  <si>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</si>
  <si>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</si>
  <si>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</si>
  <si>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</si>
  <si>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</si>
  <si>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</si>
  <si>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</si>
  <si>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</si>
  <si>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</si>
  <si>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</si>
  <si>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</si>
  <si>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</si>
  <si>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</si>
  <si>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</si>
  <si>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</si>
  <si>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</si>
  <si>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</si>
  <si>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</si>
  <si>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</si>
  <si>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</si>
  <si>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</si>
  <si>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</si>
  <si>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</si>
  <si>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</si>
  <si>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</si>
  <si>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</si>
  <si>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</si>
  <si>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</si>
  <si>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</si>
  <si>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</si>
  <si>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</si>
  <si>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</si>
  <si>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</si>
  <si>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</si>
  <si>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</si>
  <si>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</si>
  <si>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</si>
  <si>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</si>
  <si>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</si>
  <si>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</si>
  <si>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</si>
  <si>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</si>
  <si>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</si>
  <si>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</si>
  <si>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</si>
  <si>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</si>
  <si>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</si>
  <si>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</si>
  <si>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</si>
  <si>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</si>
  <si>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</si>
  <si>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</si>
  <si>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</si>
  <si>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</si>
  <si>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</si>
  <si>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</si>
  <si>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</si>
  <si>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</si>
  <si>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</si>
  <si>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</si>
  <si>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</si>
  <si>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</si>
  <si>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</si>
  <si>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</si>
  <si>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</si>
  <si>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</si>
  <si>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</si>
  <si>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</si>
  <si>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</si>
  <si>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</si>
  <si>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</si>
  <si>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</si>
  <si>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</si>
  <si>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</si>
  <si>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</si>
  <si>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</si>
  <si>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</si>
  <si>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</si>
  <si>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</si>
  <si>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</si>
  <si>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</si>
  <si>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</si>
  <si>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</si>
  <si>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</si>
  <si>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</si>
  <si>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</si>
  <si>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</si>
  <si>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</si>
  <si>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</si>
  <si>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</si>
  <si>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</si>
  <si>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</si>
  <si>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</si>
  <si>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</si>
  <si>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</si>
  <si>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</si>
  <si>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</si>
  <si>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</si>
  <si>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</si>
  <si>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</si>
  <si>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</si>
  <si>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</si>
  <si>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</si>
  <si>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</si>
  <si>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</si>
  <si>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</si>
  <si>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</si>
  <si>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</si>
  <si>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</si>
  <si>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</si>
  <si>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</si>
  <si>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</si>
  <si>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</si>
  <si>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</si>
  <si>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</si>
  <si>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</si>
  <si>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</si>
  <si>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</si>
  <si>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</si>
  <si>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</si>
  <si>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</si>
  <si>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</si>
  <si>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</si>
  <si>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</si>
  <si>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</si>
  <si>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</si>
  <si>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</si>
  <si>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</si>
  <si>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</si>
  <si>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</si>
  <si>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</si>
  <si>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</si>
  <si>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</si>
  <si>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</si>
  <si>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</si>
  <si>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</si>
  <si>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</si>
  <si>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</si>
  <si>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</si>
  <si>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</si>
  <si>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</si>
  <si>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</si>
  <si>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</si>
  <si>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</si>
  <si>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</si>
  <si>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</si>
  <si>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</si>
  <si>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</si>
  <si>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</si>
  <si>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</si>
  <si>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</si>
  <si>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</si>
  <si>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</si>
  <si>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</si>
  <si>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</si>
  <si>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</si>
  <si>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</si>
  <si>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</si>
  <si>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</si>
  <si>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</si>
  <si>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</si>
  <si>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</si>
  <si>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</si>
  <si>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</si>
  <si>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</si>
  <si>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</si>
  <si>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</si>
  <si>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</si>
  <si>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</si>
  <si>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</si>
  <si>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</si>
  <si>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</si>
  <si>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</si>
  <si>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</si>
  <si>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</si>
  <si>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</si>
  <si>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</si>
  <si>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</si>
  <si>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</si>
  <si>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</si>
  <si>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</si>
  <si>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</si>
  <si>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</si>
  <si>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</si>
  <si>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</si>
  <si>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</si>
  <si>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</si>
  <si>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</si>
  <si>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</si>
  <si>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</si>
  <si>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</si>
  <si>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</si>
  <si>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</si>
  <si>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</si>
  <si>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</si>
  <si>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</si>
  <si>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</si>
  <si>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</si>
  <si>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</si>
  <si>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</si>
  <si>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</si>
  <si>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</si>
  <si>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</si>
  <si>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</si>
  <si>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</si>
  <si>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</si>
  <si>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</si>
  <si>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</si>
  <si>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</si>
  <si>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</si>
  <si>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</si>
  <si>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</si>
  <si>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</si>
  <si>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</si>
  <si>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</si>
  <si>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</si>
  <si>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</si>
  <si>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</si>
  <si>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</si>
  <si>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</si>
  <si>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</si>
  <si>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</si>
  <si>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</si>
  <si>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</si>
  <si>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</si>
  <si>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</si>
  <si>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</si>
  <si>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</si>
  <si>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</si>
  <si>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</si>
  <si>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</si>
  <si>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</si>
  <si>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</si>
  <si>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</si>
  <si>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</si>
  <si>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</si>
  <si>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</si>
  <si>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</si>
  <si>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</si>
  <si>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</si>
  <si>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</si>
  <si>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</si>
  <si>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</si>
  <si>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</si>
  <si>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</si>
  <si>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</si>
  <si>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</si>
  <si>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</si>
  <si>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</si>
  <si>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</si>
  <si>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</si>
  <si>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</si>
  <si>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</si>
  <si>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</si>
  <si>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</si>
  <si>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</si>
  <si>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</si>
  <si>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</si>
  <si>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</si>
  <si>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</si>
  <si>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</si>
  <si>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</si>
  <si>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</si>
  <si>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</si>
  <si>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</si>
  <si>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</si>
  <si>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</si>
  <si>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</si>
  <si>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</si>
  <si>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</si>
  <si>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</si>
  <si>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</si>
  <si>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</si>
  <si>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</si>
  <si>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</si>
  <si>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</si>
  <si>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</si>
  <si>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</si>
  <si>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</si>
  <si>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</si>
  <si>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</si>
  <si>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</si>
  <si>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</si>
  <si>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</si>
  <si>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</si>
  <si>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</si>
  <si>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</si>
  <si>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</si>
  <si>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</si>
  <si>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</si>
  <si>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</si>
  <si>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</si>
  <si>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</si>
  <si>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</si>
  <si>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</si>
  <si>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</si>
  <si>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</si>
  <si>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</si>
  <si>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</si>
  <si>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</si>
  <si>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</si>
  <si>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</si>
  <si>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</si>
  <si>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</si>
  <si>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</si>
  <si>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</si>
  <si>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</si>
  <si>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</si>
  <si>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</si>
  <si>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</si>
  <si>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</si>
  <si>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</si>
  <si>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</si>
  <si>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</si>
  <si>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</si>
  <si>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</si>
  <si>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</si>
  <si>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</si>
  <si>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</si>
  <si>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</si>
  <si>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</si>
  <si>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</si>
  <si>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</si>
  <si>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</si>
  <si>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</si>
  <si>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</si>
  <si>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</si>
  <si>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</si>
  <si>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</si>
  <si>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</si>
  <si>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</si>
  <si>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</si>
  <si>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</si>
  <si>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</si>
  <si>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</si>
  <si>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</si>
  <si>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</si>
  <si>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</si>
  <si>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</si>
  <si>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</si>
  <si>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</si>
  <si>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</si>
  <si>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</si>
  <si>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</si>
  <si>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</si>
  <si>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</si>
  <si>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</si>
  <si>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</si>
  <si>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</si>
  <si>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</si>
  <si>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</si>
  <si>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</si>
  <si>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</si>
  <si>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</si>
  <si>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</si>
  <si>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</si>
  <si>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</si>
  <si>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</si>
  <si>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</si>
  <si>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</si>
  <si>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</si>
  <si>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</si>
  <si>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</si>
  <si>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</si>
  <si>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</si>
  <si>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</si>
  <si>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</si>
  <si>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</si>
  <si>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</si>
  <si>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</si>
  <si>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</si>
  <si>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</si>
  <si>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</si>
  <si>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</si>
  <si>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</si>
  <si>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</si>
  <si>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</si>
  <si>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</si>
  <si>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</si>
  <si>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</si>
  <si>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</si>
  <si>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</si>
  <si>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</si>
  <si>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</si>
  <si>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</si>
  <si>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</si>
  <si>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</si>
  <si>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</si>
  <si>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</si>
  <si>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</si>
  <si>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</si>
  <si>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</si>
  <si>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</si>
  <si>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</si>
  <si>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</si>
  <si>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</si>
  <si>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</si>
  <si>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</si>
  <si>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</si>
  <si>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</si>
  <si>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</si>
  <si>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</si>
  <si>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</si>
  <si>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</si>
  <si>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</si>
  <si>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</si>
  <si>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</si>
  <si>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</si>
  <si>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</si>
  <si>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</si>
  <si>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</si>
  <si>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</si>
  <si>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</si>
  <si>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</si>
  <si>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</si>
  <si>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</si>
  <si>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</si>
  <si>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</si>
  <si>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</si>
  <si>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</si>
  <si>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</si>
  <si>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</si>
  <si>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</si>
  <si>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</si>
  <si>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</si>
  <si>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</si>
  <si>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</si>
  <si>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</si>
  <si>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</si>
  <si>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</si>
  <si>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</si>
  <si>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</si>
  <si>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</si>
  <si>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</si>
  <si>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</si>
  <si>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</si>
  <si>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</si>
  <si>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</si>
  <si>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</si>
  <si>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</si>
  <si>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</si>
  <si>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</si>
  <si>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</si>
  <si>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</si>
  <si>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</si>
  <si>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</si>
  <si>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</si>
  <si>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</si>
  <si>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</si>
  <si>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</si>
  <si>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</si>
  <si>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</si>
  <si>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</si>
  <si>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</si>
  <si>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</si>
  <si>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</si>
  <si>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</si>
  <si>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</si>
  <si>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</si>
  <si>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</si>
  <si>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</si>
  <si>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</si>
  <si>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</si>
  <si>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</si>
  <si>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</si>
  <si>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</si>
  <si>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</si>
  <si>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</si>
  <si>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</si>
  <si>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</si>
  <si>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</si>
  <si>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</si>
  <si>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</si>
  <si>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</si>
  <si>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</si>
  <si>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</si>
  <si>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</si>
  <si>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</si>
  <si>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</si>
  <si>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</si>
  <si>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</si>
  <si>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</si>
  <si>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</si>
  <si>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</si>
  <si>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</si>
  <si>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</si>
  <si>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</si>
  <si>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</si>
  <si>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</si>
  <si>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</si>
  <si>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</si>
  <si>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</si>
  <si>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</si>
  <si>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</si>
  <si>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</si>
  <si>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</si>
  <si>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</si>
  <si>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</si>
  <si>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</si>
  <si>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</si>
  <si>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</si>
  <si>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</si>
  <si>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</si>
  <si>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</si>
  <si>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</si>
  <si>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</si>
  <si>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</si>
  <si>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</si>
  <si>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</si>
  <si>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</si>
  <si>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</si>
  <si>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</si>
  <si>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</si>
  <si>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</si>
  <si>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</si>
  <si>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</si>
  <si>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</si>
  <si>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</si>
  <si>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</si>
  <si>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</si>
  <si>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</si>
  <si>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</si>
  <si>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</si>
  <si>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</si>
  <si>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</si>
  <si>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</si>
  <si>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</si>
  <si>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</si>
  <si>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</si>
  <si>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</si>
  <si>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</si>
  <si>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</si>
  <si>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</si>
  <si>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</si>
  <si>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</si>
  <si>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</si>
  <si>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</si>
  <si>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</si>
  <si>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</si>
  <si>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</si>
  <si>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</si>
  <si>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</si>
  <si>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</si>
  <si>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</si>
  <si>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</si>
  <si>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</si>
  <si>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</si>
  <si>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</si>
  <si>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</si>
  <si>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</si>
  <si>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</si>
  <si>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</si>
  <si>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</si>
  <si>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</si>
  <si>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</si>
  <si>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</si>
  <si>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</si>
  <si>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</si>
  <si>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</si>
  <si>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</si>
  <si>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</si>
  <si>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</si>
  <si>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</si>
  <si>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</si>
  <si>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</si>
  <si>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</si>
  <si>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</si>
  <si>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</si>
  <si>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</si>
  <si>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</si>
  <si>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</si>
  <si>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</si>
  <si>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</si>
  <si>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</si>
  <si>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</si>
  <si>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</si>
  <si>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</si>
  <si>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</si>
  <si>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</si>
  <si>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</si>
  <si>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</si>
  <si>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</si>
  <si>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</si>
  <si>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</si>
  <si>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</si>
  <si>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</si>
  <si>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</si>
  <si>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</si>
  <si>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</si>
  <si>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</si>
  <si>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</si>
  <si>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</si>
  <si>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</si>
  <si>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</si>
  <si>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</si>
  <si>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</si>
  <si>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</si>
  <si>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</si>
  <si>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</si>
  <si>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</si>
  <si>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</si>
  <si>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</si>
  <si>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</si>
  <si>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</si>
  <si>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</si>
  <si>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</si>
  <si>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</si>
  <si>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</si>
  <si>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</si>
  <si>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</si>
  <si>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</si>
  <si>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</si>
  <si>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</si>
  <si>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</si>
  <si>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</si>
  <si>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</si>
  <si>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</si>
  <si>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</si>
  <si>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</si>
  <si>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</si>
  <si>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</si>
  <si>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</si>
  <si>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</si>
  <si>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</si>
  <si>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</si>
  <si>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</si>
  <si>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</si>
  <si>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</si>
  <si>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</si>
  <si>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</si>
  <si>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</si>
  <si>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</si>
  <si>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</si>
  <si>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</si>
  <si>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</si>
  <si>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</si>
  <si>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</si>
  <si>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</si>
  <si>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</si>
  <si>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</si>
  <si>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</si>
  <si>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</si>
  <si>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</si>
  <si>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</si>
  <si>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</si>
  <si>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</si>
  <si>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</si>
  <si>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</si>
  <si>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</si>
  <si>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</si>
  <si>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</si>
  <si>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</si>
  <si>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</si>
  <si>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</si>
  <si>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</si>
  <si>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</si>
  <si>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</si>
  <si>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</si>
  <si>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</si>
  <si>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</si>
  <si>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</si>
  <si>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</si>
  <si>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</si>
  <si>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</si>
  <si>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</si>
  <si>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</si>
  <si>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</si>
  <si>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</si>
  <si>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</si>
  <si>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</si>
  <si>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</si>
  <si>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</si>
  <si>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</si>
  <si>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</si>
  <si>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</si>
  <si>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</si>
  <si>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</si>
  <si>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</si>
  <si>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</si>
  <si>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</si>
  <si>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</si>
  <si>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</si>
  <si>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</si>
  <si>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</si>
  <si>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</si>
  <si>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</si>
  <si>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</si>
  <si>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</si>
  <si>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</si>
  <si>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</si>
  <si>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</si>
  <si>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</si>
  <si>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</si>
  <si>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</si>
  <si>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</si>
  <si>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</si>
  <si>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</si>
  <si>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</si>
  <si>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</si>
  <si>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</si>
  <si>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</si>
  <si>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</si>
  <si>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</si>
  <si>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</si>
  <si>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</si>
  <si>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</si>
  <si>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</si>
  <si>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</si>
  <si>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</si>
  <si>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</si>
  <si>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</si>
  <si>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</si>
  <si>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</si>
  <si>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</si>
  <si>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</si>
  <si>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</si>
  <si>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</si>
  <si>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</si>
  <si>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</si>
  <si>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</si>
  <si>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</si>
  <si>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</si>
  <si>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</si>
  <si>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</si>
  <si>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</si>
  <si>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</si>
  <si>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</si>
  <si>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</si>
  <si>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</si>
  <si>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</si>
  <si>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</si>
  <si>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</si>
  <si>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</si>
  <si>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</si>
  <si>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</si>
  <si>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</si>
  <si>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</si>
  <si>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</si>
  <si>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</si>
  <si>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</si>
  <si>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</si>
  <si>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</si>
  <si>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</si>
  <si>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</si>
  <si>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</si>
  <si>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</si>
  <si>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</si>
  <si>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</si>
  <si>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</si>
  <si>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</si>
  <si>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</si>
  <si>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</si>
  <si>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</si>
  <si>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</si>
  <si>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</si>
  <si>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</si>
  <si>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</si>
  <si>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</si>
  <si>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</si>
  <si>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</si>
  <si>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</si>
  <si>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</si>
  <si>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</si>
  <si>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</si>
  <si>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</si>
  <si>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</si>
  <si>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</si>
  <si>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</si>
  <si>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</si>
  <si>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</si>
  <si>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</si>
  <si>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</si>
  <si>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</si>
  <si>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</si>
  <si>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</si>
  <si>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</si>
  <si>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</si>
  <si>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</si>
  <si>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</si>
  <si>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</si>
  <si>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</si>
  <si>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</si>
  <si>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</si>
  <si>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</si>
  <si>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</si>
  <si>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</si>
  <si>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</si>
  <si>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</si>
  <si>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</si>
  <si>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</si>
  <si>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</si>
  <si>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</si>
  <si>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</si>
  <si>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</si>
  <si>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</si>
  <si>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</si>
  <si>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</si>
  <si>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</si>
  <si>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</si>
  <si>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</si>
  <si>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</si>
  <si>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</si>
  <si>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</si>
  <si>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</si>
  <si>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</si>
  <si>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</si>
  <si>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</si>
  <si>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</si>
  <si>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</si>
  <si>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</si>
  <si>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</si>
  <si>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</si>
  <si>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</si>
  <si>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</si>
  <si>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</si>
  <si>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</si>
  <si>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</si>
  <si>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</si>
  <si>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</si>
  <si>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</si>
  <si>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</si>
  <si>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</si>
  <si>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</si>
  <si>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</si>
  <si>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</si>
  <si>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</si>
  <si>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</si>
  <si>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</si>
  <si>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</si>
  <si>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</si>
  <si>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</si>
  <si>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</si>
  <si>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</si>
  <si>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</si>
  <si>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</si>
  <si>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</si>
  <si>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</si>
  <si>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</si>
  <si>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</si>
  <si>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</si>
  <si>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</si>
  <si>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</si>
  <si>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</si>
  <si>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</si>
  <si>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</si>
  <si>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</si>
  <si>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</si>
  <si>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</si>
  <si>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</si>
  <si>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</si>
  <si>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</si>
  <si>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</si>
  <si>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</si>
  <si>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</si>
  <si>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</si>
  <si>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</si>
  <si>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</si>
  <si>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</si>
  <si>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</si>
  <si>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</si>
  <si>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</si>
  <si>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</si>
  <si>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</si>
  <si>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</si>
  <si>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</si>
  <si>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</si>
  <si>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</si>
  <si>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</si>
  <si>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</si>
  <si>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</si>
  <si>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</si>
  <si>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</si>
  <si>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</si>
  <si>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</si>
  <si>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</si>
  <si>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</si>
  <si>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</si>
  <si>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</si>
  <si>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</si>
  <si>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</si>
  <si>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</si>
  <si>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</si>
  <si>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</si>
  <si>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</si>
  <si>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</si>
  <si>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</si>
  <si>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</si>
  <si>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</si>
  <si>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</si>
  <si>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</si>
  <si>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</si>
  <si>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</si>
  <si>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</si>
  <si>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</si>
  <si>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</si>
  <si>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</si>
  <si>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</si>
  <si>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</si>
  <si>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</si>
  <si>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</si>
  <si>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</si>
  <si>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</si>
  <si>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</si>
  <si>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</si>
  <si>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</si>
  <si>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</si>
  <si>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</si>
  <si>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</si>
  <si>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</si>
  <si>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</si>
  <si>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</si>
  <si>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</si>
  <si>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</si>
  <si>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</si>
  <si>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</si>
  <si>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</si>
  <si>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</si>
  <si>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</si>
  <si>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</si>
  <si>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</si>
  <si>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</si>
  <si>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</si>
  <si>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</si>
  <si>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</si>
  <si>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</si>
  <si>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</si>
  <si>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</si>
  <si>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</si>
  <si>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</si>
  <si>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</si>
  <si>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</si>
  <si>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</si>
  <si>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</si>
  <si>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</si>
  <si>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</si>
  <si>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</si>
  <si>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</si>
  <si>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</si>
  <si>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</si>
  <si>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</si>
  <si>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</si>
  <si>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</si>
  <si>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</si>
  <si>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</si>
  <si>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</si>
  <si>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</si>
  <si>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</si>
  <si>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</si>
  <si>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</si>
  <si>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</si>
  <si>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</si>
  <si>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</si>
  <si>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</si>
  <si>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</si>
  <si>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</si>
  <si>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</si>
  <si>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</si>
  <si>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</si>
  <si>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</si>
  <si>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</si>
  <si>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</si>
  <si>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</si>
  <si>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</si>
  <si>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</si>
  <si>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</si>
  <si>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</si>
  <si>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</si>
  <si>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</si>
  <si>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</si>
  <si>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</si>
  <si>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</si>
  <si>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</si>
  <si>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</si>
  <si>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</si>
  <si>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</si>
  <si>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</si>
  <si>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</si>
  <si>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</si>
  <si>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</si>
  <si>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</si>
  <si>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</si>
  <si>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</si>
  <si>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</si>
  <si>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</si>
  <si>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</si>
  <si>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</si>
  <si>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</si>
  <si>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</si>
  <si>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</si>
  <si>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</si>
  <si>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</si>
  <si>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</si>
  <si>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</si>
  <si>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</si>
  <si>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</si>
  <si>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</si>
  <si>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</si>
  <si>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</si>
  <si>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</si>
  <si>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</si>
  <si>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</si>
  <si>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</si>
  <si>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</si>
  <si>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</si>
  <si>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</si>
  <si>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</si>
  <si>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</si>
  <si>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</si>
  <si>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</si>
  <si>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</si>
  <si>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</si>
  <si>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</si>
  <si>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</si>
  <si>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</si>
  <si>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</si>
  <si>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</si>
  <si>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</si>
  <si>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</si>
  <si>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</si>
  <si>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</si>
  <si>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</si>
  <si>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</si>
  <si>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</si>
  <si>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</si>
  <si>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</si>
  <si>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</si>
  <si>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</si>
  <si>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</si>
  <si>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</si>
  <si>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</si>
  <si>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</si>
  <si>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</si>
  <si>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</si>
  <si>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</si>
  <si>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</si>
  <si>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</si>
  <si>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</si>
  <si>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</si>
  <si>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</si>
  <si>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</si>
  <si>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</si>
  <si>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</si>
  <si>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</si>
  <si>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</si>
  <si>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</si>
  <si>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</si>
  <si>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</si>
  <si>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</si>
  <si>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</si>
  <si>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</si>
  <si>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</si>
  <si>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</si>
  <si>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</si>
  <si>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</si>
  <si>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</si>
  <si>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</si>
  <si>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</si>
  <si>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</si>
  <si>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</si>
  <si>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</si>
  <si>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</si>
  <si>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</si>
  <si>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</si>
  <si>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</si>
  <si>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</si>
  <si>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</si>
  <si>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</si>
  <si>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</si>
  <si>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</si>
  <si>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</si>
  <si>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</si>
  <si>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</si>
  <si>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</si>
  <si>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</si>
  <si>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</si>
  <si>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</si>
  <si>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</si>
  <si>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</si>
  <si>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</si>
  <si>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</si>
  <si>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</si>
  <si>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</si>
  <si>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</si>
  <si>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</si>
  <si>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</si>
  <si>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</si>
  <si>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</si>
  <si>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</si>
  <si>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</si>
  <si>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</si>
  <si>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</si>
  <si>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</si>
  <si>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</si>
  <si>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</si>
  <si>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</si>
  <si>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</si>
  <si>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</si>
  <si>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</si>
  <si>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</si>
  <si>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</si>
  <si>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</si>
  <si>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</si>
  <si>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</si>
  <si>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</si>
  <si>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</si>
  <si>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</si>
  <si>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</si>
  <si>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</si>
  <si>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</si>
  <si>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</si>
  <si>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</si>
  <si>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</si>
  <si>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</si>
  <si>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</si>
  <si>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</si>
  <si>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</si>
  <si>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</si>
  <si>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</si>
  <si>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</si>
  <si>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</si>
  <si>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</si>
  <si>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</si>
  <si>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</si>
  <si>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</si>
  <si>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</si>
  <si>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</si>
  <si>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</si>
  <si>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</si>
  <si>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</si>
  <si>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</si>
  <si>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</si>
  <si>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</si>
  <si>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</si>
  <si>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</si>
  <si>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</si>
  <si>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</si>
  <si>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</si>
  <si>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</si>
  <si>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</si>
  <si>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</si>
  <si>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</si>
  <si>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</si>
  <si>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</si>
  <si>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</si>
  <si>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</si>
  <si>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</si>
  <si>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</si>
  <si>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</si>
  <si>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</si>
  <si>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</si>
  <si>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</si>
  <si>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</si>
  <si>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</si>
  <si>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</si>
  <si>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</si>
  <si>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</si>
  <si>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</si>
  <si>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</si>
  <si>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</si>
  <si>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</si>
  <si>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</si>
  <si>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</si>
  <si>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</si>
  <si>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</si>
  <si>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</si>
  <si>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</si>
  <si>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</si>
  <si>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</si>
  <si>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</si>
  <si>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</si>
  <si>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</si>
  <si>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</si>
  <si>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</si>
  <si>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</si>
  <si>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</si>
  <si>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</si>
  <si>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</si>
  <si>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</si>
  <si>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</si>
  <si>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</si>
  <si>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</si>
  <si>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</si>
  <si>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</si>
  <si>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</si>
  <si>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</si>
  <si>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</si>
  <si>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</si>
  <si>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</si>
  <si>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</si>
  <si>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</si>
  <si>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</si>
  <si>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</si>
  <si>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</si>
  <si>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</si>
  <si>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</si>
  <si>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</si>
  <si>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</si>
  <si>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</si>
  <si>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</si>
  <si>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</si>
  <si>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</si>
  <si>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</si>
  <si>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</si>
  <si>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</si>
  <si>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</si>
  <si>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</si>
  <si>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</si>
  <si>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</si>
  <si>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</si>
  <si>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</si>
  <si>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</si>
  <si>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</si>
  <si>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</si>
  <si>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</si>
  <si>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</si>
  <si>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</si>
  <si>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</si>
  <si>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</si>
  <si>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</si>
  <si>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</si>
  <si>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</si>
  <si>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</si>
  <si>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</si>
  <si>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</si>
  <si>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</si>
  <si>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</si>
  <si>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</si>
  <si>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</si>
  <si>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</si>
  <si>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</si>
  <si>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</si>
  <si>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</si>
  <si>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</si>
  <si>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</si>
  <si>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</si>
  <si>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</si>
  <si>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</si>
  <si>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</si>
  <si>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</si>
  <si>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</si>
  <si>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</si>
  <si>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</si>
  <si>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</si>
  <si>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</si>
  <si>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</si>
  <si>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</si>
  <si>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</si>
  <si>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</si>
  <si>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</si>
  <si>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</si>
  <si>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</si>
  <si>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</si>
  <si>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</si>
  <si>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</si>
  <si>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</si>
  <si>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</si>
  <si>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</si>
  <si>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</si>
  <si>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</si>
  <si>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</si>
  <si>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</si>
  <si>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</si>
  <si>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</si>
  <si>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</si>
  <si>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</si>
  <si>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</si>
  <si>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</si>
  <si>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</si>
  <si>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</si>
  <si>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</si>
  <si>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</si>
  <si>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</si>
  <si>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</si>
  <si>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</si>
  <si>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</si>
  <si>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</si>
  <si>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</si>
  <si>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</si>
  <si>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</si>
  <si>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</si>
  <si>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</si>
  <si>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</si>
  <si>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</si>
  <si>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</si>
  <si>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</si>
  <si>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</si>
  <si>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</si>
  <si>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</si>
  <si>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</si>
  <si>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</si>
  <si>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</si>
  <si>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</si>
  <si>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</si>
  <si>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</si>
  <si>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</si>
  <si>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</si>
  <si>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</si>
  <si>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</si>
  <si>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</si>
  <si>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</si>
  <si>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</si>
  <si>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</si>
  <si>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</si>
  <si>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</si>
  <si>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</si>
  <si>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</si>
  <si>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</si>
  <si>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</si>
  <si>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</si>
  <si>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</si>
  <si>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</si>
  <si>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</si>
  <si>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</si>
  <si>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</si>
  <si>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</si>
  <si>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</si>
  <si>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</si>
  <si>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</si>
  <si>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</si>
  <si>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</si>
  <si>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</si>
  <si>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</si>
  <si>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</si>
  <si>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</si>
  <si>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</si>
  <si>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</si>
  <si>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</si>
  <si>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</si>
  <si>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</si>
  <si>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</si>
  <si>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</si>
  <si>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</si>
  <si>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</si>
  <si>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</si>
  <si>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</si>
  <si>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</si>
  <si>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</si>
  <si>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</si>
  <si>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</si>
  <si>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</si>
  <si>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</si>
  <si>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</si>
  <si>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</si>
  <si>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</si>
  <si>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</si>
  <si>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</si>
  <si>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</si>
  <si>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</si>
  <si>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</si>
  <si>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</si>
  <si>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</si>
  <si>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</si>
  <si>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</si>
  <si>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</si>
  <si>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</si>
  <si>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</si>
  <si>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</si>
  <si>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</si>
  <si>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</si>
  <si>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</si>
  <si>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</si>
  <si>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</si>
  <si>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</si>
  <si>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</si>
  <si>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</si>
  <si>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</si>
  <si>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</si>
  <si>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</si>
  <si>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</si>
  <si>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</si>
  <si>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</si>
  <si>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</si>
  <si>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</si>
  <si>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</si>
  <si>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</si>
  <si>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</si>
  <si>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</si>
  <si>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</si>
  <si>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</si>
  <si>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</si>
  <si>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</si>
  <si>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</si>
  <si>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</si>
  <si>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</si>
  <si>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</si>
  <si>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</si>
  <si>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</si>
  <si>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</si>
  <si>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</si>
  <si>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</si>
  <si>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</si>
  <si>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</si>
  <si>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</si>
  <si>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</si>
  <si>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</si>
  <si>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</si>
  <si>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</si>
  <si>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</si>
  <si>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</si>
  <si>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</si>
  <si>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</si>
  <si>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</si>
  <si>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</si>
  <si>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</si>
  <si>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</si>
  <si>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</si>
  <si>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</si>
  <si>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</si>
  <si>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</si>
  <si>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</si>
  <si>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</si>
  <si>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</si>
  <si>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</si>
  <si>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</si>
  <si>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</si>
  <si>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</si>
  <si>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</si>
  <si>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</si>
  <si>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</si>
  <si>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</si>
  <si>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</si>
  <si>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</si>
  <si>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</si>
  <si>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</si>
  <si>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</si>
  <si>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</si>
  <si>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</si>
  <si>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</si>
  <si>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</si>
  <si>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</si>
  <si>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</si>
  <si>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</si>
  <si>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</si>
  <si>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</si>
  <si>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</si>
  <si>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</si>
  <si>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</si>
  <si>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</si>
  <si>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</si>
  <si>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</si>
  <si>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</si>
  <si>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</si>
  <si>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</si>
  <si>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</si>
  <si>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</si>
  <si>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</si>
  <si>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</si>
  <si>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</si>
  <si>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</si>
  <si>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</si>
  <si>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</si>
  <si>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</si>
  <si>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</si>
  <si>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</si>
  <si>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</si>
  <si>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</si>
  <si>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</si>
  <si>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</si>
  <si>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</si>
  <si>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</si>
  <si>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</si>
  <si>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</si>
  <si>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</si>
  <si>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</si>
  <si>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</si>
  <si>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</si>
  <si>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</si>
  <si>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</si>
  <si>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</si>
  <si>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</si>
  <si>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</si>
  <si>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</si>
  <si>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</si>
  <si>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</si>
  <si>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</si>
  <si>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</si>
  <si>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</si>
  <si>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</si>
  <si>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</si>
  <si>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</si>
  <si>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</si>
  <si>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</si>
  <si>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</si>
  <si>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</si>
  <si>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</si>
  <si>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</si>
  <si>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</si>
  <si>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</si>
  <si>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</si>
  <si>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</si>
  <si>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</si>
  <si>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</si>
  <si>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</si>
  <si>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</si>
  <si>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</si>
  <si>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</si>
  <si>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</si>
  <si>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</si>
  <si>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</si>
  <si>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</si>
  <si>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</si>
  <si>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</si>
  <si>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</si>
  <si>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</si>
  <si>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</si>
  <si>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</si>
  <si>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</si>
  <si>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</si>
  <si>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</si>
  <si>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</si>
  <si>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</si>
  <si>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</si>
  <si>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</si>
  <si>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</si>
  <si>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</si>
  <si>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</si>
  <si>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</si>
  <si>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</si>
  <si>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</si>
  <si>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</si>
  <si>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</si>
  <si>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</si>
  <si>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</si>
  <si>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</si>
  <si>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</si>
  <si>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</si>
  <si>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</si>
  <si>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</si>
  <si>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</si>
  <si>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</si>
  <si>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</si>
  <si>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</si>
  <si>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</si>
  <si>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</si>
  <si>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</si>
  <si>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</si>
  <si>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</si>
  <si>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</si>
  <si>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</si>
  <si>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</si>
  <si>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</si>
  <si>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</si>
  <si>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</si>
  <si>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</si>
  <si>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</si>
  <si>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</si>
  <si>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</si>
  <si>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</si>
  <si>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</si>
  <si>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</si>
  <si>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</si>
  <si>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</si>
  <si>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</si>
  <si>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</si>
  <si>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</si>
  <si>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</si>
  <si>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</si>
  <si>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</si>
  <si>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</si>
  <si>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</si>
  <si>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</si>
  <si>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</si>
  <si>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</si>
  <si>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</si>
  <si>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</si>
  <si>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</si>
  <si>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</si>
  <si>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</si>
  <si>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</si>
  <si>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</si>
  <si>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</si>
  <si>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</si>
  <si>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</si>
  <si>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</si>
  <si>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</si>
  <si>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</si>
  <si>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</si>
  <si>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</si>
  <si>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</si>
  <si>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</si>
  <si>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</si>
  <si>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</si>
  <si>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</si>
  <si>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</si>
  <si>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</si>
  <si>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</si>
  <si>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</si>
  <si>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</si>
  <si>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</si>
  <si>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</si>
  <si>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</si>
  <si>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</si>
  <si>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</si>
  <si>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</si>
  <si>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</si>
  <si>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</si>
  <si>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</si>
  <si>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</si>
  <si>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</si>
  <si>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</si>
  <si>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</si>
  <si>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</si>
  <si>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</si>
  <si>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</si>
  <si>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</si>
  <si>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</si>
  <si>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</si>
  <si>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</si>
  <si>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</si>
  <si>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</si>
  <si>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</si>
  <si>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</si>
  <si>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</si>
  <si>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</si>
  <si>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</si>
  <si>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</si>
  <si>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</si>
  <si>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</si>
  <si>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</si>
  <si>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</si>
  <si>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</si>
  <si>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</si>
  <si>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</si>
  <si>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</si>
  <si>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</si>
  <si>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</si>
  <si>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</si>
  <si>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</si>
  <si>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</si>
  <si>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</si>
  <si>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</si>
  <si>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</si>
  <si>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</si>
  <si>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</si>
  <si>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</si>
  <si>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</si>
  <si>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</si>
  <si>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</si>
  <si>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</si>
  <si>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</si>
  <si>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</si>
  <si>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</si>
  <si>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</si>
  <si>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</si>
  <si>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</si>
  <si>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</si>
  <si>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</si>
  <si>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</si>
  <si>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</si>
  <si>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</si>
  <si>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</si>
  <si>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</si>
  <si>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</si>
  <si>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</si>
  <si>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</si>
  <si>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</si>
  <si>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</si>
  <si>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</si>
  <si>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</si>
  <si>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</si>
  <si>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</si>
  <si>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</si>
  <si>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</si>
  <si>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</si>
  <si>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</si>
  <si>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</si>
  <si>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</si>
  <si>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</si>
  <si>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</si>
  <si>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</si>
  <si>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</si>
  <si>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</si>
  <si>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</si>
  <si>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</si>
  <si>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</si>
  <si>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</si>
  <si>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</si>
  <si>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</si>
  <si>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</si>
  <si>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</si>
  <si>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</si>
  <si>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</si>
  <si>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</si>
  <si>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</si>
  <si>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</si>
  <si>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</si>
  <si>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</si>
  <si>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</si>
  <si>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</si>
  <si>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</si>
  <si>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</si>
  <si>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</si>
  <si>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</si>
  <si>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</si>
  <si>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</si>
  <si>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</si>
  <si>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</si>
  <si>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</si>
  <si>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</si>
  <si>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</si>
  <si>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</si>
  <si>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</si>
  <si>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</si>
  <si>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</si>
  <si>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</si>
  <si>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</si>
  <si>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</si>
  <si>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</si>
  <si>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</si>
  <si>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</si>
  <si>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</si>
  <si>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</si>
  <si>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</si>
  <si>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</si>
  <si>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</si>
  <si>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</si>
  <si>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</si>
  <si>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</si>
  <si>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</si>
  <si>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</si>
  <si>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</si>
  <si>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</si>
  <si>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</si>
  <si>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</si>
  <si>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</si>
  <si>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</si>
  <si>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</si>
  <si>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</si>
  <si>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</si>
  <si>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</si>
  <si>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</si>
  <si>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</si>
  <si>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</si>
  <si>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</si>
  <si>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</si>
  <si>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</si>
  <si>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</si>
  <si>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</si>
  <si>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</si>
  <si>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</si>
  <si>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</si>
  <si>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</si>
  <si>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</si>
  <si>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</si>
  <si>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</si>
  <si>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</si>
  <si>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</si>
  <si>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</si>
  <si>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</si>
  <si>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</si>
  <si>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</si>
  <si>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</si>
  <si>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</si>
  <si>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</si>
  <si>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</si>
  <si>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</si>
  <si>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</si>
  <si>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</si>
  <si>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</si>
  <si>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</si>
  <si>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</si>
  <si>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</si>
  <si>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</si>
  <si>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</si>
  <si>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</si>
  <si>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</si>
  <si>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</si>
  <si>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</si>
  <si>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</si>
  <si>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</si>
  <si>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</si>
  <si>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</si>
  <si>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</si>
  <si>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</si>
  <si>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</si>
  <si>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</si>
  <si>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</si>
  <si>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</si>
  <si>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</si>
  <si>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</si>
  <si>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</si>
  <si>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</si>
  <si>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</si>
  <si>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</si>
  <si>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</si>
  <si>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</si>
  <si>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</si>
  <si>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</si>
  <si>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</si>
  <si>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</si>
  <si>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</si>
  <si>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</si>
  <si>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</si>
  <si>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</si>
  <si>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</si>
  <si>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</si>
  <si>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</si>
  <si>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</si>
  <si>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</si>
  <si>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</si>
  <si>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</si>
  <si>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</si>
  <si>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</si>
  <si>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</si>
  <si>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</si>
  <si>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</si>
  <si>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</si>
  <si>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</si>
  <si>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</si>
  <si>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</si>
  <si>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</si>
  <si>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</si>
  <si>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</si>
  <si>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</si>
  <si>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</si>
  <si>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</si>
  <si>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</si>
  <si>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</si>
  <si>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</si>
  <si>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</si>
  <si>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</si>
  <si>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</si>
  <si>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</si>
  <si>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</si>
  <si>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</si>
  <si>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</si>
  <si>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</si>
  <si>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</si>
  <si>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</si>
  <si>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</si>
  <si>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</si>
  <si>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</si>
  <si>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</si>
  <si>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</si>
  <si>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</si>
  <si>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</si>
  <si>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</si>
  <si>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</si>
  <si>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</si>
  <si>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</si>
  <si>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</si>
  <si>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</si>
  <si>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</si>
  <si>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</si>
  <si>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</si>
  <si>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</si>
  <si>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</si>
  <si>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</si>
  <si>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</si>
  <si>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</si>
  <si>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</si>
  <si>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</si>
  <si>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</si>
  <si>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</si>
  <si>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</si>
  <si>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</si>
  <si>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</si>
  <si>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</si>
  <si>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</si>
  <si>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</si>
  <si>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</si>
  <si>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</si>
  <si>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</si>
  <si>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</si>
  <si>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</si>
  <si>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</si>
  <si>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</si>
  <si>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</si>
  <si>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</si>
  <si>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</si>
  <si>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</si>
  <si>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</si>
  <si>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</si>
  <si>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</si>
  <si>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</si>
  <si>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</si>
  <si>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</si>
  <si>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</si>
  <si>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</si>
  <si>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</si>
  <si>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</si>
  <si>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</si>
  <si>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</si>
  <si>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</si>
  <si>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</si>
  <si>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</si>
  <si>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</si>
  <si>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</si>
  <si>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</si>
  <si>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</si>
  <si>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</si>
  <si>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</si>
  <si>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</si>
  <si>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</si>
  <si>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</si>
  <si>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</si>
  <si>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</si>
  <si>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</si>
  <si>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</si>
  <si>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</si>
  <si>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</si>
  <si>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</si>
  <si>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</si>
  <si>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</si>
  <si>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</si>
  <si>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</si>
  <si>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</si>
  <si>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</si>
  <si>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</si>
  <si>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</si>
  <si>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</si>
  <si>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</si>
  <si>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</si>
  <si>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</si>
  <si>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</si>
  <si>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</si>
  <si>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</si>
  <si>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</si>
  <si>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</si>
  <si>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</si>
  <si>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</si>
  <si>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</si>
  <si>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</si>
  <si>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</si>
  <si>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</si>
  <si>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</si>
  <si>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</si>
  <si>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</si>
  <si>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</si>
  <si>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</si>
  <si>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</si>
  <si>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</si>
  <si>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</si>
  <si>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</si>
  <si>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</si>
  <si>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</si>
  <si>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</si>
  <si>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</si>
  <si>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</si>
  <si>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</si>
  <si>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</si>
  <si>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</si>
  <si>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</si>
  <si>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</si>
  <si>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</si>
  <si>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</si>
  <si>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</si>
  <si>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</si>
  <si>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</si>
  <si>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</si>
  <si>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</si>
  <si>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</si>
  <si>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</si>
  <si>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</si>
  <si>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</si>
  <si>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</si>
  <si>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</si>
  <si>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</si>
  <si>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</si>
  <si>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</si>
  <si>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</si>
  <si>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</si>
  <si>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</si>
  <si>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</si>
  <si>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</si>
  <si>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</si>
  <si>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</si>
  <si>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</si>
  <si>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</si>
  <si>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</si>
  <si>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</si>
  <si>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</si>
  <si>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</si>
  <si>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</si>
  <si>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</si>
  <si>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</si>
  <si>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</si>
  <si>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</si>
  <si>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</si>
  <si>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</si>
  <si>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</si>
  <si>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</si>
  <si>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</si>
  <si>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</si>
  <si>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</si>
  <si>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</si>
  <si>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</si>
  <si>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</si>
  <si>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</si>
  <si>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</si>
  <si>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</si>
  <si>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</si>
  <si>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</si>
  <si>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</si>
  <si>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</si>
  <si>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</si>
  <si>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</si>
  <si>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</si>
  <si>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</si>
  <si>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</si>
  <si>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</si>
  <si>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</si>
  <si>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</si>
  <si>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</si>
  <si>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</si>
  <si>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</si>
  <si>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</si>
  <si>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</si>
  <si>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</si>
  <si>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</si>
  <si>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</si>
  <si>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</si>
  <si>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</si>
  <si>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</si>
  <si>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</si>
  <si>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</si>
  <si>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</si>
  <si>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</si>
  <si>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</si>
  <si>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</si>
  <si>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</si>
  <si>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</si>
  <si>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</si>
  <si>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</si>
  <si>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</si>
  <si>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</si>
  <si>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</si>
  <si>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</si>
  <si>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</si>
  <si>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</si>
  <si>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</si>
  <si>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</si>
  <si>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</si>
  <si>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</si>
  <si>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</si>
  <si>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</si>
  <si>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</si>
  <si>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</si>
  <si>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</si>
  <si>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</si>
  <si>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</si>
  <si>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</si>
  <si>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</si>
  <si>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</si>
  <si>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</si>
  <si>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</si>
  <si>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</si>
  <si>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</si>
  <si>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</si>
  <si>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</si>
  <si>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</si>
  <si>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</si>
  <si>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</si>
  <si>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</si>
  <si>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</si>
  <si>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</si>
  <si>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</si>
  <si>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</si>
  <si>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</si>
  <si>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</si>
  <si>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</si>
  <si>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</si>
  <si>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</si>
  <si>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</si>
  <si>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</si>
  <si>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</si>
  <si>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</si>
  <si>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</si>
  <si>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</si>
  <si>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</si>
  <si>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</si>
  <si>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</si>
  <si>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</si>
  <si>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</si>
  <si>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</si>
  <si>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</si>
  <si>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</si>
  <si>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</si>
  <si>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</si>
  <si>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</si>
  <si>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</si>
  <si>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</si>
  <si>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</si>
  <si>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</si>
  <si>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</si>
  <si>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</si>
  <si>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</si>
  <si>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</si>
  <si>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</si>
  <si>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</si>
  <si>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</si>
  <si>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</si>
  <si>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</si>
  <si>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</si>
  <si>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</si>
  <si>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</si>
  <si>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</si>
  <si>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</si>
  <si>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</si>
  <si>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</si>
  <si>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</si>
  <si>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</si>
  <si>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</si>
  <si>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</si>
  <si>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</si>
  <si>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</si>
  <si>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</si>
  <si>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</si>
  <si>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</si>
  <si>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</si>
  <si>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</si>
  <si>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</si>
  <si>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</si>
  <si>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</si>
  <si>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</si>
  <si>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</si>
  <si>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</si>
  <si>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</si>
  <si>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</si>
  <si>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</si>
  <si>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</si>
  <si>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</si>
  <si>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</si>
  <si>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</si>
  <si>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</si>
  <si>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</si>
  <si>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</si>
  <si>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</si>
  <si>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</si>
  <si>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</si>
  <si>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</si>
  <si>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</si>
  <si>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</si>
  <si>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</si>
  <si>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</si>
  <si>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</si>
  <si>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</si>
  <si>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</si>
  <si>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</si>
  <si>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</si>
  <si>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</si>
  <si>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</si>
  <si>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</si>
  <si>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</si>
  <si>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</si>
  <si>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</si>
  <si>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</si>
  <si>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</si>
  <si>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</si>
  <si>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</si>
  <si>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</si>
  <si>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</si>
  <si>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</si>
  <si>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</si>
  <si>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</si>
  <si>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</si>
  <si>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</si>
  <si>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</si>
  <si>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</si>
  <si>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</si>
  <si>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</si>
  <si>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</si>
  <si>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</si>
  <si>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</si>
  <si>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</si>
  <si>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</si>
  <si>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</si>
  <si>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</si>
  <si>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</si>
  <si>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</si>
  <si>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</si>
  <si>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</si>
  <si>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</si>
  <si>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</si>
  <si>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</si>
  <si>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</si>
  <si>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</si>
  <si>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</si>
  <si>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</si>
  <si>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</si>
  <si>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</si>
  <si>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</si>
  <si>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</si>
  <si>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</si>
  <si>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</si>
  <si>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</si>
  <si>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</si>
  <si>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</si>
  <si>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</si>
  <si>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</si>
  <si>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</si>
  <si>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</si>
  <si>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</si>
  <si>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</si>
  <si>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</si>
  <si>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</si>
  <si>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</si>
  <si>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</si>
  <si>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</si>
  <si>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</si>
  <si>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</si>
  <si>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</si>
  <si>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</si>
  <si>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</si>
  <si>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</si>
  <si>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</si>
  <si>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</si>
  <si>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</si>
  <si>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</si>
  <si>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</si>
  <si>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</si>
  <si>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</si>
  <si>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</si>
  <si>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</si>
  <si>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</si>
  <si>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</si>
  <si>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</si>
  <si>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</si>
  <si>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</si>
  <si>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</si>
  <si>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</si>
  <si>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</si>
  <si>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</si>
  <si>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</si>
  <si>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</si>
  <si>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</si>
  <si>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</si>
  <si>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</si>
  <si>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</si>
  <si>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</si>
  <si>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</si>
  <si>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</si>
  <si>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</si>
  <si>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</si>
  <si>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</si>
  <si>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</si>
  <si>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</si>
  <si>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</si>
  <si>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</si>
  <si>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</si>
  <si>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</si>
  <si>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</si>
  <si>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</si>
  <si>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</si>
  <si>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</si>
  <si>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</si>
  <si>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</si>
  <si>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</si>
  <si>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</si>
  <si>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</si>
  <si>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</si>
  <si>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</si>
  <si>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</si>
  <si>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</si>
  <si>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</si>
  <si>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</si>
  <si>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</si>
  <si>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</si>
  <si>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</si>
  <si>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</si>
  <si>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</si>
  <si>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</si>
  <si>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</si>
  <si>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</si>
  <si>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</si>
  <si>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</si>
  <si>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</si>
  <si>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</si>
  <si>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</si>
  <si>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</si>
  <si>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</si>
  <si>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</si>
  <si>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</si>
  <si>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</si>
  <si>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</si>
  <si>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</si>
  <si>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</si>
  <si>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</si>
  <si>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</si>
  <si>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</si>
  <si>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</si>
  <si>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</si>
  <si>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</si>
  <si>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</si>
  <si>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</si>
  <si>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</si>
  <si>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</si>
  <si>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</si>
  <si>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</si>
  <si>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</si>
  <si>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</si>
  <si>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</si>
  <si>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</si>
  <si>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</si>
  <si>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</si>
  <si>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</si>
  <si>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</si>
  <si>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</si>
  <si>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</si>
  <si>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</si>
  <si>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</si>
  <si>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</si>
  <si>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</si>
  <si>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</si>
  <si>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</si>
  <si>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</si>
  <si>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</si>
  <si>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</si>
  <si>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</si>
  <si>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</si>
  <si>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</si>
  <si>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</si>
  <si>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</si>
  <si>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</si>
  <si>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</si>
  <si>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</si>
  <si>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</si>
  <si>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</si>
  <si>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</si>
  <si>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</si>
  <si>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</si>
  <si>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</si>
  <si>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</si>
  <si>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</si>
  <si>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</si>
  <si>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</si>
  <si>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</si>
  <si>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</si>
  <si>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</si>
  <si>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</si>
  <si>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</si>
  <si>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</si>
  <si>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</si>
  <si>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</si>
  <si>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</si>
  <si>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</si>
  <si>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</si>
  <si>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</si>
  <si>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</si>
  <si>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</si>
  <si>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</si>
  <si>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</si>
  <si>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</si>
  <si>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</si>
  <si>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</si>
  <si>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</si>
  <si>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</si>
  <si>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</si>
  <si>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</si>
  <si>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</si>
  <si>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</si>
  <si>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</si>
  <si>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</si>
  <si>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</si>
  <si>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</si>
  <si>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</si>
  <si>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</si>
  <si>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</si>
  <si>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</si>
  <si>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</si>
  <si>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</si>
  <si>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</si>
  <si>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</si>
  <si>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</si>
  <si>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</si>
  <si>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</si>
  <si>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</si>
  <si>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</si>
  <si>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</si>
  <si>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</si>
  <si>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</si>
  <si>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</si>
  <si>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</si>
  <si>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</si>
  <si>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</si>
  <si>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</si>
  <si>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</si>
  <si>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</si>
  <si>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</si>
  <si>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</si>
  <si>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</si>
  <si>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</si>
  <si>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</si>
  <si>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</si>
  <si>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</si>
  <si>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</si>
  <si>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</si>
  <si>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</si>
  <si>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</si>
  <si>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</si>
  <si>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</si>
  <si>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</si>
  <si>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</si>
  <si>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</si>
  <si>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</si>
  <si>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</si>
  <si>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</si>
  <si>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</si>
  <si>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</si>
  <si>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</si>
  <si>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</si>
  <si>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</si>
  <si>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</si>
  <si>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</si>
  <si>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</si>
  <si>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</si>
  <si>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</si>
  <si>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</si>
  <si>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</si>
  <si>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</si>
  <si>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</si>
  <si>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</si>
  <si>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</si>
  <si>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</si>
  <si>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</si>
  <si>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</si>
  <si>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</si>
  <si>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</si>
  <si>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</si>
  <si>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</si>
  <si>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</si>
  <si>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</si>
  <si>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</si>
  <si>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</si>
  <si>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</si>
  <si>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</si>
  <si>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</si>
  <si>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</si>
  <si>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</si>
  <si>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</si>
  <si>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</si>
  <si>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</si>
  <si>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</si>
  <si>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</si>
  <si>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</si>
  <si>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</si>
  <si>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</si>
  <si>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</si>
  <si>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</si>
  <si>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</si>
  <si>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</si>
  <si>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</si>
  <si>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</si>
  <si>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</si>
  <si>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</si>
  <si>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</si>
  <si>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</si>
  <si>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</si>
  <si>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</si>
  <si>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</si>
  <si>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</si>
  <si>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</si>
  <si>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</si>
  <si>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</si>
  <si>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</si>
  <si>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</si>
  <si>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</si>
  <si>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</si>
  <si>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</si>
  <si>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</si>
  <si>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</si>
  <si>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</si>
  <si>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</si>
  <si>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</si>
  <si>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</si>
  <si>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</si>
  <si>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</si>
  <si>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</si>
  <si>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</si>
  <si>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</si>
  <si>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</si>
  <si>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</si>
  <si>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</si>
  <si>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</si>
  <si>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</si>
  <si>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</si>
  <si>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</si>
  <si>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</si>
  <si>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</si>
  <si>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</si>
  <si>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</si>
  <si>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</si>
  <si>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</si>
  <si>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</si>
  <si>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</si>
  <si>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</si>
  <si>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</si>
  <si>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</si>
  <si>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</si>
  <si>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</si>
  <si>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</si>
  <si>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</si>
  <si>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</si>
  <si>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</si>
  <si>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</si>
  <si>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</si>
  <si>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</si>
  <si>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</si>
  <si>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</si>
  <si>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</si>
  <si>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</si>
  <si>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</si>
  <si>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</si>
  <si>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</si>
  <si>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</si>
  <si>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</si>
  <si>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</si>
  <si>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</si>
  <si>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</si>
  <si>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</si>
  <si>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</si>
  <si>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</si>
  <si>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</si>
  <si>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</si>
  <si>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</si>
  <si>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</si>
  <si>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</si>
  <si>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</si>
  <si>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</si>
  <si>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</si>
  <si>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</si>
  <si>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</si>
  <si>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</si>
  <si>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</si>
  <si>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</si>
  <si>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</si>
  <si>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</si>
  <si>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</si>
  <si>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</si>
  <si>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</si>
  <si>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</si>
  <si>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</si>
  <si>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</si>
  <si>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</si>
  <si>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</si>
  <si>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</si>
  <si>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</si>
  <si>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</si>
  <si>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</si>
  <si>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</si>
  <si>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</si>
  <si>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</si>
  <si>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</si>
  <si>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</si>
  <si>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</si>
  <si>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</si>
  <si>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</si>
  <si>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</si>
  <si>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</si>
  <si>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</si>
  <si>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</si>
  <si>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</si>
  <si>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</si>
  <si>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</si>
  <si>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</si>
  <si>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</si>
  <si>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</si>
  <si>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</si>
  <si>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</si>
  <si>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</si>
  <si>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</si>
  <si>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</si>
  <si>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</si>
  <si>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</si>
  <si>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</si>
  <si>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</si>
  <si>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</si>
  <si>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</si>
  <si>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</si>
  <si>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</si>
  <si>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</si>
  <si>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</si>
  <si>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</si>
  <si>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</si>
  <si>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</si>
  <si>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</si>
  <si>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</si>
  <si>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</si>
  <si>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</si>
  <si>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</si>
  <si>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</si>
  <si>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</si>
  <si>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</si>
  <si>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</si>
  <si>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</si>
  <si>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</si>
  <si>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</si>
  <si>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</si>
  <si>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</si>
  <si>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</si>
  <si>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</si>
  <si>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</si>
  <si>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</si>
  <si>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</si>
  <si>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</si>
  <si>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</si>
  <si>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</si>
  <si>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</si>
  <si>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</si>
  <si>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</si>
  <si>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</si>
  <si>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</si>
  <si>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</si>
  <si>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</si>
  <si>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</si>
  <si>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</si>
  <si>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</si>
  <si>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</si>
  <si>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</si>
  <si>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</si>
  <si>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</si>
  <si>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</si>
  <si>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</si>
  <si>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</si>
  <si>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</si>
  <si>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</si>
  <si>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</si>
  <si>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</si>
  <si>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</si>
  <si>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</si>
  <si>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</si>
  <si>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</si>
  <si>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</si>
  <si>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</si>
  <si>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</si>
  <si>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</si>
  <si>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</si>
  <si>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</si>
  <si>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</si>
  <si>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</si>
  <si>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</si>
  <si>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</si>
  <si>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</si>
  <si>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</si>
  <si>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</si>
  <si>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</si>
  <si>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</si>
  <si>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</si>
  <si>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</si>
  <si>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</si>
  <si>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</si>
  <si>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</si>
  <si>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</si>
  <si>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</si>
  <si>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</si>
  <si>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</si>
  <si>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</si>
  <si>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</si>
  <si>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</si>
  <si>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</si>
  <si>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</si>
  <si>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</si>
  <si>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</si>
  <si>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</si>
  <si>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</si>
  <si>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</si>
  <si>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</si>
  <si>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</si>
  <si>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</si>
  <si>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</si>
  <si>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</si>
  <si>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</si>
  <si>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</si>
  <si>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</si>
  <si>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</si>
  <si>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</si>
  <si>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</si>
  <si>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</si>
  <si>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</si>
  <si>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</si>
  <si>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</si>
  <si>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</si>
  <si>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</si>
  <si>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</si>
  <si>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</si>
  <si>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</si>
  <si>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</si>
  <si>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</si>
  <si>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</si>
  <si>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</si>
  <si>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</si>
  <si>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</si>
  <si>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</si>
  <si>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</si>
  <si>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</si>
  <si>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</si>
  <si>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</si>
  <si>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</si>
  <si>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</si>
  <si>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</si>
  <si>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</si>
  <si>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</si>
  <si>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</si>
  <si>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</si>
  <si>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</si>
  <si>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</si>
  <si>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</si>
  <si>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</si>
  <si>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</si>
  <si>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</si>
  <si>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</si>
  <si>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</si>
  <si>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</si>
  <si>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</si>
  <si>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</si>
  <si>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</si>
  <si>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</si>
  <si>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</si>
  <si>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</si>
  <si>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</si>
  <si>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</si>
  <si>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</si>
  <si>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</si>
  <si>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</si>
  <si>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</si>
  <si>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</si>
  <si>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</si>
  <si>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</si>
  <si>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</si>
  <si>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</si>
  <si>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</si>
  <si>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</si>
  <si>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</si>
  <si>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</si>
  <si>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</si>
  <si>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</si>
  <si>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</si>
  <si>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</si>
  <si>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</si>
  <si>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</si>
  <si>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</si>
  <si>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</si>
  <si>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</si>
  <si>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</si>
  <si>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</si>
  <si>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</si>
  <si>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</si>
  <si>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</si>
  <si>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</si>
  <si>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</si>
  <si>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</si>
  <si>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</si>
  <si>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</si>
  <si>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</si>
  <si>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</si>
  <si>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</si>
  <si>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</si>
  <si>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</si>
  <si>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</si>
  <si>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</si>
  <si>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</si>
  <si>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</si>
  <si>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</si>
  <si>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</si>
  <si>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</si>
  <si>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</si>
  <si>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</si>
  <si>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</si>
  <si>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</si>
  <si>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</si>
  <si>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</si>
  <si>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</si>
  <si>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</si>
  <si>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</si>
  <si>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</si>
  <si>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</si>
  <si>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</si>
  <si>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</si>
  <si>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</si>
  <si>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</si>
  <si>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</si>
  <si>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</si>
  <si>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</si>
  <si>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</si>
  <si>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</si>
  <si>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</si>
  <si>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</si>
  <si>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</si>
  <si>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</si>
  <si>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</si>
  <si>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</si>
  <si>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</si>
  <si>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</si>
  <si>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</si>
  <si>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</si>
  <si>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</si>
  <si>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</si>
  <si>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</si>
  <si>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</si>
  <si>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</si>
  <si>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</si>
  <si>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</si>
  <si>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</si>
  <si>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</si>
  <si>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</si>
  <si>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</si>
  <si>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</si>
  <si>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</si>
  <si>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</si>
  <si>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</si>
  <si>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</si>
  <si>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</si>
  <si>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</si>
  <si>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</si>
  <si>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</si>
  <si>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</si>
  <si>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</si>
  <si>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</si>
  <si>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</si>
  <si>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</si>
  <si>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</si>
  <si>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</si>
  <si>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</si>
  <si>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</si>
  <si>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</si>
  <si>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</si>
  <si>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</si>
  <si>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</si>
  <si>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</si>
  <si>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</si>
  <si>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</si>
  <si>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</si>
  <si>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</si>
  <si>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</si>
  <si>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</si>
  <si>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</si>
  <si>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</si>
  <si>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</si>
  <si>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</si>
  <si>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</si>
  <si>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</si>
  <si>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</si>
  <si>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</si>
  <si>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</si>
  <si>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</si>
  <si>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</si>
  <si>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</si>
  <si>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</si>
  <si>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</si>
  <si>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</si>
  <si>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</si>
  <si>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</si>
  <si>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</si>
  <si>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</si>
  <si>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</si>
  <si>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</si>
  <si>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</si>
  <si>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</si>
  <si>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</si>
  <si>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</si>
  <si>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</si>
  <si>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</si>
  <si>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</si>
  <si>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</si>
  <si>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</si>
  <si>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</si>
  <si>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</si>
  <si>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</si>
  <si>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</si>
  <si>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</si>
  <si>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</si>
  <si>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</si>
  <si>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</si>
  <si>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</si>
  <si>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</si>
  <si>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</si>
  <si>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</si>
  <si>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</si>
  <si>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</si>
  <si>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</si>
  <si>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</si>
  <si>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</si>
  <si>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</si>
  <si>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</si>
  <si>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</si>
  <si>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</si>
  <si>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</si>
  <si>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</si>
  <si>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</si>
  <si>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</si>
  <si>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</si>
  <si>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</si>
  <si>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</si>
  <si>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</si>
  <si>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</si>
  <si>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</si>
  <si>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</si>
  <si>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</si>
  <si>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</si>
  <si>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</si>
  <si>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</si>
  <si>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</si>
  <si>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</si>
  <si>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</si>
  <si>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</si>
  <si>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</si>
  <si>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</si>
  <si>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</si>
  <si>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</si>
  <si>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</si>
  <si>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</si>
  <si>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</si>
  <si>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</si>
  <si>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</si>
  <si>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</si>
  <si>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</si>
  <si>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</si>
  <si>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</si>
  <si>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</si>
  <si>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</si>
  <si>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</si>
  <si>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</si>
  <si>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</si>
  <si>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</si>
  <si>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</si>
  <si>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</si>
  <si>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</si>
  <si>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</si>
  <si>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</si>
  <si>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</si>
  <si>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</si>
  <si>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</si>
  <si>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</si>
  <si>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</si>
  <si>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</si>
  <si>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</si>
  <si>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</si>
  <si>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</si>
  <si>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</si>
  <si>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</si>
  <si>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</si>
  <si>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</si>
  <si>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</si>
  <si>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</si>
  <si>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</si>
  <si>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</si>
  <si>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</si>
  <si>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</si>
  <si>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</si>
  <si>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</si>
  <si>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</si>
  <si>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</si>
  <si>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</si>
  <si>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</si>
  <si>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</si>
  <si>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</si>
  <si>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</si>
  <si>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</si>
  <si>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</si>
  <si>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</si>
  <si>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</si>
  <si>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</si>
  <si>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</si>
  <si>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</si>
  <si>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</si>
  <si>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</si>
  <si>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</si>
  <si>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</si>
  <si>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</si>
  <si>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</si>
  <si>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</si>
  <si>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</si>
  <si>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</si>
  <si>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</si>
  <si>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</si>
  <si>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</si>
  <si>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</si>
  <si>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</si>
  <si>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</si>
  <si>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</si>
  <si>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</si>
  <si>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</si>
  <si>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</si>
  <si>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</si>
  <si>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</si>
  <si>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</si>
  <si>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</si>
  <si>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</si>
  <si>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</si>
  <si>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</si>
  <si>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</si>
  <si>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</si>
  <si>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</si>
  <si>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</si>
  <si>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</si>
  <si>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</si>
  <si>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</si>
  <si>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</si>
  <si>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</si>
  <si>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</si>
  <si>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</si>
  <si>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</si>
  <si>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</si>
  <si>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</si>
  <si>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</si>
  <si>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</si>
  <si>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</si>
  <si>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</si>
  <si>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</si>
  <si>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</si>
  <si>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</si>
  <si>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</si>
  <si>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</si>
  <si>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</si>
  <si>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</si>
  <si>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</si>
  <si>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</si>
  <si>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</si>
  <si>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</si>
  <si>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</si>
  <si>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</si>
  <si>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</si>
  <si>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</si>
  <si>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</si>
  <si>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</si>
  <si>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</si>
  <si>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</si>
  <si>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</si>
  <si>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</si>
  <si>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</si>
  <si>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</si>
  <si>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</si>
  <si>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</si>
  <si>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</si>
  <si>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</si>
  <si>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</si>
  <si>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</si>
  <si>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</si>
  <si>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</si>
  <si>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</si>
  <si>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</si>
  <si>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</si>
  <si>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</si>
  <si>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</si>
  <si>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</si>
  <si>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</si>
  <si>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</si>
  <si>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</si>
  <si>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</si>
  <si>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</si>
  <si>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</si>
  <si>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</si>
  <si>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</si>
  <si>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</si>
  <si>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</si>
  <si>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</si>
  <si>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</si>
  <si>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</si>
  <si>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</si>
  <si>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</si>
  <si>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</si>
  <si>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</si>
  <si>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</si>
  <si>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</si>
  <si>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</si>
  <si>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</si>
  <si>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</si>
  <si>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</si>
  <si>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</si>
  <si>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</si>
  <si>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</si>
  <si>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</si>
  <si>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</si>
  <si>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</si>
  <si>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</si>
  <si>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</si>
  <si>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</si>
  <si>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</si>
  <si>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</si>
  <si>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</si>
  <si>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</si>
  <si>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</si>
  <si>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</si>
  <si>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</si>
  <si>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</si>
  <si>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</si>
  <si>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</si>
  <si>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</si>
  <si>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</si>
  <si>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</si>
  <si>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</si>
  <si>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</si>
  <si>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</si>
  <si>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</si>
  <si>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</si>
  <si>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</si>
  <si>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</si>
  <si>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</si>
  <si>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</si>
  <si>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</si>
  <si>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</si>
  <si>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</si>
  <si>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</si>
  <si>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</si>
  <si>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</si>
  <si>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</si>
  <si>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</si>
  <si>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</si>
  <si>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</si>
  <si>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</si>
  <si>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</si>
  <si>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</si>
  <si>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</si>
  <si>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</si>
  <si>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</si>
  <si>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</si>
  <si>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</si>
  <si>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</si>
  <si>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</si>
  <si>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</si>
  <si>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</si>
  <si>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</si>
  <si>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</si>
  <si>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</si>
  <si>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</si>
  <si>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</si>
  <si>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</si>
  <si>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</si>
  <si>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</si>
  <si>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</si>
  <si>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</si>
  <si>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</si>
  <si>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</si>
  <si>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</si>
  <si>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</si>
  <si>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</si>
  <si>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</si>
  <si>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</si>
  <si>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</si>
  <si>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</si>
  <si>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</si>
  <si>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</si>
  <si>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</si>
  <si>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</si>
  <si>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</si>
  <si>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</si>
  <si>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</si>
  <si>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</si>
  <si>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</si>
  <si>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</si>
  <si>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</si>
  <si>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</si>
  <si>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</si>
  <si>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</si>
  <si>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</si>
  <si>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</si>
  <si>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</si>
  <si>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</si>
  <si>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</si>
  <si>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</si>
  <si>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</si>
  <si>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</si>
  <si>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</si>
  <si>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</si>
  <si>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</si>
  <si>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</si>
  <si>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</si>
  <si>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</si>
  <si>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</si>
  <si>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</si>
  <si>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</si>
  <si>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</si>
  <si>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</si>
  <si>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</si>
  <si>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</si>
  <si>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</si>
  <si>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</si>
  <si>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</si>
  <si>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</si>
  <si>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</si>
  <si>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</si>
  <si>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</si>
  <si>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</si>
  <si>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</si>
  <si>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</si>
  <si>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</si>
  <si>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</si>
  <si>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</si>
  <si>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</si>
  <si>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</si>
  <si>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</si>
  <si>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</si>
  <si>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</si>
  <si>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</si>
  <si>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</si>
  <si>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</si>
  <si>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</si>
  <si>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</si>
  <si>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</si>
  <si>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</si>
  <si>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</si>
  <si>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</si>
  <si>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</si>
  <si>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</si>
  <si>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</si>
  <si>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</si>
  <si>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</si>
  <si>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</si>
  <si>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</si>
  <si>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</si>
  <si>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</si>
  <si>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</si>
  <si>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</si>
  <si>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</si>
  <si>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</si>
  <si>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</si>
  <si>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</si>
  <si>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</si>
  <si>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</si>
  <si>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</si>
  <si>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</si>
  <si>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</si>
  <si>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</si>
  <si>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</si>
  <si>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</si>
  <si>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</si>
  <si>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</si>
  <si>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</si>
  <si>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</si>
  <si>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</si>
  <si>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</si>
  <si>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</si>
  <si>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</si>
  <si>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</si>
  <si>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</si>
  <si>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</si>
  <si>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</si>
  <si>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</si>
  <si>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</si>
  <si>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</si>
  <si>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</si>
  <si>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</si>
  <si>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</si>
  <si>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</si>
  <si>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</si>
  <si>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</si>
  <si>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</si>
  <si>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</si>
  <si>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</si>
  <si>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</si>
  <si>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</si>
  <si>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</si>
  <si>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</si>
  <si>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</si>
  <si>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</si>
  <si>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</si>
  <si>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</si>
  <si>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</si>
  <si>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</si>
  <si>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</si>
  <si>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</si>
  <si>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</si>
  <si>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</si>
  <si>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</si>
  <si>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</si>
  <si>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</si>
  <si>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</si>
  <si>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</si>
  <si>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</si>
  <si>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</si>
  <si>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</si>
  <si>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</si>
  <si>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</si>
  <si>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</si>
  <si>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</si>
  <si>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</si>
  <si>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</si>
  <si>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</si>
  <si>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</si>
  <si>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</si>
  <si>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</si>
  <si>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</si>
  <si>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</si>
  <si>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</si>
  <si>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</si>
  <si>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</si>
  <si>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</si>
  <si>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</si>
  <si>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</si>
  <si>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</si>
  <si>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</si>
  <si>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</si>
  <si>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</si>
  <si>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</si>
  <si>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</si>
  <si>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</si>
  <si>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</si>
  <si>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</si>
  <si>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</si>
  <si>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</si>
  <si>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</si>
  <si>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</si>
  <si>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</si>
  <si>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</si>
  <si>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</si>
  <si>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</si>
  <si>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</si>
  <si>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</si>
  <si>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</si>
  <si>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</si>
  <si>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</si>
  <si>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</si>
  <si>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</si>
  <si>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</si>
  <si>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</si>
  <si>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</si>
  <si>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</si>
  <si>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</si>
  <si>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</si>
  <si>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</si>
  <si>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</si>
  <si>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</si>
  <si>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</si>
  <si>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</si>
  <si>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</si>
  <si>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</si>
  <si>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</si>
  <si>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</si>
  <si>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</si>
  <si>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</si>
  <si>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</si>
  <si>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</si>
  <si>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</si>
  <si>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</si>
  <si>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</si>
  <si>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</si>
  <si>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</si>
  <si>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</si>
  <si>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</si>
  <si>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</si>
  <si>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</si>
  <si>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</si>
  <si>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</si>
  <si>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</si>
  <si>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</si>
  <si>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</si>
  <si>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</si>
  <si>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</si>
  <si>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</si>
  <si>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</si>
  <si>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</si>
  <si>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</si>
  <si>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</si>
  <si>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</si>
  <si>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</si>
  <si>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</si>
  <si>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</si>
  <si>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</si>
  <si>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</si>
  <si>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</si>
  <si>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</si>
  <si>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</si>
  <si>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</si>
  <si>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</si>
  <si>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</si>
  <si>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</si>
  <si>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</si>
  <si>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</si>
  <si>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</si>
  <si>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</si>
  <si>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</si>
  <si>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</si>
  <si>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</si>
  <si>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</si>
  <si>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</si>
  <si>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</si>
  <si>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</si>
  <si>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</si>
  <si>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</si>
  <si>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</si>
  <si>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</si>
  <si>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</si>
  <si>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</si>
  <si>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</si>
  <si>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</si>
  <si>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</si>
  <si>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</si>
  <si>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</si>
  <si>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</si>
  <si>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</si>
  <si>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</si>
  <si>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</si>
  <si>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</si>
  <si>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</si>
  <si>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</si>
  <si>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</si>
  <si>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</si>
  <si>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</si>
  <si>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</si>
  <si>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</si>
  <si>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</si>
  <si>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</si>
  <si>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</si>
  <si>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</si>
  <si>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</si>
  <si>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</si>
  <si>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</si>
  <si>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</si>
  <si>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</si>
  <si>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</si>
  <si>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</si>
  <si>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</si>
  <si>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</si>
  <si>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</si>
  <si>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</si>
  <si>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</si>
  <si>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</si>
  <si>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</si>
  <si>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</si>
  <si>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</si>
  <si>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</si>
  <si>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</si>
  <si>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</si>
  <si>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</si>
  <si>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</si>
  <si>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</si>
  <si>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</si>
  <si>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</si>
  <si>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</si>
  <si>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</si>
  <si>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</si>
  <si>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</si>
  <si>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</si>
  <si>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</si>
  <si>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</si>
  <si>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</si>
  <si>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</si>
  <si>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</si>
  <si>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</si>
  <si>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</si>
  <si>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</si>
  <si>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</si>
  <si>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</si>
  <si>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</si>
  <si>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</si>
  <si>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</si>
  <si>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</si>
  <si>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</si>
  <si>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</si>
  <si>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</si>
  <si>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</si>
  <si>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</si>
  <si>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</si>
  <si>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</si>
  <si>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</si>
  <si>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</si>
  <si>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</si>
  <si>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</si>
  <si>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</si>
  <si>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</si>
  <si>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</si>
  <si>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</si>
  <si>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</si>
  <si>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</si>
  <si>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</si>
  <si>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</si>
  <si>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</si>
  <si>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</si>
  <si>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</si>
  <si>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</si>
  <si>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</si>
  <si>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</si>
  <si>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</si>
  <si>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</si>
  <si>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</si>
  <si>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</si>
  <si>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</si>
  <si>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</si>
  <si>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</si>
  <si>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</si>
  <si>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</si>
  <si>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</si>
  <si>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</si>
  <si>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</si>
  <si>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</si>
  <si>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</si>
  <si>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</si>
  <si>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</si>
  <si>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</si>
  <si>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</si>
  <si>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</si>
  <si>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</si>
  <si>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</si>
  <si>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</si>
  <si>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</si>
  <si>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</si>
  <si>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</si>
  <si>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</si>
  <si>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</si>
  <si>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</si>
  <si>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</si>
  <si>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</si>
  <si>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</si>
  <si>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</si>
  <si>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</si>
  <si>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</si>
  <si>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</si>
  <si>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</si>
  <si>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</si>
  <si>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</si>
  <si>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</si>
  <si>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</si>
  <si>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</si>
  <si>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</si>
  <si>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</si>
  <si>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</si>
  <si>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</si>
  <si>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</si>
  <si>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</si>
  <si>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</si>
  <si>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</si>
  <si>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</si>
  <si>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</si>
  <si>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</si>
  <si>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</si>
  <si>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</si>
  <si>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</si>
  <si>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</si>
  <si>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</si>
  <si>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</si>
  <si>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</si>
  <si>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</si>
  <si>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</si>
  <si>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</si>
  <si>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</si>
  <si>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</si>
  <si>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</si>
  <si>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</si>
  <si>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</si>
  <si>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</si>
  <si>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</si>
  <si>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</si>
  <si>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</si>
  <si>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</si>
  <si>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</si>
  <si>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</si>
  <si>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</si>
  <si>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</si>
  <si>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</si>
  <si>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</si>
  <si>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</si>
  <si>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</si>
  <si>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</si>
  <si>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</si>
  <si>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</si>
  <si>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</si>
  <si>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</si>
  <si>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</si>
  <si>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</si>
  <si>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</si>
  <si>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</si>
  <si>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</si>
  <si>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</si>
  <si>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</si>
  <si>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</si>
  <si>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</si>
  <si>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</si>
  <si>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</si>
  <si>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</si>
  <si>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</si>
  <si>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</si>
  <si>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</si>
  <si>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</si>
  <si>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</si>
  <si>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</si>
  <si>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</si>
  <si>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</si>
  <si>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</si>
  <si>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</si>
  <si>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</si>
  <si>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</si>
  <si>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</si>
  <si>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</si>
  <si>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</si>
  <si>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</si>
  <si>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</si>
  <si>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</si>
  <si>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</si>
  <si>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</si>
  <si>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</si>
  <si>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</si>
  <si>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</si>
  <si>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</si>
  <si>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</si>
  <si>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</si>
  <si>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</si>
  <si>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</si>
  <si>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</si>
  <si>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</si>
  <si>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</si>
  <si>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</si>
  <si>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</si>
  <si>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</si>
  <si>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</si>
  <si>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</si>
  <si>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</si>
  <si>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</si>
  <si>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</si>
  <si>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</si>
  <si>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</si>
  <si>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</si>
  <si>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</si>
  <si>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</si>
  <si>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</si>
  <si>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</si>
  <si>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</si>
  <si>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</si>
  <si>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</si>
  <si>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</si>
  <si>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</si>
  <si>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</si>
  <si>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</si>
  <si>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</si>
  <si>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</si>
  <si>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</si>
  <si>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</si>
  <si>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</si>
  <si>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</si>
  <si>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</si>
  <si>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</si>
  <si>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</si>
  <si>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</si>
  <si>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</si>
  <si>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</si>
  <si>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</si>
  <si>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</si>
  <si>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</si>
  <si>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</si>
  <si>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</si>
  <si>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</si>
  <si>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</si>
  <si>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</si>
  <si>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</si>
  <si>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</si>
  <si>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</si>
  <si>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</si>
  <si>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</si>
  <si>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</si>
  <si>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</si>
  <si>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</si>
  <si>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</si>
  <si>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</si>
  <si>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</si>
  <si>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</si>
  <si>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</si>
  <si>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</si>
  <si>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</si>
  <si>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</si>
  <si>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</si>
  <si>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</si>
  <si>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</si>
  <si>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</si>
  <si>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</si>
  <si>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</si>
  <si>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</si>
  <si>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</si>
  <si>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</si>
  <si>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</si>
  <si>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</si>
  <si>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</si>
  <si>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</si>
  <si>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</si>
  <si>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</si>
  <si>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</si>
  <si>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</si>
  <si>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</si>
  <si>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</si>
  <si>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</si>
  <si>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</si>
  <si>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</si>
  <si>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</si>
  <si>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</si>
  <si>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</si>
  <si>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</si>
  <si>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</si>
  <si>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</si>
  <si>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</si>
  <si>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</si>
  <si>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</si>
  <si>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</si>
  <si>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</si>
  <si>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</si>
  <si>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</si>
  <si>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</si>
  <si>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</si>
  <si>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</si>
  <si>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</si>
  <si>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</si>
  <si>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</si>
  <si>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</si>
  <si>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</si>
  <si>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</si>
  <si>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</si>
  <si>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</si>
  <si>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</si>
  <si>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</si>
  <si>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</si>
  <si>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</si>
  <si>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</si>
  <si>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</si>
  <si>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</si>
  <si>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</si>
  <si>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</si>
  <si>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</si>
  <si>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</si>
  <si>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</si>
  <si>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</si>
  <si>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</si>
  <si>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</si>
  <si>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</si>
  <si>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</si>
  <si>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</si>
  <si>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</si>
  <si>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</si>
  <si>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</si>
  <si>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</si>
  <si>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</si>
  <si>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</si>
  <si>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</si>
  <si>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</si>
  <si>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</si>
  <si>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</si>
  <si>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</si>
  <si>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</si>
  <si>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</si>
  <si>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</si>
  <si>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</si>
  <si>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</si>
  <si>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</si>
  <si>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</si>
  <si>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</si>
  <si>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</si>
  <si>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</si>
  <si>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</si>
  <si>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</si>
  <si>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</si>
  <si>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</si>
  <si>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</si>
  <si>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</si>
  <si>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</si>
  <si>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</si>
  <si>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</si>
  <si>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</si>
  <si>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</si>
  <si>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</si>
  <si>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</si>
  <si>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</si>
  <si>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</si>
  <si>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</si>
  <si>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</si>
  <si>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</si>
  <si>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</si>
  <si>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</si>
  <si>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</si>
  <si>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</si>
  <si>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</si>
  <si>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</si>
  <si>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Total Projects</t>
  </si>
  <si>
    <t xml:space="preserve">Number Failed </t>
  </si>
  <si>
    <t>Number Canceled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</si>
  <si>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</si>
  <si>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</si>
  <si>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</si>
  <si>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</si>
  <si>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</si>
  <si>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</si>
  <si>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</si>
  <si>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</si>
  <si>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</si>
  <si>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</si>
  <si>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</si>
  <si>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</si>
  <si>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</si>
  <si>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</si>
  <si>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than, or Eq to 50K</t>
  </si>
  <si>
    <t>The cheaper they are, the better your odds of success… may the odds ever be in your favour… unless if you're asking for a lot of money</t>
  </si>
  <si>
    <t>Successful Stats</t>
  </si>
  <si>
    <t xml:space="preserve">Mean </t>
  </si>
  <si>
    <t>Backers</t>
  </si>
  <si>
    <t>Median</t>
  </si>
  <si>
    <t>Minimum</t>
  </si>
  <si>
    <t>Maximum</t>
  </si>
  <si>
    <t>Variance</t>
  </si>
  <si>
    <t>Std Dev</t>
  </si>
  <si>
    <t>Failed 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</si>
</sst>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0" applyNumberFormat="1"/>
    <xf numFmtId="0" fontId="1" fillId="0" borderId="0" xfId="0" applyFont="1"/>
    <xf numFmtId="2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than, or Eq to 50K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B-43BB-AE18-5E42F27CBB4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than, or Eq to 50K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B-43BB-AE18-5E42F27CBB4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than, or Eq to 50K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B-43BB-AE18-5E42F27CB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808096"/>
        <c:axId val="403808424"/>
      </c:lineChart>
      <c:catAx>
        <c:axId val="4038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08424"/>
        <c:crosses val="autoZero"/>
        <c:auto val="1"/>
        <c:lblAlgn val="ctr"/>
        <c:lblOffset val="100"/>
        <c:noMultiLvlLbl val="0"/>
      </c:catAx>
      <c:valAx>
        <c:axId val="40380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[Parson, Jasper Excel Hmwk .xlsx]Campaigns per Category!PivotTable2</c:name>
    <c:fmtId val="0"/>
  </c:pivotSource>
  <c:chart>
    <c:autoTitleDeleted val="0"/>
    <c:pivotFmts>
      <c:pivotFmt>
        <c:idx val="0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7-4CE7-BC56-A4CBA1608FFB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87-4CE7-BC56-A4CBA1608FFB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87-4CE7-BC56-A4CBA1608FFB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87-4CE7-BC56-A4CBA160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534656"/>
        <c:axId val="704532688"/>
      </c:barChart>
      <c:catAx>
        <c:axId val="70453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532688"/>
        <c:crosses val="autoZero"/>
        <c:auto val="1"/>
        <c:lblAlgn val="ctr"/>
        <c:lblOffset val="100"/>
        <c:noMultiLvlLbl val="0"/>
      </c:catAx>
      <c:valAx>
        <c:axId val="7045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53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[Parson, Jasper Excel Hmwk 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9-4C10-995A-7E4081A3D97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39-4C10-995A-7E4081A3D975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39-4C10-995A-7E4081A3D975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DF-484A-821A-826A1C6980A7}"/>
              </c:ext>
            </c:extLst>
          </c:dPt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39-4C10-995A-7E4081A3D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7698320"/>
        <c:axId val="637698976"/>
      </c:barChart>
      <c:catAx>
        <c:axId val="6376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98976"/>
        <c:crosses val="autoZero"/>
        <c:auto val="1"/>
        <c:lblAlgn val="ctr"/>
        <c:lblOffset val="100"/>
        <c:noMultiLvlLbl val="0"/>
      </c:catAx>
      <c:valAx>
        <c:axId val="6376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[Parson, Jasper Excel Hmwk .xlsx]Dates - Months!PivotTable4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-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'Dates -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-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5-4651-B5CC-736EA3A4DE65}"/>
            </c:ext>
          </c:extLst>
        </c:ser>
        <c:ser>
          <c:idx val="1"/>
          <c:order val="1"/>
          <c:tx>
            <c:strRef>
              <c:f>'Dates -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'Dates -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-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5-4651-B5CC-736EA3A4DE65}"/>
            </c:ext>
          </c:extLst>
        </c:ser>
        <c:ser>
          <c:idx val="2"/>
          <c:order val="2"/>
          <c:tx>
            <c:strRef>
              <c:f>'Dates - Months'!$D$4:$D$5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'Dates -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- Months'!$D$6:$D$18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5-4651-B5CC-736EA3A4DE65}"/>
            </c:ext>
          </c:extLst>
        </c:ser>
        <c:ser>
          <c:idx val="3"/>
          <c:order val="3"/>
          <c:tx>
            <c:strRef>
              <c:f>'Dates - Months'!$E$4:$E$5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'Dates -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- Months'!$E$6:$E$18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35-4651-B5CC-736EA3A4D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332888"/>
        <c:axId val="633330264"/>
      </c:lineChart>
      <c:catAx>
        <c:axId val="63333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30264"/>
        <c:crosses val="autoZero"/>
        <c:auto val="1"/>
        <c:lblAlgn val="ctr"/>
        <c:lblOffset val="100"/>
        <c:noMultiLvlLbl val="0"/>
      </c:catAx>
      <c:valAx>
        <c:axId val="63333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3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174624</xdr:rowOff>
    </xdr:from>
    <xdr:to>
      <xdr:col>10</xdr:col>
      <xdr:colOff>95250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AADEE-1C1B-4851-8829-5774687FB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396874</xdr:colOff>
      <xdr:row>2</xdr:row>
      <xdr:rowOff>76200</xdr:rowOff>
    </xdr:from>
    <xdr:to>
      <xdr:col>16</xdr:col>
      <xdr:colOff>431799</xdr:colOff>
      <xdr:row>24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40FC5-334D-49FF-8832-DC3BEF1EC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2</xdr:row>
      <xdr:rowOff>44450</xdr:rowOff>
    </xdr:from>
    <xdr:to>
      <xdr:col>15</xdr:col>
      <xdr:colOff>158750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90313-46B9-4865-925D-1BF2E6D48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133350</xdr:rowOff>
    </xdr:from>
    <xdr:to>
      <xdr:col>20</xdr:col>
      <xdr:colOff>463550</xdr:colOff>
      <xdr:row>26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2D081-3E29-44F7-A126-C89E06B48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 Desktop" refreshedDate="44094.879424189814" createdVersion="6" refreshedVersion="6" minRefreshableVersion="3" recordCount="4114" xr:uid="{5CC721A0-9A86-4EEF-B6F6-9FA8130DC291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 Desktop" refreshedDate="44094.90360902778" createdVersion="6" refreshedVersion="6" minRefreshableVersion="3" recordCount="4114" xr:uid="{3AAF190E-C0BC-48D5-8052-6A5F9185FE58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FD462-3D01-4C27-9344-608C1DA54E5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9FDE9-F5EB-4536-9347-6F266E5B950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24C5E-9AF3-4D50-B434-4F910A25036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4115"/>
  <sheetViews>
    <sheetView topLeftCell="F1" zoomScaleNormal="100" workbookViewId="0">
      <selection activeCell="L1" activeCellId="1" sqref="F1:F1048576 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20.453125" style="7" bestFit="1" customWidth="1"/>
    <col min="17" max="17" width="12.81640625" bestFit="1" customWidth="1"/>
    <col min="18" max="18" width="16" customWidth="1"/>
    <col min="19" max="19" width="22" bestFit="1" customWidth="1"/>
    <col min="20" max="20" width="21.7265625" bestFit="1" customWidth="1"/>
    <col min="22" max="22" width="16.6328125" bestFit="1" customWidth="1"/>
    <col min="23" max="23" width="13.08984375" bestFit="1" customWidth="1"/>
    <col min="24" max="24" width="12.36328125" bestFit="1" customWidth="1"/>
    <col min="25" max="25" width="19.26953125" bestFit="1" customWidth="1"/>
  </cols>
  <sheetData>
    <row r="1" spans="1:26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  <c r="V1" s="1"/>
      <c r="W1" s="1"/>
      <c r="X1" s="1"/>
      <c r="Y1" s="1"/>
      <c r="Z1" s="1"/>
    </row>
    <row r="2" spans="1:26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IF(L2=0,0,E2/L2)</f>
        <v>63.917582417582416</v>
      </c>
      <c r="Q2" t="str">
        <f>LEFT(N2,FIND("/",N2)-1)</f>
        <v>film &amp; video</v>
      </c>
      <c r="R2" t="str">
        <f>REPLACE(N2,1, FIND("/",N2),"")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6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IF(L3=0,0,E3/L3)</f>
        <v>185.48101265822785</v>
      </c>
      <c r="Q3" t="str">
        <f t="shared" ref="Q3:Q66" si="2">LEFT(N3,FIND("/",N3)-1)</f>
        <v>film &amp; video</v>
      </c>
      <c r="R3" t="str">
        <f t="shared" ref="R3:R66" si="3">REPLACE(N3,1, FIND("/",N3),"")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6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6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6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6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6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6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6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6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6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6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6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6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6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IF(L67=0,0,E67/L67)</f>
        <v>132.05263157894737</v>
      </c>
      <c r="Q67" t="str">
        <f t="shared" ref="Q67:Q130" si="8">LEFT(N67,FIND("/",N67)-1)</f>
        <v>film &amp; video</v>
      </c>
      <c r="R67" t="str">
        <f t="shared" ref="R67:R130" si="9">REPLACE(N67,1, FIND("/",N67),"")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>
        <f t="shared" ref="P131:P194" si="13">IF(L131=0,0,E131/L131)</f>
        <v>0</v>
      </c>
      <c r="Q131" t="str">
        <f t="shared" ref="Q131:Q194" si="14">LEFT(N131,FIND("/",N131)-1)</f>
        <v>film &amp; video</v>
      </c>
      <c r="R131" t="str">
        <f t="shared" ref="R131:R194" si="15">REPLACE(N131,1, FIND("/",N131),"")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>
        <f t="shared" ref="P195:P258" si="19">IF(L195=0,0,E195/L195)</f>
        <v>0</v>
      </c>
      <c r="Q195" t="str">
        <f t="shared" ref="Q195:Q258" si="20">LEFT(N195,FIND("/",N195)-1)</f>
        <v>film &amp; video</v>
      </c>
      <c r="R195" t="str">
        <f t="shared" ref="R195:R258" si="21">REPLACE(N195,1, FIND("/",N195),"")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IF(L259=0,0,E259/L259)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REPLACE(N259,1, FIND("/",N259),"")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IF(L323=0,0,E323/L323)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REPLACE(N323,1, FIND("/",N323),"")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IF(L387=0,0,E387/L387)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REPLACE(N387,1, FIND("/",N387),"")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IF(L451=0,0,E451/L451)</f>
        <v>9</v>
      </c>
      <c r="Q451" t="str">
        <f t="shared" ref="Q451:Q514" si="44">LEFT(N451,FIND("/",N451)-1)</f>
        <v>film &amp; video</v>
      </c>
      <c r="R451" t="str">
        <f t="shared" ref="R451:R514" si="45">REPLACE(N451,1, FIND("/",N451),"")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IF(L515=0,0,E515/L515)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REPLACE(N515,1, FIND("/",N515),"")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IF(L579=0,0,E579/L579)</f>
        <v>10</v>
      </c>
      <c r="Q579" t="str">
        <f t="shared" ref="Q579:Q642" si="56">LEFT(N579,FIND("/",N579)-1)</f>
        <v>technology</v>
      </c>
      <c r="R579" t="str">
        <f t="shared" ref="R579:R642" si="57">REPLACE(N579,1, FIND("/",N579),"")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IF(L643=0,0,E643/L643)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REPLACE(N643,1, FIND("/",N643),"")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IF(L707=0,0,E707/L707)</f>
        <v>195.4</v>
      </c>
      <c r="Q707" t="str">
        <f t="shared" ref="Q707:Q770" si="68">LEFT(N707,FIND("/",N707)-1)</f>
        <v>technology</v>
      </c>
      <c r="R707" t="str">
        <f t="shared" ref="R707:R770" si="69">REPLACE(N707,1, FIND("/",N707),"")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IF(L771=0,0,E771/L771)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REPLACE(N771,1, FIND("/",N771),"")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IF(L835=0,0,E835/L835)</f>
        <v>148.78048780487805</v>
      </c>
      <c r="Q835" t="str">
        <f t="shared" ref="Q835:Q898" si="80">LEFT(N835,FIND("/",N835)-1)</f>
        <v>music</v>
      </c>
      <c r="R835" t="str">
        <f t="shared" ref="R835:R898" si="81">REPLACE(N835,1, FIND("/",N835),"")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>
        <f t="shared" ref="P899:P962" si="85">IF(L899=0,0,E899/L899)</f>
        <v>0</v>
      </c>
      <c r="Q899" t="str">
        <f t="shared" ref="Q899:Q962" si="86">LEFT(N899,FIND("/",N899)-1)</f>
        <v>music</v>
      </c>
      <c r="R899" t="str">
        <f t="shared" ref="R899:R962" si="87">REPLACE(N899,1, FIND("/",N899),"")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IF(L963=0,0,E963/L963)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REPLACE(N963,1, FIND("/",N963),"")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IF(L1027=0,0,E1027/L1027)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REPLACE(N1027,1, FIND("/",N1027),"")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IF(L1091=0,0,E1091/L1091)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REPLACE(N1091,1, FIND("/",N1091),"")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IF(L1155=0,0,E1155/L1155)</f>
        <v>50</v>
      </c>
      <c r="Q1155" t="str">
        <f t="shared" ref="Q1155:Q1218" si="110">LEFT(N1155,FIND("/",N1155)-1)</f>
        <v>food</v>
      </c>
      <c r="R1155" t="str">
        <f t="shared" ref="R1155:R1218" si="111">REPLACE(N1155,1, FIND("/",N1155),"")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IF(L1219=0,0,E1219/L1219)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REPLACE(N1219,1, FIND("/",N1219),"")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IF(L1283=0,0,E1283/L1283)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REPLACE(N1283,1, FIND("/",N1283),"")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IF(L1347=0,0,E1347/L1347)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REPLACE(N1347,1, FIND("/",N1347),"")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>
        <f t="shared" ref="P1411:P1474" si="133">IF(L1411=0,0,E1411/L1411)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REPLACE(N1411,1, FIND("/",N1411),"")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IF(L1475=0,0,E1475/L1475)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REPLACE(N1475,1, FIND("/",N1475),"")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IF(L1539=0,0,E1539/L1539)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REPLACE(N1539,1, FIND("/",N1539),"")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IF(L1603=0,0,E1603/L1603)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REPLACE(N1603,1, FIND("/",N1603),"")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IF(L1667=0,0,E1667/L1667)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REPLACE(N1667,1, FIND("/",N1667),"")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>
        <f t="shared" ref="P1731:P1794" si="163">IF(L1731=0,0,E1731/L1731)</f>
        <v>0</v>
      </c>
      <c r="Q1731" t="str">
        <f t="shared" ref="Q1731:Q1794" si="164">LEFT(N1731,FIND("/",N1731)-1)</f>
        <v>music</v>
      </c>
      <c r="R1731" t="str">
        <f t="shared" ref="R1731:R1794" si="165">REPLACE(N1731,1, FIND("/",N1731),"")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IF(L1795=0,0,E1795/L1795)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REPLACE(N1795,1, FIND("/",N1795),"")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IF(L1859=0,0,E1859/L1859)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REPLACE(N1859,1, FIND("/",N1859),"")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IF(L1923=0,0,E1923/L1923)</f>
        <v>54</v>
      </c>
      <c r="Q1923" t="str">
        <f t="shared" ref="Q1923:Q1986" si="182">LEFT(N1923,FIND("/",N1923)-1)</f>
        <v>music</v>
      </c>
      <c r="R1923" t="str">
        <f t="shared" ref="R1923:R1986" si="183">REPLACE(N1923,1, FIND("/",N1923),"")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IF(L1987=0,0,E1987/L1987)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REPLACE(N1987,1, FIND("/",N1987),"")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IF(L2051=0,0,E2051/L2051)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REPLACE(N2051,1, FIND("/",N2051),"")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IF(L2115=0,0,E2115/L2115)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REPLACE(N2115,1, FIND("/",N2115),"")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IF(L2179=0,0,E2179/L2179)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REPLACE(N2179,1, FIND("/",N2179),"")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IF(L2243=0,0,E2243/L2243)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REPLACE(N2243,1, FIND("/",N2243),"")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IF(L2307=0,0,E2307/L2307)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REPLACE(N2307,1, FIND("/",N2307),"")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>
        <f t="shared" ref="P2371:P2434" si="223">IF(L2371=0,0,E2371/L2371)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REPLACE(N2371,1, FIND("/",N2371),"")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>
        <f t="shared" ref="P2435:P2498" si="229">IF(L2435=0,0,E2435/L2435)</f>
        <v>0</v>
      </c>
      <c r="Q2435" t="str">
        <f t="shared" ref="Q2435:Q2498" si="230">LEFT(N2435,FIND("/",N2435)-1)</f>
        <v>food</v>
      </c>
      <c r="R2435" t="str">
        <f t="shared" ref="R2435:R2498" si="231">REPLACE(N2435,1, FIND("/",N2435),"")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IF(L2499=0,0,E2499/L2499)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REPLACE(N2499,1, FIND("/",N2499),"")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>
        <f t="shared" ref="P2563:P2626" si="241">IF(L2563=0,0,E2563/L2563)</f>
        <v>0</v>
      </c>
      <c r="Q2563" t="str">
        <f t="shared" ref="Q2563:Q2626" si="242">LEFT(N2563,FIND("/",N2563)-1)</f>
        <v>food</v>
      </c>
      <c r="R2563" t="str">
        <f t="shared" ref="R2563:R2626" si="243">REPLACE(N2563,1, FIND("/",N2563),"")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IF(L2627=0,0,E2627/L2627)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REPLACE(N2627,1, FIND("/",N2627),"")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IF(L2691=0,0,E2691/L2691)</f>
        <v>1</v>
      </c>
      <c r="Q2691" t="str">
        <f t="shared" ref="Q2691:Q2754" si="254">LEFT(N2691,FIND("/",N2691)-1)</f>
        <v>food</v>
      </c>
      <c r="R2691" t="str">
        <f t="shared" ref="R2691:R2754" si="255">REPLACE(N2691,1, FIND("/",N2691),"")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IF(L2755=0,0,E2755/L2755)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REPLACE(N2755,1, FIND("/",N2755),"")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IF(L2819=0,0,E2819/L2819)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REPLACE(N2819,1, FIND("/",N2819),"")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>
        <f t="shared" ref="P2883:P2946" si="271">IF(L2883=0,0,E2883/L2883)</f>
        <v>0</v>
      </c>
      <c r="Q2883" t="str">
        <f t="shared" ref="Q2883:Q2946" si="272">LEFT(N2883,FIND("/",N2883)-1)</f>
        <v>theater</v>
      </c>
      <c r="R2883" t="str">
        <f t="shared" ref="R2883:R2946" si="273">REPLACE(N2883,1, FIND("/",N2883),"")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>
        <f t="shared" ref="P2947:P3010" si="277">IF(L2947=0,0,E2947/L2947)</f>
        <v>0</v>
      </c>
      <c r="Q2947" t="str">
        <f t="shared" ref="Q2947:Q3010" si="278">LEFT(N2947,FIND("/",N2947)-1)</f>
        <v>theater</v>
      </c>
      <c r="R2947" t="str">
        <f t="shared" ref="R2947:R3010" si="279">REPLACE(N2947,1, FIND("/",N2947),"")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IF(L3011=0,0,E3011/L3011)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REPLACE(N3011,1, FIND("/",N3011),"")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IF(L3075=0,0,E3075/L3075)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REPLACE(N3075,1, FIND("/",N3075),"")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IF(L3139=0,0,E3139/L3139)</f>
        <v>50</v>
      </c>
      <c r="Q3139" t="str">
        <f t="shared" ref="Q3139:Q3202" si="296">LEFT(N3139,FIND("/",N3139)-1)</f>
        <v>theater</v>
      </c>
      <c r="R3139" t="str">
        <f t="shared" ref="R3139:R3202" si="297">REPLACE(N3139,1, FIND("/",N3139),"")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IF(L3203=0,0,E3203/L3203)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REPLACE(N3203,1, FIND("/",N3203),"")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IF(L3267=0,0,E3267/L3267)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REPLACE(N3267,1, FIND("/",N3267),"")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IF(L3331=0,0,E3331/L3331)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REPLACE(N3331,1, FIND("/",N3331),"")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IF(L3395=0,0,E3395/L3395)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REPLACE(N3395,1, FIND("/",N3395),"")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IF(L3459=0,0,E3459/L3459)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REPLACE(N3459,1, FIND("/",N3459),"")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IF(L3523=0,0,E3523/L3523)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REPLACE(N3523,1, FIND("/",N3523),"")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IF(L3587=0,0,E3587/L3587)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REPLACE(N3587,1, FIND("/",N3587),"")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IF(L3651=0,0,E3651/L3651)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REPLACE(N3651,1, FIND("/",N3651),"")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IF(L3715=0,0,E3715/L3715)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REPLACE(N3715,1, FIND("/",N3715),"")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IF(L3779=0,0,E3779/L3779)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REPLACE(N3779,1, FIND("/",N3779),"")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IF(L3843=0,0,E3843/L3843)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REPLACE(N3843,1, FIND("/",N3843),"")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IF(L3907=0,0,E3907/L3907)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REPLACE(N3907,1, FIND("/",N3907),"")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IF(L3971=0,0,E3971/L3971)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REPLACE(N3971,1, FIND("/",N3971),"")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IF(L4035=0,0,E4035/L4035)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REPLACE(N4035,1, FIND("/",N4035),"")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>
        <f t="shared" ref="P4099:P4115" si="385">IF(L4099=0,0,E4099/L4099)</f>
        <v>0</v>
      </c>
      <c r="Q4099" t="str">
        <f t="shared" ref="Q4099:Q4115" si="386">LEFT(N4099,FIND("/",N4099)-1)</f>
        <v>theater</v>
      </c>
      <c r="R4099" t="str">
        <f t="shared" ref="R4099:R4115" si="387">REPLACE(N4099,1, FIND("/",N4099),"")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0167537B-9421-4F2F-831E-26D57004A5C5}">
    <filterColumn colId="5">
      <filters>
        <filter val="failed"/>
      </filters>
    </filterColumn>
  </autoFilter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0.39997558519241921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4D6-B47E-41B3-95B5-AEA559EF4DA9}">
  <dimension ref="A1:H50"/>
  <sheetViews>
    <sheetView workbookViewId="0">
      <selection activeCell="M30" sqref="M30"/>
    </sheetView>
  </sheetViews>
  <sheetFormatPr defaultRowHeight="14.5" x14ac:dyDescent="0.35"/>
  <cols>
    <col min="1" max="1" width="25.7265625" customWidth="1"/>
    <col min="2" max="2" width="16.6328125" bestFit="1" customWidth="1"/>
    <col min="3" max="3" width="13.54296875" bestFit="1" customWidth="1"/>
    <col min="4" max="4" width="15.726562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8383</v>
      </c>
      <c r="D1" t="s">
        <v>8384</v>
      </c>
      <c r="E1" t="s">
        <v>8382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 s="13">
        <f>COUNTIFS('Data Sheet'!$D:$D, "&lt;1000", 'Data Sheet'!$F:$F,"successful")</f>
        <v>322</v>
      </c>
      <c r="C2" s="13">
        <f>COUNTIFS('Data Sheet'!$D:$D, "&lt;1000", 'Data Sheet'!$F:$F,"failed")</f>
        <v>113</v>
      </c>
      <c r="D2" s="13">
        <f>COUNTIFS('Data Sheet'!$D:$D, "&lt;1000", 'Data Sheet'!$F:$F,"canceled")</f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35">
      <c r="A3" t="s">
        <v>8389</v>
      </c>
      <c r="B3" s="13">
        <f>COUNTIFS('Data Sheet'!$D:$D, "&gt;=1000",'Data Sheet'!$D:$D, "&lt;=4999", 'Data Sheet'!$F:$F,"successful")</f>
        <v>932</v>
      </c>
      <c r="C3" s="13">
        <f>COUNTIFS('Data Sheet'!$D:$D, "&gt;=1000",'Data Sheet'!$D:$D, "&lt;=4999", 'Data Sheet'!$F:$F,"failed")</f>
        <v>420</v>
      </c>
      <c r="D3" s="13">
        <f>COUNTIFS('Data Sheet'!$D:$D, "&gt;=1000",'Data Sheet'!$D:$D, "&lt;=4999", 'Data Sheet'!$F:$F,"canceled")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35">
      <c r="A4" t="s">
        <v>8390</v>
      </c>
      <c r="B4" s="13">
        <f>COUNTIFS('Data Sheet'!$D:$D, "&gt;=5000",'Data Sheet'!$D:$D, "&lt;=9999", 'Data Sheet'!$F:$F,"successful")</f>
        <v>381</v>
      </c>
      <c r="C4" s="13">
        <f>COUNTIFS('Data Sheet'!$D:$D, "&gt;=5000",'Data Sheet'!$D:$D, "&lt;=9999", 'Data Sheet'!$F:$F,"failed")</f>
        <v>283</v>
      </c>
      <c r="D4" s="13">
        <f>COUNTIFS('Data Sheet'!$D:$D, "&gt;=5000",'Data Sheet'!$D:$D, "&lt;=9999", 'Data Sheet'!$F:$F,"canceled")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5">
      <c r="A5" t="s">
        <v>8391</v>
      </c>
      <c r="B5" s="13">
        <f>COUNTIFS('Data Sheet'!$D:$D, "&gt;=10000",'Data Sheet'!$D:$D, "&lt;=14999", 'Data Sheet'!$F:$F,"successful")</f>
        <v>168</v>
      </c>
      <c r="C5" s="13">
        <f>COUNTIFS('Data Sheet'!$D:$D, "&gt;=10000",'Data Sheet'!$D:$D, "&lt;=14999", 'Data Sheet'!$F:$F,"failed")</f>
        <v>144</v>
      </c>
      <c r="D5" s="13">
        <f>COUNTIFS('Data Sheet'!$D:$D, "&gt;=10000",'Data Sheet'!$D:$D, "&lt;=14999", 'Data Sheet'!$F:$F,"canceled")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5">
      <c r="A6" t="s">
        <v>8392</v>
      </c>
      <c r="B6" s="13">
        <f>COUNTIFS('Data Sheet'!$D:$D, "&gt;=15000",'Data Sheet'!$D:$D, "&lt;=19999", 'Data Sheet'!$F:$F,"successful")</f>
        <v>94</v>
      </c>
      <c r="C6" s="13">
        <f>COUNTIFS('Data Sheet'!$D:$D, "&gt;=15000",'Data Sheet'!$D:$D, "&lt;=19999", 'Data Sheet'!$F:$F,"failed")</f>
        <v>90</v>
      </c>
      <c r="D6" s="13">
        <f>COUNTIFS('Data Sheet'!$D:$D, "&gt;=15000",'Data Sheet'!$D:$D, "&lt;=19999", 'Data Sheet'!$F:$F,"canceled")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5">
      <c r="A7" t="s">
        <v>8393</v>
      </c>
      <c r="B7" s="13">
        <f>COUNTIFS('Data Sheet'!$D:$D, "&gt;=20000",'Data Sheet'!$D:$D, "&lt;=24999", 'Data Sheet'!$F:$F,"successful")</f>
        <v>62</v>
      </c>
      <c r="C7" s="13">
        <f>COUNTIFS('Data Sheet'!$D:$D, "&gt;=20000",'Data Sheet'!$D:$D, "&lt;=24999", 'Data Sheet'!$F:$F,"failed")</f>
        <v>72</v>
      </c>
      <c r="D7" s="13">
        <f>COUNTIFS('Data Sheet'!$D:$D, "&gt;=20000",'Data Sheet'!$D:$D, "&lt;=24999", 'Data Sheet'!$F:$F,"canceled")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5">
      <c r="A8" t="s">
        <v>8394</v>
      </c>
      <c r="B8" s="13">
        <f>COUNTIFS('Data Sheet'!$D:$D, "&gt;=25000",'Data Sheet'!$D:$D, "&lt;=29999", 'Data Sheet'!$F:$F,"successful")</f>
        <v>55</v>
      </c>
      <c r="C8" s="13">
        <f>COUNTIFS('Data Sheet'!$D:$D, "&gt;=25000",'Data Sheet'!$D:$D, "&lt;=29999", 'Data Sheet'!$F:$F,"failed")</f>
        <v>64</v>
      </c>
      <c r="D8" s="13">
        <f>COUNTIFS('Data Sheet'!$D:$D, "&gt;=25000",'Data Sheet'!$D:$D, "&lt;=29999", 'Data Sheet'!$F:$F,"canceled")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5">
      <c r="A9" t="s">
        <v>8395</v>
      </c>
      <c r="B9" s="13">
        <f>COUNTIFS('Data Sheet'!$D:$D, "&gt;=30000",'Data Sheet'!$D:$D, "&lt;=34999", 'Data Sheet'!$F:$F,"successful")</f>
        <v>32</v>
      </c>
      <c r="C9" s="13">
        <f>COUNTIFS('Data Sheet'!$D:$D, "&gt;=30000",'Data Sheet'!$D:$D, "&lt;=34999", 'Data Sheet'!$F:$F,"failed")</f>
        <v>37</v>
      </c>
      <c r="D9" s="13">
        <f>COUNTIFS('Data Sheet'!$D:$D, "&gt;=30000",'Data Sheet'!$D:$D, "&lt;=34999", 'Data Sheet'!$F:$F,"canceled")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5">
      <c r="A10" t="s">
        <v>8396</v>
      </c>
      <c r="B10" s="13">
        <f>COUNTIFS('Data Sheet'!$D:$D, "&gt;=35000",'Data Sheet'!$D:$D, "&lt;=39999", 'Data Sheet'!$F:$F,"successful")</f>
        <v>26</v>
      </c>
      <c r="C10" s="13">
        <f>COUNTIFS('Data Sheet'!$D:$D, "&gt;=35000",'Data Sheet'!$D:$D, "&lt;=39999", 'Data Sheet'!$F:$F,"failed")</f>
        <v>22</v>
      </c>
      <c r="D10" s="13">
        <f>COUNTIFS('Data Sheet'!$D:$D, "&gt;=35000",'Data Sheet'!$D:$D, "&lt;=39999", 'Data Sheet'!$F:$F,"canceled")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5">
      <c r="A11" t="s">
        <v>8397</v>
      </c>
      <c r="B11" s="13">
        <f>COUNTIFS('Data Sheet'!$D:$D, "&gt;=40000",'Data Sheet'!$D:$D, "&lt;=44999", 'Data Sheet'!$F:$F,"successful")</f>
        <v>21</v>
      </c>
      <c r="C11" s="13">
        <f>COUNTIFS('Data Sheet'!$D:$D, "&gt;=40000",'Data Sheet'!$D:$D, "&lt;=44999", 'Data Sheet'!$F:$F,"failed")</f>
        <v>16</v>
      </c>
      <c r="D11" s="13">
        <f>COUNTIFS('Data Sheet'!$D:$D, "&gt;=40000",'Data Sheet'!$D:$D, "&lt;=44999", 'Data Sheet'!$F:$F,"canceled")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5">
      <c r="A12" t="s">
        <v>8398</v>
      </c>
      <c r="B12" s="13">
        <f>COUNTIFS('Data Sheet'!$D:$D, "&gt;=45000",'Data Sheet'!$D:$D, "&lt;=49999", 'Data Sheet'!$F:$F,"successful")</f>
        <v>6</v>
      </c>
      <c r="C12" s="13">
        <f>COUNTIFS('Data Sheet'!$D:$D, "&gt;=45000",'Data Sheet'!$D:$D, "&lt;=49999", 'Data Sheet'!$F:$F,"failed")</f>
        <v>11</v>
      </c>
      <c r="D12" s="13">
        <f>COUNTIFS('Data Sheet'!$D:$D, "&gt;=45000",'Data Sheet'!$D:$D, "&lt;=49999", 'Data Sheet'!$F:$F,"canceled")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5">
      <c r="A13" t="s">
        <v>8399</v>
      </c>
      <c r="B13" s="13">
        <f>COUNTIFS('Data Sheet'!$D:$D, "&gt;=50000", 'Data Sheet'!$F:$F,"successful")</f>
        <v>86</v>
      </c>
      <c r="C13" s="13">
        <f>COUNTIFS('Data Sheet'!$D:$D, "&gt;=50000", 'Data Sheet'!$F:$F,"failed")</f>
        <v>258</v>
      </c>
      <c r="D13" s="13">
        <f>COUNTIFS('Data Sheet'!$D:$D, "&gt;=50000", 'Data Sheet'!$F:$F,"canceled")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50" spans="1:1" x14ac:dyDescent="0.35">
      <c r="A50" t="s">
        <v>8400</v>
      </c>
    </row>
  </sheetData>
  <phoneticPr fontId="3" type="noConversion"/>
  <pageMargins left="0.7" right="0.7" top="0.75" bottom="0.75" header="0.3" footer="0.3"/>
  <ignoredErrors>
    <ignoredError sqref="C2:C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D97E2-A6BE-4CF0-8088-46B3D224B518}">
  <dimension ref="A1:J2186"/>
  <sheetViews>
    <sheetView workbookViewId="0">
      <selection activeCell="H2" sqref="H2:J8"/>
    </sheetView>
  </sheetViews>
  <sheetFormatPr defaultRowHeight="14.5" x14ac:dyDescent="0.35"/>
  <cols>
    <col min="2" max="2" width="13.1796875" bestFit="1" customWidth="1"/>
    <col min="5" max="5" width="13.1796875" bestFit="1" customWidth="1"/>
    <col min="9" max="9" width="14.453125" bestFit="1" customWidth="1"/>
    <col min="10" max="10" width="10.36328125" bestFit="1" customWidth="1"/>
  </cols>
  <sheetData>
    <row r="1" spans="1:10" x14ac:dyDescent="0.3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0" x14ac:dyDescent="0.35">
      <c r="A2" t="s">
        <v>8219</v>
      </c>
      <c r="B2">
        <v>182</v>
      </c>
      <c r="D2" t="s">
        <v>8221</v>
      </c>
      <c r="E2">
        <v>0</v>
      </c>
      <c r="H2" s="15" t="s">
        <v>8403</v>
      </c>
      <c r="I2" s="1" t="s">
        <v>8401</v>
      </c>
      <c r="J2" s="15" t="s">
        <v>8409</v>
      </c>
    </row>
    <row r="3" spans="1:10" x14ac:dyDescent="0.35">
      <c r="A3" t="s">
        <v>8219</v>
      </c>
      <c r="B3">
        <v>79</v>
      </c>
      <c r="D3" t="s">
        <v>8221</v>
      </c>
      <c r="E3">
        <v>1</v>
      </c>
      <c r="H3" t="s">
        <v>8402</v>
      </c>
      <c r="I3" s="16">
        <f>AVERAGE($B$2:$B$2186)</f>
        <v>194.42517162471395</v>
      </c>
      <c r="J3" s="16">
        <f>AVERAGE(E$2:E$1531)</f>
        <v>17.709803921568628</v>
      </c>
    </row>
    <row r="4" spans="1:10" x14ac:dyDescent="0.35">
      <c r="A4" t="s">
        <v>8219</v>
      </c>
      <c r="B4">
        <v>35</v>
      </c>
      <c r="D4" t="s">
        <v>8221</v>
      </c>
      <c r="E4">
        <v>10</v>
      </c>
      <c r="H4" t="s">
        <v>8404</v>
      </c>
      <c r="I4" s="17">
        <f>MEDIAN($B$2:$B$2186)</f>
        <v>62</v>
      </c>
      <c r="J4" s="17">
        <f>MEDIAN(E$2:E$1531)</f>
        <v>4</v>
      </c>
    </row>
    <row r="5" spans="1:10" x14ac:dyDescent="0.35">
      <c r="A5" t="s">
        <v>8219</v>
      </c>
      <c r="B5">
        <v>150</v>
      </c>
      <c r="D5" t="s">
        <v>8221</v>
      </c>
      <c r="E5">
        <v>0</v>
      </c>
      <c r="H5" t="s">
        <v>8405</v>
      </c>
      <c r="I5" s="17">
        <f>MIN($B$2:$B$2186)</f>
        <v>1</v>
      </c>
      <c r="J5" s="17">
        <f>MIN(E$2:E$1531)</f>
        <v>0</v>
      </c>
    </row>
    <row r="6" spans="1:10" x14ac:dyDescent="0.35">
      <c r="A6" t="s">
        <v>8219</v>
      </c>
      <c r="B6">
        <v>284</v>
      </c>
      <c r="D6" t="s">
        <v>8221</v>
      </c>
      <c r="E6">
        <v>7</v>
      </c>
      <c r="H6" t="s">
        <v>8406</v>
      </c>
      <c r="I6" s="17">
        <f>MAX($B$2:$B$2186)</f>
        <v>26457</v>
      </c>
      <c r="J6" s="17">
        <f>MAX(E$2:E$1531)</f>
        <v>1293</v>
      </c>
    </row>
    <row r="7" spans="1:10" x14ac:dyDescent="0.35">
      <c r="A7" t="s">
        <v>8219</v>
      </c>
      <c r="B7">
        <v>47</v>
      </c>
      <c r="D7" t="s">
        <v>8221</v>
      </c>
      <c r="E7">
        <v>0</v>
      </c>
      <c r="H7" t="s">
        <v>8407</v>
      </c>
      <c r="I7" s="17">
        <f>_xlfn.VAR.P($B$2:$B$2186)</f>
        <v>712840.9867348104</v>
      </c>
      <c r="J7" s="16">
        <f>_xlfn.VAR.P(E$2:E$1531)</f>
        <v>3773.2216685890044</v>
      </c>
    </row>
    <row r="8" spans="1:10" x14ac:dyDescent="0.35">
      <c r="A8" t="s">
        <v>8219</v>
      </c>
      <c r="B8">
        <v>58</v>
      </c>
      <c r="D8" t="s">
        <v>8221</v>
      </c>
      <c r="E8">
        <v>1</v>
      </c>
      <c r="H8" t="s">
        <v>8408</v>
      </c>
      <c r="I8" s="17">
        <f>_xlfn.STDEV.P($B$2:$B$2186)</f>
        <v>844.29910975602149</v>
      </c>
      <c r="J8" s="17">
        <f>_xlfn.STDEV.P(E$2:E$1531)</f>
        <v>61.426555076684906</v>
      </c>
    </row>
    <row r="9" spans="1:10" x14ac:dyDescent="0.35">
      <c r="A9" t="s">
        <v>8219</v>
      </c>
      <c r="B9">
        <v>57</v>
      </c>
      <c r="D9" t="s">
        <v>8221</v>
      </c>
      <c r="E9">
        <v>2</v>
      </c>
      <c r="J9" s="16"/>
    </row>
    <row r="10" spans="1:10" x14ac:dyDescent="0.35">
      <c r="A10" t="s">
        <v>8219</v>
      </c>
      <c r="B10">
        <v>12</v>
      </c>
      <c r="D10" t="s">
        <v>8221</v>
      </c>
      <c r="E10">
        <v>3</v>
      </c>
    </row>
    <row r="11" spans="1:10" x14ac:dyDescent="0.35">
      <c r="A11" t="s">
        <v>8219</v>
      </c>
      <c r="B11">
        <v>20</v>
      </c>
      <c r="D11" t="s">
        <v>8221</v>
      </c>
      <c r="E11">
        <v>10</v>
      </c>
    </row>
    <row r="12" spans="1:10" x14ac:dyDescent="0.35">
      <c r="A12" t="s">
        <v>8219</v>
      </c>
      <c r="B12">
        <v>19</v>
      </c>
      <c r="D12" t="s">
        <v>8221</v>
      </c>
      <c r="E12">
        <v>10</v>
      </c>
    </row>
    <row r="13" spans="1:10" x14ac:dyDescent="0.35">
      <c r="A13" t="s">
        <v>8219</v>
      </c>
      <c r="B13">
        <v>75</v>
      </c>
      <c r="D13" t="s">
        <v>8221</v>
      </c>
      <c r="E13">
        <v>1</v>
      </c>
    </row>
    <row r="14" spans="1:10" x14ac:dyDescent="0.35">
      <c r="A14" t="s">
        <v>8219</v>
      </c>
      <c r="B14">
        <v>827</v>
      </c>
      <c r="D14" t="s">
        <v>8221</v>
      </c>
      <c r="E14">
        <v>0</v>
      </c>
    </row>
    <row r="15" spans="1:10" x14ac:dyDescent="0.35">
      <c r="A15" t="s">
        <v>8219</v>
      </c>
      <c r="B15">
        <v>51</v>
      </c>
      <c r="D15" t="s">
        <v>8221</v>
      </c>
      <c r="E15">
        <v>0</v>
      </c>
    </row>
    <row r="16" spans="1:10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64BAB-130D-4C6E-941B-CE8A56C7D023}">
  <dimension ref="A3:F14"/>
  <sheetViews>
    <sheetView tabSelected="1" workbookViewId="0">
      <selection activeCell="L53" sqref="L5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8" t="s">
        <v>8355</v>
      </c>
      <c r="B3" s="8" t="s">
        <v>8354</v>
      </c>
    </row>
    <row r="4" spans="1:6" x14ac:dyDescent="0.3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9" t="s">
        <v>8364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35">
      <c r="A6" s="9" t="s">
        <v>8360</v>
      </c>
      <c r="B6" s="10">
        <v>20</v>
      </c>
      <c r="C6" s="10">
        <v>120</v>
      </c>
      <c r="D6" s="10">
        <v>20</v>
      </c>
      <c r="E6" s="10">
        <v>540</v>
      </c>
      <c r="F6" s="10">
        <v>700</v>
      </c>
    </row>
    <row r="7" spans="1:6" x14ac:dyDescent="0.35">
      <c r="A7" s="9" t="s">
        <v>8363</v>
      </c>
      <c r="B7" s="10">
        <v>178</v>
      </c>
      <c r="C7" s="10">
        <v>213</v>
      </c>
      <c r="D7" s="10"/>
      <c r="E7" s="10">
        <v>209</v>
      </c>
      <c r="F7" s="10">
        <v>600</v>
      </c>
    </row>
    <row r="8" spans="1:6" x14ac:dyDescent="0.35">
      <c r="A8" s="9" t="s">
        <v>8356</v>
      </c>
      <c r="B8" s="10">
        <v>40</v>
      </c>
      <c r="C8" s="10">
        <v>180</v>
      </c>
      <c r="D8" s="10"/>
      <c r="E8" s="10">
        <v>300</v>
      </c>
      <c r="F8" s="10">
        <v>520</v>
      </c>
    </row>
    <row r="9" spans="1:6" x14ac:dyDescent="0.35">
      <c r="A9" s="9" t="s">
        <v>8362</v>
      </c>
      <c r="B9" s="10">
        <v>30</v>
      </c>
      <c r="C9" s="10">
        <v>127</v>
      </c>
      <c r="D9" s="10"/>
      <c r="E9" s="10">
        <v>80</v>
      </c>
      <c r="F9" s="10">
        <v>237</v>
      </c>
    </row>
    <row r="10" spans="1:6" x14ac:dyDescent="0.35">
      <c r="A10" s="9" t="s">
        <v>8358</v>
      </c>
      <c r="B10" s="10"/>
      <c r="C10" s="10">
        <v>140</v>
      </c>
      <c r="D10" s="10"/>
      <c r="E10" s="10">
        <v>80</v>
      </c>
      <c r="F10" s="10">
        <v>220</v>
      </c>
    </row>
    <row r="11" spans="1:6" x14ac:dyDescent="0.35">
      <c r="A11" s="9" t="s">
        <v>8361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5">
      <c r="A12" s="9" t="s">
        <v>8357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35">
      <c r="A13" s="9" t="s">
        <v>8359</v>
      </c>
      <c r="B13" s="10">
        <v>24</v>
      </c>
      <c r="C13" s="10"/>
      <c r="D13" s="10"/>
      <c r="E13" s="10"/>
      <c r="F13" s="10">
        <v>24</v>
      </c>
    </row>
    <row r="14" spans="1:6" x14ac:dyDescent="0.35">
      <c r="A14" s="9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620F9-0512-4C10-9CAC-0770F4F49E69}">
  <dimension ref="A1:F47"/>
  <sheetViews>
    <sheetView workbookViewId="0">
      <selection activeCell="Q26" sqref="Q2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8310</v>
      </c>
    </row>
    <row r="2" spans="1:6" x14ac:dyDescent="0.35">
      <c r="A2" s="8" t="s">
        <v>8308</v>
      </c>
      <c r="B2" t="s">
        <v>8310</v>
      </c>
    </row>
    <row r="4" spans="1:6" x14ac:dyDescent="0.35">
      <c r="A4" s="8" t="s">
        <v>8355</v>
      </c>
      <c r="B4" s="8" t="s">
        <v>8354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9" t="s">
        <v>8313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8314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8317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8318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8319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8321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8323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8324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8325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8328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8329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8330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8331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8332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8333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8334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8336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8337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8338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8339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8340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8341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8342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8343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8344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8345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8346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8347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8348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8350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8351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8352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8353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F2194-97AC-4165-9EDD-A3DC2511674A}">
  <dimension ref="A1:F18"/>
  <sheetViews>
    <sheetView workbookViewId="0">
      <selection activeCell="C15" sqref="C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3.6328125" bestFit="1" customWidth="1"/>
    <col min="8" max="8" width="3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6" x14ac:dyDescent="0.35">
      <c r="A1" s="8" t="s">
        <v>8308</v>
      </c>
      <c r="B1" t="s">
        <v>8310</v>
      </c>
    </row>
    <row r="2" spans="1:6" x14ac:dyDescent="0.35">
      <c r="A2" s="8" t="s">
        <v>8379</v>
      </c>
      <c r="B2" t="s">
        <v>8310</v>
      </c>
    </row>
    <row r="4" spans="1:6" x14ac:dyDescent="0.35">
      <c r="A4" s="8" t="s">
        <v>8355</v>
      </c>
      <c r="B4" s="8" t="s">
        <v>8354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2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Sheet</vt:lpstr>
      <vt:lpstr>Bonus</vt:lpstr>
      <vt:lpstr>Bonus - Stats Analysis</vt:lpstr>
      <vt:lpstr>Campaigns per Category</vt:lpstr>
      <vt:lpstr>Sub Category</vt:lpstr>
      <vt:lpstr>Dates -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Jasper Desktop</cp:lastModifiedBy>
  <dcterms:created xsi:type="dcterms:W3CDTF">2017-04-20T15:17:24Z</dcterms:created>
  <dcterms:modified xsi:type="dcterms:W3CDTF">2020-09-26T18:15:43Z</dcterms:modified>
</cp:coreProperties>
</file>