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jaspkaur\Google Drive\data_analysis\chorizanthe\chori_germ\dec2017\"/>
    </mc:Choice>
  </mc:AlternateContent>
  <bookViews>
    <workbookView xWindow="0" yWindow="0" windowWidth="18870" windowHeight="7815" tabRatio="725" activeTab="3" xr2:uid="{00000000-000D-0000-FFFF-FFFF00000000}"/>
  </bookViews>
  <sheets>
    <sheet name="gh_storage_nov2016" sheetId="4" r:id="rId1"/>
    <sheet name="storage" sheetId="7" r:id="rId2"/>
    <sheet name="gh_supp_water_nov2016" sheetId="5" r:id="rId3"/>
    <sheet name="irrigation" sheetId="8" r:id="rId4"/>
    <sheet name="sh_nps2_inv_nov2016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8" l="1"/>
  <c r="I19" i="8"/>
  <c r="J31" i="7"/>
  <c r="J30" i="7"/>
  <c r="J14" i="7"/>
  <c r="J16" i="7"/>
  <c r="J17" i="7"/>
  <c r="J18" i="7"/>
  <c r="J19" i="7"/>
  <c r="J9" i="7"/>
  <c r="J10" i="7"/>
  <c r="J11" i="7"/>
  <c r="J12" i="7"/>
  <c r="J13" i="7"/>
  <c r="J6" i="7"/>
  <c r="J5" i="7"/>
  <c r="M16" i="6" l="1"/>
  <c r="M15" i="6"/>
  <c r="M12" i="6"/>
  <c r="M10" i="6"/>
  <c r="M8" i="6"/>
  <c r="M7" i="6"/>
  <c r="M6" i="6"/>
  <c r="M5" i="6"/>
  <c r="M4" i="6"/>
  <c r="M3" i="6"/>
  <c r="Q19" i="5"/>
  <c r="O89" i="4"/>
  <c r="O83" i="4"/>
  <c r="O74" i="4"/>
  <c r="O68" i="4"/>
  <c r="O67" i="4"/>
  <c r="O62" i="4"/>
  <c r="O48" i="4"/>
  <c r="O44" i="4"/>
  <c r="O32" i="4"/>
  <c r="O19" i="4"/>
  <c r="O18" i="4"/>
  <c r="O17" i="4"/>
  <c r="O14" i="4"/>
  <c r="O13" i="4"/>
  <c r="O12" i="4"/>
  <c r="O11" i="4"/>
  <c r="O10" i="4"/>
  <c r="O6" i="4"/>
  <c r="K16" i="6" l="1"/>
  <c r="J16" i="6"/>
  <c r="K15" i="6"/>
  <c r="J15" i="6"/>
  <c r="K12" i="6"/>
  <c r="J12" i="6"/>
  <c r="K10" i="6"/>
  <c r="J10" i="6"/>
  <c r="K8" i="6"/>
  <c r="J8" i="6"/>
  <c r="K7" i="6"/>
  <c r="J7" i="6"/>
  <c r="K6" i="6"/>
  <c r="J6" i="6"/>
  <c r="K5" i="6"/>
  <c r="J5" i="6"/>
  <c r="K4" i="6"/>
  <c r="J4" i="6"/>
  <c r="K3" i="6"/>
  <c r="J3" i="6"/>
  <c r="O72" i="5"/>
  <c r="N72" i="5"/>
  <c r="N19" i="5"/>
  <c r="M89" i="4"/>
  <c r="L89" i="4"/>
  <c r="M83" i="4"/>
  <c r="L83" i="4"/>
  <c r="M74" i="4"/>
  <c r="L74" i="4"/>
  <c r="M68" i="4"/>
  <c r="L68" i="4"/>
  <c r="M67" i="4"/>
  <c r="L67" i="4"/>
  <c r="M62" i="4"/>
  <c r="L62" i="4"/>
  <c r="M48" i="4"/>
  <c r="L48" i="4"/>
  <c r="M44" i="4"/>
  <c r="L44" i="4"/>
  <c r="M32" i="4"/>
  <c r="L32" i="4"/>
  <c r="M31" i="4"/>
  <c r="L31" i="4"/>
  <c r="M19" i="4"/>
  <c r="L19" i="4"/>
  <c r="M18" i="4"/>
  <c r="L18" i="4"/>
  <c r="M17" i="4"/>
  <c r="L17" i="4"/>
  <c r="M14" i="4"/>
  <c r="L14" i="4"/>
  <c r="M13" i="4"/>
  <c r="L13" i="4"/>
  <c r="M12" i="4"/>
  <c r="L12" i="4"/>
  <c r="M11" i="4"/>
  <c r="L11" i="4"/>
  <c r="M10" i="4"/>
  <c r="L10" i="4"/>
  <c r="M6" i="4"/>
  <c r="L6" i="4"/>
  <c r="H15" i="6" l="1"/>
  <c r="H6" i="6"/>
  <c r="H5" i="6"/>
  <c r="G16" i="6"/>
  <c r="G15" i="6"/>
  <c r="G12" i="6"/>
  <c r="G10" i="6"/>
  <c r="G8" i="6"/>
  <c r="G7" i="6"/>
  <c r="G6" i="6"/>
  <c r="G5" i="6"/>
  <c r="G4" i="6"/>
  <c r="G3" i="6"/>
  <c r="L72" i="5"/>
  <c r="K72" i="5"/>
  <c r="L69" i="5"/>
  <c r="K69" i="5"/>
  <c r="K19" i="5"/>
  <c r="J95" i="4"/>
  <c r="I95" i="4"/>
  <c r="J89" i="4"/>
  <c r="J88" i="4"/>
  <c r="I89" i="4"/>
  <c r="I88" i="4"/>
  <c r="J83" i="4"/>
  <c r="I83" i="4"/>
  <c r="I82" i="4"/>
  <c r="J74" i="4"/>
  <c r="I74" i="4"/>
  <c r="J68" i="4"/>
  <c r="I68" i="4"/>
  <c r="I67" i="4"/>
  <c r="J62" i="4"/>
  <c r="I62" i="4"/>
  <c r="I49" i="4"/>
  <c r="I44" i="4"/>
  <c r="J32" i="4"/>
  <c r="I32" i="4"/>
  <c r="J31" i="4"/>
  <c r="I31" i="4"/>
  <c r="J18" i="4"/>
  <c r="I18" i="4"/>
  <c r="I17" i="4"/>
  <c r="I14" i="4"/>
  <c r="J13" i="4"/>
  <c r="I13" i="4"/>
  <c r="I12" i="4"/>
  <c r="I11" i="4"/>
  <c r="J10" i="4"/>
  <c r="I10" i="4"/>
  <c r="J6" i="4"/>
  <c r="I6" i="4"/>
</calcChain>
</file>

<file path=xl/sharedStrings.xml><?xml version="1.0" encoding="utf-8"?>
<sst xmlns="http://schemas.openxmlformats.org/spreadsheetml/2006/main" count="933" uniqueCount="81">
  <si>
    <t>Site</t>
  </si>
  <si>
    <t># of plants arising from packet</t>
  </si>
  <si>
    <t>diameter of plants (average)</t>
  </si>
  <si>
    <t># of branches (average)</t>
  </si>
  <si>
    <t>EO12</t>
  </si>
  <si>
    <t>EO14</t>
  </si>
  <si>
    <t>NPS1</t>
  </si>
  <si>
    <t>NPS2</t>
  </si>
  <si>
    <t>site</t>
  </si>
  <si>
    <t>water</t>
  </si>
  <si>
    <t>w</t>
  </si>
  <si>
    <t>nw</t>
  </si>
  <si>
    <t>replicate</t>
  </si>
  <si>
    <t>Treatment</t>
  </si>
  <si>
    <t>Year</t>
  </si>
  <si>
    <t>SS</t>
  </si>
  <si>
    <t>RTSI</t>
  </si>
  <si>
    <t>RTNSI</t>
  </si>
  <si>
    <t>pseudo-rep (indiv seeds)</t>
  </si>
  <si>
    <t>involucre</t>
  </si>
  <si>
    <t>shade</t>
  </si>
  <si>
    <t>I</t>
  </si>
  <si>
    <t>s</t>
  </si>
  <si>
    <t>ns</t>
  </si>
  <si>
    <t>CI</t>
  </si>
  <si>
    <t>year</t>
  </si>
  <si>
    <t>SS (pink)</t>
  </si>
  <si>
    <t>RTSI (Brown)</t>
  </si>
  <si>
    <t>RTNSI (Orange)</t>
  </si>
  <si>
    <t>2013 (Blue)</t>
  </si>
  <si>
    <t>5 and 1/3 flats</t>
  </si>
  <si>
    <t>16 rows of 6 cells each</t>
  </si>
  <si>
    <t>6 seeds per cell</t>
  </si>
  <si>
    <t>Middle bench; going W to East</t>
  </si>
  <si>
    <t>P, Br, O</t>
  </si>
  <si>
    <t>B, P, Br</t>
  </si>
  <si>
    <t>O, B, P</t>
  </si>
  <si>
    <t>Br, O, B</t>
  </si>
  <si>
    <t>B</t>
  </si>
  <si>
    <t>eo12</t>
  </si>
  <si>
    <t>eo12, eo14</t>
  </si>
  <si>
    <t>eo14, nps1</t>
  </si>
  <si>
    <t>nps1</t>
  </si>
  <si>
    <t>nps2</t>
  </si>
  <si>
    <t>4 rows for each site</t>
  </si>
  <si>
    <t>24 cells * 6 seeds per site</t>
  </si>
  <si>
    <t>6 cells * 6 seeds per treatment combination</t>
  </si>
  <si>
    <t>pseudo-rep (indiv seeds) / replicate</t>
  </si>
  <si>
    <t>light pink stakes</t>
  </si>
  <si>
    <t>variable number of replicates</t>
  </si>
  <si>
    <t>variable number of pseudoreps</t>
  </si>
  <si>
    <t>Left to Right</t>
  </si>
  <si>
    <t>were seeds selected a priori?</t>
  </si>
  <si>
    <t>10 rows altogether with 6 cells each</t>
  </si>
  <si>
    <t>seed condition - poor</t>
  </si>
  <si>
    <t>22nov2016</t>
  </si>
  <si>
    <t>Water - 1 min mist T / Th / Sat</t>
  </si>
  <si>
    <t>water - T/Th</t>
  </si>
  <si>
    <t>shade house outside</t>
  </si>
  <si>
    <t>germ_21jan2017</t>
  </si>
  <si>
    <t>dm_cyto plant_23jan</t>
  </si>
  <si>
    <t>stake to SE indicates plant sampled for cyto on 23jan2017</t>
  </si>
  <si>
    <t>3.5?</t>
  </si>
  <si>
    <t>reps going left to right in two rows for each treatment when looking at tray to read stakes</t>
  </si>
  <si>
    <t>stake0 - rep1</t>
  </si>
  <si>
    <t>stake1 - rep16</t>
  </si>
  <si>
    <t>all seeds were eo12-2015 (or 2013 but from mixed diff storage treatments</t>
  </si>
  <si>
    <t>dm_cyto23jan2017</t>
  </si>
  <si>
    <t>6.0 (whole plant)</t>
  </si>
  <si>
    <t>Jan2017</t>
  </si>
  <si>
    <t>feb2017</t>
  </si>
  <si>
    <t>mar2017</t>
  </si>
  <si>
    <t>3 dead plants</t>
  </si>
  <si>
    <t>2 (one dead)</t>
  </si>
  <si>
    <t>april2017</t>
  </si>
  <si>
    <t>apr2017</t>
  </si>
  <si>
    <t>trt</t>
  </si>
  <si>
    <t>germ</t>
  </si>
  <si>
    <t>Diameter</t>
  </si>
  <si>
    <t>Branches</t>
  </si>
  <si>
    <t>Involucres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</si>
</sst>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15" fontId="3" fillId="0" borderId="0" xfId="0" quotePrefix="1" applyNumberFormat="1" applyFont="1"/>
    <xf numFmtId="15" fontId="1" fillId="0" borderId="0" xfId="0" quotePrefix="1" applyNumberFormat="1" applyFont="1"/>
    <xf numFmtId="164" fontId="2" fillId="0" borderId="0" xfId="0" applyNumberFormat="1" applyFont="1" applyBorder="1" applyAlignment="1">
      <alignment horizontal="left"/>
    </xf>
    <xf numFmtId="0" fontId="2" fillId="0" borderId="0" xfId="0" applyFont="1" applyAlignment="1">
      <alignment wrapText="1"/>
    </xf>
    <xf numFmtId="164" fontId="1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Border="1" applyAlignment="1">
      <alignment horizontal="right" wrapText="1"/>
    </xf>
    <xf numFmtId="2" fontId="0" fillId="0" borderId="0" xfId="0" applyNumberFormat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ill="1" applyBorder="1"/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Border="1"/>
    <xf numFmtId="164" fontId="2" fillId="2" borderId="0" xfId="0" applyNumberFormat="1" applyFont="1" applyFill="1" applyAlignment="1">
      <alignment horizontal="right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5"/>
  <sheetViews>
    <sheetView topLeftCell="A17" zoomScale="120" zoomScaleNormal="120" workbookViewId="0">
      <selection activeCell="A28" sqref="A28:XFD101"/>
    </sheetView>
  </sheetViews>
  <sheetFormatPr defaultColWidth="9.140625" defaultRowHeight="11.1" customHeight="1" x14ac:dyDescent="0.2"/>
  <cols>
    <col min="1" max="2" width="9.42578125" style="4" customWidth="1"/>
    <col min="3" max="3" width="12.85546875" style="4" customWidth="1"/>
    <col min="4" max="4" width="8.5703125" style="4" customWidth="1"/>
    <col min="5" max="6" width="9.140625" style="6"/>
    <col min="7" max="7" width="6.5703125" style="12" customWidth="1"/>
    <col min="8" max="10" width="9.140625" style="1"/>
    <col min="11" max="11" width="11.140625" style="1" customWidth="1"/>
    <col min="12" max="13" width="9.140625" style="1"/>
    <col min="14" max="15" width="9.140625" style="34"/>
    <col min="16" max="17" width="9.140625" style="1"/>
    <col min="18" max="18" width="8.140625" style="1" customWidth="1"/>
    <col min="19" max="16384" width="9.140625" style="1"/>
  </cols>
  <sheetData>
    <row r="1" spans="1:23" s="13" customFormat="1" ht="56.25" customHeight="1" x14ac:dyDescent="0.2">
      <c r="A1" s="2" t="s">
        <v>14</v>
      </c>
      <c r="B1" s="2" t="s">
        <v>8</v>
      </c>
      <c r="C1" s="3" t="s">
        <v>13</v>
      </c>
      <c r="D1" s="3" t="s">
        <v>12</v>
      </c>
      <c r="E1" s="2" t="s">
        <v>18</v>
      </c>
      <c r="F1" s="2" t="s">
        <v>59</v>
      </c>
      <c r="G1" s="14" t="s">
        <v>60</v>
      </c>
      <c r="H1" s="3" t="s">
        <v>1</v>
      </c>
      <c r="I1" s="3" t="s">
        <v>2</v>
      </c>
      <c r="J1" s="3" t="s">
        <v>3</v>
      </c>
      <c r="K1" s="3" t="s">
        <v>1</v>
      </c>
      <c r="L1" s="3" t="s">
        <v>2</v>
      </c>
      <c r="M1" s="3" t="s">
        <v>3</v>
      </c>
      <c r="N1" s="33" t="s">
        <v>1</v>
      </c>
      <c r="O1" s="33" t="s">
        <v>2</v>
      </c>
      <c r="P1" s="3" t="s">
        <v>3</v>
      </c>
    </row>
    <row r="2" spans="1:23" s="29" customFormat="1" ht="11.1" customHeight="1" x14ac:dyDescent="0.2">
      <c r="A2" s="5"/>
      <c r="B2" s="5"/>
      <c r="C2" s="5"/>
      <c r="D2" s="5"/>
      <c r="E2" s="5"/>
      <c r="F2" s="37" t="s">
        <v>69</v>
      </c>
      <c r="G2" s="38"/>
      <c r="H2" s="37" t="s">
        <v>70</v>
      </c>
      <c r="I2" s="38"/>
      <c r="J2" s="38"/>
      <c r="K2" s="37" t="s">
        <v>71</v>
      </c>
      <c r="L2" s="38"/>
      <c r="M2" s="38"/>
      <c r="N2" s="37" t="s">
        <v>75</v>
      </c>
      <c r="O2" s="38"/>
      <c r="P2" s="38"/>
    </row>
    <row r="3" spans="1:23" ht="11.1" customHeight="1" x14ac:dyDescent="0.2">
      <c r="A3" s="6">
        <v>2016</v>
      </c>
      <c r="B3" s="6" t="s">
        <v>4</v>
      </c>
      <c r="C3" s="4" t="s">
        <v>26</v>
      </c>
      <c r="D3" s="6">
        <v>1</v>
      </c>
      <c r="E3" s="6">
        <v>6</v>
      </c>
      <c r="F3" s="31"/>
      <c r="G3" s="31"/>
      <c r="H3" s="32">
        <v>0</v>
      </c>
      <c r="I3" s="32">
        <v>0</v>
      </c>
      <c r="J3" s="32">
        <v>0</v>
      </c>
      <c r="K3" s="32"/>
      <c r="L3" s="32"/>
      <c r="M3" s="32"/>
      <c r="R3" s="10" t="s">
        <v>55</v>
      </c>
    </row>
    <row r="4" spans="1:23" ht="11.1" customHeight="1" x14ac:dyDescent="0.2">
      <c r="A4" s="6">
        <v>2016</v>
      </c>
      <c r="B4" s="6" t="s">
        <v>4</v>
      </c>
      <c r="C4" s="4" t="s">
        <v>15</v>
      </c>
      <c r="D4" s="6">
        <v>2</v>
      </c>
      <c r="E4" s="6">
        <v>6</v>
      </c>
      <c r="F4" s="31"/>
      <c r="G4" s="31"/>
      <c r="H4" s="32">
        <v>0</v>
      </c>
      <c r="I4" s="32">
        <v>0</v>
      </c>
      <c r="J4" s="32">
        <v>0</v>
      </c>
      <c r="K4" s="32"/>
      <c r="L4" s="32"/>
      <c r="M4" s="32"/>
      <c r="R4" s="1" t="s">
        <v>30</v>
      </c>
    </row>
    <row r="5" spans="1:23" ht="11.1" customHeight="1" x14ac:dyDescent="0.2">
      <c r="A5" s="6">
        <v>2016</v>
      </c>
      <c r="B5" s="6" t="s">
        <v>4</v>
      </c>
      <c r="C5" s="4" t="s">
        <v>15</v>
      </c>
      <c r="D5" s="6">
        <v>3</v>
      </c>
      <c r="E5" s="6">
        <v>6</v>
      </c>
      <c r="F5" s="31"/>
      <c r="G5" s="31"/>
      <c r="H5" s="32">
        <v>0</v>
      </c>
      <c r="I5" s="32">
        <v>0</v>
      </c>
      <c r="J5" s="32">
        <v>0</v>
      </c>
      <c r="K5" s="32"/>
      <c r="L5" s="32"/>
      <c r="M5" s="32"/>
      <c r="R5" s="1" t="s">
        <v>31</v>
      </c>
    </row>
    <row r="6" spans="1:23" ht="11.1" customHeight="1" x14ac:dyDescent="0.2">
      <c r="A6" s="6">
        <v>2016</v>
      </c>
      <c r="B6" s="6" t="s">
        <v>4</v>
      </c>
      <c r="C6" s="4" t="s">
        <v>15</v>
      </c>
      <c r="D6" s="6">
        <v>4</v>
      </c>
      <c r="E6" s="6">
        <v>6</v>
      </c>
      <c r="F6" s="31">
        <v>3</v>
      </c>
      <c r="G6" s="31">
        <v>5</v>
      </c>
      <c r="H6" s="32">
        <v>3</v>
      </c>
      <c r="I6" s="32">
        <f>(5+5.5+8)/3</f>
        <v>6.166666666666667</v>
      </c>
      <c r="J6" s="32">
        <f>(0+0+8)/3</f>
        <v>2.6666666666666665</v>
      </c>
      <c r="K6" s="32">
        <v>3</v>
      </c>
      <c r="L6" s="32">
        <f>(8.9+8.3+10.5)/3</f>
        <v>9.2333333333333343</v>
      </c>
      <c r="M6" s="32">
        <f>(12+13+6)/3</f>
        <v>10.333333333333334</v>
      </c>
      <c r="N6" s="34">
        <v>3</v>
      </c>
      <c r="O6" s="34">
        <f>(17.1+ 15+16)/3</f>
        <v>16.033333333333335</v>
      </c>
      <c r="R6" s="1" t="s">
        <v>32</v>
      </c>
    </row>
    <row r="7" spans="1:23" ht="11.1" customHeight="1" x14ac:dyDescent="0.2">
      <c r="A7" s="6">
        <v>2016</v>
      </c>
      <c r="B7" s="6" t="s">
        <v>4</v>
      </c>
      <c r="C7" s="4" t="s">
        <v>15</v>
      </c>
      <c r="D7" s="6">
        <v>5</v>
      </c>
      <c r="E7" s="6">
        <v>6</v>
      </c>
      <c r="F7" s="31">
        <v>1</v>
      </c>
      <c r="G7" s="31"/>
      <c r="H7" s="32">
        <v>1</v>
      </c>
      <c r="I7" s="32">
        <v>7</v>
      </c>
      <c r="J7" s="32">
        <v>0</v>
      </c>
      <c r="K7" s="32">
        <v>1</v>
      </c>
      <c r="L7" s="32">
        <v>8.8000000000000007</v>
      </c>
      <c r="M7" s="32">
        <v>10</v>
      </c>
      <c r="N7" s="34">
        <v>1</v>
      </c>
      <c r="O7" s="34">
        <v>17</v>
      </c>
      <c r="R7" s="1" t="s">
        <v>44</v>
      </c>
    </row>
    <row r="8" spans="1:23" ht="11.1" customHeight="1" x14ac:dyDescent="0.2">
      <c r="A8" s="6">
        <v>2016</v>
      </c>
      <c r="B8" s="6" t="s">
        <v>4</v>
      </c>
      <c r="C8" s="4" t="s">
        <v>15</v>
      </c>
      <c r="D8" s="6">
        <v>6</v>
      </c>
      <c r="E8" s="6">
        <v>6</v>
      </c>
      <c r="F8" s="31"/>
      <c r="G8" s="31"/>
      <c r="H8" s="32">
        <v>0</v>
      </c>
      <c r="I8" s="32">
        <v>0</v>
      </c>
      <c r="J8" s="32">
        <v>0</v>
      </c>
      <c r="K8" s="32"/>
      <c r="L8" s="32"/>
      <c r="M8" s="32"/>
      <c r="R8" s="1" t="s">
        <v>45</v>
      </c>
    </row>
    <row r="9" spans="1:23" ht="11.1" customHeight="1" x14ac:dyDescent="0.2">
      <c r="A9" s="6">
        <v>2016</v>
      </c>
      <c r="B9" s="6" t="s">
        <v>4</v>
      </c>
      <c r="C9" s="4" t="s">
        <v>27</v>
      </c>
      <c r="D9" s="6">
        <v>1</v>
      </c>
      <c r="E9" s="6">
        <v>6</v>
      </c>
      <c r="F9" s="31"/>
      <c r="G9" s="31"/>
      <c r="H9" s="32">
        <v>0</v>
      </c>
      <c r="I9" s="32">
        <v>0</v>
      </c>
      <c r="J9" s="32">
        <v>0</v>
      </c>
      <c r="K9" s="32"/>
      <c r="L9" s="32"/>
      <c r="M9" s="32"/>
      <c r="R9" s="1" t="s">
        <v>46</v>
      </c>
    </row>
    <row r="10" spans="1:23" ht="11.1" customHeight="1" x14ac:dyDescent="0.2">
      <c r="A10" s="6">
        <v>2016</v>
      </c>
      <c r="B10" s="6" t="s">
        <v>4</v>
      </c>
      <c r="C10" s="4" t="s">
        <v>16</v>
      </c>
      <c r="D10" s="6">
        <v>2</v>
      </c>
      <c r="E10" s="6">
        <v>6</v>
      </c>
      <c r="F10" s="31">
        <v>2</v>
      </c>
      <c r="G10" s="31">
        <v>6.3</v>
      </c>
      <c r="H10" s="32">
        <v>2</v>
      </c>
      <c r="I10" s="32">
        <f>(4+10.5)/2</f>
        <v>7.25</v>
      </c>
      <c r="J10" s="32">
        <f>(0+8)/2</f>
        <v>4</v>
      </c>
      <c r="K10" s="32">
        <v>2</v>
      </c>
      <c r="L10" s="32">
        <f>(11+6.5)/2</f>
        <v>8.75</v>
      </c>
      <c r="M10" s="32">
        <f>(8+6)/2</f>
        <v>7</v>
      </c>
      <c r="N10" s="32">
        <v>2</v>
      </c>
      <c r="O10" s="34">
        <f>(11+18.5)/2</f>
        <v>14.75</v>
      </c>
    </row>
    <row r="11" spans="1:23" ht="11.1" customHeight="1" x14ac:dyDescent="0.2">
      <c r="A11" s="6">
        <v>2016</v>
      </c>
      <c r="B11" s="6" t="s">
        <v>4</v>
      </c>
      <c r="C11" s="4" t="s">
        <v>16</v>
      </c>
      <c r="D11" s="6">
        <v>3</v>
      </c>
      <c r="E11" s="6">
        <v>6</v>
      </c>
      <c r="F11" s="31">
        <v>2</v>
      </c>
      <c r="G11" s="31"/>
      <c r="H11" s="32">
        <v>2</v>
      </c>
      <c r="I11" s="32">
        <f>(5.2+8)/2</f>
        <v>6.6</v>
      </c>
      <c r="J11" s="32">
        <v>0</v>
      </c>
      <c r="K11" s="32">
        <v>2</v>
      </c>
      <c r="L11" s="32">
        <f>(16.5+11.4)/2</f>
        <v>13.95</v>
      </c>
      <c r="M11" s="32">
        <f>(15+15)/2</f>
        <v>15</v>
      </c>
      <c r="N11" s="32">
        <v>2</v>
      </c>
      <c r="O11" s="34">
        <f>(27+18)/2</f>
        <v>22.5</v>
      </c>
    </row>
    <row r="12" spans="1:23" ht="11.1" customHeight="1" x14ac:dyDescent="0.2">
      <c r="A12" s="6">
        <v>2016</v>
      </c>
      <c r="B12" s="6" t="s">
        <v>4</v>
      </c>
      <c r="C12" s="4" t="s">
        <v>16</v>
      </c>
      <c r="D12" s="6">
        <v>4</v>
      </c>
      <c r="E12" s="6">
        <v>6</v>
      </c>
      <c r="F12" s="31">
        <v>3</v>
      </c>
      <c r="G12" s="31"/>
      <c r="H12" s="32">
        <v>3</v>
      </c>
      <c r="I12" s="32">
        <f>(6.5+4+7)/3</f>
        <v>5.833333333333333</v>
      </c>
      <c r="J12" s="32">
        <v>0</v>
      </c>
      <c r="K12" s="32">
        <v>3</v>
      </c>
      <c r="L12" s="32">
        <f>(6+10+13.5)/3</f>
        <v>9.8333333333333339</v>
      </c>
      <c r="M12" s="32">
        <f>(8+9+10)/3</f>
        <v>9</v>
      </c>
      <c r="N12" s="32">
        <v>3</v>
      </c>
      <c r="O12" s="34">
        <f>(19+19+14)/3</f>
        <v>17.333333333333332</v>
      </c>
    </row>
    <row r="13" spans="1:23" ht="11.1" customHeight="1" x14ac:dyDescent="0.2">
      <c r="A13" s="6">
        <v>2016</v>
      </c>
      <c r="B13" s="6" t="s">
        <v>4</v>
      </c>
      <c r="C13" s="4" t="s">
        <v>16</v>
      </c>
      <c r="D13" s="6">
        <v>5</v>
      </c>
      <c r="E13" s="6">
        <v>6</v>
      </c>
      <c r="F13" s="31">
        <v>3</v>
      </c>
      <c r="G13" s="31">
        <v>5.5</v>
      </c>
      <c r="H13" s="32">
        <v>3</v>
      </c>
      <c r="I13" s="32">
        <f>(7.5+6+5)/3</f>
        <v>6.166666666666667</v>
      </c>
      <c r="J13" s="32">
        <f>(7+8+0)/3</f>
        <v>5</v>
      </c>
      <c r="K13" s="32">
        <v>3</v>
      </c>
      <c r="L13" s="32">
        <f>(10+11.5+8.5)/3</f>
        <v>10</v>
      </c>
      <c r="M13" s="32">
        <f>(18+8+9)/3</f>
        <v>11.666666666666666</v>
      </c>
      <c r="N13" s="32">
        <v>3</v>
      </c>
      <c r="O13" s="34">
        <f>(14.2+15.5+15)/3</f>
        <v>14.9</v>
      </c>
    </row>
    <row r="14" spans="1:23" ht="11.1" customHeight="1" x14ac:dyDescent="0.2">
      <c r="A14" s="6">
        <v>2016</v>
      </c>
      <c r="B14" s="6" t="s">
        <v>4</v>
      </c>
      <c r="C14" s="4" t="s">
        <v>16</v>
      </c>
      <c r="D14" s="6">
        <v>6</v>
      </c>
      <c r="E14" s="6">
        <v>6</v>
      </c>
      <c r="F14" s="31">
        <v>2</v>
      </c>
      <c r="G14" s="31"/>
      <c r="H14" s="32">
        <v>2</v>
      </c>
      <c r="I14" s="32">
        <f>(6.9+6)/2</f>
        <v>6.45</v>
      </c>
      <c r="J14" s="32">
        <v>0</v>
      </c>
      <c r="K14" s="32">
        <v>2</v>
      </c>
      <c r="L14" s="32">
        <f>(11.5+11.5)/2</f>
        <v>11.5</v>
      </c>
      <c r="M14" s="32">
        <f>(7+10)/2</f>
        <v>8.5</v>
      </c>
      <c r="N14" s="32">
        <v>2</v>
      </c>
      <c r="O14" s="34">
        <f>(13.5+17.2)/2</f>
        <v>15.35</v>
      </c>
      <c r="R14" s="1" t="s">
        <v>33</v>
      </c>
    </row>
    <row r="15" spans="1:23" ht="11.1" customHeight="1" x14ac:dyDescent="0.2">
      <c r="A15" s="6">
        <v>2016</v>
      </c>
      <c r="B15" s="6" t="s">
        <v>4</v>
      </c>
      <c r="C15" s="4" t="s">
        <v>28</v>
      </c>
      <c r="D15" s="6">
        <v>1</v>
      </c>
      <c r="E15" s="6">
        <v>6</v>
      </c>
      <c r="F15" s="31">
        <v>1</v>
      </c>
      <c r="G15" s="31"/>
      <c r="H15" s="32">
        <v>1</v>
      </c>
      <c r="I15" s="32">
        <v>4</v>
      </c>
      <c r="J15" s="32">
        <v>0</v>
      </c>
      <c r="K15" s="32">
        <v>1</v>
      </c>
      <c r="L15" s="32">
        <v>8.3000000000000007</v>
      </c>
      <c r="M15" s="32">
        <v>5</v>
      </c>
      <c r="N15" s="32">
        <v>1</v>
      </c>
      <c r="O15" s="34">
        <v>15.5</v>
      </c>
      <c r="R15" s="1" t="s">
        <v>34</v>
      </c>
      <c r="S15" s="1" t="s">
        <v>35</v>
      </c>
      <c r="T15" s="1" t="s">
        <v>36</v>
      </c>
      <c r="U15" s="1" t="s">
        <v>37</v>
      </c>
      <c r="V15" s="1" t="s">
        <v>34</v>
      </c>
      <c r="W15" s="1" t="s">
        <v>38</v>
      </c>
    </row>
    <row r="16" spans="1:23" ht="11.1" customHeight="1" x14ac:dyDescent="0.2">
      <c r="A16" s="6">
        <v>2016</v>
      </c>
      <c r="B16" s="6" t="s">
        <v>4</v>
      </c>
      <c r="C16" s="4" t="s">
        <v>17</v>
      </c>
      <c r="D16" s="6">
        <v>2</v>
      </c>
      <c r="E16" s="6">
        <v>6</v>
      </c>
      <c r="F16" s="31"/>
      <c r="G16" s="31"/>
      <c r="H16" s="32">
        <v>0</v>
      </c>
      <c r="I16" s="32">
        <v>0</v>
      </c>
      <c r="J16" s="32">
        <v>0</v>
      </c>
      <c r="K16" s="32"/>
      <c r="L16" s="32"/>
      <c r="M16" s="32"/>
      <c r="R16" s="1" t="s">
        <v>39</v>
      </c>
      <c r="S16" s="1" t="s">
        <v>40</v>
      </c>
      <c r="T16" s="1" t="s">
        <v>41</v>
      </c>
      <c r="U16" s="1" t="s">
        <v>42</v>
      </c>
      <c r="V16" s="1" t="s">
        <v>43</v>
      </c>
      <c r="W16" s="1" t="s">
        <v>43</v>
      </c>
    </row>
    <row r="17" spans="1:18" ht="11.1" customHeight="1" x14ac:dyDescent="0.2">
      <c r="A17" s="6">
        <v>2016</v>
      </c>
      <c r="B17" s="6" t="s">
        <v>4</v>
      </c>
      <c r="C17" s="4" t="s">
        <v>17</v>
      </c>
      <c r="D17" s="6">
        <v>3</v>
      </c>
      <c r="E17" s="6">
        <v>6</v>
      </c>
      <c r="F17" s="31">
        <v>3</v>
      </c>
      <c r="G17" s="31"/>
      <c r="H17" s="32">
        <v>3</v>
      </c>
      <c r="I17" s="32">
        <f>(4+7+5.5)/3</f>
        <v>5.5</v>
      </c>
      <c r="J17" s="32">
        <v>0</v>
      </c>
      <c r="K17" s="32">
        <v>3</v>
      </c>
      <c r="L17" s="32">
        <f>(5.5+10.7+10)/3</f>
        <v>8.7333333333333325</v>
      </c>
      <c r="M17" s="32">
        <f>(6+13+10)/3</f>
        <v>9.6666666666666661</v>
      </c>
      <c r="N17" s="32">
        <v>3</v>
      </c>
      <c r="O17" s="34">
        <f>(13+17+20)/3</f>
        <v>16.666666666666668</v>
      </c>
    </row>
    <row r="18" spans="1:18" ht="11.1" customHeight="1" x14ac:dyDescent="0.2">
      <c r="A18" s="6">
        <v>2016</v>
      </c>
      <c r="B18" s="6" t="s">
        <v>4</v>
      </c>
      <c r="C18" s="4" t="s">
        <v>17</v>
      </c>
      <c r="D18" s="6">
        <v>4</v>
      </c>
      <c r="E18" s="6">
        <v>6</v>
      </c>
      <c r="F18" s="31">
        <v>5</v>
      </c>
      <c r="G18" s="31">
        <v>7.5</v>
      </c>
      <c r="H18" s="32">
        <v>5</v>
      </c>
      <c r="I18" s="32">
        <f>(7.5+5+5+2+1.5)/5</f>
        <v>4.2</v>
      </c>
      <c r="J18" s="32">
        <f>(7+5+0+0+0)/5</f>
        <v>2.4</v>
      </c>
      <c r="K18" s="32">
        <v>5</v>
      </c>
      <c r="L18" s="32">
        <f>(2.3+3+9.3+6.5+10.5)/5</f>
        <v>6.32</v>
      </c>
      <c r="M18" s="32">
        <f>(1+2+9+6+7)/5</f>
        <v>5</v>
      </c>
      <c r="N18" s="32">
        <v>5</v>
      </c>
      <c r="O18" s="34">
        <f>(18+10.5+3.5+2+13.5)/5</f>
        <v>9.5</v>
      </c>
      <c r="R18" s="1" t="s">
        <v>56</v>
      </c>
    </row>
    <row r="19" spans="1:18" ht="11.1" customHeight="1" x14ac:dyDescent="0.2">
      <c r="A19" s="6">
        <v>2016</v>
      </c>
      <c r="B19" s="6" t="s">
        <v>4</v>
      </c>
      <c r="C19" s="4" t="s">
        <v>17</v>
      </c>
      <c r="D19" s="6">
        <v>5</v>
      </c>
      <c r="E19" s="6">
        <v>6</v>
      </c>
      <c r="F19" s="31">
        <v>2</v>
      </c>
      <c r="G19" s="31">
        <v>6.5</v>
      </c>
      <c r="H19" s="32">
        <v>1</v>
      </c>
      <c r="I19" s="32">
        <v>8.5</v>
      </c>
      <c r="J19" s="32">
        <v>9</v>
      </c>
      <c r="K19" s="32">
        <v>2</v>
      </c>
      <c r="L19" s="32">
        <f>(4+13.7)/2</f>
        <v>8.85</v>
      </c>
      <c r="M19" s="32">
        <f>(5+9)/2</f>
        <v>7</v>
      </c>
      <c r="N19" s="32">
        <v>2</v>
      </c>
      <c r="O19" s="34">
        <f>(11.5+18)/2</f>
        <v>14.75</v>
      </c>
    </row>
    <row r="20" spans="1:18" ht="11.1" customHeight="1" x14ac:dyDescent="0.2">
      <c r="A20" s="6">
        <v>2016</v>
      </c>
      <c r="B20" s="6" t="s">
        <v>4</v>
      </c>
      <c r="C20" s="4" t="s">
        <v>17</v>
      </c>
      <c r="D20" s="6">
        <v>6</v>
      </c>
      <c r="E20" s="6">
        <v>6</v>
      </c>
      <c r="F20" s="31">
        <v>1</v>
      </c>
      <c r="G20" s="31"/>
      <c r="H20" s="32">
        <v>1</v>
      </c>
      <c r="I20" s="32">
        <v>6.7</v>
      </c>
      <c r="J20" s="32">
        <v>0</v>
      </c>
      <c r="K20" s="32">
        <v>1</v>
      </c>
      <c r="L20" s="32">
        <v>12.7</v>
      </c>
      <c r="M20" s="32">
        <v>16</v>
      </c>
      <c r="N20" s="32">
        <v>1</v>
      </c>
      <c r="O20" s="34">
        <v>21</v>
      </c>
    </row>
    <row r="21" spans="1:18" ht="11.1" customHeight="1" x14ac:dyDescent="0.2">
      <c r="A21" s="6">
        <v>2016</v>
      </c>
      <c r="B21" s="6" t="s">
        <v>4</v>
      </c>
      <c r="C21" s="6" t="s">
        <v>29</v>
      </c>
      <c r="D21" s="6">
        <v>1</v>
      </c>
      <c r="E21" s="6">
        <v>6</v>
      </c>
      <c r="F21" s="31"/>
      <c r="G21" s="31"/>
      <c r="H21" s="32">
        <v>0</v>
      </c>
      <c r="I21" s="32">
        <v>0</v>
      </c>
      <c r="J21" s="32">
        <v>0</v>
      </c>
      <c r="K21" s="32"/>
      <c r="L21" s="32"/>
      <c r="M21" s="32"/>
      <c r="R21" s="1" t="s">
        <v>61</v>
      </c>
    </row>
    <row r="22" spans="1:18" ht="11.1" customHeight="1" x14ac:dyDescent="0.2">
      <c r="A22" s="6">
        <v>2016</v>
      </c>
      <c r="B22" s="6" t="s">
        <v>4</v>
      </c>
      <c r="C22" s="6">
        <v>2013</v>
      </c>
      <c r="D22" s="6">
        <v>2</v>
      </c>
      <c r="E22" s="6">
        <v>6</v>
      </c>
      <c r="F22" s="31"/>
      <c r="G22" s="31"/>
      <c r="H22" s="32">
        <v>0</v>
      </c>
      <c r="I22" s="32">
        <v>0</v>
      </c>
      <c r="J22" s="32">
        <v>0</v>
      </c>
      <c r="K22" s="32"/>
      <c r="L22" s="32"/>
      <c r="M22" s="32"/>
    </row>
    <row r="23" spans="1:18" ht="11.1" customHeight="1" x14ac:dyDescent="0.2">
      <c r="A23" s="6">
        <v>2016</v>
      </c>
      <c r="B23" s="6" t="s">
        <v>4</v>
      </c>
      <c r="C23" s="6">
        <v>2013</v>
      </c>
      <c r="D23" s="6">
        <v>3</v>
      </c>
      <c r="E23" s="6">
        <v>6</v>
      </c>
      <c r="F23" s="31"/>
      <c r="G23" s="31"/>
      <c r="H23" s="32">
        <v>0</v>
      </c>
      <c r="I23" s="32">
        <v>0</v>
      </c>
      <c r="J23" s="32">
        <v>0</v>
      </c>
      <c r="K23" s="32"/>
      <c r="L23" s="32"/>
      <c r="M23" s="32"/>
    </row>
    <row r="24" spans="1:18" ht="11.1" customHeight="1" x14ac:dyDescent="0.2">
      <c r="A24" s="6">
        <v>2016</v>
      </c>
      <c r="B24" s="6" t="s">
        <v>4</v>
      </c>
      <c r="C24" s="6">
        <v>2013</v>
      </c>
      <c r="D24" s="6">
        <v>4</v>
      </c>
      <c r="E24" s="6">
        <v>6</v>
      </c>
      <c r="F24" s="31"/>
      <c r="G24" s="31"/>
      <c r="H24" s="32">
        <v>0</v>
      </c>
      <c r="I24" s="32">
        <v>0</v>
      </c>
      <c r="J24" s="32">
        <v>0</v>
      </c>
      <c r="K24" s="32"/>
      <c r="L24" s="32"/>
      <c r="M24" s="32"/>
    </row>
    <row r="25" spans="1:18" ht="11.1" customHeight="1" x14ac:dyDescent="0.2">
      <c r="A25" s="6">
        <v>2016</v>
      </c>
      <c r="B25" s="6" t="s">
        <v>4</v>
      </c>
      <c r="C25" s="6">
        <v>2013</v>
      </c>
      <c r="D25" s="6">
        <v>5</v>
      </c>
      <c r="E25" s="6">
        <v>6</v>
      </c>
      <c r="F25" s="31"/>
      <c r="G25" s="31"/>
      <c r="H25" s="32">
        <v>0</v>
      </c>
      <c r="I25" s="32">
        <v>0</v>
      </c>
      <c r="J25" s="32">
        <v>0</v>
      </c>
      <c r="K25" s="32"/>
      <c r="L25" s="32"/>
      <c r="M25" s="32"/>
    </row>
    <row r="26" spans="1:18" ht="11.1" customHeight="1" x14ac:dyDescent="0.2">
      <c r="A26" s="6">
        <v>2016</v>
      </c>
      <c r="B26" s="6" t="s">
        <v>4</v>
      </c>
      <c r="C26" s="6">
        <v>2013</v>
      </c>
      <c r="D26" s="6">
        <v>6</v>
      </c>
      <c r="E26" s="6">
        <v>6</v>
      </c>
      <c r="F26" s="31"/>
      <c r="G26" s="31"/>
      <c r="H26" s="32">
        <v>0</v>
      </c>
      <c r="I26" s="32">
        <v>0</v>
      </c>
      <c r="J26" s="32">
        <v>0</v>
      </c>
      <c r="K26" s="32"/>
      <c r="L26" s="32"/>
      <c r="M26" s="32"/>
    </row>
    <row r="27" spans="1:18" ht="11.1" customHeight="1" x14ac:dyDescent="0.2">
      <c r="F27" s="31"/>
      <c r="G27" s="31"/>
      <c r="H27" s="32"/>
      <c r="I27" s="32"/>
      <c r="J27" s="32"/>
      <c r="K27" s="32"/>
      <c r="L27" s="32"/>
      <c r="M27" s="32"/>
    </row>
    <row r="28" spans="1:18" ht="11.1" customHeight="1" x14ac:dyDescent="0.2">
      <c r="A28" s="6">
        <v>2016</v>
      </c>
      <c r="B28" s="6" t="s">
        <v>5</v>
      </c>
      <c r="C28" s="4" t="s">
        <v>26</v>
      </c>
      <c r="D28" s="6">
        <v>1</v>
      </c>
      <c r="E28" s="6">
        <v>6</v>
      </c>
      <c r="F28" s="31"/>
      <c r="G28" s="31"/>
      <c r="H28" s="32">
        <v>0</v>
      </c>
      <c r="I28" s="32">
        <v>0</v>
      </c>
      <c r="J28" s="32">
        <v>0</v>
      </c>
      <c r="K28" s="32"/>
      <c r="L28" s="32"/>
      <c r="M28" s="32"/>
    </row>
    <row r="29" spans="1:18" ht="11.1" customHeight="1" x14ac:dyDescent="0.2">
      <c r="A29" s="6">
        <v>2016</v>
      </c>
      <c r="B29" s="6" t="s">
        <v>5</v>
      </c>
      <c r="C29" s="4" t="s">
        <v>15</v>
      </c>
      <c r="D29" s="6">
        <v>2</v>
      </c>
      <c r="E29" s="6">
        <v>6</v>
      </c>
      <c r="F29" s="31"/>
      <c r="G29" s="31"/>
      <c r="H29" s="32">
        <v>0</v>
      </c>
      <c r="I29" s="32">
        <v>0</v>
      </c>
      <c r="J29" s="32">
        <v>0</v>
      </c>
      <c r="K29" s="32"/>
      <c r="L29" s="32"/>
      <c r="M29" s="32"/>
    </row>
    <row r="30" spans="1:18" ht="11.1" customHeight="1" x14ac:dyDescent="0.2">
      <c r="A30" s="6">
        <v>2016</v>
      </c>
      <c r="B30" s="6" t="s">
        <v>5</v>
      </c>
      <c r="C30" s="4" t="s">
        <v>15</v>
      </c>
      <c r="D30" s="6">
        <v>3</v>
      </c>
      <c r="E30" s="6">
        <v>6</v>
      </c>
      <c r="F30" s="31"/>
      <c r="G30" s="31"/>
      <c r="H30" s="32">
        <v>0</v>
      </c>
      <c r="I30" s="32">
        <v>0</v>
      </c>
      <c r="J30" s="32">
        <v>0</v>
      </c>
      <c r="K30" s="32"/>
      <c r="L30" s="32"/>
      <c r="M30" s="32"/>
    </row>
    <row r="31" spans="1:18" ht="11.1" customHeight="1" x14ac:dyDescent="0.2">
      <c r="A31" s="6">
        <v>2016</v>
      </c>
      <c r="B31" s="6" t="s">
        <v>5</v>
      </c>
      <c r="C31" s="4" t="s">
        <v>15</v>
      </c>
      <c r="D31" s="6">
        <v>4</v>
      </c>
      <c r="E31" s="6">
        <v>6</v>
      </c>
      <c r="F31" s="31">
        <v>2</v>
      </c>
      <c r="G31" s="31">
        <v>4.5</v>
      </c>
      <c r="H31" s="32">
        <v>2</v>
      </c>
      <c r="I31" s="32">
        <f>(9.3+3)/2</f>
        <v>6.15</v>
      </c>
      <c r="J31" s="32">
        <f>(7+0)/2</f>
        <v>3.5</v>
      </c>
      <c r="K31" s="32">
        <v>2</v>
      </c>
      <c r="L31" s="32">
        <f>(16+3.5)/2</f>
        <v>9.75</v>
      </c>
      <c r="M31" s="32">
        <f>(12+3)/2</f>
        <v>7.5</v>
      </c>
      <c r="N31" s="32">
        <v>2</v>
      </c>
      <c r="O31" s="34">
        <v>16</v>
      </c>
    </row>
    <row r="32" spans="1:18" ht="11.1" customHeight="1" x14ac:dyDescent="0.2">
      <c r="A32" s="6">
        <v>2016</v>
      </c>
      <c r="B32" s="6" t="s">
        <v>5</v>
      </c>
      <c r="C32" s="4" t="s">
        <v>15</v>
      </c>
      <c r="D32" s="6">
        <v>5</v>
      </c>
      <c r="E32" s="6">
        <v>6</v>
      </c>
      <c r="F32" s="31">
        <v>2</v>
      </c>
      <c r="G32" s="31">
        <v>3.5</v>
      </c>
      <c r="H32" s="32">
        <v>2</v>
      </c>
      <c r="I32" s="32">
        <f>(6.3+4.5)/2</f>
        <v>5.4</v>
      </c>
      <c r="J32" s="32">
        <f>(6+0)/2</f>
        <v>3</v>
      </c>
      <c r="K32" s="32">
        <v>2</v>
      </c>
      <c r="L32" s="32">
        <f>(8+5)/2</f>
        <v>6.5</v>
      </c>
      <c r="M32" s="32">
        <f>(11+0)/2</f>
        <v>5.5</v>
      </c>
      <c r="N32" s="32">
        <v>2</v>
      </c>
      <c r="O32" s="34">
        <f>(7+12)/2</f>
        <v>9.5</v>
      </c>
    </row>
    <row r="33" spans="1:15" ht="11.1" customHeight="1" x14ac:dyDescent="0.2">
      <c r="A33" s="6">
        <v>2016</v>
      </c>
      <c r="B33" s="6" t="s">
        <v>5</v>
      </c>
      <c r="C33" s="4" t="s">
        <v>15</v>
      </c>
      <c r="D33" s="6">
        <v>6</v>
      </c>
      <c r="E33" s="6">
        <v>6</v>
      </c>
      <c r="F33" s="31">
        <v>1</v>
      </c>
      <c r="G33" s="31"/>
      <c r="H33" s="32">
        <v>1</v>
      </c>
      <c r="I33" s="32">
        <v>6</v>
      </c>
      <c r="J33" s="32">
        <v>0</v>
      </c>
      <c r="K33" s="32">
        <v>1</v>
      </c>
      <c r="L33" s="32">
        <v>9</v>
      </c>
      <c r="M33" s="32">
        <v>15</v>
      </c>
      <c r="N33" s="32">
        <v>1</v>
      </c>
      <c r="O33" s="34">
        <v>17.5</v>
      </c>
    </row>
    <row r="34" spans="1:15" ht="11.1" customHeight="1" x14ac:dyDescent="0.2">
      <c r="A34" s="6">
        <v>2016</v>
      </c>
      <c r="B34" s="6" t="s">
        <v>5</v>
      </c>
      <c r="C34" s="4" t="s">
        <v>27</v>
      </c>
      <c r="D34" s="6">
        <v>1</v>
      </c>
      <c r="E34" s="6">
        <v>6</v>
      </c>
      <c r="F34" s="31"/>
      <c r="G34" s="31"/>
      <c r="H34" s="32">
        <v>0</v>
      </c>
      <c r="I34" s="32">
        <v>0</v>
      </c>
      <c r="J34" s="32">
        <v>0</v>
      </c>
      <c r="K34" s="32"/>
      <c r="L34" s="32"/>
      <c r="M34" s="32"/>
    </row>
    <row r="35" spans="1:15" ht="11.1" customHeight="1" x14ac:dyDescent="0.2">
      <c r="A35" s="6">
        <v>2016</v>
      </c>
      <c r="B35" s="6" t="s">
        <v>5</v>
      </c>
      <c r="C35" s="4" t="s">
        <v>16</v>
      </c>
      <c r="D35" s="6">
        <v>2</v>
      </c>
      <c r="E35" s="6">
        <v>6</v>
      </c>
      <c r="F35" s="31"/>
      <c r="G35" s="31"/>
      <c r="H35" s="32">
        <v>0</v>
      </c>
      <c r="I35" s="32">
        <v>0</v>
      </c>
      <c r="J35" s="32">
        <v>0</v>
      </c>
      <c r="K35" s="32"/>
      <c r="L35" s="32"/>
      <c r="M35" s="32"/>
    </row>
    <row r="36" spans="1:15" ht="11.1" customHeight="1" x14ac:dyDescent="0.2">
      <c r="A36" s="6">
        <v>2016</v>
      </c>
      <c r="B36" s="6" t="s">
        <v>5</v>
      </c>
      <c r="C36" s="4" t="s">
        <v>16</v>
      </c>
      <c r="D36" s="6">
        <v>3</v>
      </c>
      <c r="E36" s="6">
        <v>6</v>
      </c>
      <c r="F36" s="31"/>
      <c r="G36" s="31"/>
      <c r="H36" s="32">
        <v>0</v>
      </c>
      <c r="I36" s="32">
        <v>0</v>
      </c>
      <c r="J36" s="32">
        <v>0</v>
      </c>
      <c r="K36" s="32"/>
      <c r="L36" s="32"/>
      <c r="M36" s="32"/>
    </row>
    <row r="37" spans="1:15" ht="11.1" customHeight="1" x14ac:dyDescent="0.2">
      <c r="A37" s="6">
        <v>2016</v>
      </c>
      <c r="B37" s="6" t="s">
        <v>5</v>
      </c>
      <c r="C37" s="4" t="s">
        <v>16</v>
      </c>
      <c r="D37" s="6">
        <v>4</v>
      </c>
      <c r="E37" s="6">
        <v>6</v>
      </c>
      <c r="F37" s="31"/>
      <c r="G37" s="31"/>
      <c r="H37" s="32">
        <v>0</v>
      </c>
      <c r="I37" s="32">
        <v>0</v>
      </c>
      <c r="J37" s="32">
        <v>0</v>
      </c>
      <c r="K37" s="32"/>
      <c r="L37" s="32"/>
      <c r="M37" s="32"/>
    </row>
    <row r="38" spans="1:15" ht="11.1" customHeight="1" x14ac:dyDescent="0.2">
      <c r="A38" s="6">
        <v>2016</v>
      </c>
      <c r="B38" s="6" t="s">
        <v>5</v>
      </c>
      <c r="C38" s="4" t="s">
        <v>16</v>
      </c>
      <c r="D38" s="6">
        <v>5</v>
      </c>
      <c r="E38" s="6">
        <v>6</v>
      </c>
      <c r="F38" s="31">
        <v>1</v>
      </c>
      <c r="G38" s="31"/>
      <c r="H38" s="32">
        <v>1</v>
      </c>
      <c r="I38" s="32">
        <v>4.5</v>
      </c>
      <c r="J38" s="32">
        <v>0</v>
      </c>
      <c r="K38" s="32">
        <v>1</v>
      </c>
      <c r="L38" s="32">
        <v>7.3</v>
      </c>
      <c r="M38" s="32">
        <v>8</v>
      </c>
      <c r="N38" s="34">
        <v>1</v>
      </c>
      <c r="O38" s="34">
        <v>15.5</v>
      </c>
    </row>
    <row r="39" spans="1:15" ht="11.1" customHeight="1" x14ac:dyDescent="0.2">
      <c r="A39" s="6">
        <v>2016</v>
      </c>
      <c r="B39" s="6" t="s">
        <v>5</v>
      </c>
      <c r="C39" s="4" t="s">
        <v>16</v>
      </c>
      <c r="D39" s="6">
        <v>6</v>
      </c>
      <c r="E39" s="6">
        <v>6</v>
      </c>
      <c r="F39" s="31">
        <v>1</v>
      </c>
      <c r="G39" s="31">
        <v>3.5</v>
      </c>
      <c r="H39" s="32">
        <v>1</v>
      </c>
      <c r="I39" s="32">
        <v>8</v>
      </c>
      <c r="J39" s="32">
        <v>7</v>
      </c>
      <c r="K39" s="32">
        <v>1</v>
      </c>
      <c r="L39" s="32">
        <v>17</v>
      </c>
      <c r="M39" s="32">
        <v>8</v>
      </c>
      <c r="N39" s="34">
        <v>1</v>
      </c>
      <c r="O39" s="34">
        <v>19</v>
      </c>
    </row>
    <row r="40" spans="1:15" ht="11.1" customHeight="1" x14ac:dyDescent="0.2">
      <c r="A40" s="6">
        <v>2016</v>
      </c>
      <c r="B40" s="6" t="s">
        <v>5</v>
      </c>
      <c r="C40" s="4" t="s">
        <v>28</v>
      </c>
      <c r="D40" s="6">
        <v>1</v>
      </c>
      <c r="E40" s="6">
        <v>6</v>
      </c>
      <c r="F40" s="31"/>
      <c r="G40" s="31"/>
      <c r="H40" s="32">
        <v>0</v>
      </c>
      <c r="I40" s="32">
        <v>0</v>
      </c>
      <c r="J40" s="32">
        <v>0</v>
      </c>
      <c r="K40" s="32"/>
      <c r="L40" s="32"/>
      <c r="M40" s="32"/>
    </row>
    <row r="41" spans="1:15" ht="11.1" customHeight="1" x14ac:dyDescent="0.2">
      <c r="A41" s="6">
        <v>2016</v>
      </c>
      <c r="B41" s="6" t="s">
        <v>5</v>
      </c>
      <c r="C41" s="4" t="s">
        <v>17</v>
      </c>
      <c r="D41" s="6">
        <v>2</v>
      </c>
      <c r="E41" s="6">
        <v>6</v>
      </c>
      <c r="F41" s="31"/>
      <c r="G41" s="31"/>
      <c r="H41" s="32">
        <v>0</v>
      </c>
      <c r="I41" s="32">
        <v>0</v>
      </c>
      <c r="J41" s="32">
        <v>0</v>
      </c>
      <c r="K41" s="32"/>
      <c r="L41" s="32"/>
      <c r="M41" s="32"/>
    </row>
    <row r="42" spans="1:15" ht="11.1" customHeight="1" x14ac:dyDescent="0.2">
      <c r="A42" s="6">
        <v>2016</v>
      </c>
      <c r="B42" s="6" t="s">
        <v>5</v>
      </c>
      <c r="C42" s="4" t="s">
        <v>17</v>
      </c>
      <c r="D42" s="6">
        <v>3</v>
      </c>
      <c r="E42" s="6">
        <v>6</v>
      </c>
      <c r="F42" s="31"/>
      <c r="G42" s="31"/>
      <c r="H42" s="32">
        <v>0</v>
      </c>
      <c r="I42" s="32">
        <v>0</v>
      </c>
      <c r="J42" s="32">
        <v>0</v>
      </c>
      <c r="K42" s="32"/>
      <c r="L42" s="32"/>
      <c r="M42" s="32"/>
    </row>
    <row r="43" spans="1:15" ht="11.1" customHeight="1" x14ac:dyDescent="0.2">
      <c r="A43" s="6">
        <v>2016</v>
      </c>
      <c r="B43" s="6" t="s">
        <v>5</v>
      </c>
      <c r="C43" s="4" t="s">
        <v>17</v>
      </c>
      <c r="D43" s="6">
        <v>4</v>
      </c>
      <c r="E43" s="6">
        <v>6</v>
      </c>
      <c r="F43" s="31">
        <v>3</v>
      </c>
      <c r="G43" s="31"/>
      <c r="H43" s="32">
        <v>0</v>
      </c>
      <c r="I43" s="32">
        <v>0</v>
      </c>
      <c r="J43" s="32">
        <v>0</v>
      </c>
      <c r="K43" s="32"/>
      <c r="L43" s="32"/>
      <c r="M43" s="32"/>
    </row>
    <row r="44" spans="1:15" ht="11.1" customHeight="1" x14ac:dyDescent="0.2">
      <c r="A44" s="6">
        <v>2016</v>
      </c>
      <c r="B44" s="6" t="s">
        <v>5</v>
      </c>
      <c r="C44" s="4" t="s">
        <v>17</v>
      </c>
      <c r="D44" s="6">
        <v>5</v>
      </c>
      <c r="E44" s="6">
        <v>6</v>
      </c>
      <c r="F44" s="31">
        <v>1</v>
      </c>
      <c r="G44" s="31">
        <v>3</v>
      </c>
      <c r="H44" s="32">
        <v>2</v>
      </c>
      <c r="I44" s="32">
        <f>(4.6+5)/2</f>
        <v>4.8</v>
      </c>
      <c r="J44" s="32">
        <v>0</v>
      </c>
      <c r="K44" s="32">
        <v>3</v>
      </c>
      <c r="L44" s="32">
        <f>(6.4+4.5+6)/3</f>
        <v>5.6333333333333329</v>
      </c>
      <c r="M44" s="32">
        <f>(8+0+0)/3</f>
        <v>2.6666666666666665</v>
      </c>
      <c r="N44" s="34">
        <v>3</v>
      </c>
      <c r="O44" s="34">
        <f>(14.5+8.8+8)/3</f>
        <v>10.433333333333334</v>
      </c>
    </row>
    <row r="45" spans="1:15" ht="11.1" customHeight="1" x14ac:dyDescent="0.2">
      <c r="A45" s="6">
        <v>2016</v>
      </c>
      <c r="B45" s="6" t="s">
        <v>5</v>
      </c>
      <c r="C45" s="4" t="s">
        <v>17</v>
      </c>
      <c r="D45" s="6">
        <v>6</v>
      </c>
      <c r="E45" s="6">
        <v>6</v>
      </c>
      <c r="F45" s="31"/>
      <c r="G45" s="31"/>
      <c r="H45" s="32">
        <v>1</v>
      </c>
      <c r="I45" s="32">
        <v>8</v>
      </c>
      <c r="J45" s="32">
        <v>0</v>
      </c>
      <c r="K45" s="32">
        <v>1</v>
      </c>
      <c r="L45" s="32">
        <v>9.5</v>
      </c>
      <c r="M45" s="32">
        <v>14</v>
      </c>
      <c r="N45" s="34">
        <v>1</v>
      </c>
      <c r="O45" s="34">
        <v>15</v>
      </c>
    </row>
    <row r="46" spans="1:15" ht="11.1" customHeight="1" x14ac:dyDescent="0.2">
      <c r="A46" s="6">
        <v>2016</v>
      </c>
      <c r="B46" s="6" t="s">
        <v>5</v>
      </c>
      <c r="C46" s="6" t="s">
        <v>29</v>
      </c>
      <c r="D46" s="6">
        <v>1</v>
      </c>
      <c r="E46" s="6">
        <v>6</v>
      </c>
      <c r="F46" s="31"/>
      <c r="G46" s="31"/>
      <c r="H46" s="32">
        <v>0</v>
      </c>
      <c r="I46" s="32">
        <v>0</v>
      </c>
      <c r="J46" s="32">
        <v>0</v>
      </c>
      <c r="K46" s="32"/>
      <c r="L46" s="32"/>
      <c r="M46" s="32"/>
    </row>
    <row r="47" spans="1:15" ht="11.1" customHeight="1" x14ac:dyDescent="0.2">
      <c r="A47" s="6">
        <v>2016</v>
      </c>
      <c r="B47" s="6" t="s">
        <v>5</v>
      </c>
      <c r="C47" s="6">
        <v>2013</v>
      </c>
      <c r="D47" s="6">
        <v>2</v>
      </c>
      <c r="E47" s="6">
        <v>6</v>
      </c>
      <c r="F47" s="31">
        <v>1</v>
      </c>
      <c r="G47" s="31"/>
      <c r="H47" s="32">
        <v>0</v>
      </c>
      <c r="I47" s="32">
        <v>0</v>
      </c>
      <c r="J47" s="32">
        <v>0</v>
      </c>
      <c r="K47" s="32">
        <v>1</v>
      </c>
      <c r="L47" s="32">
        <v>7.5</v>
      </c>
      <c r="M47" s="32">
        <v>5</v>
      </c>
      <c r="N47" s="34">
        <v>1</v>
      </c>
      <c r="O47" s="34">
        <v>20</v>
      </c>
    </row>
    <row r="48" spans="1:15" ht="11.1" customHeight="1" x14ac:dyDescent="0.2">
      <c r="A48" s="6">
        <v>2016</v>
      </c>
      <c r="B48" s="6" t="s">
        <v>5</v>
      </c>
      <c r="C48" s="6">
        <v>2013</v>
      </c>
      <c r="D48" s="6">
        <v>3</v>
      </c>
      <c r="E48" s="6">
        <v>6</v>
      </c>
      <c r="F48" s="31">
        <v>2</v>
      </c>
      <c r="G48" s="31"/>
      <c r="H48" s="32">
        <v>1</v>
      </c>
      <c r="I48" s="32">
        <v>4</v>
      </c>
      <c r="J48" s="32">
        <v>0</v>
      </c>
      <c r="K48" s="32">
        <v>2</v>
      </c>
      <c r="L48" s="32">
        <f>(6.4+6)/2</f>
        <v>6.2</v>
      </c>
      <c r="M48" s="32">
        <f>(6+5)/2</f>
        <v>5.5</v>
      </c>
      <c r="N48" s="34">
        <v>2</v>
      </c>
      <c r="O48" s="34">
        <f>(14.5+16)/2</f>
        <v>15.25</v>
      </c>
    </row>
    <row r="49" spans="1:15" ht="11.1" customHeight="1" x14ac:dyDescent="0.2">
      <c r="A49" s="6">
        <v>2016</v>
      </c>
      <c r="B49" s="6" t="s">
        <v>5</v>
      </c>
      <c r="C49" s="6">
        <v>2013</v>
      </c>
      <c r="D49" s="6">
        <v>4</v>
      </c>
      <c r="E49" s="6">
        <v>6</v>
      </c>
      <c r="F49" s="31"/>
      <c r="G49" s="31"/>
      <c r="H49" s="32">
        <v>2</v>
      </c>
      <c r="I49" s="32">
        <f>(4+3.7)/2</f>
        <v>3.85</v>
      </c>
      <c r="J49" s="32">
        <v>0</v>
      </c>
      <c r="K49" s="32"/>
      <c r="L49" s="32"/>
      <c r="M49" s="32"/>
    </row>
    <row r="50" spans="1:15" ht="11.1" customHeight="1" x14ac:dyDescent="0.2">
      <c r="A50" s="6">
        <v>2016</v>
      </c>
      <c r="B50" s="6" t="s">
        <v>5</v>
      </c>
      <c r="C50" s="6">
        <v>2013</v>
      </c>
      <c r="D50" s="6">
        <v>5</v>
      </c>
      <c r="E50" s="6">
        <v>6</v>
      </c>
      <c r="F50" s="31">
        <v>1</v>
      </c>
      <c r="G50" s="31"/>
      <c r="H50" s="32">
        <v>0</v>
      </c>
      <c r="I50" s="32">
        <v>0</v>
      </c>
      <c r="J50" s="32">
        <v>0</v>
      </c>
      <c r="K50" s="32">
        <v>1</v>
      </c>
      <c r="L50" s="32">
        <v>14</v>
      </c>
      <c r="M50" s="32">
        <v>15</v>
      </c>
      <c r="N50" s="34">
        <v>1</v>
      </c>
      <c r="O50" s="34">
        <v>26.5</v>
      </c>
    </row>
    <row r="51" spans="1:15" ht="11.1" customHeight="1" x14ac:dyDescent="0.2">
      <c r="A51" s="6">
        <v>2016</v>
      </c>
      <c r="B51" s="6" t="s">
        <v>5</v>
      </c>
      <c r="C51" s="6">
        <v>2013</v>
      </c>
      <c r="D51" s="6">
        <v>6</v>
      </c>
      <c r="E51" s="6">
        <v>6</v>
      </c>
      <c r="F51" s="31"/>
      <c r="G51" s="31" t="s">
        <v>62</v>
      </c>
      <c r="H51" s="32">
        <v>1</v>
      </c>
      <c r="I51" s="32">
        <v>7</v>
      </c>
      <c r="J51" s="32">
        <v>0</v>
      </c>
      <c r="K51" s="32"/>
      <c r="L51" s="32"/>
      <c r="M51" s="32"/>
    </row>
    <row r="52" spans="1:15" ht="11.1" customHeight="1" x14ac:dyDescent="0.2">
      <c r="F52" s="31"/>
      <c r="G52" s="31"/>
      <c r="H52" s="32"/>
      <c r="I52" s="32"/>
      <c r="J52" s="32"/>
      <c r="K52" s="32"/>
      <c r="L52" s="32"/>
      <c r="M52" s="32"/>
    </row>
    <row r="53" spans="1:15" ht="11.1" customHeight="1" x14ac:dyDescent="0.2">
      <c r="A53" s="6">
        <v>2016</v>
      </c>
      <c r="B53" s="6" t="s">
        <v>6</v>
      </c>
      <c r="C53" s="4" t="s">
        <v>26</v>
      </c>
      <c r="D53" s="6">
        <v>1</v>
      </c>
      <c r="E53" s="6">
        <v>6</v>
      </c>
      <c r="F53" s="31"/>
      <c r="G53" s="31"/>
      <c r="H53" s="32">
        <v>0</v>
      </c>
      <c r="I53" s="32">
        <v>0</v>
      </c>
      <c r="J53" s="32">
        <v>0</v>
      </c>
      <c r="K53" s="32"/>
      <c r="L53" s="32"/>
      <c r="M53" s="32"/>
    </row>
    <row r="54" spans="1:15" ht="11.1" customHeight="1" x14ac:dyDescent="0.2">
      <c r="A54" s="6">
        <v>2016</v>
      </c>
      <c r="B54" s="6" t="s">
        <v>6</v>
      </c>
      <c r="C54" s="4" t="s">
        <v>15</v>
      </c>
      <c r="D54" s="6">
        <v>2</v>
      </c>
      <c r="E54" s="6">
        <v>6</v>
      </c>
      <c r="F54" s="31"/>
      <c r="G54" s="31"/>
      <c r="H54" s="32">
        <v>0</v>
      </c>
      <c r="I54" s="32">
        <v>0</v>
      </c>
      <c r="J54" s="32">
        <v>0</v>
      </c>
      <c r="K54" s="32"/>
      <c r="L54" s="32"/>
      <c r="M54" s="32"/>
    </row>
    <row r="55" spans="1:15" ht="11.1" customHeight="1" x14ac:dyDescent="0.2">
      <c r="A55" s="6">
        <v>2016</v>
      </c>
      <c r="B55" s="6" t="s">
        <v>6</v>
      </c>
      <c r="C55" s="4" t="s">
        <v>15</v>
      </c>
      <c r="D55" s="6">
        <v>3</v>
      </c>
      <c r="E55" s="6">
        <v>6</v>
      </c>
      <c r="F55" s="31"/>
      <c r="G55" s="31"/>
      <c r="H55" s="32">
        <v>0</v>
      </c>
      <c r="I55" s="32">
        <v>0</v>
      </c>
      <c r="J55" s="32">
        <v>0</v>
      </c>
      <c r="K55" s="32"/>
      <c r="L55" s="32"/>
      <c r="M55" s="32"/>
    </row>
    <row r="56" spans="1:15" ht="11.1" customHeight="1" x14ac:dyDescent="0.2">
      <c r="A56" s="6">
        <v>2016</v>
      </c>
      <c r="B56" s="6" t="s">
        <v>6</v>
      </c>
      <c r="C56" s="4" t="s">
        <v>15</v>
      </c>
      <c r="D56" s="6">
        <v>4</v>
      </c>
      <c r="E56" s="6">
        <v>6</v>
      </c>
      <c r="F56" s="31"/>
      <c r="G56" s="31"/>
      <c r="H56" s="32">
        <v>0</v>
      </c>
      <c r="I56" s="32">
        <v>0</v>
      </c>
      <c r="J56" s="32">
        <v>0</v>
      </c>
      <c r="K56" s="32"/>
      <c r="L56" s="32"/>
      <c r="M56" s="32"/>
    </row>
    <row r="57" spans="1:15" ht="11.1" customHeight="1" x14ac:dyDescent="0.2">
      <c r="A57" s="6">
        <v>2016</v>
      </c>
      <c r="B57" s="6" t="s">
        <v>6</v>
      </c>
      <c r="C57" s="4" t="s">
        <v>15</v>
      </c>
      <c r="D57" s="6">
        <v>5</v>
      </c>
      <c r="E57" s="6">
        <v>6</v>
      </c>
      <c r="F57" s="31">
        <v>1</v>
      </c>
      <c r="G57" s="31"/>
      <c r="H57" s="32">
        <v>1</v>
      </c>
      <c r="I57" s="32">
        <v>3</v>
      </c>
      <c r="J57" s="32">
        <v>0</v>
      </c>
      <c r="K57" s="32">
        <v>1</v>
      </c>
      <c r="L57" s="32">
        <v>8</v>
      </c>
      <c r="M57" s="32">
        <v>0</v>
      </c>
      <c r="N57" s="34">
        <v>1</v>
      </c>
      <c r="O57" s="34">
        <v>15.2</v>
      </c>
    </row>
    <row r="58" spans="1:15" ht="11.1" customHeight="1" x14ac:dyDescent="0.2">
      <c r="A58" s="6">
        <v>2016</v>
      </c>
      <c r="B58" s="6" t="s">
        <v>6</v>
      </c>
      <c r="C58" s="4" t="s">
        <v>15</v>
      </c>
      <c r="D58" s="6">
        <v>6</v>
      </c>
      <c r="E58" s="6">
        <v>6</v>
      </c>
      <c r="F58" s="31">
        <v>1</v>
      </c>
      <c r="G58" s="31"/>
      <c r="H58" s="32">
        <v>1</v>
      </c>
      <c r="I58" s="32">
        <v>6</v>
      </c>
      <c r="J58" s="32">
        <v>0</v>
      </c>
      <c r="K58" s="32">
        <v>1</v>
      </c>
      <c r="L58" s="32">
        <v>9.5</v>
      </c>
      <c r="M58" s="32">
        <v>11</v>
      </c>
      <c r="N58" s="34">
        <v>1</v>
      </c>
      <c r="O58" s="34">
        <v>19</v>
      </c>
    </row>
    <row r="59" spans="1:15" ht="11.1" customHeight="1" x14ac:dyDescent="0.2">
      <c r="A59" s="6">
        <v>2016</v>
      </c>
      <c r="B59" s="6" t="s">
        <v>6</v>
      </c>
      <c r="C59" s="4" t="s">
        <v>27</v>
      </c>
      <c r="D59" s="6">
        <v>1</v>
      </c>
      <c r="E59" s="6">
        <v>6</v>
      </c>
      <c r="F59" s="31"/>
      <c r="G59" s="31"/>
      <c r="H59" s="32">
        <v>0</v>
      </c>
      <c r="I59" s="32">
        <v>0</v>
      </c>
      <c r="J59" s="32">
        <v>0</v>
      </c>
      <c r="K59" s="32"/>
      <c r="L59" s="32"/>
      <c r="M59" s="32"/>
    </row>
    <row r="60" spans="1:15" ht="11.1" customHeight="1" x14ac:dyDescent="0.2">
      <c r="A60" s="6">
        <v>2016</v>
      </c>
      <c r="B60" s="6" t="s">
        <v>6</v>
      </c>
      <c r="C60" s="4" t="s">
        <v>16</v>
      </c>
      <c r="D60" s="6">
        <v>2</v>
      </c>
      <c r="E60" s="6">
        <v>6</v>
      </c>
      <c r="F60" s="31"/>
      <c r="G60" s="31"/>
      <c r="H60" s="32">
        <v>0</v>
      </c>
      <c r="I60" s="32">
        <v>0</v>
      </c>
      <c r="J60" s="32">
        <v>0</v>
      </c>
      <c r="K60" s="32"/>
      <c r="L60" s="32"/>
      <c r="M60" s="32"/>
    </row>
    <row r="61" spans="1:15" ht="11.1" customHeight="1" x14ac:dyDescent="0.2">
      <c r="A61" s="6">
        <v>2016</v>
      </c>
      <c r="B61" s="6" t="s">
        <v>6</v>
      </c>
      <c r="C61" s="4" t="s">
        <v>16</v>
      </c>
      <c r="D61" s="6">
        <v>3</v>
      </c>
      <c r="E61" s="6">
        <v>6</v>
      </c>
      <c r="F61" s="31"/>
      <c r="G61" s="31"/>
      <c r="H61" s="32">
        <v>0</v>
      </c>
      <c r="I61" s="32">
        <v>0</v>
      </c>
      <c r="J61" s="32">
        <v>0</v>
      </c>
      <c r="K61" s="32"/>
      <c r="L61" s="32"/>
      <c r="M61" s="32"/>
    </row>
    <row r="62" spans="1:15" ht="11.1" customHeight="1" x14ac:dyDescent="0.2">
      <c r="A62" s="6">
        <v>2016</v>
      </c>
      <c r="B62" s="6" t="s">
        <v>6</v>
      </c>
      <c r="C62" s="4" t="s">
        <v>16</v>
      </c>
      <c r="D62" s="6">
        <v>4</v>
      </c>
      <c r="E62" s="6">
        <v>6</v>
      </c>
      <c r="F62" s="31">
        <v>4</v>
      </c>
      <c r="G62" s="31" t="s">
        <v>68</v>
      </c>
      <c r="H62" s="32">
        <v>3</v>
      </c>
      <c r="I62" s="32">
        <f>(9+10.3+3.5)/3</f>
        <v>7.6000000000000005</v>
      </c>
      <c r="J62" s="32">
        <f>(7+8+1)/3</f>
        <v>5.333333333333333</v>
      </c>
      <c r="K62" s="32">
        <v>3</v>
      </c>
      <c r="L62" s="32">
        <f>(18.5+3+16)/3</f>
        <v>12.5</v>
      </c>
      <c r="M62" s="32">
        <f>(13+3+11)/3</f>
        <v>9</v>
      </c>
      <c r="N62" s="34">
        <v>3</v>
      </c>
      <c r="O62" s="34">
        <f>(21.5+18.5+4)/3</f>
        <v>14.666666666666666</v>
      </c>
    </row>
    <row r="63" spans="1:15" ht="11.1" customHeight="1" x14ac:dyDescent="0.2">
      <c r="A63" s="6">
        <v>2016</v>
      </c>
      <c r="B63" s="6" t="s">
        <v>6</v>
      </c>
      <c r="C63" s="4" t="s">
        <v>16</v>
      </c>
      <c r="D63" s="6">
        <v>5</v>
      </c>
      <c r="E63" s="6">
        <v>6</v>
      </c>
      <c r="F63" s="31"/>
      <c r="G63" s="31"/>
      <c r="H63" s="32">
        <v>0</v>
      </c>
      <c r="I63" s="32">
        <v>0</v>
      </c>
      <c r="J63" s="32">
        <v>0</v>
      </c>
      <c r="K63" s="32"/>
      <c r="L63" s="32"/>
      <c r="M63" s="32"/>
    </row>
    <row r="64" spans="1:15" ht="11.1" customHeight="1" x14ac:dyDescent="0.2">
      <c r="A64" s="6">
        <v>2016</v>
      </c>
      <c r="B64" s="6" t="s">
        <v>6</v>
      </c>
      <c r="C64" s="4" t="s">
        <v>16</v>
      </c>
      <c r="D64" s="6">
        <v>6</v>
      </c>
      <c r="E64" s="6">
        <v>6</v>
      </c>
      <c r="F64" s="31">
        <v>1</v>
      </c>
      <c r="G64" s="31"/>
      <c r="H64" s="32">
        <v>0</v>
      </c>
      <c r="I64" s="32">
        <v>0</v>
      </c>
      <c r="J64" s="32">
        <v>0</v>
      </c>
      <c r="K64" s="32">
        <v>1</v>
      </c>
      <c r="L64" s="32">
        <v>12</v>
      </c>
      <c r="M64" s="32">
        <v>14</v>
      </c>
      <c r="N64" s="34">
        <v>1</v>
      </c>
      <c r="O64" s="34">
        <v>22</v>
      </c>
    </row>
    <row r="65" spans="1:15" ht="11.1" customHeight="1" x14ac:dyDescent="0.2">
      <c r="A65" s="6">
        <v>2016</v>
      </c>
      <c r="B65" s="6" t="s">
        <v>6</v>
      </c>
      <c r="C65" s="4" t="s">
        <v>28</v>
      </c>
      <c r="D65" s="6">
        <v>1</v>
      </c>
      <c r="E65" s="6">
        <v>6</v>
      </c>
      <c r="F65" s="31"/>
      <c r="G65" s="31"/>
      <c r="H65" s="32">
        <v>0</v>
      </c>
      <c r="I65" s="32">
        <v>0</v>
      </c>
      <c r="J65" s="32">
        <v>0</v>
      </c>
      <c r="K65" s="32"/>
      <c r="L65" s="32"/>
      <c r="M65" s="32"/>
    </row>
    <row r="66" spans="1:15" ht="11.1" customHeight="1" x14ac:dyDescent="0.2">
      <c r="A66" s="6">
        <v>2016</v>
      </c>
      <c r="B66" s="6" t="s">
        <v>6</v>
      </c>
      <c r="C66" s="4" t="s">
        <v>17</v>
      </c>
      <c r="D66" s="6">
        <v>2</v>
      </c>
      <c r="E66" s="6">
        <v>6</v>
      </c>
      <c r="F66" s="31">
        <v>1</v>
      </c>
      <c r="G66" s="31"/>
      <c r="H66" s="32">
        <v>1</v>
      </c>
      <c r="I66" s="32">
        <v>5.5</v>
      </c>
      <c r="J66" s="32">
        <v>0</v>
      </c>
      <c r="K66" s="32">
        <v>1</v>
      </c>
      <c r="L66" s="32">
        <v>10</v>
      </c>
      <c r="M66" s="32">
        <v>9</v>
      </c>
      <c r="N66" s="34">
        <v>1</v>
      </c>
      <c r="O66" s="34">
        <v>22.5</v>
      </c>
    </row>
    <row r="67" spans="1:15" ht="11.1" customHeight="1" x14ac:dyDescent="0.2">
      <c r="A67" s="6">
        <v>2016</v>
      </c>
      <c r="B67" s="6" t="s">
        <v>6</v>
      </c>
      <c r="C67" s="4" t="s">
        <v>17</v>
      </c>
      <c r="D67" s="6">
        <v>3</v>
      </c>
      <c r="E67" s="6">
        <v>6</v>
      </c>
      <c r="F67" s="31">
        <v>4</v>
      </c>
      <c r="G67" s="31"/>
      <c r="H67" s="32">
        <v>4</v>
      </c>
      <c r="I67" s="32">
        <f>(5+4+3.5+4.5)/4</f>
        <v>4.25</v>
      </c>
      <c r="J67" s="32">
        <v>0</v>
      </c>
      <c r="K67" s="32">
        <v>3</v>
      </c>
      <c r="L67" s="32">
        <f>(5.3+6+6.5)/3</f>
        <v>5.9333333333333336</v>
      </c>
      <c r="M67" s="32">
        <f>(7+8+8)/3</f>
        <v>7.666666666666667</v>
      </c>
      <c r="N67" s="34">
        <v>3</v>
      </c>
      <c r="O67" s="34">
        <f>(12+15+15)/3</f>
        <v>14</v>
      </c>
    </row>
    <row r="68" spans="1:15" ht="11.1" customHeight="1" x14ac:dyDescent="0.2">
      <c r="A68" s="6">
        <v>2016</v>
      </c>
      <c r="B68" s="6" t="s">
        <v>6</v>
      </c>
      <c r="C68" s="4" t="s">
        <v>17</v>
      </c>
      <c r="D68" s="6">
        <v>4</v>
      </c>
      <c r="E68" s="6">
        <v>6</v>
      </c>
      <c r="F68" s="31">
        <v>5</v>
      </c>
      <c r="G68" s="31">
        <v>3.75</v>
      </c>
      <c r="H68" s="32">
        <v>4</v>
      </c>
      <c r="I68" s="32">
        <f>(9.5+5+5.5+5)/4</f>
        <v>6.25</v>
      </c>
      <c r="J68" s="32">
        <f>(7+0+0+0)/4</f>
        <v>1.75</v>
      </c>
      <c r="K68" s="32">
        <v>4</v>
      </c>
      <c r="L68" s="32">
        <f>(11.5+5.5+6+3.5)/4</f>
        <v>6.625</v>
      </c>
      <c r="M68" s="32">
        <f>(14+6+6+6)/4</f>
        <v>8</v>
      </c>
      <c r="N68" s="34">
        <v>4</v>
      </c>
      <c r="O68" s="34">
        <f>(15.5+9.5+8.5+9)/4</f>
        <v>10.625</v>
      </c>
    </row>
    <row r="69" spans="1:15" ht="11.1" customHeight="1" x14ac:dyDescent="0.2">
      <c r="A69" s="6">
        <v>2016</v>
      </c>
      <c r="B69" s="6" t="s">
        <v>6</v>
      </c>
      <c r="C69" s="4" t="s">
        <v>17</v>
      </c>
      <c r="D69" s="6">
        <v>5</v>
      </c>
      <c r="E69" s="6">
        <v>6</v>
      </c>
      <c r="F69" s="31">
        <v>1</v>
      </c>
      <c r="G69" s="31"/>
      <c r="H69" s="32">
        <v>1</v>
      </c>
      <c r="I69" s="32">
        <v>6</v>
      </c>
      <c r="J69" s="32">
        <v>0</v>
      </c>
      <c r="K69" s="32">
        <v>1</v>
      </c>
      <c r="L69" s="32">
        <v>13</v>
      </c>
      <c r="M69" s="32">
        <v>18</v>
      </c>
      <c r="N69" s="34">
        <v>1</v>
      </c>
      <c r="O69" s="34">
        <v>22.5</v>
      </c>
    </row>
    <row r="70" spans="1:15" ht="11.1" customHeight="1" x14ac:dyDescent="0.2">
      <c r="A70" s="6">
        <v>2016</v>
      </c>
      <c r="B70" s="6" t="s">
        <v>6</v>
      </c>
      <c r="C70" s="4" t="s">
        <v>17</v>
      </c>
      <c r="D70" s="6">
        <v>6</v>
      </c>
      <c r="E70" s="6">
        <v>6</v>
      </c>
      <c r="F70" s="31">
        <v>1</v>
      </c>
      <c r="G70" s="31"/>
      <c r="H70" s="32">
        <v>1</v>
      </c>
      <c r="I70" s="32">
        <v>6.5</v>
      </c>
      <c r="J70" s="32">
        <v>0</v>
      </c>
      <c r="K70" s="32">
        <v>1</v>
      </c>
      <c r="L70" s="32">
        <v>13</v>
      </c>
      <c r="M70" s="32">
        <v>10</v>
      </c>
      <c r="N70" s="34">
        <v>1</v>
      </c>
      <c r="O70" s="34">
        <v>19.5</v>
      </c>
    </row>
    <row r="71" spans="1:15" ht="11.1" customHeight="1" x14ac:dyDescent="0.2">
      <c r="A71" s="6">
        <v>2016</v>
      </c>
      <c r="B71" s="6" t="s">
        <v>6</v>
      </c>
      <c r="C71" s="6" t="s">
        <v>29</v>
      </c>
      <c r="D71" s="6">
        <v>1</v>
      </c>
      <c r="E71" s="6">
        <v>6</v>
      </c>
      <c r="F71" s="31"/>
      <c r="G71" s="31"/>
      <c r="H71" s="32">
        <v>0</v>
      </c>
      <c r="I71" s="32">
        <v>0</v>
      </c>
      <c r="J71" s="32">
        <v>0</v>
      </c>
      <c r="K71" s="32"/>
      <c r="L71" s="32"/>
      <c r="M71" s="32"/>
    </row>
    <row r="72" spans="1:15" ht="11.1" customHeight="1" x14ac:dyDescent="0.2">
      <c r="A72" s="6">
        <v>2016</v>
      </c>
      <c r="B72" s="6" t="s">
        <v>6</v>
      </c>
      <c r="C72" s="6">
        <v>2013</v>
      </c>
      <c r="D72" s="6">
        <v>2</v>
      </c>
      <c r="E72" s="6">
        <v>6</v>
      </c>
      <c r="F72" s="31">
        <v>1</v>
      </c>
      <c r="G72" s="31"/>
      <c r="H72" s="32">
        <v>1</v>
      </c>
      <c r="I72" s="32">
        <v>7</v>
      </c>
      <c r="J72" s="32">
        <v>0</v>
      </c>
      <c r="K72" s="32">
        <v>1</v>
      </c>
      <c r="L72" s="32">
        <v>9</v>
      </c>
      <c r="M72" s="32">
        <v>13</v>
      </c>
      <c r="N72" s="34">
        <v>1</v>
      </c>
      <c r="O72" s="34">
        <v>21</v>
      </c>
    </row>
    <row r="73" spans="1:15" ht="11.1" customHeight="1" x14ac:dyDescent="0.2">
      <c r="A73" s="6">
        <v>2016</v>
      </c>
      <c r="B73" s="6" t="s">
        <v>6</v>
      </c>
      <c r="C73" s="6">
        <v>2013</v>
      </c>
      <c r="D73" s="6">
        <v>3</v>
      </c>
      <c r="E73" s="6">
        <v>6</v>
      </c>
      <c r="F73" s="31">
        <v>1</v>
      </c>
      <c r="G73" s="31"/>
      <c r="H73" s="32">
        <v>1</v>
      </c>
      <c r="I73" s="32">
        <v>6.3</v>
      </c>
      <c r="J73" s="32">
        <v>0</v>
      </c>
      <c r="K73" s="32">
        <v>1</v>
      </c>
      <c r="L73" s="32">
        <v>11</v>
      </c>
      <c r="M73" s="32">
        <v>13</v>
      </c>
      <c r="N73" s="34">
        <v>1</v>
      </c>
      <c r="O73" s="34">
        <v>21.5</v>
      </c>
    </row>
    <row r="74" spans="1:15" ht="11.1" customHeight="1" x14ac:dyDescent="0.2">
      <c r="A74" s="6">
        <v>2016</v>
      </c>
      <c r="B74" s="6" t="s">
        <v>6</v>
      </c>
      <c r="C74" s="6">
        <v>2013</v>
      </c>
      <c r="D74" s="6">
        <v>4</v>
      </c>
      <c r="E74" s="6">
        <v>6</v>
      </c>
      <c r="F74" s="31">
        <v>2</v>
      </c>
      <c r="G74" s="31"/>
      <c r="H74" s="32">
        <v>2</v>
      </c>
      <c r="I74" s="32">
        <f>(6.5+5)/2</f>
        <v>5.75</v>
      </c>
      <c r="J74" s="32">
        <f>(0+6)/2</f>
        <v>3</v>
      </c>
      <c r="K74" s="32">
        <v>2</v>
      </c>
      <c r="L74" s="32">
        <f>(12+7)/2</f>
        <v>9.5</v>
      </c>
      <c r="M74" s="32">
        <f>(13+7)/2</f>
        <v>10</v>
      </c>
      <c r="N74" s="34">
        <v>2</v>
      </c>
      <c r="O74" s="34">
        <f>(21.5+15)/2</f>
        <v>18.25</v>
      </c>
    </row>
    <row r="75" spans="1:15" ht="11.1" customHeight="1" x14ac:dyDescent="0.2">
      <c r="A75" s="6">
        <v>2016</v>
      </c>
      <c r="B75" s="6" t="s">
        <v>6</v>
      </c>
      <c r="C75" s="6">
        <v>2013</v>
      </c>
      <c r="D75" s="6">
        <v>5</v>
      </c>
      <c r="E75" s="6">
        <v>6</v>
      </c>
      <c r="F75" s="31"/>
      <c r="G75" s="31"/>
      <c r="H75" s="32">
        <v>0</v>
      </c>
      <c r="I75" s="32">
        <v>0</v>
      </c>
      <c r="J75" s="32">
        <v>0</v>
      </c>
      <c r="K75" s="32"/>
      <c r="L75" s="32"/>
      <c r="M75" s="32"/>
    </row>
    <row r="76" spans="1:15" ht="11.1" customHeight="1" x14ac:dyDescent="0.2">
      <c r="A76" s="6">
        <v>2016</v>
      </c>
      <c r="B76" s="6" t="s">
        <v>6</v>
      </c>
      <c r="C76" s="6">
        <v>2013</v>
      </c>
      <c r="D76" s="6">
        <v>6</v>
      </c>
      <c r="E76" s="6">
        <v>6</v>
      </c>
      <c r="F76" s="31">
        <v>1</v>
      </c>
      <c r="G76" s="31">
        <v>6.5</v>
      </c>
      <c r="H76" s="32">
        <v>1</v>
      </c>
      <c r="I76" s="32">
        <v>8.5</v>
      </c>
      <c r="J76" s="32">
        <v>6</v>
      </c>
      <c r="K76" s="32">
        <v>1</v>
      </c>
      <c r="L76" s="32">
        <v>20</v>
      </c>
      <c r="M76" s="32">
        <v>16</v>
      </c>
      <c r="N76" s="34">
        <v>1</v>
      </c>
      <c r="O76" s="34">
        <v>21</v>
      </c>
    </row>
    <row r="77" spans="1:15" ht="11.1" customHeight="1" x14ac:dyDescent="0.2">
      <c r="A77" s="6"/>
      <c r="B77" s="6"/>
      <c r="C77" s="6"/>
      <c r="D77" s="6"/>
      <c r="F77" s="31"/>
      <c r="G77" s="31"/>
      <c r="H77" s="32"/>
      <c r="I77" s="32"/>
      <c r="J77" s="32"/>
      <c r="K77" s="32"/>
      <c r="L77" s="32"/>
      <c r="M77" s="32"/>
    </row>
    <row r="78" spans="1:15" ht="11.1" customHeight="1" x14ac:dyDescent="0.2">
      <c r="A78" s="6">
        <v>2016</v>
      </c>
      <c r="B78" s="6" t="s">
        <v>7</v>
      </c>
      <c r="C78" s="4" t="s">
        <v>26</v>
      </c>
      <c r="D78" s="6">
        <v>1</v>
      </c>
      <c r="E78" s="6">
        <v>6</v>
      </c>
      <c r="F78" s="31"/>
      <c r="G78" s="31"/>
      <c r="H78" s="32">
        <v>0</v>
      </c>
      <c r="I78" s="32">
        <v>0</v>
      </c>
      <c r="J78" s="32">
        <v>0</v>
      </c>
      <c r="K78" s="32"/>
      <c r="L78" s="32"/>
      <c r="M78" s="32"/>
    </row>
    <row r="79" spans="1:15" ht="11.1" customHeight="1" x14ac:dyDescent="0.2">
      <c r="A79" s="6">
        <v>2016</v>
      </c>
      <c r="B79" s="6" t="s">
        <v>7</v>
      </c>
      <c r="C79" s="4" t="s">
        <v>15</v>
      </c>
      <c r="D79" s="6">
        <v>2</v>
      </c>
      <c r="E79" s="6">
        <v>6</v>
      </c>
      <c r="F79" s="31"/>
      <c r="G79" s="31"/>
      <c r="H79" s="32">
        <v>0</v>
      </c>
      <c r="I79" s="32">
        <v>0</v>
      </c>
      <c r="J79" s="32">
        <v>0</v>
      </c>
      <c r="K79" s="32"/>
      <c r="L79" s="32"/>
      <c r="M79" s="32"/>
    </row>
    <row r="80" spans="1:15" ht="11.1" customHeight="1" x14ac:dyDescent="0.2">
      <c r="A80" s="6">
        <v>2016</v>
      </c>
      <c r="B80" s="6" t="s">
        <v>7</v>
      </c>
      <c r="C80" s="4" t="s">
        <v>15</v>
      </c>
      <c r="D80" s="6">
        <v>3</v>
      </c>
      <c r="E80" s="6">
        <v>6</v>
      </c>
      <c r="F80" s="31">
        <v>1</v>
      </c>
      <c r="G80" s="31"/>
      <c r="H80" s="32">
        <v>1</v>
      </c>
      <c r="I80" s="32">
        <v>4.5</v>
      </c>
      <c r="J80" s="32">
        <v>0</v>
      </c>
      <c r="K80" s="32">
        <v>1</v>
      </c>
      <c r="L80" s="32">
        <v>5.2</v>
      </c>
      <c r="M80" s="32">
        <v>0</v>
      </c>
      <c r="N80" s="34">
        <v>1</v>
      </c>
      <c r="O80" s="34">
        <v>8</v>
      </c>
    </row>
    <row r="81" spans="1:15" ht="11.1" customHeight="1" x14ac:dyDescent="0.2">
      <c r="A81" s="6">
        <v>2016</v>
      </c>
      <c r="B81" s="6" t="s">
        <v>7</v>
      </c>
      <c r="C81" s="4" t="s">
        <v>15</v>
      </c>
      <c r="D81" s="6">
        <v>4</v>
      </c>
      <c r="E81" s="6">
        <v>6</v>
      </c>
      <c r="F81" s="31"/>
      <c r="G81" s="31"/>
      <c r="H81" s="32">
        <v>0</v>
      </c>
      <c r="I81" s="32">
        <v>0</v>
      </c>
      <c r="J81" s="32">
        <v>0</v>
      </c>
      <c r="K81" s="32"/>
      <c r="L81" s="32"/>
      <c r="M81" s="32"/>
    </row>
    <row r="82" spans="1:15" ht="11.1" customHeight="1" x14ac:dyDescent="0.2">
      <c r="A82" s="6">
        <v>2016</v>
      </c>
      <c r="B82" s="6" t="s">
        <v>7</v>
      </c>
      <c r="C82" s="4" t="s">
        <v>15</v>
      </c>
      <c r="D82" s="6">
        <v>5</v>
      </c>
      <c r="E82" s="6">
        <v>6</v>
      </c>
      <c r="F82" s="31">
        <v>4</v>
      </c>
      <c r="G82" s="31">
        <v>7</v>
      </c>
      <c r="H82" s="32">
        <v>3</v>
      </c>
      <c r="I82" s="32">
        <f>(6.5+6+5)/3</f>
        <v>5.833333333333333</v>
      </c>
      <c r="J82" s="32">
        <v>0</v>
      </c>
      <c r="K82" s="32" t="s">
        <v>72</v>
      </c>
      <c r="L82" s="32"/>
      <c r="M82" s="32"/>
    </row>
    <row r="83" spans="1:15" ht="11.1" customHeight="1" x14ac:dyDescent="0.2">
      <c r="A83" s="6">
        <v>2016</v>
      </c>
      <c r="B83" s="6" t="s">
        <v>7</v>
      </c>
      <c r="C83" s="4" t="s">
        <v>15</v>
      </c>
      <c r="D83" s="6">
        <v>6</v>
      </c>
      <c r="E83" s="6">
        <v>6</v>
      </c>
      <c r="F83" s="31">
        <v>3</v>
      </c>
      <c r="G83" s="31">
        <v>4</v>
      </c>
      <c r="H83" s="32">
        <v>2</v>
      </c>
      <c r="I83" s="32">
        <f>(7.5+8)/2</f>
        <v>7.75</v>
      </c>
      <c r="J83" s="32">
        <f>(6+6)/2</f>
        <v>6</v>
      </c>
      <c r="K83" s="32">
        <v>2</v>
      </c>
      <c r="L83" s="32">
        <f>(6+7.2)/2</f>
        <v>6.6</v>
      </c>
      <c r="M83" s="32">
        <f>(13+13)/2</f>
        <v>13</v>
      </c>
      <c r="N83" s="34">
        <v>2</v>
      </c>
      <c r="O83" s="34">
        <f>(9.5+10)/2</f>
        <v>9.75</v>
      </c>
    </row>
    <row r="84" spans="1:15" ht="11.1" customHeight="1" x14ac:dyDescent="0.2">
      <c r="A84" s="6">
        <v>2016</v>
      </c>
      <c r="B84" s="6" t="s">
        <v>7</v>
      </c>
      <c r="C84" s="4" t="s">
        <v>27</v>
      </c>
      <c r="D84" s="6">
        <v>1</v>
      </c>
      <c r="E84" s="6">
        <v>6</v>
      </c>
      <c r="F84" s="31"/>
      <c r="G84" s="31"/>
      <c r="H84" s="32">
        <v>0</v>
      </c>
      <c r="I84" s="32">
        <v>0</v>
      </c>
      <c r="J84" s="32">
        <v>0</v>
      </c>
      <c r="K84" s="32"/>
      <c r="L84" s="32"/>
      <c r="M84" s="32"/>
    </row>
    <row r="85" spans="1:15" ht="11.1" customHeight="1" x14ac:dyDescent="0.2">
      <c r="A85" s="6">
        <v>2016</v>
      </c>
      <c r="B85" s="6" t="s">
        <v>7</v>
      </c>
      <c r="C85" s="4" t="s">
        <v>16</v>
      </c>
      <c r="D85" s="6">
        <v>2</v>
      </c>
      <c r="E85" s="6">
        <v>6</v>
      </c>
      <c r="F85" s="31"/>
      <c r="G85" s="31"/>
      <c r="H85" s="32">
        <v>0</v>
      </c>
      <c r="I85" s="32">
        <v>0</v>
      </c>
      <c r="J85" s="32">
        <v>0</v>
      </c>
      <c r="K85" s="32"/>
      <c r="L85" s="32"/>
      <c r="M85" s="32"/>
    </row>
    <row r="86" spans="1:15" ht="11.1" customHeight="1" x14ac:dyDescent="0.2">
      <c r="A86" s="6">
        <v>2016</v>
      </c>
      <c r="B86" s="6" t="s">
        <v>7</v>
      </c>
      <c r="C86" s="4" t="s">
        <v>16</v>
      </c>
      <c r="D86" s="6">
        <v>3</v>
      </c>
      <c r="E86" s="6">
        <v>6</v>
      </c>
      <c r="F86" s="31"/>
      <c r="G86" s="31"/>
      <c r="H86" s="32">
        <v>0</v>
      </c>
      <c r="I86" s="32">
        <v>0</v>
      </c>
      <c r="J86" s="32">
        <v>0</v>
      </c>
      <c r="K86" s="32"/>
      <c r="L86" s="32"/>
      <c r="M86" s="32"/>
    </row>
    <row r="87" spans="1:15" ht="11.1" customHeight="1" x14ac:dyDescent="0.2">
      <c r="A87" s="6">
        <v>2016</v>
      </c>
      <c r="B87" s="6" t="s">
        <v>7</v>
      </c>
      <c r="C87" s="4" t="s">
        <v>16</v>
      </c>
      <c r="D87" s="6">
        <v>4</v>
      </c>
      <c r="E87" s="6">
        <v>6</v>
      </c>
      <c r="F87" s="31"/>
      <c r="G87" s="31"/>
      <c r="H87" s="32">
        <v>0</v>
      </c>
      <c r="I87" s="32">
        <v>0</v>
      </c>
      <c r="J87" s="32">
        <v>0</v>
      </c>
      <c r="K87" s="32"/>
      <c r="L87" s="32"/>
      <c r="M87" s="32"/>
    </row>
    <row r="88" spans="1:15" ht="11.1" customHeight="1" x14ac:dyDescent="0.2">
      <c r="A88" s="6">
        <v>2016</v>
      </c>
      <c r="B88" s="6" t="s">
        <v>7</v>
      </c>
      <c r="C88" s="4" t="s">
        <v>16</v>
      </c>
      <c r="D88" s="6">
        <v>5</v>
      </c>
      <c r="E88" s="6">
        <v>6</v>
      </c>
      <c r="F88" s="31">
        <v>3</v>
      </c>
      <c r="G88" s="31">
        <v>6</v>
      </c>
      <c r="H88" s="32">
        <v>3</v>
      </c>
      <c r="I88" s="32">
        <f>(6+2.5+7.5)/3</f>
        <v>5.333333333333333</v>
      </c>
      <c r="J88" s="32">
        <f>(0+0+4)/3</f>
        <v>1.3333333333333333</v>
      </c>
      <c r="K88" s="32" t="s">
        <v>72</v>
      </c>
      <c r="L88" s="32"/>
      <c r="M88" s="32"/>
    </row>
    <row r="89" spans="1:15" ht="11.1" customHeight="1" x14ac:dyDescent="0.2">
      <c r="A89" s="6">
        <v>2016</v>
      </c>
      <c r="B89" s="6" t="s">
        <v>7</v>
      </c>
      <c r="C89" s="4" t="s">
        <v>16</v>
      </c>
      <c r="D89" s="6">
        <v>6</v>
      </c>
      <c r="E89" s="6">
        <v>6</v>
      </c>
      <c r="F89" s="31">
        <v>2</v>
      </c>
      <c r="G89" s="31">
        <v>8</v>
      </c>
      <c r="H89" s="32">
        <v>2</v>
      </c>
      <c r="I89" s="32">
        <f>(10+9)/2</f>
        <v>9.5</v>
      </c>
      <c r="J89" s="32">
        <f>(8+9)/2</f>
        <v>8.5</v>
      </c>
      <c r="K89" s="32">
        <v>2</v>
      </c>
      <c r="L89" s="32">
        <f>(11.3+13)/2</f>
        <v>12.15</v>
      </c>
      <c r="M89" s="32">
        <f>(10+8)/2</f>
        <v>9</v>
      </c>
      <c r="N89" s="34">
        <v>2</v>
      </c>
      <c r="O89" s="34">
        <f>(13+12.5)/2</f>
        <v>12.75</v>
      </c>
    </row>
    <row r="90" spans="1:15" ht="11.1" customHeight="1" x14ac:dyDescent="0.2">
      <c r="A90" s="6">
        <v>2016</v>
      </c>
      <c r="B90" s="6" t="s">
        <v>7</v>
      </c>
      <c r="C90" s="4" t="s">
        <v>28</v>
      </c>
      <c r="D90" s="6">
        <v>1</v>
      </c>
      <c r="E90" s="6">
        <v>6</v>
      </c>
      <c r="F90" s="31"/>
      <c r="G90" s="31"/>
      <c r="H90" s="32">
        <v>0</v>
      </c>
      <c r="I90" s="32">
        <v>0</v>
      </c>
      <c r="J90" s="32">
        <v>0</v>
      </c>
      <c r="K90" s="32"/>
      <c r="L90" s="32"/>
      <c r="M90" s="32"/>
    </row>
    <row r="91" spans="1:15" ht="11.1" customHeight="1" x14ac:dyDescent="0.2">
      <c r="A91" s="6">
        <v>2016</v>
      </c>
      <c r="B91" s="6" t="s">
        <v>7</v>
      </c>
      <c r="C91" s="4" t="s">
        <v>17</v>
      </c>
      <c r="D91" s="6">
        <v>2</v>
      </c>
      <c r="E91" s="6">
        <v>6</v>
      </c>
      <c r="F91" s="31"/>
      <c r="G91" s="31"/>
      <c r="H91" s="32">
        <v>0</v>
      </c>
      <c r="I91" s="32">
        <v>0</v>
      </c>
      <c r="J91" s="32">
        <v>0</v>
      </c>
      <c r="K91" s="32"/>
      <c r="L91" s="32"/>
      <c r="M91" s="32"/>
    </row>
    <row r="92" spans="1:15" ht="11.1" customHeight="1" x14ac:dyDescent="0.2">
      <c r="A92" s="6">
        <v>2016</v>
      </c>
      <c r="B92" s="6" t="s">
        <v>7</v>
      </c>
      <c r="C92" s="4" t="s">
        <v>17</v>
      </c>
      <c r="D92" s="6">
        <v>3</v>
      </c>
      <c r="E92" s="6">
        <v>6</v>
      </c>
      <c r="F92" s="31"/>
      <c r="G92" s="31"/>
      <c r="H92" s="32">
        <v>0</v>
      </c>
      <c r="I92" s="32">
        <v>0</v>
      </c>
      <c r="J92" s="32">
        <v>0</v>
      </c>
      <c r="K92" s="32"/>
      <c r="L92" s="32"/>
      <c r="M92" s="32"/>
    </row>
    <row r="93" spans="1:15" ht="11.1" customHeight="1" x14ac:dyDescent="0.2">
      <c r="A93" s="6">
        <v>2016</v>
      </c>
      <c r="B93" s="6" t="s">
        <v>7</v>
      </c>
      <c r="C93" s="4" t="s">
        <v>17</v>
      </c>
      <c r="D93" s="6">
        <v>4</v>
      </c>
      <c r="E93" s="6">
        <v>6</v>
      </c>
      <c r="F93" s="31"/>
      <c r="G93" s="31"/>
      <c r="H93" s="32">
        <v>0</v>
      </c>
      <c r="I93" s="32">
        <v>0</v>
      </c>
      <c r="J93" s="32">
        <v>0</v>
      </c>
      <c r="K93" s="32"/>
      <c r="L93" s="32"/>
      <c r="M93" s="32"/>
    </row>
    <row r="94" spans="1:15" ht="11.1" customHeight="1" x14ac:dyDescent="0.2">
      <c r="A94" s="6">
        <v>2016</v>
      </c>
      <c r="B94" s="6" t="s">
        <v>7</v>
      </c>
      <c r="C94" s="4" t="s">
        <v>17</v>
      </c>
      <c r="D94" s="6">
        <v>5</v>
      </c>
      <c r="E94" s="6">
        <v>6</v>
      </c>
      <c r="F94" s="31">
        <v>1</v>
      </c>
      <c r="G94" s="31"/>
      <c r="H94" s="32">
        <v>1</v>
      </c>
      <c r="I94" s="32">
        <v>5.5</v>
      </c>
      <c r="J94" s="32">
        <v>6</v>
      </c>
      <c r="K94" s="32">
        <v>1</v>
      </c>
      <c r="L94" s="32">
        <v>7.5</v>
      </c>
      <c r="M94" s="32">
        <v>9</v>
      </c>
      <c r="N94" s="34">
        <v>1</v>
      </c>
      <c r="O94" s="34">
        <v>12</v>
      </c>
    </row>
    <row r="95" spans="1:15" ht="11.1" customHeight="1" x14ac:dyDescent="0.2">
      <c r="A95" s="6">
        <v>2016</v>
      </c>
      <c r="B95" s="6" t="s">
        <v>7</v>
      </c>
      <c r="C95" s="4" t="s">
        <v>17</v>
      </c>
      <c r="D95" s="6">
        <v>6</v>
      </c>
      <c r="E95" s="6">
        <v>6</v>
      </c>
      <c r="F95" s="31">
        <v>2</v>
      </c>
      <c r="G95" s="31">
        <v>6</v>
      </c>
      <c r="H95" s="32">
        <v>2</v>
      </c>
      <c r="I95" s="32">
        <f>(8.8+8.5)/2</f>
        <v>8.65</v>
      </c>
      <c r="J95" s="32">
        <f>(8+8)/2</f>
        <v>8</v>
      </c>
      <c r="K95" s="32" t="s">
        <v>73</v>
      </c>
      <c r="L95" s="32">
        <v>8</v>
      </c>
      <c r="M95" s="32">
        <v>13</v>
      </c>
      <c r="N95" s="34">
        <v>1</v>
      </c>
      <c r="O95" s="34">
        <v>9</v>
      </c>
    </row>
    <row r="96" spans="1:15" ht="11.1" customHeight="1" x14ac:dyDescent="0.2">
      <c r="A96" s="6">
        <v>2016</v>
      </c>
      <c r="B96" s="6" t="s">
        <v>7</v>
      </c>
      <c r="C96" s="6" t="s">
        <v>29</v>
      </c>
      <c r="D96" s="6">
        <v>1</v>
      </c>
      <c r="E96" s="6">
        <v>6</v>
      </c>
      <c r="F96" s="31"/>
      <c r="G96" s="31"/>
      <c r="H96" s="32">
        <v>0</v>
      </c>
      <c r="I96" s="32">
        <v>0</v>
      </c>
      <c r="J96" s="32">
        <v>0</v>
      </c>
      <c r="K96" s="32"/>
      <c r="L96" s="32"/>
      <c r="M96" s="32"/>
    </row>
    <row r="97" spans="1:15" ht="11.1" customHeight="1" x14ac:dyDescent="0.2">
      <c r="A97" s="6">
        <v>2016</v>
      </c>
      <c r="B97" s="6" t="s">
        <v>7</v>
      </c>
      <c r="C97" s="6">
        <v>2013</v>
      </c>
      <c r="D97" s="6">
        <v>2</v>
      </c>
      <c r="E97" s="6">
        <v>6</v>
      </c>
      <c r="F97" s="31"/>
      <c r="G97" s="31"/>
      <c r="H97" s="32">
        <v>0</v>
      </c>
      <c r="I97" s="32">
        <v>0</v>
      </c>
      <c r="J97" s="32">
        <v>0</v>
      </c>
      <c r="K97" s="32"/>
      <c r="L97" s="32"/>
      <c r="M97" s="32"/>
    </row>
    <row r="98" spans="1:15" ht="11.1" customHeight="1" x14ac:dyDescent="0.2">
      <c r="A98" s="6">
        <v>2016</v>
      </c>
      <c r="B98" s="6" t="s">
        <v>7</v>
      </c>
      <c r="C98" s="6">
        <v>2013</v>
      </c>
      <c r="D98" s="6">
        <v>3</v>
      </c>
      <c r="E98" s="6">
        <v>6</v>
      </c>
      <c r="F98" s="31"/>
      <c r="G98" s="31"/>
      <c r="H98" s="32">
        <v>0</v>
      </c>
      <c r="I98" s="32">
        <v>0</v>
      </c>
      <c r="J98" s="32">
        <v>0</v>
      </c>
      <c r="K98" s="32"/>
      <c r="L98" s="32"/>
      <c r="M98" s="32"/>
    </row>
    <row r="99" spans="1:15" ht="11.1" customHeight="1" x14ac:dyDescent="0.2">
      <c r="A99" s="6">
        <v>2016</v>
      </c>
      <c r="B99" s="6" t="s">
        <v>7</v>
      </c>
      <c r="C99" s="6">
        <v>2013</v>
      </c>
      <c r="D99" s="6">
        <v>4</v>
      </c>
      <c r="E99" s="6">
        <v>6</v>
      </c>
      <c r="F99" s="31"/>
      <c r="G99" s="31"/>
      <c r="H99" s="32">
        <v>0</v>
      </c>
      <c r="I99" s="32">
        <v>0</v>
      </c>
      <c r="J99" s="32">
        <v>0</v>
      </c>
      <c r="K99" s="32"/>
      <c r="L99" s="32"/>
      <c r="M99" s="32"/>
    </row>
    <row r="100" spans="1:15" ht="11.1" customHeight="1" x14ac:dyDescent="0.2">
      <c r="A100" s="6">
        <v>2016</v>
      </c>
      <c r="B100" s="6" t="s">
        <v>7</v>
      </c>
      <c r="C100" s="6">
        <v>2013</v>
      </c>
      <c r="D100" s="6">
        <v>5</v>
      </c>
      <c r="E100" s="6">
        <v>6</v>
      </c>
      <c r="F100" s="31"/>
      <c r="G100" s="31"/>
      <c r="H100" s="32">
        <v>0</v>
      </c>
      <c r="I100" s="32">
        <v>0</v>
      </c>
      <c r="J100" s="32">
        <v>0</v>
      </c>
      <c r="K100" s="32"/>
      <c r="L100" s="32"/>
      <c r="M100" s="32"/>
    </row>
    <row r="101" spans="1:15" ht="11.1" customHeight="1" x14ac:dyDescent="0.2">
      <c r="A101" s="6">
        <v>2016</v>
      </c>
      <c r="B101" s="6" t="s">
        <v>7</v>
      </c>
      <c r="C101" s="6">
        <v>2013</v>
      </c>
      <c r="D101" s="6">
        <v>6</v>
      </c>
      <c r="E101" s="6">
        <v>6</v>
      </c>
      <c r="F101" s="31">
        <v>1</v>
      </c>
      <c r="G101" s="31"/>
      <c r="H101" s="32">
        <v>1</v>
      </c>
      <c r="I101" s="32">
        <v>7</v>
      </c>
      <c r="J101" s="32">
        <v>0</v>
      </c>
      <c r="K101" s="32">
        <v>1</v>
      </c>
      <c r="L101" s="32">
        <v>9.5</v>
      </c>
      <c r="M101" s="32">
        <v>9</v>
      </c>
      <c r="N101" s="34">
        <v>1</v>
      </c>
      <c r="O101" s="34">
        <v>20.5</v>
      </c>
    </row>
    <row r="102" spans="1:15" s="4" customFormat="1" ht="11.1" customHeight="1" x14ac:dyDescent="0.2">
      <c r="E102" s="6"/>
      <c r="F102" s="6"/>
      <c r="G102" s="12"/>
      <c r="N102" s="35"/>
      <c r="O102" s="35"/>
    </row>
    <row r="103" spans="1:15" s="4" customFormat="1" ht="11.1" customHeight="1" x14ac:dyDescent="0.2">
      <c r="E103" s="6"/>
      <c r="F103" s="6"/>
      <c r="G103" s="12"/>
      <c r="N103" s="35"/>
      <c r="O103" s="35"/>
    </row>
    <row r="104" spans="1:15" s="4" customFormat="1" ht="11.1" customHeight="1" x14ac:dyDescent="0.2">
      <c r="E104" s="6"/>
      <c r="F104" s="6"/>
      <c r="G104" s="12"/>
      <c r="N104" s="35"/>
      <c r="O104" s="35"/>
    </row>
    <row r="105" spans="1:15" s="4" customFormat="1" ht="11.1" customHeight="1" x14ac:dyDescent="0.2">
      <c r="E105" s="6"/>
      <c r="F105" s="6"/>
      <c r="G105" s="12"/>
      <c r="N105" s="35"/>
      <c r="O105" s="35"/>
    </row>
    <row r="106" spans="1:15" s="4" customFormat="1" ht="11.1" customHeight="1" x14ac:dyDescent="0.2">
      <c r="E106" s="6"/>
      <c r="F106" s="6"/>
      <c r="G106" s="12"/>
      <c r="N106" s="35"/>
      <c r="O106" s="35"/>
    </row>
    <row r="107" spans="1:15" s="4" customFormat="1" ht="11.1" customHeight="1" x14ac:dyDescent="0.2">
      <c r="E107" s="6"/>
      <c r="F107" s="6"/>
      <c r="G107" s="12"/>
      <c r="N107" s="35"/>
      <c r="O107" s="35"/>
    </row>
    <row r="108" spans="1:15" s="4" customFormat="1" ht="11.1" customHeight="1" x14ac:dyDescent="0.2">
      <c r="E108" s="6"/>
      <c r="F108" s="6"/>
      <c r="G108" s="12"/>
      <c r="N108" s="35"/>
      <c r="O108" s="35"/>
    </row>
    <row r="109" spans="1:15" s="4" customFormat="1" ht="11.1" customHeight="1" x14ac:dyDescent="0.2">
      <c r="E109" s="6"/>
      <c r="F109" s="6"/>
      <c r="G109" s="12"/>
      <c r="N109" s="35"/>
      <c r="O109" s="35"/>
    </row>
    <row r="110" spans="1:15" s="4" customFormat="1" ht="11.1" customHeight="1" x14ac:dyDescent="0.2">
      <c r="E110" s="6"/>
      <c r="F110" s="6"/>
      <c r="G110" s="12"/>
      <c r="N110" s="35"/>
      <c r="O110" s="35"/>
    </row>
    <row r="111" spans="1:15" s="4" customFormat="1" ht="11.1" customHeight="1" x14ac:dyDescent="0.2">
      <c r="E111" s="6"/>
      <c r="F111" s="6"/>
      <c r="G111" s="12"/>
      <c r="N111" s="35"/>
      <c r="O111" s="35"/>
    </row>
    <row r="112" spans="1:15" s="4" customFormat="1" ht="11.1" customHeight="1" x14ac:dyDescent="0.2">
      <c r="E112" s="6"/>
      <c r="F112" s="6"/>
      <c r="G112" s="12"/>
      <c r="N112" s="35"/>
      <c r="O112" s="35"/>
    </row>
    <row r="113" spans="5:15" s="4" customFormat="1" ht="11.1" customHeight="1" x14ac:dyDescent="0.2">
      <c r="E113" s="6"/>
      <c r="F113" s="6"/>
      <c r="G113" s="12"/>
      <c r="N113" s="35"/>
      <c r="O113" s="35"/>
    </row>
    <row r="114" spans="5:15" s="4" customFormat="1" ht="11.1" customHeight="1" x14ac:dyDescent="0.2">
      <c r="E114" s="6"/>
      <c r="F114" s="6"/>
      <c r="G114" s="12"/>
      <c r="N114" s="35"/>
      <c r="O114" s="35"/>
    </row>
    <row r="115" spans="5:15" s="4" customFormat="1" ht="11.1" customHeight="1" x14ac:dyDescent="0.2">
      <c r="E115" s="6"/>
      <c r="F115" s="6"/>
      <c r="G115" s="12"/>
      <c r="N115" s="35"/>
      <c r="O115" s="35"/>
    </row>
    <row r="116" spans="5:15" s="4" customFormat="1" ht="11.1" customHeight="1" x14ac:dyDescent="0.2">
      <c r="E116" s="6"/>
      <c r="F116" s="6"/>
      <c r="G116" s="12"/>
      <c r="N116" s="35"/>
      <c r="O116" s="35"/>
    </row>
    <row r="117" spans="5:15" s="4" customFormat="1" ht="11.1" customHeight="1" x14ac:dyDescent="0.2">
      <c r="E117" s="6"/>
      <c r="F117" s="6"/>
      <c r="G117" s="12"/>
      <c r="N117" s="35"/>
      <c r="O117" s="35"/>
    </row>
    <row r="118" spans="5:15" s="4" customFormat="1" ht="11.1" customHeight="1" x14ac:dyDescent="0.2">
      <c r="E118" s="6"/>
      <c r="F118" s="6"/>
      <c r="G118" s="12"/>
      <c r="N118" s="35"/>
      <c r="O118" s="35"/>
    </row>
    <row r="119" spans="5:15" s="4" customFormat="1" ht="11.1" customHeight="1" x14ac:dyDescent="0.2">
      <c r="E119" s="6"/>
      <c r="F119" s="6"/>
      <c r="G119" s="12"/>
      <c r="N119" s="35"/>
      <c r="O119" s="35"/>
    </row>
    <row r="120" spans="5:15" s="4" customFormat="1" ht="11.1" customHeight="1" x14ac:dyDescent="0.2">
      <c r="E120" s="6"/>
      <c r="F120" s="6"/>
      <c r="G120" s="12"/>
      <c r="N120" s="35"/>
      <c r="O120" s="35"/>
    </row>
    <row r="121" spans="5:15" s="4" customFormat="1" ht="11.1" customHeight="1" x14ac:dyDescent="0.2">
      <c r="E121" s="6"/>
      <c r="F121" s="6"/>
      <c r="G121" s="12"/>
      <c r="N121" s="35"/>
      <c r="O121" s="35"/>
    </row>
    <row r="122" spans="5:15" s="4" customFormat="1" ht="11.1" customHeight="1" x14ac:dyDescent="0.2">
      <c r="E122" s="6"/>
      <c r="F122" s="6"/>
      <c r="G122" s="12"/>
      <c r="N122" s="35"/>
      <c r="O122" s="35"/>
    </row>
    <row r="123" spans="5:15" s="4" customFormat="1" ht="11.1" customHeight="1" x14ac:dyDescent="0.2">
      <c r="E123" s="6"/>
      <c r="F123" s="6"/>
      <c r="G123" s="12"/>
      <c r="N123" s="35"/>
      <c r="O123" s="35"/>
    </row>
    <row r="124" spans="5:15" s="4" customFormat="1" ht="11.1" customHeight="1" x14ac:dyDescent="0.2">
      <c r="E124" s="6"/>
      <c r="F124" s="6"/>
      <c r="G124" s="12"/>
      <c r="N124" s="35"/>
      <c r="O124" s="35"/>
    </row>
    <row r="125" spans="5:15" s="4" customFormat="1" ht="11.1" customHeight="1" x14ac:dyDescent="0.2">
      <c r="E125" s="6"/>
      <c r="F125" s="6"/>
      <c r="G125" s="12"/>
      <c r="N125" s="35"/>
      <c r="O125" s="35"/>
    </row>
    <row r="126" spans="5:15" s="4" customFormat="1" ht="11.1" customHeight="1" x14ac:dyDescent="0.2">
      <c r="E126" s="6"/>
      <c r="F126" s="6"/>
      <c r="G126" s="12"/>
      <c r="N126" s="35"/>
      <c r="O126" s="35"/>
    </row>
    <row r="127" spans="5:15" s="4" customFormat="1" ht="11.1" customHeight="1" x14ac:dyDescent="0.2">
      <c r="E127" s="6"/>
      <c r="F127" s="6"/>
      <c r="G127" s="12"/>
      <c r="N127" s="35"/>
      <c r="O127" s="35"/>
    </row>
    <row r="128" spans="5:15" s="4" customFormat="1" ht="11.1" customHeight="1" x14ac:dyDescent="0.2">
      <c r="E128" s="6"/>
      <c r="F128" s="6"/>
      <c r="G128" s="12"/>
      <c r="N128" s="35"/>
      <c r="O128" s="35"/>
    </row>
    <row r="129" spans="5:15" s="4" customFormat="1" ht="11.1" customHeight="1" x14ac:dyDescent="0.2">
      <c r="E129" s="6"/>
      <c r="F129" s="6"/>
      <c r="G129" s="12"/>
      <c r="N129" s="35"/>
      <c r="O129" s="35"/>
    </row>
    <row r="130" spans="5:15" s="4" customFormat="1" ht="11.1" customHeight="1" x14ac:dyDescent="0.2">
      <c r="E130" s="6"/>
      <c r="F130" s="6"/>
      <c r="G130" s="12"/>
      <c r="N130" s="35"/>
      <c r="O130" s="35"/>
    </row>
    <row r="131" spans="5:15" s="4" customFormat="1" ht="11.1" customHeight="1" x14ac:dyDescent="0.2">
      <c r="E131" s="6"/>
      <c r="F131" s="6"/>
      <c r="G131" s="12"/>
      <c r="N131" s="35"/>
      <c r="O131" s="35"/>
    </row>
    <row r="132" spans="5:15" s="4" customFormat="1" ht="11.1" customHeight="1" x14ac:dyDescent="0.2">
      <c r="E132" s="6"/>
      <c r="F132" s="6"/>
      <c r="G132" s="12"/>
      <c r="N132" s="35"/>
      <c r="O132" s="35"/>
    </row>
    <row r="133" spans="5:15" s="4" customFormat="1" ht="11.1" customHeight="1" x14ac:dyDescent="0.2">
      <c r="E133" s="6"/>
      <c r="F133" s="6"/>
      <c r="G133" s="12"/>
      <c r="N133" s="35"/>
      <c r="O133" s="35"/>
    </row>
    <row r="134" spans="5:15" s="4" customFormat="1" ht="11.1" customHeight="1" x14ac:dyDescent="0.2">
      <c r="E134" s="6"/>
      <c r="F134" s="6"/>
      <c r="G134" s="12"/>
      <c r="N134" s="35"/>
      <c r="O134" s="35"/>
    </row>
    <row r="135" spans="5:15" s="4" customFormat="1" ht="11.1" customHeight="1" x14ac:dyDescent="0.2">
      <c r="E135" s="6"/>
      <c r="F135" s="6"/>
      <c r="G135" s="12"/>
      <c r="N135" s="35"/>
      <c r="O135" s="35"/>
    </row>
    <row r="136" spans="5:15" s="4" customFormat="1" ht="11.1" customHeight="1" x14ac:dyDescent="0.2">
      <c r="E136" s="6"/>
      <c r="F136" s="6"/>
      <c r="G136" s="12"/>
      <c r="N136" s="35"/>
      <c r="O136" s="35"/>
    </row>
    <row r="137" spans="5:15" s="4" customFormat="1" ht="11.1" customHeight="1" x14ac:dyDescent="0.2">
      <c r="E137" s="6"/>
      <c r="F137" s="6"/>
      <c r="G137" s="12"/>
      <c r="N137" s="35"/>
      <c r="O137" s="35"/>
    </row>
    <row r="138" spans="5:15" s="4" customFormat="1" ht="11.1" customHeight="1" x14ac:dyDescent="0.2">
      <c r="E138" s="6"/>
      <c r="F138" s="6"/>
      <c r="G138" s="12"/>
      <c r="N138" s="35"/>
      <c r="O138" s="35"/>
    </row>
    <row r="139" spans="5:15" s="4" customFormat="1" ht="11.1" customHeight="1" x14ac:dyDescent="0.2">
      <c r="E139" s="6"/>
      <c r="F139" s="6"/>
      <c r="G139" s="12"/>
      <c r="N139" s="35"/>
      <c r="O139" s="35"/>
    </row>
    <row r="140" spans="5:15" s="4" customFormat="1" ht="11.1" customHeight="1" x14ac:dyDescent="0.2">
      <c r="E140" s="6"/>
      <c r="F140" s="6"/>
      <c r="G140" s="12"/>
      <c r="N140" s="35"/>
      <c r="O140" s="35"/>
    </row>
    <row r="141" spans="5:15" s="4" customFormat="1" ht="11.1" customHeight="1" x14ac:dyDescent="0.2">
      <c r="E141" s="6"/>
      <c r="F141" s="6"/>
      <c r="G141" s="12"/>
      <c r="N141" s="35"/>
      <c r="O141" s="35"/>
    </row>
    <row r="142" spans="5:15" s="4" customFormat="1" ht="11.1" customHeight="1" x14ac:dyDescent="0.2">
      <c r="E142" s="6"/>
      <c r="F142" s="6"/>
      <c r="G142" s="12"/>
      <c r="N142" s="35"/>
      <c r="O142" s="35"/>
    </row>
    <row r="143" spans="5:15" s="4" customFormat="1" ht="11.1" customHeight="1" x14ac:dyDescent="0.2">
      <c r="E143" s="6"/>
      <c r="F143" s="6"/>
      <c r="G143" s="12"/>
      <c r="N143" s="35"/>
      <c r="O143" s="35"/>
    </row>
    <row r="144" spans="5:15" s="4" customFormat="1" ht="11.1" customHeight="1" x14ac:dyDescent="0.2">
      <c r="E144" s="6"/>
      <c r="F144" s="6"/>
      <c r="G144" s="12"/>
      <c r="N144" s="35"/>
      <c r="O144" s="35"/>
    </row>
    <row r="145" spans="5:15" s="4" customFormat="1" ht="11.1" customHeight="1" x14ac:dyDescent="0.2">
      <c r="E145" s="6"/>
      <c r="F145" s="6"/>
      <c r="G145" s="12"/>
      <c r="N145" s="35"/>
      <c r="O145" s="35"/>
    </row>
    <row r="146" spans="5:15" s="4" customFormat="1" ht="11.1" customHeight="1" x14ac:dyDescent="0.2">
      <c r="E146" s="6"/>
      <c r="F146" s="6"/>
      <c r="G146" s="12"/>
      <c r="N146" s="35"/>
      <c r="O146" s="35"/>
    </row>
    <row r="147" spans="5:15" s="4" customFormat="1" ht="11.1" customHeight="1" x14ac:dyDescent="0.2">
      <c r="E147" s="6"/>
      <c r="F147" s="6"/>
      <c r="G147" s="12"/>
      <c r="N147" s="35"/>
      <c r="O147" s="35"/>
    </row>
    <row r="148" spans="5:15" s="4" customFormat="1" ht="11.1" customHeight="1" x14ac:dyDescent="0.2">
      <c r="E148" s="6"/>
      <c r="F148" s="6"/>
      <c r="G148" s="12"/>
      <c r="N148" s="35"/>
      <c r="O148" s="35"/>
    </row>
    <row r="149" spans="5:15" s="4" customFormat="1" ht="11.1" customHeight="1" x14ac:dyDescent="0.2">
      <c r="E149" s="6"/>
      <c r="F149" s="6"/>
      <c r="G149" s="12"/>
      <c r="N149" s="35"/>
      <c r="O149" s="35"/>
    </row>
    <row r="150" spans="5:15" s="4" customFormat="1" ht="11.1" customHeight="1" x14ac:dyDescent="0.2">
      <c r="E150" s="6"/>
      <c r="F150" s="6"/>
      <c r="G150" s="12"/>
      <c r="N150" s="35"/>
      <c r="O150" s="35"/>
    </row>
    <row r="151" spans="5:15" s="4" customFormat="1" ht="11.1" customHeight="1" x14ac:dyDescent="0.2">
      <c r="E151" s="6"/>
      <c r="F151" s="6"/>
      <c r="G151" s="12"/>
      <c r="N151" s="35"/>
      <c r="O151" s="35"/>
    </row>
    <row r="152" spans="5:15" s="4" customFormat="1" ht="11.1" customHeight="1" x14ac:dyDescent="0.2">
      <c r="E152" s="6"/>
      <c r="F152" s="6"/>
      <c r="G152" s="12"/>
      <c r="N152" s="35"/>
      <c r="O152" s="35"/>
    </row>
    <row r="153" spans="5:15" s="4" customFormat="1" ht="11.1" customHeight="1" x14ac:dyDescent="0.2">
      <c r="E153" s="6"/>
      <c r="F153" s="6"/>
      <c r="G153" s="12"/>
      <c r="N153" s="35"/>
      <c r="O153" s="35"/>
    </row>
    <row r="154" spans="5:15" s="4" customFormat="1" ht="11.1" customHeight="1" x14ac:dyDescent="0.2">
      <c r="E154" s="6"/>
      <c r="F154" s="6"/>
      <c r="G154" s="12"/>
      <c r="N154" s="35"/>
      <c r="O154" s="35"/>
    </row>
    <row r="155" spans="5:15" s="4" customFormat="1" ht="11.1" customHeight="1" x14ac:dyDescent="0.2">
      <c r="E155" s="6"/>
      <c r="F155" s="6"/>
      <c r="G155" s="12"/>
      <c r="N155" s="35"/>
      <c r="O155" s="35"/>
    </row>
    <row r="156" spans="5:15" s="4" customFormat="1" ht="11.1" customHeight="1" x14ac:dyDescent="0.2">
      <c r="E156" s="6"/>
      <c r="F156" s="6"/>
      <c r="G156" s="12"/>
      <c r="N156" s="35"/>
      <c r="O156" s="35"/>
    </row>
    <row r="157" spans="5:15" s="4" customFormat="1" ht="11.1" customHeight="1" x14ac:dyDescent="0.2">
      <c r="E157" s="6"/>
      <c r="F157" s="6"/>
      <c r="G157" s="12"/>
      <c r="N157" s="35"/>
      <c r="O157" s="35"/>
    </row>
    <row r="158" spans="5:15" s="4" customFormat="1" ht="11.1" customHeight="1" x14ac:dyDescent="0.2">
      <c r="E158" s="6"/>
      <c r="F158" s="6"/>
      <c r="G158" s="12"/>
      <c r="N158" s="35"/>
      <c r="O158" s="35"/>
    </row>
    <row r="159" spans="5:15" s="4" customFormat="1" ht="11.1" customHeight="1" x14ac:dyDescent="0.2">
      <c r="E159" s="6"/>
      <c r="F159" s="6"/>
      <c r="G159" s="12"/>
      <c r="N159" s="35"/>
      <c r="O159" s="35"/>
    </row>
    <row r="160" spans="5:15" s="4" customFormat="1" ht="11.1" customHeight="1" x14ac:dyDescent="0.2">
      <c r="E160" s="6"/>
      <c r="F160" s="6"/>
      <c r="G160" s="12"/>
      <c r="N160" s="35"/>
      <c r="O160" s="35"/>
    </row>
    <row r="161" spans="5:15" s="4" customFormat="1" ht="11.1" customHeight="1" x14ac:dyDescent="0.2">
      <c r="E161" s="6"/>
      <c r="F161" s="6"/>
      <c r="G161" s="12"/>
      <c r="N161" s="35"/>
      <c r="O161" s="35"/>
    </row>
    <row r="162" spans="5:15" s="4" customFormat="1" ht="11.1" customHeight="1" x14ac:dyDescent="0.2">
      <c r="E162" s="6"/>
      <c r="F162" s="6"/>
      <c r="G162" s="12"/>
      <c r="N162" s="35"/>
      <c r="O162" s="35"/>
    </row>
    <row r="163" spans="5:15" s="4" customFormat="1" ht="11.1" customHeight="1" x14ac:dyDescent="0.2">
      <c r="E163" s="6"/>
      <c r="F163" s="6"/>
      <c r="G163" s="12"/>
      <c r="N163" s="35"/>
      <c r="O163" s="35"/>
    </row>
    <row r="164" spans="5:15" s="4" customFormat="1" ht="11.1" customHeight="1" x14ac:dyDescent="0.2">
      <c r="E164" s="6"/>
      <c r="F164" s="6"/>
      <c r="G164" s="12"/>
      <c r="N164" s="35"/>
      <c r="O164" s="35"/>
    </row>
    <row r="165" spans="5:15" s="4" customFormat="1" ht="11.1" customHeight="1" x14ac:dyDescent="0.2">
      <c r="E165" s="6"/>
      <c r="F165" s="6"/>
      <c r="G165" s="12"/>
      <c r="N165" s="35"/>
      <c r="O165" s="35"/>
    </row>
    <row r="166" spans="5:15" s="4" customFormat="1" ht="11.1" customHeight="1" x14ac:dyDescent="0.2">
      <c r="E166" s="6"/>
      <c r="F166" s="6"/>
      <c r="G166" s="12"/>
      <c r="N166" s="35"/>
      <c r="O166" s="35"/>
    </row>
    <row r="167" spans="5:15" s="4" customFormat="1" ht="11.1" customHeight="1" x14ac:dyDescent="0.2">
      <c r="E167" s="6"/>
      <c r="F167" s="6"/>
      <c r="G167" s="12"/>
      <c r="N167" s="35"/>
      <c r="O167" s="35"/>
    </row>
    <row r="168" spans="5:15" s="4" customFormat="1" ht="11.1" customHeight="1" x14ac:dyDescent="0.2">
      <c r="E168" s="6"/>
      <c r="F168" s="6"/>
      <c r="G168" s="12"/>
      <c r="N168" s="35"/>
      <c r="O168" s="35"/>
    </row>
    <row r="169" spans="5:15" s="4" customFormat="1" ht="11.1" customHeight="1" x14ac:dyDescent="0.2">
      <c r="E169" s="6"/>
      <c r="F169" s="6"/>
      <c r="G169" s="12"/>
      <c r="N169" s="35"/>
      <c r="O169" s="35"/>
    </row>
    <row r="170" spans="5:15" s="4" customFormat="1" ht="11.1" customHeight="1" x14ac:dyDescent="0.2">
      <c r="E170" s="6"/>
      <c r="F170" s="6"/>
      <c r="G170" s="12"/>
      <c r="N170" s="35"/>
      <c r="O170" s="35"/>
    </row>
    <row r="171" spans="5:15" s="4" customFormat="1" ht="11.1" customHeight="1" x14ac:dyDescent="0.2">
      <c r="E171" s="6"/>
      <c r="F171" s="6"/>
      <c r="G171" s="12"/>
      <c r="N171" s="35"/>
      <c r="O171" s="35"/>
    </row>
    <row r="172" spans="5:15" s="4" customFormat="1" ht="11.1" customHeight="1" x14ac:dyDescent="0.2">
      <c r="E172" s="6"/>
      <c r="F172" s="6"/>
      <c r="G172" s="12"/>
      <c r="N172" s="35"/>
      <c r="O172" s="35"/>
    </row>
    <row r="173" spans="5:15" s="4" customFormat="1" ht="11.1" customHeight="1" x14ac:dyDescent="0.2">
      <c r="E173" s="6"/>
      <c r="F173" s="6"/>
      <c r="G173" s="12"/>
      <c r="N173" s="35"/>
      <c r="O173" s="35"/>
    </row>
    <row r="174" spans="5:15" s="4" customFormat="1" ht="11.1" customHeight="1" x14ac:dyDescent="0.2">
      <c r="E174" s="6"/>
      <c r="F174" s="6"/>
      <c r="G174" s="12"/>
      <c r="N174" s="35"/>
      <c r="O174" s="35"/>
    </row>
    <row r="175" spans="5:15" s="4" customFormat="1" ht="11.1" customHeight="1" x14ac:dyDescent="0.2">
      <c r="E175" s="6"/>
      <c r="F175" s="6"/>
      <c r="G175" s="12"/>
      <c r="N175" s="35"/>
      <c r="O175" s="35"/>
    </row>
    <row r="176" spans="5:15" s="4" customFormat="1" ht="11.1" customHeight="1" x14ac:dyDescent="0.2">
      <c r="E176" s="6"/>
      <c r="F176" s="6"/>
      <c r="G176" s="12"/>
      <c r="N176" s="35"/>
      <c r="O176" s="35"/>
    </row>
    <row r="177" spans="5:15" s="4" customFormat="1" ht="11.1" customHeight="1" x14ac:dyDescent="0.2">
      <c r="E177" s="6"/>
      <c r="F177" s="6"/>
      <c r="G177" s="12"/>
      <c r="N177" s="35"/>
      <c r="O177" s="35"/>
    </row>
    <row r="178" spans="5:15" s="4" customFormat="1" ht="11.1" customHeight="1" x14ac:dyDescent="0.2">
      <c r="E178" s="6"/>
      <c r="F178" s="6"/>
      <c r="G178" s="12"/>
      <c r="N178" s="35"/>
      <c r="O178" s="35"/>
    </row>
    <row r="179" spans="5:15" s="4" customFormat="1" ht="11.1" customHeight="1" x14ac:dyDescent="0.2">
      <c r="E179" s="6"/>
      <c r="F179" s="6"/>
      <c r="G179" s="12"/>
      <c r="N179" s="35"/>
      <c r="O179" s="35"/>
    </row>
    <row r="180" spans="5:15" s="4" customFormat="1" ht="11.1" customHeight="1" x14ac:dyDescent="0.2">
      <c r="E180" s="6"/>
      <c r="F180" s="6"/>
      <c r="G180" s="12"/>
      <c r="N180" s="35"/>
      <c r="O180" s="35"/>
    </row>
    <row r="181" spans="5:15" s="4" customFormat="1" ht="11.1" customHeight="1" x14ac:dyDescent="0.2">
      <c r="E181" s="6"/>
      <c r="F181" s="6"/>
      <c r="G181" s="12"/>
      <c r="N181" s="35"/>
      <c r="O181" s="35"/>
    </row>
    <row r="182" spans="5:15" s="4" customFormat="1" ht="11.1" customHeight="1" x14ac:dyDescent="0.2">
      <c r="E182" s="6"/>
      <c r="F182" s="6"/>
      <c r="G182" s="12"/>
      <c r="N182" s="35"/>
      <c r="O182" s="35"/>
    </row>
    <row r="183" spans="5:15" s="4" customFormat="1" ht="11.1" customHeight="1" x14ac:dyDescent="0.2">
      <c r="E183" s="6"/>
      <c r="F183" s="6"/>
      <c r="G183" s="12"/>
      <c r="N183" s="35"/>
      <c r="O183" s="35"/>
    </row>
    <row r="184" spans="5:15" s="4" customFormat="1" ht="11.1" customHeight="1" x14ac:dyDescent="0.2">
      <c r="E184" s="6"/>
      <c r="F184" s="6"/>
      <c r="G184" s="12"/>
      <c r="N184" s="35"/>
      <c r="O184" s="35"/>
    </row>
    <row r="185" spans="5:15" s="4" customFormat="1" ht="11.1" customHeight="1" x14ac:dyDescent="0.2">
      <c r="E185" s="6"/>
      <c r="F185" s="6"/>
      <c r="G185" s="12"/>
      <c r="N185" s="35"/>
      <c r="O185" s="35"/>
    </row>
  </sheetData>
  <mergeCells count="4">
    <mergeCell ref="F2:G2"/>
    <mergeCell ref="H2:J2"/>
    <mergeCell ref="K2:M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F1" sqref="F1:J1"/>
    </sheetView>
  </sheetViews>
  <sheetFormatPr defaultRowHeight="15" x14ac:dyDescent="0.25"/>
  <cols>
    <col min="9" max="9" width="9.140625" style="1"/>
    <col min="10" max="10" width="9.140625" style="34"/>
  </cols>
  <sheetData>
    <row r="1" spans="1:10" ht="34.5" x14ac:dyDescent="0.25">
      <c r="A1" s="2" t="s">
        <v>14</v>
      </c>
      <c r="B1" s="2" t="s">
        <v>0</v>
      </c>
      <c r="C1" s="3" t="s">
        <v>76</v>
      </c>
      <c r="D1" s="3" t="s">
        <v>12</v>
      </c>
      <c r="E1" s="2" t="s">
        <v>18</v>
      </c>
      <c r="F1" s="3" t="s">
        <v>77</v>
      </c>
      <c r="G1" s="3" t="s">
        <v>78</v>
      </c>
      <c r="H1" s="3" t="s">
        <v>79</v>
      </c>
      <c r="J1" s="43" t="s">
        <v>80</v>
      </c>
    </row>
    <row r="2" spans="1:10" x14ac:dyDescent="0.25">
      <c r="A2" s="6">
        <v>2016</v>
      </c>
      <c r="B2" s="6" t="s">
        <v>4</v>
      </c>
      <c r="C2" s="4" t="s">
        <v>15</v>
      </c>
      <c r="D2" s="6">
        <v>1</v>
      </c>
      <c r="E2" s="6">
        <v>6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</row>
    <row r="3" spans="1:10" x14ac:dyDescent="0.25">
      <c r="A3" s="6">
        <v>2016</v>
      </c>
      <c r="B3" s="6" t="s">
        <v>4</v>
      </c>
      <c r="C3" s="4" t="s">
        <v>15</v>
      </c>
      <c r="D3" s="6">
        <v>2</v>
      </c>
      <c r="E3" s="6">
        <v>6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</row>
    <row r="4" spans="1:10" x14ac:dyDescent="0.25">
      <c r="A4" s="6">
        <v>2016</v>
      </c>
      <c r="B4" s="6" t="s">
        <v>4</v>
      </c>
      <c r="C4" s="4" t="s">
        <v>15</v>
      </c>
      <c r="D4" s="6">
        <v>3</v>
      </c>
      <c r="E4" s="6">
        <v>6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</row>
    <row r="5" spans="1:10" x14ac:dyDescent="0.25">
      <c r="A5" s="6">
        <v>2016</v>
      </c>
      <c r="B5" s="6" t="s">
        <v>4</v>
      </c>
      <c r="C5" s="4" t="s">
        <v>15</v>
      </c>
      <c r="D5" s="6">
        <v>4</v>
      </c>
      <c r="E5" s="6">
        <v>6</v>
      </c>
      <c r="F5" s="32">
        <v>3</v>
      </c>
      <c r="G5" s="32">
        <v>16.033333333333335</v>
      </c>
      <c r="H5" s="32">
        <v>10.333333333333334</v>
      </c>
      <c r="I5" s="1">
        <v>688</v>
      </c>
      <c r="J5" s="34">
        <f>I5/F5</f>
        <v>229.33333333333334</v>
      </c>
    </row>
    <row r="6" spans="1:10" x14ac:dyDescent="0.25">
      <c r="A6" s="6">
        <v>2016</v>
      </c>
      <c r="B6" s="6" t="s">
        <v>4</v>
      </c>
      <c r="C6" s="4" t="s">
        <v>15</v>
      </c>
      <c r="D6" s="6">
        <v>5</v>
      </c>
      <c r="E6" s="6">
        <v>6</v>
      </c>
      <c r="F6" s="32">
        <v>1</v>
      </c>
      <c r="G6" s="32">
        <v>17</v>
      </c>
      <c r="H6" s="32">
        <v>10</v>
      </c>
      <c r="I6" s="1">
        <v>431</v>
      </c>
      <c r="J6" s="34">
        <f>I6/F6</f>
        <v>431</v>
      </c>
    </row>
    <row r="7" spans="1:10" x14ac:dyDescent="0.25">
      <c r="A7" s="6">
        <v>2016</v>
      </c>
      <c r="B7" s="6" t="s">
        <v>4</v>
      </c>
      <c r="C7" s="4" t="s">
        <v>15</v>
      </c>
      <c r="D7" s="6">
        <v>6</v>
      </c>
      <c r="E7" s="6">
        <v>6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</row>
    <row r="8" spans="1:10" x14ac:dyDescent="0.25">
      <c r="A8" s="6">
        <v>2016</v>
      </c>
      <c r="B8" s="6" t="s">
        <v>4</v>
      </c>
      <c r="C8" s="4" t="s">
        <v>16</v>
      </c>
      <c r="D8" s="6">
        <v>1</v>
      </c>
      <c r="E8" s="6">
        <v>6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</row>
    <row r="9" spans="1:10" x14ac:dyDescent="0.25">
      <c r="A9" s="6">
        <v>2016</v>
      </c>
      <c r="B9" s="6" t="s">
        <v>4</v>
      </c>
      <c r="C9" s="4" t="s">
        <v>16</v>
      </c>
      <c r="D9" s="6">
        <v>2</v>
      </c>
      <c r="E9" s="6">
        <v>6</v>
      </c>
      <c r="F9" s="32">
        <v>2</v>
      </c>
      <c r="G9" s="32">
        <v>14.75</v>
      </c>
      <c r="H9" s="32">
        <v>7</v>
      </c>
      <c r="I9" s="1">
        <v>1194</v>
      </c>
      <c r="J9" s="34">
        <f t="shared" ref="J9:J19" si="0">I9/F9</f>
        <v>597</v>
      </c>
    </row>
    <row r="10" spans="1:10" x14ac:dyDescent="0.25">
      <c r="A10" s="6">
        <v>2016</v>
      </c>
      <c r="B10" s="6" t="s">
        <v>4</v>
      </c>
      <c r="C10" s="4" t="s">
        <v>16</v>
      </c>
      <c r="D10" s="6">
        <v>3</v>
      </c>
      <c r="E10" s="6">
        <v>6</v>
      </c>
      <c r="F10" s="32">
        <v>2</v>
      </c>
      <c r="G10" s="32">
        <v>22.5</v>
      </c>
      <c r="H10" s="32">
        <v>15</v>
      </c>
      <c r="I10" s="1">
        <v>1052</v>
      </c>
      <c r="J10" s="34">
        <f t="shared" si="0"/>
        <v>526</v>
      </c>
    </row>
    <row r="11" spans="1:10" x14ac:dyDescent="0.25">
      <c r="A11" s="6">
        <v>2016</v>
      </c>
      <c r="B11" s="6" t="s">
        <v>4</v>
      </c>
      <c r="C11" s="4" t="s">
        <v>16</v>
      </c>
      <c r="D11" s="6">
        <v>4</v>
      </c>
      <c r="E11" s="6">
        <v>6</v>
      </c>
      <c r="F11" s="32">
        <v>3</v>
      </c>
      <c r="G11" s="32">
        <v>17.333333333333332</v>
      </c>
      <c r="H11" s="32">
        <v>9</v>
      </c>
      <c r="I11" s="1">
        <v>686</v>
      </c>
      <c r="J11" s="34">
        <f t="shared" si="0"/>
        <v>228.66666666666666</v>
      </c>
    </row>
    <row r="12" spans="1:10" x14ac:dyDescent="0.25">
      <c r="A12" s="6">
        <v>2016</v>
      </c>
      <c r="B12" s="6" t="s">
        <v>4</v>
      </c>
      <c r="C12" s="4" t="s">
        <v>16</v>
      </c>
      <c r="D12" s="6">
        <v>5</v>
      </c>
      <c r="E12" s="6">
        <v>6</v>
      </c>
      <c r="F12" s="32">
        <v>3</v>
      </c>
      <c r="G12" s="32">
        <v>14.9</v>
      </c>
      <c r="H12" s="32">
        <v>11.666666666666666</v>
      </c>
      <c r="I12" s="1">
        <v>1168</v>
      </c>
      <c r="J12" s="34">
        <f t="shared" si="0"/>
        <v>389.33333333333331</v>
      </c>
    </row>
    <row r="13" spans="1:10" x14ac:dyDescent="0.25">
      <c r="A13" s="6">
        <v>2016</v>
      </c>
      <c r="B13" s="6" t="s">
        <v>4</v>
      </c>
      <c r="C13" s="4" t="s">
        <v>16</v>
      </c>
      <c r="D13" s="6">
        <v>6</v>
      </c>
      <c r="E13" s="6">
        <v>6</v>
      </c>
      <c r="F13" s="32">
        <v>2</v>
      </c>
      <c r="G13" s="32">
        <v>15.35</v>
      </c>
      <c r="H13" s="32">
        <v>8.5</v>
      </c>
      <c r="I13" s="1">
        <v>474</v>
      </c>
      <c r="J13" s="34">
        <f t="shared" si="0"/>
        <v>237</v>
      </c>
    </row>
    <row r="14" spans="1:10" x14ac:dyDescent="0.25">
      <c r="A14" s="6">
        <v>2016</v>
      </c>
      <c r="B14" s="6" t="s">
        <v>4</v>
      </c>
      <c r="C14" s="4" t="s">
        <v>17</v>
      </c>
      <c r="D14" s="6">
        <v>1</v>
      </c>
      <c r="E14" s="6">
        <v>6</v>
      </c>
      <c r="F14" s="32">
        <v>1</v>
      </c>
      <c r="G14" s="32">
        <v>15.5</v>
      </c>
      <c r="H14" s="32">
        <v>5</v>
      </c>
      <c r="I14" s="1">
        <v>243</v>
      </c>
      <c r="J14" s="34">
        <f t="shared" si="0"/>
        <v>243</v>
      </c>
    </row>
    <row r="15" spans="1:10" x14ac:dyDescent="0.25">
      <c r="A15" s="6">
        <v>2016</v>
      </c>
      <c r="B15" s="6" t="s">
        <v>4</v>
      </c>
      <c r="C15" s="4" t="s">
        <v>17</v>
      </c>
      <c r="D15" s="6">
        <v>2</v>
      </c>
      <c r="E15" s="6">
        <v>6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</row>
    <row r="16" spans="1:10" x14ac:dyDescent="0.25">
      <c r="A16" s="6">
        <v>2016</v>
      </c>
      <c r="B16" s="6" t="s">
        <v>4</v>
      </c>
      <c r="C16" s="4" t="s">
        <v>17</v>
      </c>
      <c r="D16" s="6">
        <v>3</v>
      </c>
      <c r="E16" s="6">
        <v>6</v>
      </c>
      <c r="F16" s="32">
        <v>3</v>
      </c>
      <c r="G16" s="32">
        <v>16.666666666666668</v>
      </c>
      <c r="H16" s="32">
        <v>9.6666666666666661</v>
      </c>
      <c r="I16" s="1">
        <v>849</v>
      </c>
      <c r="J16" s="34">
        <f t="shared" si="0"/>
        <v>283</v>
      </c>
    </row>
    <row r="17" spans="1:10" x14ac:dyDescent="0.25">
      <c r="A17" s="6">
        <v>2016</v>
      </c>
      <c r="B17" s="6" t="s">
        <v>4</v>
      </c>
      <c r="C17" s="4" t="s">
        <v>17</v>
      </c>
      <c r="D17" s="6">
        <v>4</v>
      </c>
      <c r="E17" s="6">
        <v>6</v>
      </c>
      <c r="F17" s="32">
        <v>5</v>
      </c>
      <c r="G17" s="32">
        <v>9.5</v>
      </c>
      <c r="H17" s="32">
        <v>5</v>
      </c>
      <c r="I17" s="1">
        <v>763</v>
      </c>
      <c r="J17" s="34">
        <f t="shared" si="0"/>
        <v>152.6</v>
      </c>
    </row>
    <row r="18" spans="1:10" x14ac:dyDescent="0.25">
      <c r="A18" s="6">
        <v>2016</v>
      </c>
      <c r="B18" s="6" t="s">
        <v>4</v>
      </c>
      <c r="C18" s="4" t="s">
        <v>17</v>
      </c>
      <c r="D18" s="6">
        <v>5</v>
      </c>
      <c r="E18" s="6">
        <v>6</v>
      </c>
      <c r="F18" s="32">
        <v>2</v>
      </c>
      <c r="G18" s="32">
        <v>14.75</v>
      </c>
      <c r="H18" s="32">
        <v>7</v>
      </c>
      <c r="I18" s="1">
        <v>966</v>
      </c>
      <c r="J18" s="34">
        <f t="shared" si="0"/>
        <v>483</v>
      </c>
    </row>
    <row r="19" spans="1:10" x14ac:dyDescent="0.25">
      <c r="A19" s="6">
        <v>2016</v>
      </c>
      <c r="B19" s="6" t="s">
        <v>4</v>
      </c>
      <c r="C19" s="4" t="s">
        <v>17</v>
      </c>
      <c r="D19" s="6">
        <v>6</v>
      </c>
      <c r="E19" s="6">
        <v>6</v>
      </c>
      <c r="F19" s="32">
        <v>1</v>
      </c>
      <c r="G19" s="32">
        <v>21</v>
      </c>
      <c r="H19" s="32">
        <v>16</v>
      </c>
      <c r="I19" s="1">
        <v>479</v>
      </c>
      <c r="J19" s="34">
        <f t="shared" si="0"/>
        <v>479</v>
      </c>
    </row>
    <row r="20" spans="1:10" x14ac:dyDescent="0.25">
      <c r="A20" s="6">
        <v>2016</v>
      </c>
      <c r="B20" s="6" t="s">
        <v>4</v>
      </c>
      <c r="C20" s="6">
        <v>2013</v>
      </c>
      <c r="D20" s="6">
        <v>1</v>
      </c>
      <c r="E20" s="6">
        <v>6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</row>
    <row r="21" spans="1:10" x14ac:dyDescent="0.25">
      <c r="A21" s="6">
        <v>2016</v>
      </c>
      <c r="B21" s="6" t="s">
        <v>4</v>
      </c>
      <c r="C21" s="6">
        <v>2013</v>
      </c>
      <c r="D21" s="6">
        <v>2</v>
      </c>
      <c r="E21" s="6">
        <v>6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</row>
    <row r="22" spans="1:10" x14ac:dyDescent="0.25">
      <c r="A22" s="6">
        <v>2016</v>
      </c>
      <c r="B22" s="6" t="s">
        <v>4</v>
      </c>
      <c r="C22" s="6">
        <v>2013</v>
      </c>
      <c r="D22" s="6">
        <v>3</v>
      </c>
      <c r="E22" s="6">
        <v>6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</row>
    <row r="23" spans="1:10" x14ac:dyDescent="0.25">
      <c r="A23" s="6">
        <v>2016</v>
      </c>
      <c r="B23" s="6" t="s">
        <v>4</v>
      </c>
      <c r="C23" s="6">
        <v>2013</v>
      </c>
      <c r="D23" s="6">
        <v>4</v>
      </c>
      <c r="E23" s="6">
        <v>6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</row>
    <row r="24" spans="1:10" x14ac:dyDescent="0.25">
      <c r="A24" s="6">
        <v>2016</v>
      </c>
      <c r="B24" s="6" t="s">
        <v>4</v>
      </c>
      <c r="C24" s="6">
        <v>2013</v>
      </c>
      <c r="D24" s="6">
        <v>5</v>
      </c>
      <c r="E24" s="6">
        <v>6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</row>
    <row r="25" spans="1:10" x14ac:dyDescent="0.25">
      <c r="A25" s="6">
        <v>2016</v>
      </c>
      <c r="B25" s="6" t="s">
        <v>4</v>
      </c>
      <c r="C25" s="6">
        <v>2013</v>
      </c>
      <c r="D25" s="6">
        <v>6</v>
      </c>
      <c r="E25" s="6">
        <v>6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</row>
    <row r="26" spans="1:10" s="1" customFormat="1" ht="11.1" customHeight="1" x14ac:dyDescent="0.2">
      <c r="A26" s="6">
        <v>2016</v>
      </c>
      <c r="B26" s="6" t="s">
        <v>5</v>
      </c>
      <c r="C26" s="4" t="s">
        <v>15</v>
      </c>
      <c r="D26" s="6">
        <v>1</v>
      </c>
      <c r="E26" s="6">
        <v>6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</row>
    <row r="27" spans="1:10" s="1" customFormat="1" ht="11.1" customHeight="1" x14ac:dyDescent="0.2">
      <c r="A27" s="6">
        <v>2016</v>
      </c>
      <c r="B27" s="6" t="s">
        <v>5</v>
      </c>
      <c r="C27" s="4" t="s">
        <v>15</v>
      </c>
      <c r="D27" s="6">
        <v>2</v>
      </c>
      <c r="E27" s="6">
        <v>6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</row>
    <row r="28" spans="1:10" s="1" customFormat="1" ht="11.1" customHeight="1" x14ac:dyDescent="0.2">
      <c r="A28" s="6">
        <v>2016</v>
      </c>
      <c r="B28" s="6" t="s">
        <v>5</v>
      </c>
      <c r="C28" s="4" t="s">
        <v>15</v>
      </c>
      <c r="D28" s="6">
        <v>3</v>
      </c>
      <c r="E28" s="6">
        <v>6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</row>
    <row r="29" spans="1:10" s="1" customFormat="1" ht="11.1" customHeight="1" x14ac:dyDescent="0.2">
      <c r="A29" s="6">
        <v>2016</v>
      </c>
      <c r="B29" s="6" t="s">
        <v>5</v>
      </c>
      <c r="C29" s="4" t="s">
        <v>15</v>
      </c>
      <c r="D29" s="6">
        <v>4</v>
      </c>
      <c r="E29" s="6">
        <v>6</v>
      </c>
      <c r="F29" s="32">
        <v>2</v>
      </c>
      <c r="G29" s="32">
        <v>16</v>
      </c>
      <c r="H29" s="32">
        <v>7.5</v>
      </c>
      <c r="I29" s="1">
        <v>173</v>
      </c>
      <c r="J29" s="1">
        <v>173</v>
      </c>
    </row>
    <row r="30" spans="1:10" s="1" customFormat="1" ht="11.1" customHeight="1" x14ac:dyDescent="0.2">
      <c r="A30" s="6">
        <v>2016</v>
      </c>
      <c r="B30" s="6" t="s">
        <v>5</v>
      </c>
      <c r="C30" s="4" t="s">
        <v>15</v>
      </c>
      <c r="D30" s="6">
        <v>5</v>
      </c>
      <c r="E30" s="6">
        <v>6</v>
      </c>
      <c r="F30" s="32">
        <v>2</v>
      </c>
      <c r="G30" s="32">
        <v>9.5</v>
      </c>
      <c r="H30" s="32">
        <v>5.5</v>
      </c>
      <c r="I30" s="1">
        <v>491</v>
      </c>
      <c r="J30" s="34">
        <f>I30/F30</f>
        <v>245.5</v>
      </c>
    </row>
    <row r="31" spans="1:10" s="1" customFormat="1" ht="11.1" customHeight="1" x14ac:dyDescent="0.2">
      <c r="A31" s="6">
        <v>2016</v>
      </c>
      <c r="B31" s="6" t="s">
        <v>5</v>
      </c>
      <c r="C31" s="4" t="s">
        <v>15</v>
      </c>
      <c r="D31" s="6">
        <v>6</v>
      </c>
      <c r="E31" s="6">
        <v>6</v>
      </c>
      <c r="F31" s="32">
        <v>1</v>
      </c>
      <c r="G31" s="32">
        <v>17.5</v>
      </c>
      <c r="H31" s="32">
        <v>15</v>
      </c>
      <c r="I31" s="1">
        <v>437</v>
      </c>
      <c r="J31" s="34">
        <f>I31/F31</f>
        <v>437</v>
      </c>
    </row>
    <row r="32" spans="1:10" s="1" customFormat="1" ht="11.1" customHeight="1" x14ac:dyDescent="0.2">
      <c r="A32" s="6">
        <v>2016</v>
      </c>
      <c r="B32" s="6" t="s">
        <v>5</v>
      </c>
      <c r="C32" s="4" t="s">
        <v>16</v>
      </c>
      <c r="D32" s="6">
        <v>1</v>
      </c>
      <c r="E32" s="6">
        <v>6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</row>
    <row r="33" spans="1:10" s="1" customFormat="1" ht="11.1" customHeight="1" x14ac:dyDescent="0.2">
      <c r="A33" s="6">
        <v>2016</v>
      </c>
      <c r="B33" s="6" t="s">
        <v>5</v>
      </c>
      <c r="C33" s="4" t="s">
        <v>16</v>
      </c>
      <c r="D33" s="6">
        <v>2</v>
      </c>
      <c r="E33" s="6">
        <v>6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</row>
    <row r="34" spans="1:10" s="1" customFormat="1" ht="11.1" customHeight="1" x14ac:dyDescent="0.2">
      <c r="A34" s="6">
        <v>2016</v>
      </c>
      <c r="B34" s="6" t="s">
        <v>5</v>
      </c>
      <c r="C34" s="4" t="s">
        <v>16</v>
      </c>
      <c r="D34" s="6">
        <v>3</v>
      </c>
      <c r="E34" s="6">
        <v>6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</row>
    <row r="35" spans="1:10" s="1" customFormat="1" ht="11.1" customHeight="1" x14ac:dyDescent="0.2">
      <c r="A35" s="6">
        <v>2016</v>
      </c>
      <c r="B35" s="6" t="s">
        <v>5</v>
      </c>
      <c r="C35" s="4" t="s">
        <v>16</v>
      </c>
      <c r="D35" s="6">
        <v>4</v>
      </c>
      <c r="E35" s="6">
        <v>6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</row>
    <row r="36" spans="1:10" s="1" customFormat="1" ht="11.1" customHeight="1" x14ac:dyDescent="0.2">
      <c r="A36" s="6">
        <v>2016</v>
      </c>
      <c r="B36" s="6" t="s">
        <v>5</v>
      </c>
      <c r="C36" s="4" t="s">
        <v>16</v>
      </c>
      <c r="D36" s="6">
        <v>5</v>
      </c>
      <c r="E36" s="6">
        <v>6</v>
      </c>
      <c r="F36" s="32">
        <v>1</v>
      </c>
      <c r="G36" s="32">
        <v>15.5</v>
      </c>
      <c r="H36" s="32">
        <v>8</v>
      </c>
      <c r="I36" s="1">
        <v>433</v>
      </c>
      <c r="J36" s="34"/>
    </row>
    <row r="37" spans="1:10" s="1" customFormat="1" ht="11.1" customHeight="1" x14ac:dyDescent="0.2">
      <c r="A37" s="6">
        <v>2016</v>
      </c>
      <c r="B37" s="6" t="s">
        <v>5</v>
      </c>
      <c r="C37" s="4" t="s">
        <v>16</v>
      </c>
      <c r="D37" s="6">
        <v>6</v>
      </c>
      <c r="E37" s="6">
        <v>6</v>
      </c>
      <c r="F37" s="32">
        <v>1</v>
      </c>
      <c r="G37" s="32">
        <v>19</v>
      </c>
      <c r="H37" s="32">
        <v>8</v>
      </c>
      <c r="I37" s="1">
        <v>246</v>
      </c>
      <c r="J37" s="34"/>
    </row>
    <row r="38" spans="1:10" s="1" customFormat="1" ht="11.1" customHeight="1" x14ac:dyDescent="0.2">
      <c r="A38" s="6">
        <v>2016</v>
      </c>
      <c r="B38" s="6" t="s">
        <v>5</v>
      </c>
      <c r="C38" s="4" t="s">
        <v>17</v>
      </c>
      <c r="D38" s="6">
        <v>1</v>
      </c>
      <c r="E38" s="6">
        <v>6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</row>
    <row r="39" spans="1:10" s="1" customFormat="1" ht="11.1" customHeight="1" x14ac:dyDescent="0.2">
      <c r="A39" s="6">
        <v>2016</v>
      </c>
      <c r="B39" s="6" t="s">
        <v>5</v>
      </c>
      <c r="C39" s="4" t="s">
        <v>17</v>
      </c>
      <c r="D39" s="6">
        <v>2</v>
      </c>
      <c r="E39" s="6">
        <v>6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</row>
    <row r="40" spans="1:10" s="1" customFormat="1" ht="11.1" customHeight="1" x14ac:dyDescent="0.2">
      <c r="A40" s="6">
        <v>2016</v>
      </c>
      <c r="B40" s="6" t="s">
        <v>5</v>
      </c>
      <c r="C40" s="4" t="s">
        <v>17</v>
      </c>
      <c r="D40" s="6">
        <v>3</v>
      </c>
      <c r="E40" s="6">
        <v>6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</row>
    <row r="41" spans="1:10" s="1" customFormat="1" ht="11.1" customHeight="1" x14ac:dyDescent="0.2">
      <c r="A41" s="6">
        <v>2016</v>
      </c>
      <c r="B41" s="6" t="s">
        <v>5</v>
      </c>
      <c r="C41" s="4" t="s">
        <v>17</v>
      </c>
      <c r="D41" s="6">
        <v>4</v>
      </c>
      <c r="E41" s="6">
        <v>6</v>
      </c>
      <c r="F41" s="32">
        <v>3</v>
      </c>
      <c r="G41" s="36"/>
      <c r="H41" s="36"/>
      <c r="I41" s="36"/>
      <c r="J41" s="34"/>
    </row>
    <row r="42" spans="1:10" s="1" customFormat="1" ht="11.1" customHeight="1" x14ac:dyDescent="0.2">
      <c r="A42" s="6">
        <v>2016</v>
      </c>
      <c r="B42" s="6" t="s">
        <v>5</v>
      </c>
      <c r="C42" s="4" t="s">
        <v>17</v>
      </c>
      <c r="D42" s="6">
        <v>5</v>
      </c>
      <c r="E42" s="6">
        <v>6</v>
      </c>
      <c r="F42" s="32">
        <v>2</v>
      </c>
      <c r="G42" s="32">
        <v>10.433333333333334</v>
      </c>
      <c r="H42" s="32">
        <v>2.6666666666666665</v>
      </c>
      <c r="I42" s="1">
        <v>446</v>
      </c>
      <c r="J42" s="34"/>
    </row>
    <row r="43" spans="1:10" s="1" customFormat="1" ht="11.1" customHeight="1" x14ac:dyDescent="0.2">
      <c r="A43" s="6">
        <v>2016</v>
      </c>
      <c r="B43" s="6" t="s">
        <v>5</v>
      </c>
      <c r="C43" s="4" t="s">
        <v>17</v>
      </c>
      <c r="D43" s="6">
        <v>6</v>
      </c>
      <c r="E43" s="6">
        <v>6</v>
      </c>
      <c r="F43" s="32">
        <v>1</v>
      </c>
      <c r="G43" s="32">
        <v>15</v>
      </c>
      <c r="H43" s="32">
        <v>14</v>
      </c>
      <c r="I43" s="1">
        <v>807</v>
      </c>
      <c r="J43" s="34"/>
    </row>
    <row r="44" spans="1:10" s="1" customFormat="1" ht="11.1" customHeight="1" x14ac:dyDescent="0.2">
      <c r="A44" s="6">
        <v>2016</v>
      </c>
      <c r="B44" s="6" t="s">
        <v>5</v>
      </c>
      <c r="C44" s="6">
        <v>2013</v>
      </c>
      <c r="D44" s="6">
        <v>1</v>
      </c>
      <c r="E44" s="6">
        <v>6</v>
      </c>
      <c r="F44" s="32">
        <v>0</v>
      </c>
      <c r="G44" s="32">
        <v>0</v>
      </c>
      <c r="H44" s="32">
        <v>0</v>
      </c>
      <c r="I44" s="32">
        <v>0</v>
      </c>
      <c r="J44" s="34"/>
    </row>
    <row r="45" spans="1:10" s="1" customFormat="1" ht="11.1" customHeight="1" x14ac:dyDescent="0.2">
      <c r="A45" s="6">
        <v>2016</v>
      </c>
      <c r="B45" s="6" t="s">
        <v>5</v>
      </c>
      <c r="C45" s="6">
        <v>2013</v>
      </c>
      <c r="D45" s="6">
        <v>2</v>
      </c>
      <c r="E45" s="6">
        <v>6</v>
      </c>
      <c r="F45" s="32">
        <v>1</v>
      </c>
      <c r="G45" s="32">
        <v>20</v>
      </c>
      <c r="H45" s="32">
        <v>5</v>
      </c>
      <c r="I45" s="1">
        <v>376</v>
      </c>
      <c r="J45" s="34"/>
    </row>
    <row r="46" spans="1:10" s="1" customFormat="1" ht="11.1" customHeight="1" x14ac:dyDescent="0.2">
      <c r="A46" s="6">
        <v>2016</v>
      </c>
      <c r="B46" s="6" t="s">
        <v>5</v>
      </c>
      <c r="C46" s="6">
        <v>2013</v>
      </c>
      <c r="D46" s="6">
        <v>3</v>
      </c>
      <c r="E46" s="6">
        <v>6</v>
      </c>
      <c r="F46" s="32">
        <v>2</v>
      </c>
      <c r="G46" s="32">
        <v>15.25</v>
      </c>
      <c r="H46" s="32">
        <v>5.5</v>
      </c>
      <c r="I46" s="1">
        <v>638</v>
      </c>
      <c r="J46" s="34"/>
    </row>
    <row r="47" spans="1:10" s="1" customFormat="1" ht="11.1" customHeight="1" x14ac:dyDescent="0.2">
      <c r="A47" s="6">
        <v>2016</v>
      </c>
      <c r="B47" s="6" t="s">
        <v>5</v>
      </c>
      <c r="C47" s="6">
        <v>2013</v>
      </c>
      <c r="D47" s="6">
        <v>4</v>
      </c>
      <c r="E47" s="6">
        <v>6</v>
      </c>
      <c r="F47" s="32">
        <v>2</v>
      </c>
      <c r="G47" s="36"/>
      <c r="H47" s="36"/>
      <c r="J47" s="34"/>
    </row>
    <row r="48" spans="1:10" s="1" customFormat="1" ht="11.1" customHeight="1" x14ac:dyDescent="0.2">
      <c r="A48" s="6">
        <v>2016</v>
      </c>
      <c r="B48" s="6" t="s">
        <v>5</v>
      </c>
      <c r="C48" s="6">
        <v>2013</v>
      </c>
      <c r="D48" s="6">
        <v>5</v>
      </c>
      <c r="E48" s="6">
        <v>6</v>
      </c>
      <c r="F48" s="32">
        <v>1</v>
      </c>
      <c r="G48" s="32">
        <v>26.5</v>
      </c>
      <c r="H48" s="32">
        <v>15</v>
      </c>
      <c r="I48" s="1">
        <v>819</v>
      </c>
      <c r="J48" s="34"/>
    </row>
    <row r="49" spans="1:10" s="1" customFormat="1" ht="11.1" customHeight="1" x14ac:dyDescent="0.2">
      <c r="A49" s="6">
        <v>2016</v>
      </c>
      <c r="B49" s="6" t="s">
        <v>5</v>
      </c>
      <c r="C49" s="6">
        <v>2013</v>
      </c>
      <c r="D49" s="6">
        <v>6</v>
      </c>
      <c r="E49" s="6">
        <v>6</v>
      </c>
      <c r="F49" s="32">
        <v>1</v>
      </c>
      <c r="G49" s="36"/>
      <c r="H49" s="36"/>
      <c r="J49" s="34"/>
    </row>
    <row r="50" spans="1:10" s="1" customFormat="1" ht="11.1" customHeight="1" x14ac:dyDescent="0.2">
      <c r="A50" s="6">
        <v>2016</v>
      </c>
      <c r="B50" s="6" t="s">
        <v>6</v>
      </c>
      <c r="C50" s="4" t="s">
        <v>15</v>
      </c>
      <c r="D50" s="6">
        <v>1</v>
      </c>
      <c r="E50" s="6">
        <v>6</v>
      </c>
      <c r="F50" s="32">
        <v>0</v>
      </c>
      <c r="G50" s="32">
        <v>0</v>
      </c>
      <c r="H50" s="32">
        <v>0</v>
      </c>
      <c r="I50" s="32">
        <v>0</v>
      </c>
      <c r="J50" s="34"/>
    </row>
    <row r="51" spans="1:10" s="1" customFormat="1" ht="11.1" customHeight="1" x14ac:dyDescent="0.2">
      <c r="A51" s="6">
        <v>2016</v>
      </c>
      <c r="B51" s="6" t="s">
        <v>6</v>
      </c>
      <c r="C51" s="4" t="s">
        <v>15</v>
      </c>
      <c r="D51" s="6">
        <v>2</v>
      </c>
      <c r="E51" s="6">
        <v>6</v>
      </c>
      <c r="F51" s="32">
        <v>0</v>
      </c>
      <c r="G51" s="32">
        <v>0</v>
      </c>
      <c r="H51" s="32">
        <v>0</v>
      </c>
      <c r="I51" s="32">
        <v>0</v>
      </c>
      <c r="J51" s="34"/>
    </row>
    <row r="52" spans="1:10" s="1" customFormat="1" ht="11.1" customHeight="1" x14ac:dyDescent="0.2">
      <c r="A52" s="6">
        <v>2016</v>
      </c>
      <c r="B52" s="6" t="s">
        <v>6</v>
      </c>
      <c r="C52" s="4" t="s">
        <v>15</v>
      </c>
      <c r="D52" s="6">
        <v>3</v>
      </c>
      <c r="E52" s="6">
        <v>6</v>
      </c>
      <c r="F52" s="32">
        <v>0</v>
      </c>
      <c r="G52" s="32">
        <v>0</v>
      </c>
      <c r="H52" s="32">
        <v>0</v>
      </c>
      <c r="I52" s="32">
        <v>0</v>
      </c>
      <c r="J52" s="34"/>
    </row>
    <row r="53" spans="1:10" s="1" customFormat="1" ht="11.1" customHeight="1" x14ac:dyDescent="0.2">
      <c r="A53" s="6">
        <v>2016</v>
      </c>
      <c r="B53" s="6" t="s">
        <v>6</v>
      </c>
      <c r="C53" s="4" t="s">
        <v>15</v>
      </c>
      <c r="D53" s="6">
        <v>4</v>
      </c>
      <c r="E53" s="6">
        <v>6</v>
      </c>
      <c r="F53" s="32">
        <v>0</v>
      </c>
      <c r="G53" s="32">
        <v>0</v>
      </c>
      <c r="H53" s="32">
        <v>0</v>
      </c>
      <c r="I53" s="32">
        <v>0</v>
      </c>
      <c r="J53" s="34"/>
    </row>
    <row r="54" spans="1:10" s="1" customFormat="1" ht="11.1" customHeight="1" x14ac:dyDescent="0.2">
      <c r="A54" s="6">
        <v>2016</v>
      </c>
      <c r="B54" s="6" t="s">
        <v>6</v>
      </c>
      <c r="C54" s="4" t="s">
        <v>15</v>
      </c>
      <c r="D54" s="6">
        <v>5</v>
      </c>
      <c r="E54" s="6">
        <v>6</v>
      </c>
      <c r="F54" s="32">
        <v>1</v>
      </c>
      <c r="G54" s="32">
        <v>15.2</v>
      </c>
      <c r="H54" s="32">
        <v>0</v>
      </c>
      <c r="I54" s="1">
        <v>374</v>
      </c>
      <c r="J54" s="34"/>
    </row>
    <row r="55" spans="1:10" s="1" customFormat="1" ht="11.1" customHeight="1" x14ac:dyDescent="0.2">
      <c r="A55" s="6">
        <v>2016</v>
      </c>
      <c r="B55" s="6" t="s">
        <v>6</v>
      </c>
      <c r="C55" s="4" t="s">
        <v>15</v>
      </c>
      <c r="D55" s="6">
        <v>6</v>
      </c>
      <c r="E55" s="6">
        <v>6</v>
      </c>
      <c r="F55" s="32">
        <v>1</v>
      </c>
      <c r="G55" s="32">
        <v>19</v>
      </c>
      <c r="H55" s="32">
        <v>11</v>
      </c>
      <c r="I55" s="1">
        <v>618</v>
      </c>
      <c r="J55" s="34"/>
    </row>
    <row r="56" spans="1:10" s="1" customFormat="1" ht="11.1" customHeight="1" x14ac:dyDescent="0.2">
      <c r="A56" s="6">
        <v>2016</v>
      </c>
      <c r="B56" s="6" t="s">
        <v>6</v>
      </c>
      <c r="C56" s="4" t="s">
        <v>16</v>
      </c>
      <c r="D56" s="6">
        <v>1</v>
      </c>
      <c r="E56" s="6">
        <v>6</v>
      </c>
      <c r="F56" s="32">
        <v>0</v>
      </c>
      <c r="G56" s="32">
        <v>0</v>
      </c>
      <c r="H56" s="32">
        <v>0</v>
      </c>
      <c r="I56" s="32">
        <v>0</v>
      </c>
      <c r="J56" s="34"/>
    </row>
    <row r="57" spans="1:10" s="1" customFormat="1" ht="11.1" customHeight="1" x14ac:dyDescent="0.2">
      <c r="A57" s="6">
        <v>2016</v>
      </c>
      <c r="B57" s="6" t="s">
        <v>6</v>
      </c>
      <c r="C57" s="4" t="s">
        <v>16</v>
      </c>
      <c r="D57" s="6">
        <v>2</v>
      </c>
      <c r="E57" s="6">
        <v>6</v>
      </c>
      <c r="F57" s="32">
        <v>0</v>
      </c>
      <c r="G57" s="32">
        <v>0</v>
      </c>
      <c r="H57" s="32">
        <v>0</v>
      </c>
      <c r="I57" s="32">
        <v>0</v>
      </c>
      <c r="J57" s="34"/>
    </row>
    <row r="58" spans="1:10" s="1" customFormat="1" ht="11.1" customHeight="1" x14ac:dyDescent="0.2">
      <c r="A58" s="6">
        <v>2016</v>
      </c>
      <c r="B58" s="6" t="s">
        <v>6</v>
      </c>
      <c r="C58" s="4" t="s">
        <v>16</v>
      </c>
      <c r="D58" s="6">
        <v>3</v>
      </c>
      <c r="E58" s="6">
        <v>6</v>
      </c>
      <c r="F58" s="32">
        <v>0</v>
      </c>
      <c r="G58" s="32">
        <v>0</v>
      </c>
      <c r="H58" s="32">
        <v>0</v>
      </c>
      <c r="I58" s="32">
        <v>0</v>
      </c>
      <c r="J58" s="34"/>
    </row>
    <row r="59" spans="1:10" s="1" customFormat="1" ht="11.1" customHeight="1" x14ac:dyDescent="0.2">
      <c r="A59" s="6">
        <v>2016</v>
      </c>
      <c r="B59" s="6" t="s">
        <v>6</v>
      </c>
      <c r="C59" s="4" t="s">
        <v>16</v>
      </c>
      <c r="D59" s="6">
        <v>4</v>
      </c>
      <c r="E59" s="6">
        <v>6</v>
      </c>
      <c r="F59" s="32">
        <v>4</v>
      </c>
      <c r="G59" s="32">
        <v>14.666666666666666</v>
      </c>
      <c r="H59" s="32">
        <v>9</v>
      </c>
      <c r="I59" s="1">
        <v>481</v>
      </c>
      <c r="J59" s="34"/>
    </row>
    <row r="60" spans="1:10" s="1" customFormat="1" ht="11.1" customHeight="1" x14ac:dyDescent="0.2">
      <c r="A60" s="6">
        <v>2016</v>
      </c>
      <c r="B60" s="6" t="s">
        <v>6</v>
      </c>
      <c r="C60" s="4" t="s">
        <v>16</v>
      </c>
      <c r="D60" s="6">
        <v>5</v>
      </c>
      <c r="E60" s="6">
        <v>6</v>
      </c>
      <c r="F60" s="32">
        <v>0</v>
      </c>
      <c r="G60" s="32">
        <v>0</v>
      </c>
      <c r="H60" s="32">
        <v>0</v>
      </c>
      <c r="I60" s="32">
        <v>0</v>
      </c>
      <c r="J60" s="34"/>
    </row>
    <row r="61" spans="1:10" s="1" customFormat="1" ht="11.1" customHeight="1" x14ac:dyDescent="0.2">
      <c r="A61" s="6">
        <v>2016</v>
      </c>
      <c r="B61" s="6" t="s">
        <v>6</v>
      </c>
      <c r="C61" s="4" t="s">
        <v>16</v>
      </c>
      <c r="D61" s="6">
        <v>6</v>
      </c>
      <c r="E61" s="6">
        <v>6</v>
      </c>
      <c r="F61" s="32">
        <v>1</v>
      </c>
      <c r="G61" s="32">
        <v>22</v>
      </c>
      <c r="H61" s="32">
        <v>14</v>
      </c>
      <c r="I61" s="1">
        <v>910</v>
      </c>
      <c r="J61" s="34"/>
    </row>
    <row r="62" spans="1:10" s="1" customFormat="1" ht="11.1" customHeight="1" x14ac:dyDescent="0.2">
      <c r="A62" s="6">
        <v>2016</v>
      </c>
      <c r="B62" s="6" t="s">
        <v>6</v>
      </c>
      <c r="C62" s="4" t="s">
        <v>17</v>
      </c>
      <c r="D62" s="6">
        <v>1</v>
      </c>
      <c r="E62" s="6">
        <v>6</v>
      </c>
      <c r="F62" s="32">
        <v>0</v>
      </c>
      <c r="G62" s="32">
        <v>0</v>
      </c>
      <c r="H62" s="32">
        <v>0</v>
      </c>
      <c r="I62" s="32">
        <v>0</v>
      </c>
      <c r="J62" s="34"/>
    </row>
    <row r="63" spans="1:10" s="1" customFormat="1" ht="11.1" customHeight="1" x14ac:dyDescent="0.2">
      <c r="A63" s="6">
        <v>2016</v>
      </c>
      <c r="B63" s="6" t="s">
        <v>6</v>
      </c>
      <c r="C63" s="4" t="s">
        <v>17</v>
      </c>
      <c r="D63" s="6">
        <v>2</v>
      </c>
      <c r="E63" s="6">
        <v>6</v>
      </c>
      <c r="F63" s="32">
        <v>1</v>
      </c>
      <c r="G63" s="32">
        <v>22.5</v>
      </c>
      <c r="H63" s="32">
        <v>9</v>
      </c>
      <c r="I63" s="44">
        <v>465</v>
      </c>
      <c r="J63" s="34"/>
    </row>
    <row r="64" spans="1:10" s="1" customFormat="1" ht="11.1" customHeight="1" x14ac:dyDescent="0.2">
      <c r="A64" s="6">
        <v>2016</v>
      </c>
      <c r="B64" s="6" t="s">
        <v>6</v>
      </c>
      <c r="C64" s="4" t="s">
        <v>17</v>
      </c>
      <c r="D64" s="6">
        <v>3</v>
      </c>
      <c r="E64" s="6">
        <v>6</v>
      </c>
      <c r="F64" s="32">
        <v>4</v>
      </c>
      <c r="G64" s="32">
        <v>14</v>
      </c>
      <c r="H64" s="32">
        <v>7.666666666666667</v>
      </c>
      <c r="I64" s="44">
        <v>455</v>
      </c>
      <c r="J64" s="34"/>
    </row>
    <row r="65" spans="1:10" s="1" customFormat="1" ht="11.1" customHeight="1" x14ac:dyDescent="0.2">
      <c r="A65" s="6">
        <v>2016</v>
      </c>
      <c r="B65" s="6" t="s">
        <v>6</v>
      </c>
      <c r="C65" s="4" t="s">
        <v>17</v>
      </c>
      <c r="D65" s="6">
        <v>4</v>
      </c>
      <c r="E65" s="6">
        <v>6</v>
      </c>
      <c r="F65" s="32">
        <v>5</v>
      </c>
      <c r="G65" s="32">
        <v>10.625</v>
      </c>
      <c r="H65" s="32">
        <v>8</v>
      </c>
      <c r="I65" s="44">
        <v>1481</v>
      </c>
      <c r="J65" s="34"/>
    </row>
    <row r="66" spans="1:10" s="1" customFormat="1" ht="11.1" customHeight="1" x14ac:dyDescent="0.2">
      <c r="A66" s="6">
        <v>2016</v>
      </c>
      <c r="B66" s="6" t="s">
        <v>6</v>
      </c>
      <c r="C66" s="4" t="s">
        <v>17</v>
      </c>
      <c r="D66" s="6">
        <v>5</v>
      </c>
      <c r="E66" s="6">
        <v>6</v>
      </c>
      <c r="F66" s="32">
        <v>1</v>
      </c>
      <c r="G66" s="32">
        <v>22.5</v>
      </c>
      <c r="H66" s="32">
        <v>18</v>
      </c>
      <c r="I66" s="44">
        <v>505</v>
      </c>
      <c r="J66" s="34"/>
    </row>
    <row r="67" spans="1:10" s="1" customFormat="1" ht="11.1" customHeight="1" x14ac:dyDescent="0.2">
      <c r="A67" s="6">
        <v>2016</v>
      </c>
      <c r="B67" s="6" t="s">
        <v>6</v>
      </c>
      <c r="C67" s="4" t="s">
        <v>17</v>
      </c>
      <c r="D67" s="6">
        <v>6</v>
      </c>
      <c r="E67" s="6">
        <v>6</v>
      </c>
      <c r="F67" s="32">
        <v>1</v>
      </c>
      <c r="G67" s="32">
        <v>19.5</v>
      </c>
      <c r="H67" s="32">
        <v>10</v>
      </c>
      <c r="I67" s="44"/>
      <c r="J67" s="34"/>
    </row>
    <row r="68" spans="1:10" s="1" customFormat="1" ht="11.1" customHeight="1" x14ac:dyDescent="0.2">
      <c r="A68" s="6">
        <v>2016</v>
      </c>
      <c r="B68" s="6" t="s">
        <v>6</v>
      </c>
      <c r="C68" s="6">
        <v>2013</v>
      </c>
      <c r="D68" s="6">
        <v>1</v>
      </c>
      <c r="E68" s="6">
        <v>6</v>
      </c>
      <c r="F68" s="32">
        <v>0</v>
      </c>
      <c r="G68" s="32">
        <v>0</v>
      </c>
      <c r="H68" s="32">
        <v>0</v>
      </c>
      <c r="I68" s="32">
        <v>0</v>
      </c>
      <c r="J68" s="34"/>
    </row>
    <row r="69" spans="1:10" s="1" customFormat="1" ht="11.1" customHeight="1" x14ac:dyDescent="0.2">
      <c r="A69" s="6">
        <v>2016</v>
      </c>
      <c r="B69" s="6" t="s">
        <v>6</v>
      </c>
      <c r="C69" s="6">
        <v>2013</v>
      </c>
      <c r="D69" s="6">
        <v>2</v>
      </c>
      <c r="E69" s="6">
        <v>6</v>
      </c>
      <c r="F69" s="32">
        <v>1</v>
      </c>
      <c r="G69" s="32">
        <v>21</v>
      </c>
      <c r="H69" s="32">
        <v>13</v>
      </c>
      <c r="I69" s="1">
        <v>542</v>
      </c>
      <c r="J69" s="34"/>
    </row>
    <row r="70" spans="1:10" s="1" customFormat="1" ht="11.1" customHeight="1" x14ac:dyDescent="0.2">
      <c r="A70" s="6">
        <v>2016</v>
      </c>
      <c r="B70" s="6" t="s">
        <v>6</v>
      </c>
      <c r="C70" s="6">
        <v>2013</v>
      </c>
      <c r="D70" s="6">
        <v>3</v>
      </c>
      <c r="E70" s="6">
        <v>6</v>
      </c>
      <c r="F70" s="32">
        <v>1</v>
      </c>
      <c r="G70" s="32">
        <v>21.5</v>
      </c>
      <c r="H70" s="32">
        <v>13</v>
      </c>
      <c r="I70" s="1">
        <v>568</v>
      </c>
      <c r="J70" s="34"/>
    </row>
    <row r="71" spans="1:10" s="1" customFormat="1" ht="11.1" customHeight="1" x14ac:dyDescent="0.2">
      <c r="A71" s="6">
        <v>2016</v>
      </c>
      <c r="B71" s="6" t="s">
        <v>6</v>
      </c>
      <c r="C71" s="6">
        <v>2013</v>
      </c>
      <c r="D71" s="6">
        <v>4</v>
      </c>
      <c r="E71" s="6">
        <v>6</v>
      </c>
      <c r="F71" s="32">
        <v>2</v>
      </c>
      <c r="G71" s="32">
        <v>18.25</v>
      </c>
      <c r="H71" s="32">
        <v>10</v>
      </c>
      <c r="I71" s="1">
        <v>841</v>
      </c>
      <c r="J71" s="34"/>
    </row>
    <row r="72" spans="1:10" s="1" customFormat="1" ht="11.1" customHeight="1" x14ac:dyDescent="0.2">
      <c r="A72" s="6">
        <v>2016</v>
      </c>
      <c r="B72" s="6" t="s">
        <v>6</v>
      </c>
      <c r="C72" s="6">
        <v>2013</v>
      </c>
      <c r="D72" s="6">
        <v>5</v>
      </c>
      <c r="E72" s="6">
        <v>6</v>
      </c>
      <c r="F72" s="32">
        <v>0</v>
      </c>
      <c r="G72" s="32">
        <v>0</v>
      </c>
      <c r="H72" s="32">
        <v>0</v>
      </c>
      <c r="I72" s="32">
        <v>0</v>
      </c>
      <c r="J72" s="34"/>
    </row>
    <row r="73" spans="1:10" s="1" customFormat="1" ht="11.1" customHeight="1" x14ac:dyDescent="0.2">
      <c r="A73" s="6">
        <v>2016</v>
      </c>
      <c r="B73" s="6" t="s">
        <v>6</v>
      </c>
      <c r="C73" s="6">
        <v>2013</v>
      </c>
      <c r="D73" s="6">
        <v>6</v>
      </c>
      <c r="E73" s="6">
        <v>6</v>
      </c>
      <c r="F73" s="32">
        <v>1</v>
      </c>
      <c r="G73" s="32">
        <v>21</v>
      </c>
      <c r="H73" s="32">
        <v>16</v>
      </c>
      <c r="I73" s="1">
        <v>313</v>
      </c>
      <c r="J73" s="34"/>
    </row>
    <row r="74" spans="1:10" s="1" customFormat="1" ht="11.1" customHeight="1" x14ac:dyDescent="0.2">
      <c r="A74" s="6">
        <v>2016</v>
      </c>
      <c r="B74" s="6" t="s">
        <v>7</v>
      </c>
      <c r="C74" s="4" t="s">
        <v>15</v>
      </c>
      <c r="D74" s="6">
        <v>1</v>
      </c>
      <c r="E74" s="6">
        <v>6</v>
      </c>
      <c r="F74" s="32">
        <v>0</v>
      </c>
      <c r="G74" s="32">
        <v>0</v>
      </c>
      <c r="H74" s="32">
        <v>0</v>
      </c>
      <c r="I74" s="32">
        <v>0</v>
      </c>
      <c r="J74" s="34"/>
    </row>
    <row r="75" spans="1:10" s="1" customFormat="1" ht="11.1" customHeight="1" x14ac:dyDescent="0.2">
      <c r="A75" s="6">
        <v>2016</v>
      </c>
      <c r="B75" s="6" t="s">
        <v>7</v>
      </c>
      <c r="C75" s="4" t="s">
        <v>15</v>
      </c>
      <c r="D75" s="6">
        <v>2</v>
      </c>
      <c r="E75" s="6">
        <v>6</v>
      </c>
      <c r="F75" s="32">
        <v>0</v>
      </c>
      <c r="G75" s="32">
        <v>0</v>
      </c>
      <c r="H75" s="32">
        <v>0</v>
      </c>
      <c r="I75" s="32">
        <v>0</v>
      </c>
      <c r="J75" s="34"/>
    </row>
    <row r="76" spans="1:10" s="1" customFormat="1" ht="11.1" customHeight="1" x14ac:dyDescent="0.2">
      <c r="A76" s="6">
        <v>2016</v>
      </c>
      <c r="B76" s="6" t="s">
        <v>7</v>
      </c>
      <c r="C76" s="4" t="s">
        <v>15</v>
      </c>
      <c r="D76" s="6">
        <v>3</v>
      </c>
      <c r="E76" s="6">
        <v>6</v>
      </c>
      <c r="F76" s="32">
        <v>1</v>
      </c>
      <c r="G76" s="32">
        <v>8</v>
      </c>
      <c r="H76" s="32">
        <v>0</v>
      </c>
      <c r="I76" s="1">
        <v>309</v>
      </c>
      <c r="J76" s="34"/>
    </row>
    <row r="77" spans="1:10" s="1" customFormat="1" ht="11.1" customHeight="1" x14ac:dyDescent="0.2">
      <c r="A77" s="6">
        <v>2016</v>
      </c>
      <c r="B77" s="6" t="s">
        <v>7</v>
      </c>
      <c r="C77" s="4" t="s">
        <v>15</v>
      </c>
      <c r="D77" s="6">
        <v>4</v>
      </c>
      <c r="E77" s="6">
        <v>6</v>
      </c>
      <c r="F77" s="32">
        <v>0</v>
      </c>
      <c r="G77" s="32">
        <v>0</v>
      </c>
      <c r="H77" s="32">
        <v>0</v>
      </c>
      <c r="J77" s="34"/>
    </row>
    <row r="78" spans="1:10" s="1" customFormat="1" ht="11.1" customHeight="1" x14ac:dyDescent="0.2">
      <c r="A78" s="6">
        <v>2016</v>
      </c>
      <c r="B78" s="6" t="s">
        <v>7</v>
      </c>
      <c r="C78" s="4" t="s">
        <v>15</v>
      </c>
      <c r="D78" s="6">
        <v>5</v>
      </c>
      <c r="E78" s="6">
        <v>6</v>
      </c>
      <c r="F78" s="32">
        <v>4</v>
      </c>
      <c r="G78" s="36"/>
      <c r="H78" s="36"/>
      <c r="J78" s="34"/>
    </row>
    <row r="79" spans="1:10" s="1" customFormat="1" ht="11.1" customHeight="1" x14ac:dyDescent="0.2">
      <c r="A79" s="6">
        <v>2016</v>
      </c>
      <c r="B79" s="6" t="s">
        <v>7</v>
      </c>
      <c r="C79" s="4" t="s">
        <v>15</v>
      </c>
      <c r="D79" s="6">
        <v>6</v>
      </c>
      <c r="E79" s="6">
        <v>6</v>
      </c>
      <c r="F79" s="32">
        <v>3</v>
      </c>
      <c r="G79" s="32">
        <v>9.75</v>
      </c>
      <c r="H79" s="32">
        <v>13</v>
      </c>
      <c r="I79" s="1">
        <v>1087</v>
      </c>
      <c r="J79" s="34"/>
    </row>
    <row r="80" spans="1:10" s="1" customFormat="1" ht="11.1" customHeight="1" x14ac:dyDescent="0.2">
      <c r="A80" s="6">
        <v>2016</v>
      </c>
      <c r="B80" s="6" t="s">
        <v>7</v>
      </c>
      <c r="C80" s="4" t="s">
        <v>16</v>
      </c>
      <c r="D80" s="6">
        <v>1</v>
      </c>
      <c r="E80" s="6">
        <v>6</v>
      </c>
      <c r="F80" s="32">
        <v>0</v>
      </c>
      <c r="G80" s="32">
        <v>0</v>
      </c>
      <c r="H80" s="32">
        <v>0</v>
      </c>
      <c r="I80" s="32">
        <v>0</v>
      </c>
      <c r="J80" s="34"/>
    </row>
    <row r="81" spans="1:10" s="1" customFormat="1" ht="11.1" customHeight="1" x14ac:dyDescent="0.2">
      <c r="A81" s="6">
        <v>2016</v>
      </c>
      <c r="B81" s="6" t="s">
        <v>7</v>
      </c>
      <c r="C81" s="4" t="s">
        <v>16</v>
      </c>
      <c r="D81" s="6">
        <v>2</v>
      </c>
      <c r="E81" s="6">
        <v>6</v>
      </c>
      <c r="F81" s="32">
        <v>0</v>
      </c>
      <c r="G81" s="32">
        <v>0</v>
      </c>
      <c r="H81" s="32">
        <v>0</v>
      </c>
      <c r="I81" s="32">
        <v>0</v>
      </c>
      <c r="J81" s="34"/>
    </row>
    <row r="82" spans="1:10" s="1" customFormat="1" ht="11.1" customHeight="1" x14ac:dyDescent="0.2">
      <c r="A82" s="6">
        <v>2016</v>
      </c>
      <c r="B82" s="6" t="s">
        <v>7</v>
      </c>
      <c r="C82" s="4" t="s">
        <v>16</v>
      </c>
      <c r="D82" s="6">
        <v>3</v>
      </c>
      <c r="E82" s="6">
        <v>6</v>
      </c>
      <c r="F82" s="32">
        <v>0</v>
      </c>
      <c r="G82" s="32">
        <v>0</v>
      </c>
      <c r="H82" s="32">
        <v>0</v>
      </c>
      <c r="I82" s="32">
        <v>0</v>
      </c>
      <c r="J82" s="34"/>
    </row>
    <row r="83" spans="1:10" s="1" customFormat="1" ht="11.1" customHeight="1" x14ac:dyDescent="0.2">
      <c r="A83" s="6">
        <v>2016</v>
      </c>
      <c r="B83" s="6" t="s">
        <v>7</v>
      </c>
      <c r="C83" s="4" t="s">
        <v>16</v>
      </c>
      <c r="D83" s="6">
        <v>4</v>
      </c>
      <c r="E83" s="6">
        <v>6</v>
      </c>
      <c r="F83" s="32">
        <v>0</v>
      </c>
      <c r="G83" s="32">
        <v>0</v>
      </c>
      <c r="H83" s="32">
        <v>0</v>
      </c>
      <c r="I83" s="32">
        <v>0</v>
      </c>
      <c r="J83" s="34"/>
    </row>
    <row r="84" spans="1:10" s="1" customFormat="1" ht="11.1" customHeight="1" x14ac:dyDescent="0.2">
      <c r="A84" s="6">
        <v>2016</v>
      </c>
      <c r="B84" s="6" t="s">
        <v>7</v>
      </c>
      <c r="C84" s="4" t="s">
        <v>16</v>
      </c>
      <c r="D84" s="6">
        <v>5</v>
      </c>
      <c r="E84" s="6">
        <v>6</v>
      </c>
      <c r="F84" s="32">
        <v>3</v>
      </c>
      <c r="G84" s="36"/>
      <c r="H84" s="36"/>
      <c r="I84" s="36"/>
      <c r="J84" s="34"/>
    </row>
    <row r="85" spans="1:10" s="1" customFormat="1" ht="11.1" customHeight="1" x14ac:dyDescent="0.2">
      <c r="A85" s="6">
        <v>2016</v>
      </c>
      <c r="B85" s="6" t="s">
        <v>7</v>
      </c>
      <c r="C85" s="4" t="s">
        <v>16</v>
      </c>
      <c r="D85" s="6">
        <v>6</v>
      </c>
      <c r="E85" s="6">
        <v>6</v>
      </c>
      <c r="F85" s="32">
        <v>2</v>
      </c>
      <c r="G85" s="32">
        <v>12.75</v>
      </c>
      <c r="H85" s="32">
        <v>9</v>
      </c>
      <c r="I85" s="1">
        <v>310</v>
      </c>
      <c r="J85" s="34"/>
    </row>
    <row r="86" spans="1:10" s="1" customFormat="1" ht="11.1" customHeight="1" x14ac:dyDescent="0.2">
      <c r="A86" s="6">
        <v>2016</v>
      </c>
      <c r="B86" s="6" t="s">
        <v>7</v>
      </c>
      <c r="C86" s="4" t="s">
        <v>17</v>
      </c>
      <c r="D86" s="6">
        <v>1</v>
      </c>
      <c r="E86" s="6">
        <v>6</v>
      </c>
      <c r="F86" s="32">
        <v>0</v>
      </c>
      <c r="G86" s="32">
        <v>0</v>
      </c>
      <c r="H86" s="32">
        <v>0</v>
      </c>
      <c r="I86" s="32">
        <v>0</v>
      </c>
      <c r="J86" s="34"/>
    </row>
    <row r="87" spans="1:10" s="1" customFormat="1" ht="11.1" customHeight="1" x14ac:dyDescent="0.2">
      <c r="A87" s="6">
        <v>2016</v>
      </c>
      <c r="B87" s="6" t="s">
        <v>7</v>
      </c>
      <c r="C87" s="4" t="s">
        <v>17</v>
      </c>
      <c r="D87" s="6">
        <v>2</v>
      </c>
      <c r="E87" s="6">
        <v>6</v>
      </c>
      <c r="F87" s="32">
        <v>0</v>
      </c>
      <c r="G87" s="32">
        <v>0</v>
      </c>
      <c r="H87" s="32">
        <v>0</v>
      </c>
      <c r="I87" s="32">
        <v>0</v>
      </c>
      <c r="J87" s="34"/>
    </row>
    <row r="88" spans="1:10" s="1" customFormat="1" ht="11.1" customHeight="1" x14ac:dyDescent="0.2">
      <c r="A88" s="6">
        <v>2016</v>
      </c>
      <c r="B88" s="6" t="s">
        <v>7</v>
      </c>
      <c r="C88" s="4" t="s">
        <v>17</v>
      </c>
      <c r="D88" s="6">
        <v>3</v>
      </c>
      <c r="E88" s="6">
        <v>6</v>
      </c>
      <c r="F88" s="32">
        <v>0</v>
      </c>
      <c r="G88" s="32">
        <v>0</v>
      </c>
      <c r="H88" s="32">
        <v>0</v>
      </c>
      <c r="I88" s="32">
        <v>0</v>
      </c>
      <c r="J88" s="34"/>
    </row>
    <row r="89" spans="1:10" s="1" customFormat="1" ht="11.1" customHeight="1" x14ac:dyDescent="0.2">
      <c r="A89" s="6">
        <v>2016</v>
      </c>
      <c r="B89" s="6" t="s">
        <v>7</v>
      </c>
      <c r="C89" s="4" t="s">
        <v>17</v>
      </c>
      <c r="D89" s="6">
        <v>4</v>
      </c>
      <c r="E89" s="6">
        <v>6</v>
      </c>
      <c r="F89" s="32">
        <v>0</v>
      </c>
      <c r="G89" s="32">
        <v>0</v>
      </c>
      <c r="H89" s="32">
        <v>0</v>
      </c>
      <c r="I89" s="32">
        <v>0</v>
      </c>
      <c r="J89" s="34"/>
    </row>
    <row r="90" spans="1:10" s="1" customFormat="1" ht="11.1" customHeight="1" x14ac:dyDescent="0.2">
      <c r="A90" s="6">
        <v>2016</v>
      </c>
      <c r="B90" s="6" t="s">
        <v>7</v>
      </c>
      <c r="C90" s="4" t="s">
        <v>17</v>
      </c>
      <c r="D90" s="6">
        <v>5</v>
      </c>
      <c r="E90" s="6">
        <v>6</v>
      </c>
      <c r="F90" s="32">
        <v>1</v>
      </c>
      <c r="G90" s="32">
        <v>12</v>
      </c>
      <c r="H90" s="32">
        <v>9</v>
      </c>
      <c r="I90" s="1">
        <v>489</v>
      </c>
      <c r="J90" s="34"/>
    </row>
    <row r="91" spans="1:10" s="1" customFormat="1" ht="11.1" customHeight="1" x14ac:dyDescent="0.2">
      <c r="A91" s="6">
        <v>2016</v>
      </c>
      <c r="B91" s="6" t="s">
        <v>7</v>
      </c>
      <c r="C91" s="4" t="s">
        <v>17</v>
      </c>
      <c r="D91" s="6">
        <v>6</v>
      </c>
      <c r="E91" s="6">
        <v>6</v>
      </c>
      <c r="F91" s="32">
        <v>2</v>
      </c>
      <c r="G91" s="32">
        <v>9</v>
      </c>
      <c r="H91" s="32">
        <v>13</v>
      </c>
      <c r="I91" s="1">
        <v>327</v>
      </c>
      <c r="J91" s="34"/>
    </row>
    <row r="92" spans="1:10" s="1" customFormat="1" ht="11.1" customHeight="1" x14ac:dyDescent="0.2">
      <c r="A92" s="6">
        <v>2016</v>
      </c>
      <c r="B92" s="6" t="s">
        <v>7</v>
      </c>
      <c r="C92" s="6">
        <v>2013</v>
      </c>
      <c r="D92" s="6">
        <v>1</v>
      </c>
      <c r="E92" s="6">
        <v>6</v>
      </c>
      <c r="F92" s="32">
        <v>0</v>
      </c>
      <c r="G92" s="32">
        <v>0</v>
      </c>
      <c r="H92" s="32">
        <v>0</v>
      </c>
      <c r="I92" s="32">
        <v>0</v>
      </c>
      <c r="J92" s="34"/>
    </row>
    <row r="93" spans="1:10" s="1" customFormat="1" ht="11.1" customHeight="1" x14ac:dyDescent="0.2">
      <c r="A93" s="6">
        <v>2016</v>
      </c>
      <c r="B93" s="6" t="s">
        <v>7</v>
      </c>
      <c r="C93" s="6">
        <v>2013</v>
      </c>
      <c r="D93" s="6">
        <v>2</v>
      </c>
      <c r="E93" s="6">
        <v>6</v>
      </c>
      <c r="F93" s="32">
        <v>0</v>
      </c>
      <c r="G93" s="32">
        <v>0</v>
      </c>
      <c r="H93" s="32">
        <v>0</v>
      </c>
      <c r="I93" s="32">
        <v>0</v>
      </c>
      <c r="J93" s="34"/>
    </row>
    <row r="94" spans="1:10" s="1" customFormat="1" ht="11.1" customHeight="1" x14ac:dyDescent="0.2">
      <c r="A94" s="6">
        <v>2016</v>
      </c>
      <c r="B94" s="6" t="s">
        <v>7</v>
      </c>
      <c r="C94" s="6">
        <v>2013</v>
      </c>
      <c r="D94" s="6">
        <v>3</v>
      </c>
      <c r="E94" s="6">
        <v>6</v>
      </c>
      <c r="F94" s="32">
        <v>0</v>
      </c>
      <c r="G94" s="32">
        <v>0</v>
      </c>
      <c r="H94" s="32">
        <v>0</v>
      </c>
      <c r="I94" s="32">
        <v>0</v>
      </c>
      <c r="J94" s="34"/>
    </row>
    <row r="95" spans="1:10" s="1" customFormat="1" ht="11.1" customHeight="1" x14ac:dyDescent="0.2">
      <c r="A95" s="6">
        <v>2016</v>
      </c>
      <c r="B95" s="6" t="s">
        <v>7</v>
      </c>
      <c r="C95" s="6">
        <v>2013</v>
      </c>
      <c r="D95" s="6">
        <v>4</v>
      </c>
      <c r="E95" s="6">
        <v>6</v>
      </c>
      <c r="F95" s="32">
        <v>0</v>
      </c>
      <c r="G95" s="32">
        <v>0</v>
      </c>
      <c r="H95" s="32">
        <v>0</v>
      </c>
      <c r="I95" s="32">
        <v>0</v>
      </c>
      <c r="J95" s="34"/>
    </row>
    <row r="96" spans="1:10" s="1" customFormat="1" ht="11.1" customHeight="1" x14ac:dyDescent="0.2">
      <c r="A96" s="6">
        <v>2016</v>
      </c>
      <c r="B96" s="6" t="s">
        <v>7</v>
      </c>
      <c r="C96" s="6">
        <v>2013</v>
      </c>
      <c r="D96" s="6">
        <v>5</v>
      </c>
      <c r="E96" s="6">
        <v>6</v>
      </c>
      <c r="F96" s="32">
        <v>0</v>
      </c>
      <c r="G96" s="32">
        <v>0</v>
      </c>
      <c r="H96" s="32">
        <v>0</v>
      </c>
      <c r="I96" s="32">
        <v>0</v>
      </c>
      <c r="J96" s="34"/>
    </row>
    <row r="97" spans="1:10" s="1" customFormat="1" ht="11.1" customHeight="1" x14ac:dyDescent="0.2">
      <c r="A97" s="6">
        <v>2016</v>
      </c>
      <c r="B97" s="6" t="s">
        <v>7</v>
      </c>
      <c r="C97" s="6">
        <v>2013</v>
      </c>
      <c r="D97" s="6">
        <v>6</v>
      </c>
      <c r="E97" s="6">
        <v>6</v>
      </c>
      <c r="F97" s="32">
        <v>1</v>
      </c>
      <c r="G97" s="32">
        <v>20.5</v>
      </c>
      <c r="H97" s="32">
        <v>9</v>
      </c>
      <c r="I97" s="1">
        <v>663</v>
      </c>
      <c r="J9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0"/>
  <sheetViews>
    <sheetView workbookViewId="0">
      <selection activeCell="J25" sqref="A1:XFD1048576"/>
    </sheetView>
  </sheetViews>
  <sheetFormatPr defaultColWidth="12.7109375" defaultRowHeight="11.25" x14ac:dyDescent="0.2"/>
  <cols>
    <col min="1" max="1" width="6" style="6" customWidth="1"/>
    <col min="2" max="2" width="5.85546875" style="4" customWidth="1"/>
    <col min="3" max="3" width="5.5703125" style="4" customWidth="1"/>
    <col min="4" max="4" width="9.5703125" style="4" customWidth="1"/>
    <col min="5" max="5" width="7.42578125" style="4" customWidth="1"/>
    <col min="6" max="6" width="7.85546875" style="6" customWidth="1"/>
    <col min="7" max="7" width="8.28515625" style="6" customWidth="1"/>
    <col min="8" max="8" width="6" style="6" customWidth="1"/>
    <col min="9" max="9" width="6.5703125" style="6" customWidth="1"/>
    <col min="10" max="10" width="12.7109375" style="6"/>
    <col min="11" max="19" width="12.7109375" style="7"/>
    <col min="20" max="16384" width="12.7109375" style="1"/>
  </cols>
  <sheetData>
    <row r="1" spans="1:20" s="13" customFormat="1" ht="43.5" customHeight="1" x14ac:dyDescent="0.2">
      <c r="A1" s="2" t="s">
        <v>25</v>
      </c>
      <c r="B1" s="2" t="s">
        <v>8</v>
      </c>
      <c r="C1" s="2" t="s">
        <v>9</v>
      </c>
      <c r="D1" s="2" t="s">
        <v>19</v>
      </c>
      <c r="E1" s="2" t="s">
        <v>20</v>
      </c>
      <c r="F1" s="2" t="s">
        <v>12</v>
      </c>
      <c r="G1" s="2" t="s">
        <v>47</v>
      </c>
      <c r="H1" s="2" t="s">
        <v>59</v>
      </c>
      <c r="I1" s="15" t="s">
        <v>67</v>
      </c>
      <c r="J1" s="3" t="s">
        <v>1</v>
      </c>
      <c r="K1" s="3" t="s">
        <v>2</v>
      </c>
      <c r="L1" s="3" t="s">
        <v>3</v>
      </c>
      <c r="M1" s="3" t="s">
        <v>1</v>
      </c>
      <c r="N1" s="3" t="s">
        <v>2</v>
      </c>
      <c r="O1" s="3" t="s">
        <v>3</v>
      </c>
      <c r="P1" s="3" t="s">
        <v>1</v>
      </c>
      <c r="Q1" s="3" t="s">
        <v>2</v>
      </c>
      <c r="R1" s="3" t="s">
        <v>3</v>
      </c>
      <c r="S1" s="16"/>
    </row>
    <row r="2" spans="1:20" x14ac:dyDescent="0.2">
      <c r="B2" s="2"/>
      <c r="C2" s="2"/>
      <c r="D2" s="2"/>
      <c r="E2" s="2"/>
      <c r="J2" s="39" t="s">
        <v>70</v>
      </c>
      <c r="K2" s="40"/>
      <c r="L2" s="40"/>
      <c r="M2" s="39" t="s">
        <v>71</v>
      </c>
      <c r="N2" s="40"/>
      <c r="O2" s="40"/>
      <c r="P2" s="39" t="s">
        <v>74</v>
      </c>
      <c r="Q2" s="40"/>
      <c r="R2" s="40"/>
      <c r="T2" s="11" t="s">
        <v>55</v>
      </c>
    </row>
    <row r="3" spans="1:20" x14ac:dyDescent="0.2">
      <c r="A3" s="6">
        <v>2016</v>
      </c>
      <c r="B3" s="6" t="s">
        <v>4</v>
      </c>
      <c r="C3" s="6" t="s">
        <v>11</v>
      </c>
      <c r="D3" s="6" t="s">
        <v>24</v>
      </c>
      <c r="E3" s="6" t="s">
        <v>22</v>
      </c>
      <c r="F3" s="6">
        <v>1</v>
      </c>
      <c r="G3" s="6">
        <v>6</v>
      </c>
      <c r="T3" s="1" t="s">
        <v>48</v>
      </c>
    </row>
    <row r="4" spans="1:20" x14ac:dyDescent="0.2">
      <c r="A4" s="6">
        <v>2016</v>
      </c>
      <c r="B4" s="6" t="s">
        <v>4</v>
      </c>
      <c r="C4" s="6" t="s">
        <v>11</v>
      </c>
      <c r="D4" s="6" t="s">
        <v>24</v>
      </c>
      <c r="E4" s="6" t="s">
        <v>22</v>
      </c>
      <c r="F4" s="6">
        <v>2</v>
      </c>
      <c r="G4" s="6">
        <v>6</v>
      </c>
      <c r="T4" s="1" t="s">
        <v>49</v>
      </c>
    </row>
    <row r="5" spans="1:20" x14ac:dyDescent="0.2">
      <c r="B5" s="6"/>
      <c r="C5" s="6"/>
      <c r="D5" s="6"/>
      <c r="E5" s="6"/>
      <c r="T5" s="1" t="s">
        <v>50</v>
      </c>
    </row>
    <row r="6" spans="1:20" x14ac:dyDescent="0.2">
      <c r="A6" s="6">
        <v>2016</v>
      </c>
      <c r="B6" s="6" t="s">
        <v>4</v>
      </c>
      <c r="C6" s="6" t="s">
        <v>11</v>
      </c>
      <c r="D6" s="6" t="s">
        <v>24</v>
      </c>
      <c r="E6" s="6" t="s">
        <v>23</v>
      </c>
      <c r="F6" s="6">
        <v>1</v>
      </c>
      <c r="G6" s="6">
        <v>6</v>
      </c>
      <c r="T6" s="1" t="s">
        <v>51</v>
      </c>
    </row>
    <row r="7" spans="1:20" x14ac:dyDescent="0.2">
      <c r="A7" s="6">
        <v>2016</v>
      </c>
      <c r="B7" s="6" t="s">
        <v>4</v>
      </c>
      <c r="C7" s="6" t="s">
        <v>11</v>
      </c>
      <c r="D7" s="6" t="s">
        <v>24</v>
      </c>
      <c r="E7" s="6" t="s">
        <v>23</v>
      </c>
      <c r="F7" s="6">
        <v>2</v>
      </c>
      <c r="G7" s="6">
        <v>6</v>
      </c>
      <c r="T7" s="1" t="s">
        <v>52</v>
      </c>
    </row>
    <row r="8" spans="1:20" x14ac:dyDescent="0.2">
      <c r="A8" s="6">
        <v>2016</v>
      </c>
      <c r="B8" s="6" t="s">
        <v>4</v>
      </c>
      <c r="C8" s="6" t="s">
        <v>11</v>
      </c>
      <c r="D8" s="6" t="s">
        <v>24</v>
      </c>
      <c r="E8" s="6" t="s">
        <v>23</v>
      </c>
      <c r="F8" s="6">
        <v>3</v>
      </c>
      <c r="G8" s="6">
        <v>6</v>
      </c>
      <c r="T8" s="1" t="s">
        <v>53</v>
      </c>
    </row>
    <row r="9" spans="1:20" x14ac:dyDescent="0.2">
      <c r="A9" s="6">
        <v>2016</v>
      </c>
      <c r="B9" s="6" t="s">
        <v>4</v>
      </c>
      <c r="C9" s="6" t="s">
        <v>11</v>
      </c>
      <c r="D9" s="6" t="s">
        <v>24</v>
      </c>
      <c r="E9" s="6" t="s">
        <v>23</v>
      </c>
      <c r="F9" s="6">
        <v>4</v>
      </c>
      <c r="G9" s="6">
        <v>6</v>
      </c>
      <c r="T9" s="1" t="s">
        <v>54</v>
      </c>
    </row>
    <row r="10" spans="1:20" x14ac:dyDescent="0.2">
      <c r="A10" s="6">
        <v>2016</v>
      </c>
      <c r="B10" s="6" t="s">
        <v>4</v>
      </c>
      <c r="C10" s="6" t="s">
        <v>11</v>
      </c>
      <c r="D10" s="6" t="s">
        <v>24</v>
      </c>
      <c r="E10" s="6" t="s">
        <v>23</v>
      </c>
      <c r="F10" s="6">
        <v>5</v>
      </c>
      <c r="G10" s="6">
        <v>6</v>
      </c>
    </row>
    <row r="11" spans="1:20" x14ac:dyDescent="0.2">
      <c r="A11" s="6">
        <v>2016</v>
      </c>
      <c r="B11" s="6" t="s">
        <v>4</v>
      </c>
      <c r="C11" s="6" t="s">
        <v>11</v>
      </c>
      <c r="D11" s="6" t="s">
        <v>24</v>
      </c>
      <c r="E11" s="6" t="s">
        <v>23</v>
      </c>
      <c r="F11" s="6">
        <v>6</v>
      </c>
      <c r="G11" s="6">
        <v>6</v>
      </c>
      <c r="T11" s="1" t="s">
        <v>63</v>
      </c>
    </row>
    <row r="12" spans="1:20" x14ac:dyDescent="0.2">
      <c r="B12" s="6"/>
      <c r="C12" s="6"/>
      <c r="D12" s="6"/>
      <c r="E12" s="6"/>
    </row>
    <row r="13" spans="1:20" x14ac:dyDescent="0.2">
      <c r="A13" s="6">
        <v>2016</v>
      </c>
      <c r="B13" s="6" t="s">
        <v>4</v>
      </c>
      <c r="C13" s="6" t="s">
        <v>11</v>
      </c>
      <c r="D13" s="6" t="s">
        <v>21</v>
      </c>
      <c r="E13" s="6" t="s">
        <v>22</v>
      </c>
      <c r="F13" s="6">
        <v>1</v>
      </c>
      <c r="G13" s="6">
        <v>6</v>
      </c>
    </row>
    <row r="14" spans="1:20" x14ac:dyDescent="0.2">
      <c r="A14" s="6">
        <v>2016</v>
      </c>
      <c r="B14" s="6" t="s">
        <v>4</v>
      </c>
      <c r="C14" s="6" t="s">
        <v>11</v>
      </c>
      <c r="D14" s="6" t="s">
        <v>21</v>
      </c>
      <c r="E14" s="6" t="s">
        <v>22</v>
      </c>
      <c r="F14" s="6">
        <v>2</v>
      </c>
      <c r="G14" s="6">
        <v>6</v>
      </c>
    </row>
    <row r="15" spans="1:20" x14ac:dyDescent="0.2">
      <c r="A15" s="6">
        <v>2016</v>
      </c>
      <c r="B15" s="6" t="s">
        <v>4</v>
      </c>
      <c r="C15" s="6" t="s">
        <v>11</v>
      </c>
      <c r="D15" s="6" t="s">
        <v>21</v>
      </c>
      <c r="E15" s="6" t="s">
        <v>22</v>
      </c>
      <c r="F15" s="6">
        <v>3</v>
      </c>
      <c r="G15" s="6">
        <v>6</v>
      </c>
      <c r="H15" s="6">
        <v>1</v>
      </c>
      <c r="J15" s="6">
        <v>1</v>
      </c>
      <c r="K15" s="7">
        <v>6</v>
      </c>
      <c r="L15" s="7">
        <v>0</v>
      </c>
      <c r="M15" s="7">
        <v>1</v>
      </c>
      <c r="N15" s="7">
        <v>12.5</v>
      </c>
      <c r="O15" s="7">
        <v>15</v>
      </c>
      <c r="P15" s="7">
        <v>1</v>
      </c>
      <c r="Q15" s="7">
        <v>25</v>
      </c>
    </row>
    <row r="16" spans="1:20" x14ac:dyDescent="0.2">
      <c r="A16" s="6">
        <v>2016</v>
      </c>
      <c r="B16" s="6" t="s">
        <v>4</v>
      </c>
      <c r="C16" s="6" t="s">
        <v>11</v>
      </c>
      <c r="D16" s="6" t="s">
        <v>21</v>
      </c>
      <c r="E16" s="6" t="s">
        <v>22</v>
      </c>
      <c r="F16" s="6">
        <v>4</v>
      </c>
      <c r="G16" s="6">
        <v>6</v>
      </c>
    </row>
    <row r="17" spans="1:17" x14ac:dyDescent="0.2">
      <c r="B17" s="6"/>
      <c r="C17" s="6"/>
      <c r="D17" s="6"/>
      <c r="E17" s="6"/>
    </row>
    <row r="18" spans="1:17" x14ac:dyDescent="0.2">
      <c r="A18" s="6">
        <v>2016</v>
      </c>
      <c r="B18" s="6" t="s">
        <v>4</v>
      </c>
      <c r="C18" s="6" t="s">
        <v>11</v>
      </c>
      <c r="D18" s="6" t="s">
        <v>21</v>
      </c>
      <c r="E18" s="6" t="s">
        <v>23</v>
      </c>
      <c r="F18" s="6">
        <v>1</v>
      </c>
      <c r="G18" s="6">
        <v>6</v>
      </c>
    </row>
    <row r="19" spans="1:17" x14ac:dyDescent="0.2">
      <c r="A19" s="6">
        <v>2016</v>
      </c>
      <c r="B19" s="6" t="s">
        <v>4</v>
      </c>
      <c r="C19" s="6" t="s">
        <v>11</v>
      </c>
      <c r="D19" s="6" t="s">
        <v>21</v>
      </c>
      <c r="E19" s="6" t="s">
        <v>23</v>
      </c>
      <c r="F19" s="6">
        <v>2</v>
      </c>
      <c r="G19" s="6">
        <v>6</v>
      </c>
      <c r="H19" s="6">
        <v>3</v>
      </c>
      <c r="J19" s="6">
        <v>3</v>
      </c>
      <c r="K19" s="7">
        <f>(4.5+3+5.5)/3</f>
        <v>4.333333333333333</v>
      </c>
      <c r="L19" s="7">
        <v>0</v>
      </c>
      <c r="M19" s="7">
        <v>3</v>
      </c>
      <c r="N19" s="7">
        <f>(5.2+3.4+6)/3</f>
        <v>4.8666666666666663</v>
      </c>
      <c r="O19" s="7">
        <v>0</v>
      </c>
      <c r="P19" s="7">
        <v>3</v>
      </c>
      <c r="Q19" s="7">
        <f>(8+5.3+4.5)/3</f>
        <v>5.9333333333333336</v>
      </c>
    </row>
    <row r="20" spans="1:17" x14ac:dyDescent="0.2">
      <c r="A20" s="6">
        <v>2016</v>
      </c>
      <c r="B20" s="6" t="s">
        <v>4</v>
      </c>
      <c r="C20" s="6" t="s">
        <v>11</v>
      </c>
      <c r="D20" s="6" t="s">
        <v>21</v>
      </c>
      <c r="E20" s="6" t="s">
        <v>23</v>
      </c>
      <c r="F20" s="6">
        <v>3</v>
      </c>
      <c r="G20" s="6">
        <v>6</v>
      </c>
    </row>
    <row r="21" spans="1:17" x14ac:dyDescent="0.2">
      <c r="A21" s="6">
        <v>2016</v>
      </c>
      <c r="B21" s="6" t="s">
        <v>4</v>
      </c>
      <c r="C21" s="6" t="s">
        <v>11</v>
      </c>
      <c r="D21" s="6" t="s">
        <v>21</v>
      </c>
      <c r="E21" s="6" t="s">
        <v>23</v>
      </c>
      <c r="F21" s="6">
        <v>4</v>
      </c>
      <c r="G21" s="6">
        <v>6</v>
      </c>
    </row>
    <row r="22" spans="1:17" x14ac:dyDescent="0.2">
      <c r="B22" s="6"/>
      <c r="C22" s="6"/>
      <c r="D22" s="6"/>
      <c r="E22" s="6"/>
    </row>
    <row r="23" spans="1:17" x14ac:dyDescent="0.2">
      <c r="A23" s="6">
        <v>2016</v>
      </c>
      <c r="B23" s="6" t="s">
        <v>4</v>
      </c>
      <c r="C23" s="6" t="s">
        <v>10</v>
      </c>
      <c r="D23" s="6" t="s">
        <v>24</v>
      </c>
      <c r="E23" s="6" t="s">
        <v>22</v>
      </c>
      <c r="F23" s="6">
        <v>1</v>
      </c>
      <c r="G23" s="6">
        <v>6</v>
      </c>
    </row>
    <row r="24" spans="1:17" x14ac:dyDescent="0.2">
      <c r="A24" s="6">
        <v>2016</v>
      </c>
      <c r="B24" s="6" t="s">
        <v>4</v>
      </c>
      <c r="C24" s="6" t="s">
        <v>10</v>
      </c>
      <c r="D24" s="6" t="s">
        <v>24</v>
      </c>
      <c r="E24" s="6" t="s">
        <v>22</v>
      </c>
      <c r="F24" s="6">
        <v>2</v>
      </c>
      <c r="G24" s="6">
        <v>6</v>
      </c>
    </row>
    <row r="25" spans="1:17" x14ac:dyDescent="0.2">
      <c r="A25" s="6">
        <v>2016</v>
      </c>
      <c r="B25" s="6" t="s">
        <v>4</v>
      </c>
      <c r="C25" s="6" t="s">
        <v>10</v>
      </c>
      <c r="D25" s="6" t="s">
        <v>24</v>
      </c>
      <c r="E25" s="6" t="s">
        <v>22</v>
      </c>
      <c r="F25" s="6">
        <v>3</v>
      </c>
      <c r="G25" s="6">
        <v>6</v>
      </c>
    </row>
    <row r="26" spans="1:17" x14ac:dyDescent="0.2">
      <c r="A26" s="6">
        <v>2016</v>
      </c>
      <c r="B26" s="6" t="s">
        <v>4</v>
      </c>
      <c r="C26" s="6" t="s">
        <v>10</v>
      </c>
      <c r="D26" s="6" t="s">
        <v>24</v>
      </c>
      <c r="E26" s="6" t="s">
        <v>22</v>
      </c>
      <c r="F26" s="6">
        <v>4</v>
      </c>
      <c r="G26" s="6">
        <v>6</v>
      </c>
    </row>
    <row r="27" spans="1:17" x14ac:dyDescent="0.2">
      <c r="B27" s="6"/>
      <c r="C27" s="6"/>
      <c r="D27" s="6"/>
      <c r="E27" s="6"/>
    </row>
    <row r="28" spans="1:17" x14ac:dyDescent="0.2">
      <c r="A28" s="6">
        <v>2016</v>
      </c>
      <c r="B28" s="6" t="s">
        <v>4</v>
      </c>
      <c r="C28" s="6" t="s">
        <v>10</v>
      </c>
      <c r="D28" s="6" t="s">
        <v>24</v>
      </c>
      <c r="E28" s="6" t="s">
        <v>23</v>
      </c>
      <c r="F28" s="6">
        <v>1</v>
      </c>
      <c r="G28" s="6">
        <v>6</v>
      </c>
    </row>
    <row r="29" spans="1:17" x14ac:dyDescent="0.2">
      <c r="A29" s="6">
        <v>2016</v>
      </c>
      <c r="B29" s="6" t="s">
        <v>4</v>
      </c>
      <c r="C29" s="6" t="s">
        <v>10</v>
      </c>
      <c r="D29" s="6" t="s">
        <v>24</v>
      </c>
      <c r="E29" s="6" t="s">
        <v>23</v>
      </c>
      <c r="F29" s="6">
        <v>2</v>
      </c>
      <c r="G29" s="6">
        <v>6</v>
      </c>
      <c r="H29" s="6">
        <v>1</v>
      </c>
      <c r="J29" s="6">
        <v>1</v>
      </c>
      <c r="K29" s="7">
        <v>6</v>
      </c>
      <c r="L29" s="7">
        <v>0</v>
      </c>
      <c r="M29" s="7">
        <v>1</v>
      </c>
      <c r="N29" s="7">
        <v>10.5</v>
      </c>
      <c r="O29" s="7">
        <v>10</v>
      </c>
      <c r="P29" s="7">
        <v>1</v>
      </c>
      <c r="Q29" s="7">
        <v>23</v>
      </c>
    </row>
    <row r="30" spans="1:17" x14ac:dyDescent="0.2">
      <c r="A30" s="6">
        <v>2016</v>
      </c>
      <c r="B30" s="6" t="s">
        <v>4</v>
      </c>
      <c r="C30" s="6" t="s">
        <v>10</v>
      </c>
      <c r="D30" s="6" t="s">
        <v>24</v>
      </c>
      <c r="E30" s="6" t="s">
        <v>23</v>
      </c>
      <c r="F30" s="6">
        <v>3</v>
      </c>
      <c r="G30" s="6">
        <v>6</v>
      </c>
    </row>
    <row r="31" spans="1:17" x14ac:dyDescent="0.2">
      <c r="A31" s="6">
        <v>2016</v>
      </c>
      <c r="B31" s="6" t="s">
        <v>4</v>
      </c>
      <c r="C31" s="6" t="s">
        <v>10</v>
      </c>
      <c r="D31" s="6" t="s">
        <v>24</v>
      </c>
      <c r="E31" s="6" t="s">
        <v>23</v>
      </c>
      <c r="F31" s="6">
        <v>4</v>
      </c>
      <c r="G31" s="6">
        <v>2</v>
      </c>
    </row>
    <row r="32" spans="1:17" x14ac:dyDescent="0.2">
      <c r="B32" s="6"/>
      <c r="C32" s="6"/>
      <c r="D32" s="6"/>
      <c r="E32" s="6"/>
    </row>
    <row r="33" spans="1:17" x14ac:dyDescent="0.2">
      <c r="A33" s="6">
        <v>2016</v>
      </c>
      <c r="B33" s="6" t="s">
        <v>4</v>
      </c>
      <c r="C33" s="6" t="s">
        <v>10</v>
      </c>
      <c r="D33" s="6" t="s">
        <v>21</v>
      </c>
      <c r="E33" s="6" t="s">
        <v>22</v>
      </c>
      <c r="F33" s="6">
        <v>1</v>
      </c>
      <c r="G33" s="6">
        <v>6</v>
      </c>
      <c r="H33" s="6">
        <v>2</v>
      </c>
      <c r="J33" s="6">
        <v>1</v>
      </c>
      <c r="K33" s="7">
        <v>10</v>
      </c>
      <c r="L33" s="7">
        <v>7</v>
      </c>
      <c r="M33" s="7">
        <v>1</v>
      </c>
      <c r="N33" s="7">
        <v>11.5</v>
      </c>
      <c r="O33" s="7">
        <v>20</v>
      </c>
      <c r="P33" s="7">
        <v>1</v>
      </c>
      <c r="Q33" s="7">
        <v>20.5</v>
      </c>
    </row>
    <row r="34" spans="1:17" x14ac:dyDescent="0.2">
      <c r="A34" s="6">
        <v>2016</v>
      </c>
      <c r="B34" s="6" t="s">
        <v>4</v>
      </c>
      <c r="C34" s="6" t="s">
        <v>10</v>
      </c>
      <c r="D34" s="6" t="s">
        <v>21</v>
      </c>
      <c r="E34" s="6" t="s">
        <v>22</v>
      </c>
      <c r="F34" s="6">
        <v>2</v>
      </c>
      <c r="G34" s="6">
        <v>6</v>
      </c>
    </row>
    <row r="35" spans="1:17" x14ac:dyDescent="0.2">
      <c r="A35" s="6">
        <v>2016</v>
      </c>
      <c r="B35" s="6" t="s">
        <v>4</v>
      </c>
      <c r="C35" s="6" t="s">
        <v>10</v>
      </c>
      <c r="D35" s="6" t="s">
        <v>21</v>
      </c>
      <c r="E35" s="6" t="s">
        <v>22</v>
      </c>
      <c r="F35" s="6">
        <v>3</v>
      </c>
      <c r="G35" s="6">
        <v>6</v>
      </c>
    </row>
    <row r="36" spans="1:17" x14ac:dyDescent="0.2">
      <c r="A36" s="6">
        <v>2016</v>
      </c>
      <c r="B36" s="6" t="s">
        <v>4</v>
      </c>
      <c r="C36" s="6" t="s">
        <v>10</v>
      </c>
      <c r="D36" s="6" t="s">
        <v>21</v>
      </c>
      <c r="E36" s="6" t="s">
        <v>22</v>
      </c>
      <c r="F36" s="6">
        <v>4</v>
      </c>
      <c r="G36" s="6">
        <v>6</v>
      </c>
    </row>
    <row r="37" spans="1:17" x14ac:dyDescent="0.2">
      <c r="B37" s="6"/>
      <c r="C37" s="6"/>
      <c r="D37" s="6"/>
      <c r="E37" s="6"/>
    </row>
    <row r="38" spans="1:17" x14ac:dyDescent="0.2">
      <c r="A38" s="6">
        <v>2016</v>
      </c>
      <c r="B38" s="6" t="s">
        <v>4</v>
      </c>
      <c r="C38" s="6" t="s">
        <v>10</v>
      </c>
      <c r="D38" s="6" t="s">
        <v>21</v>
      </c>
      <c r="E38" s="6" t="s">
        <v>23</v>
      </c>
      <c r="F38" s="6">
        <v>1</v>
      </c>
      <c r="G38" s="6">
        <v>6</v>
      </c>
    </row>
    <row r="39" spans="1:17" x14ac:dyDescent="0.2">
      <c r="A39" s="6">
        <v>2016</v>
      </c>
      <c r="B39" s="6" t="s">
        <v>4</v>
      </c>
      <c r="C39" s="6" t="s">
        <v>10</v>
      </c>
      <c r="D39" s="6" t="s">
        <v>21</v>
      </c>
      <c r="E39" s="6" t="s">
        <v>23</v>
      </c>
      <c r="F39" s="6">
        <v>2</v>
      </c>
      <c r="G39" s="6">
        <v>6</v>
      </c>
    </row>
    <row r="40" spans="1:17" x14ac:dyDescent="0.2">
      <c r="B40" s="6"/>
      <c r="C40" s="6"/>
      <c r="D40" s="6"/>
      <c r="E40" s="6"/>
    </row>
    <row r="41" spans="1:17" x14ac:dyDescent="0.2">
      <c r="A41" s="6">
        <v>2016</v>
      </c>
      <c r="B41" s="6" t="s">
        <v>5</v>
      </c>
      <c r="C41" s="6" t="s">
        <v>11</v>
      </c>
      <c r="D41" s="6" t="s">
        <v>24</v>
      </c>
      <c r="E41" s="6" t="s">
        <v>22</v>
      </c>
      <c r="F41" s="6">
        <v>1</v>
      </c>
      <c r="G41" s="6">
        <v>6</v>
      </c>
    </row>
    <row r="42" spans="1:17" x14ac:dyDescent="0.2">
      <c r="A42" s="6">
        <v>2016</v>
      </c>
      <c r="B42" s="6" t="s">
        <v>5</v>
      </c>
      <c r="C42" s="6" t="s">
        <v>11</v>
      </c>
      <c r="D42" s="6" t="s">
        <v>24</v>
      </c>
      <c r="E42" s="6" t="s">
        <v>22</v>
      </c>
      <c r="F42" s="6">
        <v>2</v>
      </c>
      <c r="G42" s="6">
        <v>6</v>
      </c>
    </row>
    <row r="43" spans="1:17" x14ac:dyDescent="0.2">
      <c r="A43" s="6">
        <v>2016</v>
      </c>
      <c r="B43" s="6" t="s">
        <v>5</v>
      </c>
      <c r="C43" s="6" t="s">
        <v>11</v>
      </c>
      <c r="D43" s="6" t="s">
        <v>24</v>
      </c>
      <c r="E43" s="6" t="s">
        <v>22</v>
      </c>
      <c r="F43" s="6">
        <v>3</v>
      </c>
      <c r="G43" s="6">
        <v>6</v>
      </c>
    </row>
    <row r="44" spans="1:17" x14ac:dyDescent="0.2">
      <c r="A44" s="6">
        <v>2016</v>
      </c>
      <c r="B44" s="6" t="s">
        <v>5</v>
      </c>
      <c r="C44" s="6" t="s">
        <v>11</v>
      </c>
      <c r="D44" s="6" t="s">
        <v>24</v>
      </c>
      <c r="E44" s="6" t="s">
        <v>22</v>
      </c>
      <c r="F44" s="6">
        <v>4</v>
      </c>
      <c r="G44" s="6">
        <v>6</v>
      </c>
    </row>
    <row r="45" spans="1:17" x14ac:dyDescent="0.2">
      <c r="B45" s="6"/>
      <c r="C45" s="6"/>
      <c r="D45" s="6"/>
      <c r="E45" s="6"/>
    </row>
    <row r="46" spans="1:17" x14ac:dyDescent="0.2">
      <c r="A46" s="6">
        <v>2016</v>
      </c>
      <c r="B46" s="6" t="s">
        <v>5</v>
      </c>
      <c r="C46" s="6" t="s">
        <v>11</v>
      </c>
      <c r="D46" s="6" t="s">
        <v>24</v>
      </c>
      <c r="E46" s="6" t="s">
        <v>23</v>
      </c>
      <c r="F46" s="6">
        <v>1</v>
      </c>
      <c r="G46" s="6">
        <v>2</v>
      </c>
    </row>
    <row r="47" spans="1:17" x14ac:dyDescent="0.2">
      <c r="B47" s="6"/>
      <c r="C47" s="6"/>
      <c r="D47" s="6"/>
      <c r="E47" s="6"/>
    </row>
    <row r="48" spans="1:17" x14ac:dyDescent="0.2">
      <c r="A48" s="6">
        <v>2016</v>
      </c>
      <c r="B48" s="6" t="s">
        <v>5</v>
      </c>
      <c r="C48" s="6" t="s">
        <v>11</v>
      </c>
      <c r="D48" s="6" t="s">
        <v>21</v>
      </c>
      <c r="E48" s="6" t="s">
        <v>22</v>
      </c>
      <c r="F48" s="6">
        <v>1</v>
      </c>
      <c r="G48" s="6">
        <v>6</v>
      </c>
    </row>
    <row r="49" spans="1:17" x14ac:dyDescent="0.2">
      <c r="A49" s="6">
        <v>2016</v>
      </c>
      <c r="B49" s="6" t="s">
        <v>5</v>
      </c>
      <c r="C49" s="6" t="s">
        <v>11</v>
      </c>
      <c r="D49" s="6" t="s">
        <v>21</v>
      </c>
      <c r="E49" s="6" t="s">
        <v>22</v>
      </c>
      <c r="F49" s="6">
        <v>2</v>
      </c>
      <c r="G49" s="6">
        <v>6</v>
      </c>
    </row>
    <row r="50" spans="1:17" x14ac:dyDescent="0.2">
      <c r="A50" s="6">
        <v>2016</v>
      </c>
      <c r="B50" s="6" t="s">
        <v>5</v>
      </c>
      <c r="C50" s="6" t="s">
        <v>11</v>
      </c>
      <c r="D50" s="6" t="s">
        <v>21</v>
      </c>
      <c r="E50" s="6" t="s">
        <v>22</v>
      </c>
      <c r="F50" s="6">
        <v>3</v>
      </c>
      <c r="G50" s="6">
        <v>6</v>
      </c>
    </row>
    <row r="51" spans="1:17" x14ac:dyDescent="0.2">
      <c r="A51" s="6">
        <v>2016</v>
      </c>
      <c r="B51" s="6" t="s">
        <v>5</v>
      </c>
      <c r="C51" s="6" t="s">
        <v>11</v>
      </c>
      <c r="D51" s="6" t="s">
        <v>21</v>
      </c>
      <c r="E51" s="6" t="s">
        <v>22</v>
      </c>
      <c r="F51" s="6">
        <v>4</v>
      </c>
      <c r="G51" s="6">
        <v>6</v>
      </c>
    </row>
    <row r="52" spans="1:17" x14ac:dyDescent="0.2">
      <c r="B52" s="6"/>
      <c r="C52" s="6"/>
      <c r="D52" s="6"/>
      <c r="E52" s="6"/>
    </row>
    <row r="53" spans="1:17" x14ac:dyDescent="0.2">
      <c r="A53" s="6">
        <v>2016</v>
      </c>
      <c r="B53" s="6" t="s">
        <v>5</v>
      </c>
      <c r="C53" s="6" t="s">
        <v>11</v>
      </c>
      <c r="D53" s="6" t="s">
        <v>21</v>
      </c>
      <c r="E53" s="6" t="s">
        <v>23</v>
      </c>
      <c r="F53" s="6">
        <v>1</v>
      </c>
      <c r="G53" s="6">
        <v>6</v>
      </c>
    </row>
    <row r="54" spans="1:17" x14ac:dyDescent="0.2">
      <c r="A54" s="6">
        <v>2016</v>
      </c>
      <c r="B54" s="6" t="s">
        <v>5</v>
      </c>
      <c r="C54" s="6" t="s">
        <v>11</v>
      </c>
      <c r="D54" s="6" t="s">
        <v>21</v>
      </c>
      <c r="E54" s="6" t="s">
        <v>23</v>
      </c>
      <c r="F54" s="6">
        <v>2</v>
      </c>
      <c r="G54" s="6">
        <v>6</v>
      </c>
    </row>
    <row r="55" spans="1:17" x14ac:dyDescent="0.2">
      <c r="A55" s="6">
        <v>2016</v>
      </c>
      <c r="B55" s="6" t="s">
        <v>5</v>
      </c>
      <c r="C55" s="6" t="s">
        <v>11</v>
      </c>
      <c r="D55" s="6" t="s">
        <v>21</v>
      </c>
      <c r="E55" s="6" t="s">
        <v>23</v>
      </c>
      <c r="F55" s="6">
        <v>3</v>
      </c>
      <c r="G55" s="6">
        <v>6</v>
      </c>
      <c r="H55" s="6">
        <v>1</v>
      </c>
      <c r="J55" s="6">
        <v>1</v>
      </c>
      <c r="K55" s="7">
        <v>9</v>
      </c>
      <c r="L55" s="7">
        <v>6</v>
      </c>
      <c r="M55" s="7">
        <v>1</v>
      </c>
      <c r="N55" s="7">
        <v>16.5</v>
      </c>
      <c r="O55" s="7">
        <v>19</v>
      </c>
      <c r="P55" s="7">
        <v>1</v>
      </c>
      <c r="Q55" s="7">
        <v>27.5</v>
      </c>
    </row>
    <row r="56" spans="1:17" x14ac:dyDescent="0.2">
      <c r="B56" s="6"/>
      <c r="C56" s="6"/>
      <c r="D56" s="6"/>
      <c r="E56" s="6"/>
    </row>
    <row r="57" spans="1:17" x14ac:dyDescent="0.2">
      <c r="A57" s="6">
        <v>2016</v>
      </c>
      <c r="B57" s="6" t="s">
        <v>5</v>
      </c>
      <c r="C57" s="6" t="s">
        <v>10</v>
      </c>
      <c r="D57" s="6" t="s">
        <v>24</v>
      </c>
      <c r="E57" s="6" t="s">
        <v>22</v>
      </c>
      <c r="F57" s="6">
        <v>1</v>
      </c>
      <c r="G57" s="6">
        <v>6</v>
      </c>
    </row>
    <row r="58" spans="1:17" x14ac:dyDescent="0.2">
      <c r="A58" s="6">
        <v>2016</v>
      </c>
      <c r="B58" s="6" t="s">
        <v>5</v>
      </c>
      <c r="C58" s="6" t="s">
        <v>10</v>
      </c>
      <c r="D58" s="6" t="s">
        <v>24</v>
      </c>
      <c r="E58" s="6" t="s">
        <v>22</v>
      </c>
      <c r="F58" s="6">
        <v>2</v>
      </c>
      <c r="G58" s="6">
        <v>6</v>
      </c>
    </row>
    <row r="59" spans="1:17" x14ac:dyDescent="0.2">
      <c r="A59" s="6">
        <v>2016</v>
      </c>
      <c r="B59" s="6" t="s">
        <v>5</v>
      </c>
      <c r="C59" s="6" t="s">
        <v>10</v>
      </c>
      <c r="D59" s="6" t="s">
        <v>24</v>
      </c>
      <c r="E59" s="6" t="s">
        <v>22</v>
      </c>
      <c r="F59" s="6">
        <v>3</v>
      </c>
      <c r="G59" s="6">
        <v>6</v>
      </c>
    </row>
    <row r="60" spans="1:17" x14ac:dyDescent="0.2">
      <c r="A60" s="6">
        <v>2016</v>
      </c>
      <c r="B60" s="6" t="s">
        <v>5</v>
      </c>
      <c r="C60" s="6" t="s">
        <v>10</v>
      </c>
      <c r="D60" s="6" t="s">
        <v>24</v>
      </c>
      <c r="E60" s="6" t="s">
        <v>22</v>
      </c>
      <c r="F60" s="6">
        <v>4</v>
      </c>
      <c r="G60" s="6">
        <v>6</v>
      </c>
    </row>
    <row r="61" spans="1:17" x14ac:dyDescent="0.2">
      <c r="B61" s="6"/>
      <c r="C61" s="6"/>
      <c r="D61" s="6"/>
      <c r="E61" s="6"/>
    </row>
    <row r="62" spans="1:17" x14ac:dyDescent="0.2">
      <c r="A62" s="6">
        <v>2016</v>
      </c>
      <c r="B62" s="6" t="s">
        <v>5</v>
      </c>
      <c r="C62" s="6" t="s">
        <v>10</v>
      </c>
      <c r="D62" s="6" t="s">
        <v>24</v>
      </c>
      <c r="E62" s="6" t="s">
        <v>23</v>
      </c>
      <c r="F62" s="6">
        <v>1</v>
      </c>
      <c r="G62" s="6">
        <v>6</v>
      </c>
    </row>
    <row r="63" spans="1:17" x14ac:dyDescent="0.2">
      <c r="A63" s="6">
        <v>2016</v>
      </c>
      <c r="B63" s="6" t="s">
        <v>5</v>
      </c>
      <c r="C63" s="6" t="s">
        <v>10</v>
      </c>
      <c r="D63" s="6" t="s">
        <v>24</v>
      </c>
      <c r="E63" s="6" t="s">
        <v>23</v>
      </c>
      <c r="F63" s="6">
        <v>2</v>
      </c>
      <c r="G63" s="6">
        <v>6</v>
      </c>
    </row>
    <row r="64" spans="1:17" x14ac:dyDescent="0.2">
      <c r="A64" s="6">
        <v>2016</v>
      </c>
      <c r="B64" s="6" t="s">
        <v>5</v>
      </c>
      <c r="C64" s="6" t="s">
        <v>10</v>
      </c>
      <c r="D64" s="6" t="s">
        <v>24</v>
      </c>
      <c r="E64" s="6" t="s">
        <v>23</v>
      </c>
      <c r="F64" s="6">
        <v>3</v>
      </c>
      <c r="G64" s="6">
        <v>6</v>
      </c>
    </row>
    <row r="65" spans="1:19" x14ac:dyDescent="0.2">
      <c r="A65" s="6">
        <v>2016</v>
      </c>
      <c r="B65" s="6" t="s">
        <v>5</v>
      </c>
      <c r="C65" s="6" t="s">
        <v>10</v>
      </c>
      <c r="D65" s="6" t="s">
        <v>24</v>
      </c>
      <c r="E65" s="6" t="s">
        <v>23</v>
      </c>
      <c r="F65" s="6">
        <v>4</v>
      </c>
      <c r="G65" s="6">
        <v>6</v>
      </c>
      <c r="H65" s="6">
        <v>1</v>
      </c>
      <c r="J65" s="6">
        <v>1</v>
      </c>
      <c r="K65" s="7">
        <v>4.3</v>
      </c>
      <c r="L65" s="7">
        <v>0</v>
      </c>
      <c r="M65" s="7">
        <v>1</v>
      </c>
      <c r="N65" s="7">
        <v>4.5</v>
      </c>
      <c r="O65" s="7">
        <v>0</v>
      </c>
      <c r="P65" s="7">
        <v>1</v>
      </c>
      <c r="Q65" s="7">
        <v>2.8</v>
      </c>
    </row>
    <row r="66" spans="1:19" x14ac:dyDescent="0.2">
      <c r="B66" s="6"/>
      <c r="C66" s="6"/>
      <c r="D66" s="6"/>
      <c r="E66" s="6"/>
    </row>
    <row r="67" spans="1:19" x14ac:dyDescent="0.2">
      <c r="A67" s="6">
        <v>2016</v>
      </c>
      <c r="B67" s="6" t="s">
        <v>5</v>
      </c>
      <c r="C67" s="6" t="s">
        <v>10</v>
      </c>
      <c r="D67" s="6" t="s">
        <v>21</v>
      </c>
      <c r="E67" s="6" t="s">
        <v>22</v>
      </c>
      <c r="F67" s="6">
        <v>1</v>
      </c>
      <c r="G67" s="6">
        <v>6</v>
      </c>
      <c r="H67" s="6">
        <v>1</v>
      </c>
      <c r="J67" s="6">
        <v>1</v>
      </c>
      <c r="K67" s="7">
        <v>14</v>
      </c>
      <c r="L67" s="7">
        <v>14</v>
      </c>
      <c r="M67" s="7">
        <v>1</v>
      </c>
      <c r="N67" s="7">
        <v>25</v>
      </c>
      <c r="O67" s="7">
        <v>21</v>
      </c>
      <c r="P67" s="7">
        <v>1</v>
      </c>
      <c r="Q67" s="7">
        <v>26</v>
      </c>
    </row>
    <row r="68" spans="1:19" x14ac:dyDescent="0.2">
      <c r="A68" s="6">
        <v>2016</v>
      </c>
      <c r="B68" s="6" t="s">
        <v>5</v>
      </c>
      <c r="C68" s="6" t="s">
        <v>10</v>
      </c>
      <c r="D68" s="6" t="s">
        <v>21</v>
      </c>
      <c r="E68" s="6" t="s">
        <v>22</v>
      </c>
      <c r="F68" s="6">
        <v>2</v>
      </c>
      <c r="G68" s="6">
        <v>6</v>
      </c>
      <c r="H68" s="6">
        <v>1</v>
      </c>
      <c r="I68" s="6">
        <v>6</v>
      </c>
      <c r="J68" s="6">
        <v>1</v>
      </c>
      <c r="K68" s="7">
        <v>9</v>
      </c>
      <c r="L68" s="7">
        <v>1</v>
      </c>
      <c r="M68" s="7">
        <v>1</v>
      </c>
      <c r="N68" s="7">
        <v>14.5</v>
      </c>
      <c r="O68" s="7">
        <v>13</v>
      </c>
      <c r="P68" s="7">
        <v>1</v>
      </c>
      <c r="Q68" s="7">
        <v>21.5</v>
      </c>
    </row>
    <row r="69" spans="1:19" x14ac:dyDescent="0.2">
      <c r="A69" s="6">
        <v>2016</v>
      </c>
      <c r="B69" s="6" t="s">
        <v>5</v>
      </c>
      <c r="C69" s="6" t="s">
        <v>10</v>
      </c>
      <c r="D69" s="6" t="s">
        <v>21</v>
      </c>
      <c r="E69" s="6" t="s">
        <v>22</v>
      </c>
      <c r="F69" s="6">
        <v>3</v>
      </c>
      <c r="G69" s="6">
        <v>6</v>
      </c>
      <c r="H69" s="6">
        <v>2</v>
      </c>
      <c r="J69" s="6">
        <v>2</v>
      </c>
      <c r="K69" s="7">
        <f>(9+9)/2</f>
        <v>9</v>
      </c>
      <c r="L69" s="7">
        <f>(9+3)/2</f>
        <v>6</v>
      </c>
      <c r="M69" s="7">
        <v>1</v>
      </c>
      <c r="N69" s="7">
        <v>17.5</v>
      </c>
      <c r="O69" s="7">
        <v>14</v>
      </c>
      <c r="P69" s="7">
        <v>1</v>
      </c>
      <c r="Q69" s="7">
        <v>23</v>
      </c>
    </row>
    <row r="70" spans="1:19" x14ac:dyDescent="0.2">
      <c r="A70" s="6">
        <v>2016</v>
      </c>
      <c r="B70" s="6" t="s">
        <v>5</v>
      </c>
      <c r="C70" s="6" t="s">
        <v>10</v>
      </c>
      <c r="D70" s="6" t="s">
        <v>21</v>
      </c>
      <c r="E70" s="6" t="s">
        <v>22</v>
      </c>
      <c r="F70" s="6">
        <v>4</v>
      </c>
      <c r="G70" s="6">
        <v>6</v>
      </c>
      <c r="H70" s="6">
        <v>1</v>
      </c>
      <c r="J70" s="6">
        <v>1</v>
      </c>
      <c r="K70" s="7">
        <v>10</v>
      </c>
      <c r="L70" s="7">
        <v>9</v>
      </c>
      <c r="M70" s="7">
        <v>1</v>
      </c>
      <c r="N70" s="7">
        <v>15</v>
      </c>
      <c r="O70" s="7">
        <v>15</v>
      </c>
      <c r="P70" s="7">
        <v>1</v>
      </c>
      <c r="Q70" s="7">
        <v>20</v>
      </c>
    </row>
    <row r="71" spans="1:19" x14ac:dyDescent="0.2">
      <c r="B71" s="6"/>
      <c r="C71" s="6"/>
      <c r="D71" s="6"/>
      <c r="E71" s="6"/>
    </row>
    <row r="72" spans="1:19" x14ac:dyDescent="0.2">
      <c r="A72" s="6">
        <v>2016</v>
      </c>
      <c r="B72" s="6" t="s">
        <v>5</v>
      </c>
      <c r="C72" s="6" t="s">
        <v>10</v>
      </c>
      <c r="D72" s="6" t="s">
        <v>21</v>
      </c>
      <c r="E72" s="6" t="s">
        <v>23</v>
      </c>
      <c r="F72" s="6">
        <v>1</v>
      </c>
      <c r="G72" s="6">
        <v>6</v>
      </c>
      <c r="H72" s="6">
        <v>2</v>
      </c>
      <c r="I72" s="6">
        <v>6.5</v>
      </c>
      <c r="J72" s="6">
        <v>2</v>
      </c>
      <c r="K72" s="7">
        <f>(10+8.5)/2</f>
        <v>9.25</v>
      </c>
      <c r="L72" s="7">
        <f>(5+5)/2</f>
        <v>5</v>
      </c>
      <c r="M72" s="7">
        <v>2</v>
      </c>
      <c r="N72" s="7">
        <f>(14+14.8)/2</f>
        <v>14.4</v>
      </c>
      <c r="O72" s="7">
        <f>(11+10)/2</f>
        <v>10.5</v>
      </c>
      <c r="P72" s="7">
        <v>1</v>
      </c>
      <c r="Q72" s="7">
        <v>31</v>
      </c>
    </row>
    <row r="73" spans="1:19" x14ac:dyDescent="0.2">
      <c r="A73" s="6">
        <v>2016</v>
      </c>
      <c r="B73" s="6" t="s">
        <v>5</v>
      </c>
      <c r="C73" s="6" t="s">
        <v>10</v>
      </c>
      <c r="D73" s="6" t="s">
        <v>21</v>
      </c>
      <c r="E73" s="6" t="s">
        <v>23</v>
      </c>
      <c r="F73" s="6">
        <v>2</v>
      </c>
      <c r="G73" s="6">
        <v>6</v>
      </c>
    </row>
    <row r="74" spans="1:19" s="4" customForma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s="4" customForma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s="4" customForma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s="4" customForma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s="4" customForma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s="4" customForma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s="4" customFormat="1" x14ac:dyDescent="0.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s="4" customFormat="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s="4" customFormat="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s="4" customFormat="1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s="4" customFormat="1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s="4" customFormat="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s="4" customFormat="1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s="4" customFormat="1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s="4" customFormat="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s="4" customFormat="1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s="4" customFormat="1" x14ac:dyDescent="0.2">
      <c r="A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</sheetData>
  <sortState ref="B3:E10">
    <sortCondition ref="C3"/>
  </sortState>
  <mergeCells count="3">
    <mergeCell ref="J2:L2"/>
    <mergeCell ref="M2:O2"/>
    <mergeCell ref="P2: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24-5F4E-4C24-A7E5-6750DDD0D68B}">
  <dimension ref="A1:N90"/>
  <sheetViews>
    <sheetView tabSelected="1" workbookViewId="0">
      <pane ySplit="1" topLeftCell="A2" activePane="bottomLeft" state="frozen"/>
      <selection pane="bottomLeft" activeCell="L18" sqref="L18"/>
    </sheetView>
  </sheetViews>
  <sheetFormatPr defaultColWidth="12.7109375" defaultRowHeight="11.25" x14ac:dyDescent="0.2"/>
  <cols>
    <col min="1" max="1" width="6" style="6" customWidth="1"/>
    <col min="2" max="2" width="5.85546875" style="4" customWidth="1"/>
    <col min="3" max="3" width="5.5703125" style="4" customWidth="1"/>
    <col min="4" max="4" width="9.28515625" style="4" customWidth="1"/>
    <col min="5" max="5" width="7.42578125" style="4" customWidth="1"/>
    <col min="6" max="6" width="7.85546875" style="6" customWidth="1"/>
    <col min="7" max="11" width="8.28515625" style="6" customWidth="1"/>
    <col min="12" max="12" width="11" style="6" customWidth="1"/>
    <col min="13" max="13" width="8.28515625" style="6" customWidth="1"/>
    <col min="14" max="16384" width="12.7109375" style="1"/>
  </cols>
  <sheetData>
    <row r="1" spans="1:14" s="13" customFormat="1" ht="43.5" customHeight="1" x14ac:dyDescent="0.2">
      <c r="A1" s="2" t="s">
        <v>25</v>
      </c>
      <c r="B1" s="2" t="s">
        <v>8</v>
      </c>
      <c r="C1" s="2" t="s">
        <v>9</v>
      </c>
      <c r="D1" s="2" t="s">
        <v>19</v>
      </c>
      <c r="E1" s="2" t="s">
        <v>20</v>
      </c>
      <c r="F1" s="2" t="s">
        <v>12</v>
      </c>
      <c r="G1" s="2" t="s">
        <v>47</v>
      </c>
      <c r="H1" s="3" t="s">
        <v>77</v>
      </c>
      <c r="I1" s="3" t="s">
        <v>78</v>
      </c>
      <c r="J1" s="3" t="s">
        <v>79</v>
      </c>
      <c r="K1" s="1"/>
      <c r="L1" s="43" t="s">
        <v>80</v>
      </c>
      <c r="M1" s="43"/>
    </row>
    <row r="2" spans="1:14" x14ac:dyDescent="0.2">
      <c r="B2" s="2"/>
      <c r="C2" s="2"/>
      <c r="D2" s="2"/>
      <c r="E2" s="2"/>
      <c r="N2" s="11" t="s">
        <v>55</v>
      </c>
    </row>
    <row r="3" spans="1:14" x14ac:dyDescent="0.2">
      <c r="A3" s="6">
        <v>2016</v>
      </c>
      <c r="B3" s="6" t="s">
        <v>4</v>
      </c>
      <c r="C3" s="6" t="s">
        <v>11</v>
      </c>
      <c r="D3" s="6" t="s">
        <v>24</v>
      </c>
      <c r="E3" s="6" t="s">
        <v>22</v>
      </c>
      <c r="F3" s="6">
        <v>1</v>
      </c>
      <c r="G3" s="6">
        <v>6</v>
      </c>
      <c r="N3" s="1" t="s">
        <v>48</v>
      </c>
    </row>
    <row r="4" spans="1:14" x14ac:dyDescent="0.2">
      <c r="A4" s="6">
        <v>2016</v>
      </c>
      <c r="B4" s="6" t="s">
        <v>4</v>
      </c>
      <c r="C4" s="6" t="s">
        <v>11</v>
      </c>
      <c r="D4" s="6" t="s">
        <v>24</v>
      </c>
      <c r="E4" s="6" t="s">
        <v>22</v>
      </c>
      <c r="F4" s="6">
        <v>2</v>
      </c>
      <c r="G4" s="6">
        <v>6</v>
      </c>
      <c r="N4" s="1" t="s">
        <v>49</v>
      </c>
    </row>
    <row r="5" spans="1:14" x14ac:dyDescent="0.2">
      <c r="B5" s="6"/>
      <c r="C5" s="6"/>
      <c r="D5" s="6"/>
      <c r="E5" s="6"/>
      <c r="N5" s="1" t="s">
        <v>50</v>
      </c>
    </row>
    <row r="6" spans="1:14" x14ac:dyDescent="0.2">
      <c r="A6" s="6">
        <v>2016</v>
      </c>
      <c r="B6" s="6" t="s">
        <v>4</v>
      </c>
      <c r="C6" s="6" t="s">
        <v>11</v>
      </c>
      <c r="D6" s="6" t="s">
        <v>24</v>
      </c>
      <c r="E6" s="6" t="s">
        <v>23</v>
      </c>
      <c r="F6" s="6">
        <v>1</v>
      </c>
      <c r="G6" s="6">
        <v>6</v>
      </c>
      <c r="N6" s="1" t="s">
        <v>51</v>
      </c>
    </row>
    <row r="7" spans="1:14" x14ac:dyDescent="0.2">
      <c r="A7" s="6">
        <v>2016</v>
      </c>
      <c r="B7" s="6" t="s">
        <v>4</v>
      </c>
      <c r="C7" s="6" t="s">
        <v>11</v>
      </c>
      <c r="D7" s="6" t="s">
        <v>24</v>
      </c>
      <c r="E7" s="6" t="s">
        <v>23</v>
      </c>
      <c r="F7" s="6">
        <v>2</v>
      </c>
      <c r="G7" s="6">
        <v>6</v>
      </c>
      <c r="N7" s="1" t="s">
        <v>52</v>
      </c>
    </row>
    <row r="8" spans="1:14" x14ac:dyDescent="0.2">
      <c r="A8" s="6">
        <v>2016</v>
      </c>
      <c r="B8" s="6" t="s">
        <v>4</v>
      </c>
      <c r="C8" s="6" t="s">
        <v>11</v>
      </c>
      <c r="D8" s="6" t="s">
        <v>24</v>
      </c>
      <c r="E8" s="6" t="s">
        <v>23</v>
      </c>
      <c r="F8" s="6">
        <v>3</v>
      </c>
      <c r="G8" s="6">
        <v>6</v>
      </c>
      <c r="N8" s="1" t="s">
        <v>53</v>
      </c>
    </row>
    <row r="9" spans="1:14" x14ac:dyDescent="0.2">
      <c r="A9" s="6">
        <v>2016</v>
      </c>
      <c r="B9" s="6" t="s">
        <v>4</v>
      </c>
      <c r="C9" s="6" t="s">
        <v>11</v>
      </c>
      <c r="D9" s="6" t="s">
        <v>24</v>
      </c>
      <c r="E9" s="6" t="s">
        <v>23</v>
      </c>
      <c r="F9" s="6">
        <v>4</v>
      </c>
      <c r="G9" s="6">
        <v>6</v>
      </c>
      <c r="N9" s="1" t="s">
        <v>54</v>
      </c>
    </row>
    <row r="10" spans="1:14" x14ac:dyDescent="0.2">
      <c r="A10" s="6">
        <v>2016</v>
      </c>
      <c r="B10" s="6" t="s">
        <v>4</v>
      </c>
      <c r="C10" s="6" t="s">
        <v>11</v>
      </c>
      <c r="D10" s="6" t="s">
        <v>24</v>
      </c>
      <c r="E10" s="6" t="s">
        <v>23</v>
      </c>
      <c r="F10" s="6">
        <v>5</v>
      </c>
      <c r="G10" s="6">
        <v>6</v>
      </c>
    </row>
    <row r="11" spans="1:14" x14ac:dyDescent="0.2">
      <c r="A11" s="6">
        <v>2016</v>
      </c>
      <c r="B11" s="6" t="s">
        <v>4</v>
      </c>
      <c r="C11" s="6" t="s">
        <v>11</v>
      </c>
      <c r="D11" s="6" t="s">
        <v>24</v>
      </c>
      <c r="E11" s="6" t="s">
        <v>23</v>
      </c>
      <c r="F11" s="6">
        <v>6</v>
      </c>
      <c r="G11" s="6">
        <v>6</v>
      </c>
      <c r="N11" s="1" t="s">
        <v>63</v>
      </c>
    </row>
    <row r="12" spans="1:14" x14ac:dyDescent="0.2">
      <c r="B12" s="6"/>
      <c r="C12" s="6"/>
      <c r="D12" s="6"/>
      <c r="E12" s="6"/>
    </row>
    <row r="13" spans="1:14" x14ac:dyDescent="0.2">
      <c r="A13" s="6">
        <v>2016</v>
      </c>
      <c r="B13" s="6" t="s">
        <v>4</v>
      </c>
      <c r="C13" s="6" t="s">
        <v>11</v>
      </c>
      <c r="D13" s="6" t="s">
        <v>21</v>
      </c>
      <c r="E13" s="6" t="s">
        <v>22</v>
      </c>
      <c r="F13" s="6">
        <v>1</v>
      </c>
      <c r="G13" s="6">
        <v>6</v>
      </c>
    </row>
    <row r="14" spans="1:14" x14ac:dyDescent="0.2">
      <c r="A14" s="6">
        <v>2016</v>
      </c>
      <c r="B14" s="6" t="s">
        <v>4</v>
      </c>
      <c r="C14" s="6" t="s">
        <v>11</v>
      </c>
      <c r="D14" s="6" t="s">
        <v>21</v>
      </c>
      <c r="E14" s="6" t="s">
        <v>22</v>
      </c>
      <c r="F14" s="6">
        <v>2</v>
      </c>
      <c r="G14" s="6">
        <v>6</v>
      </c>
    </row>
    <row r="15" spans="1:14" x14ac:dyDescent="0.2">
      <c r="A15" s="6">
        <v>2016</v>
      </c>
      <c r="B15" s="6" t="s">
        <v>4</v>
      </c>
      <c r="C15" s="6" t="s">
        <v>11</v>
      </c>
      <c r="D15" s="6" t="s">
        <v>21</v>
      </c>
      <c r="E15" s="6" t="s">
        <v>22</v>
      </c>
      <c r="F15" s="6">
        <v>3</v>
      </c>
      <c r="G15" s="6">
        <v>6</v>
      </c>
      <c r="H15" s="6">
        <v>1</v>
      </c>
      <c r="I15" s="7">
        <v>25</v>
      </c>
      <c r="J15" s="7">
        <v>15</v>
      </c>
    </row>
    <row r="16" spans="1:14" x14ac:dyDescent="0.2">
      <c r="A16" s="6">
        <v>2016</v>
      </c>
      <c r="B16" s="6" t="s">
        <v>4</v>
      </c>
      <c r="C16" s="6" t="s">
        <v>11</v>
      </c>
      <c r="D16" s="6" t="s">
        <v>21</v>
      </c>
      <c r="E16" s="6" t="s">
        <v>22</v>
      </c>
      <c r="F16" s="6">
        <v>4</v>
      </c>
      <c r="G16" s="6">
        <v>6</v>
      </c>
      <c r="I16" s="7"/>
      <c r="J16" s="7"/>
    </row>
    <row r="17" spans="1:10" x14ac:dyDescent="0.2">
      <c r="B17" s="6"/>
      <c r="C17" s="6"/>
      <c r="D17" s="6"/>
      <c r="E17" s="6"/>
      <c r="I17" s="7"/>
      <c r="J17" s="7"/>
    </row>
    <row r="18" spans="1:10" x14ac:dyDescent="0.2">
      <c r="A18" s="6">
        <v>2016</v>
      </c>
      <c r="B18" s="6" t="s">
        <v>4</v>
      </c>
      <c r="C18" s="6" t="s">
        <v>11</v>
      </c>
      <c r="D18" s="6" t="s">
        <v>21</v>
      </c>
      <c r="E18" s="6" t="s">
        <v>23</v>
      </c>
      <c r="F18" s="6">
        <v>1</v>
      </c>
      <c r="G18" s="6">
        <v>6</v>
      </c>
      <c r="I18" s="7"/>
      <c r="J18" s="7"/>
    </row>
    <row r="19" spans="1:10" x14ac:dyDescent="0.2">
      <c r="A19" s="6">
        <v>2016</v>
      </c>
      <c r="B19" s="6" t="s">
        <v>4</v>
      </c>
      <c r="C19" s="6" t="s">
        <v>11</v>
      </c>
      <c r="D19" s="6" t="s">
        <v>21</v>
      </c>
      <c r="E19" s="6" t="s">
        <v>23</v>
      </c>
      <c r="F19" s="6">
        <v>2</v>
      </c>
      <c r="G19" s="6">
        <v>6</v>
      </c>
      <c r="H19" s="6">
        <v>3</v>
      </c>
      <c r="I19" s="7">
        <f>(8+5.3+4.5)/3</f>
        <v>5.9333333333333336</v>
      </c>
      <c r="J19" s="7">
        <v>0</v>
      </c>
    </row>
    <row r="20" spans="1:10" x14ac:dyDescent="0.2">
      <c r="A20" s="6">
        <v>2016</v>
      </c>
      <c r="B20" s="6" t="s">
        <v>4</v>
      </c>
      <c r="C20" s="6" t="s">
        <v>11</v>
      </c>
      <c r="D20" s="6" t="s">
        <v>21</v>
      </c>
      <c r="E20" s="6" t="s">
        <v>23</v>
      </c>
      <c r="F20" s="6">
        <v>3</v>
      </c>
      <c r="G20" s="6">
        <v>6</v>
      </c>
    </row>
    <row r="21" spans="1:10" x14ac:dyDescent="0.2">
      <c r="A21" s="6">
        <v>2016</v>
      </c>
      <c r="B21" s="6" t="s">
        <v>4</v>
      </c>
      <c r="C21" s="6" t="s">
        <v>11</v>
      </c>
      <c r="D21" s="6" t="s">
        <v>21</v>
      </c>
      <c r="E21" s="6" t="s">
        <v>23</v>
      </c>
      <c r="F21" s="6">
        <v>4</v>
      </c>
      <c r="G21" s="6">
        <v>6</v>
      </c>
    </row>
    <row r="22" spans="1:10" x14ac:dyDescent="0.2">
      <c r="B22" s="6"/>
      <c r="C22" s="6"/>
      <c r="D22" s="6"/>
      <c r="E22" s="6"/>
    </row>
    <row r="23" spans="1:10" x14ac:dyDescent="0.2">
      <c r="A23" s="6">
        <v>2016</v>
      </c>
      <c r="B23" s="6" t="s">
        <v>4</v>
      </c>
      <c r="C23" s="6" t="s">
        <v>10</v>
      </c>
      <c r="D23" s="6" t="s">
        <v>24</v>
      </c>
      <c r="E23" s="6" t="s">
        <v>22</v>
      </c>
      <c r="F23" s="6">
        <v>1</v>
      </c>
      <c r="G23" s="6">
        <v>6</v>
      </c>
    </row>
    <row r="24" spans="1:10" x14ac:dyDescent="0.2">
      <c r="A24" s="6">
        <v>2016</v>
      </c>
      <c r="B24" s="6" t="s">
        <v>4</v>
      </c>
      <c r="C24" s="6" t="s">
        <v>10</v>
      </c>
      <c r="D24" s="6" t="s">
        <v>24</v>
      </c>
      <c r="E24" s="6" t="s">
        <v>22</v>
      </c>
      <c r="F24" s="6">
        <v>2</v>
      </c>
      <c r="G24" s="6">
        <v>6</v>
      </c>
    </row>
    <row r="25" spans="1:10" x14ac:dyDescent="0.2">
      <c r="A25" s="6">
        <v>2016</v>
      </c>
      <c r="B25" s="6" t="s">
        <v>4</v>
      </c>
      <c r="C25" s="6" t="s">
        <v>10</v>
      </c>
      <c r="D25" s="6" t="s">
        <v>24</v>
      </c>
      <c r="E25" s="6" t="s">
        <v>22</v>
      </c>
      <c r="F25" s="6">
        <v>3</v>
      </c>
      <c r="G25" s="6">
        <v>6</v>
      </c>
    </row>
    <row r="26" spans="1:10" x14ac:dyDescent="0.2">
      <c r="A26" s="6">
        <v>2016</v>
      </c>
      <c r="B26" s="6" t="s">
        <v>4</v>
      </c>
      <c r="C26" s="6" t="s">
        <v>10</v>
      </c>
      <c r="D26" s="6" t="s">
        <v>24</v>
      </c>
      <c r="E26" s="6" t="s">
        <v>22</v>
      </c>
      <c r="F26" s="6">
        <v>4</v>
      </c>
      <c r="G26" s="6">
        <v>6</v>
      </c>
    </row>
    <row r="27" spans="1:10" x14ac:dyDescent="0.2">
      <c r="B27" s="6"/>
      <c r="C27" s="6"/>
      <c r="D27" s="6"/>
      <c r="E27" s="6"/>
    </row>
    <row r="28" spans="1:10" x14ac:dyDescent="0.2">
      <c r="A28" s="6">
        <v>2016</v>
      </c>
      <c r="B28" s="6" t="s">
        <v>4</v>
      </c>
      <c r="C28" s="6" t="s">
        <v>10</v>
      </c>
      <c r="D28" s="6" t="s">
        <v>24</v>
      </c>
      <c r="E28" s="6" t="s">
        <v>23</v>
      </c>
      <c r="F28" s="6">
        <v>1</v>
      </c>
      <c r="G28" s="6">
        <v>6</v>
      </c>
    </row>
    <row r="29" spans="1:10" x14ac:dyDescent="0.2">
      <c r="A29" s="6">
        <v>2016</v>
      </c>
      <c r="B29" s="6" t="s">
        <v>4</v>
      </c>
      <c r="C29" s="6" t="s">
        <v>10</v>
      </c>
      <c r="D29" s="6" t="s">
        <v>24</v>
      </c>
      <c r="E29" s="6" t="s">
        <v>23</v>
      </c>
      <c r="F29" s="6">
        <v>2</v>
      </c>
      <c r="G29" s="6">
        <v>6</v>
      </c>
      <c r="H29" s="6">
        <v>1</v>
      </c>
      <c r="I29" s="7">
        <v>23</v>
      </c>
      <c r="J29" s="7">
        <v>10</v>
      </c>
    </row>
    <row r="30" spans="1:10" x14ac:dyDescent="0.2">
      <c r="A30" s="6">
        <v>2016</v>
      </c>
      <c r="B30" s="6" t="s">
        <v>4</v>
      </c>
      <c r="C30" s="6" t="s">
        <v>10</v>
      </c>
      <c r="D30" s="6" t="s">
        <v>24</v>
      </c>
      <c r="E30" s="6" t="s">
        <v>23</v>
      </c>
      <c r="F30" s="6">
        <v>3</v>
      </c>
      <c r="G30" s="6">
        <v>6</v>
      </c>
      <c r="I30" s="7"/>
      <c r="J30" s="7"/>
    </row>
    <row r="31" spans="1:10" x14ac:dyDescent="0.2">
      <c r="A31" s="6">
        <v>2016</v>
      </c>
      <c r="B31" s="6" t="s">
        <v>4</v>
      </c>
      <c r="C31" s="6" t="s">
        <v>10</v>
      </c>
      <c r="D31" s="6" t="s">
        <v>24</v>
      </c>
      <c r="E31" s="6" t="s">
        <v>23</v>
      </c>
      <c r="F31" s="6">
        <v>4</v>
      </c>
      <c r="G31" s="6">
        <v>2</v>
      </c>
      <c r="I31" s="7"/>
      <c r="J31" s="7"/>
    </row>
    <row r="32" spans="1:10" x14ac:dyDescent="0.2">
      <c r="B32" s="6"/>
      <c r="C32" s="6"/>
      <c r="D32" s="6"/>
      <c r="E32" s="6"/>
      <c r="I32" s="7"/>
      <c r="J32" s="7"/>
    </row>
    <row r="33" spans="1:10" x14ac:dyDescent="0.2">
      <c r="A33" s="6">
        <v>2016</v>
      </c>
      <c r="B33" s="6" t="s">
        <v>4</v>
      </c>
      <c r="C33" s="6" t="s">
        <v>10</v>
      </c>
      <c r="D33" s="6" t="s">
        <v>21</v>
      </c>
      <c r="E33" s="6" t="s">
        <v>22</v>
      </c>
      <c r="F33" s="6">
        <v>1</v>
      </c>
      <c r="G33" s="6">
        <v>6</v>
      </c>
      <c r="H33" s="6">
        <v>2</v>
      </c>
      <c r="I33" s="7">
        <v>20.5</v>
      </c>
      <c r="J33" s="7">
        <v>20</v>
      </c>
    </row>
    <row r="34" spans="1:10" x14ac:dyDescent="0.2">
      <c r="A34" s="6">
        <v>2016</v>
      </c>
      <c r="B34" s="6" t="s">
        <v>4</v>
      </c>
      <c r="C34" s="6" t="s">
        <v>10</v>
      </c>
      <c r="D34" s="6" t="s">
        <v>21</v>
      </c>
      <c r="E34" s="6" t="s">
        <v>22</v>
      </c>
      <c r="F34" s="6">
        <v>2</v>
      </c>
      <c r="G34" s="6">
        <v>6</v>
      </c>
    </row>
    <row r="35" spans="1:10" x14ac:dyDescent="0.2">
      <c r="A35" s="6">
        <v>2016</v>
      </c>
      <c r="B35" s="6" t="s">
        <v>4</v>
      </c>
      <c r="C35" s="6" t="s">
        <v>10</v>
      </c>
      <c r="D35" s="6" t="s">
        <v>21</v>
      </c>
      <c r="E35" s="6" t="s">
        <v>22</v>
      </c>
      <c r="F35" s="6">
        <v>3</v>
      </c>
      <c r="G35" s="6">
        <v>6</v>
      </c>
    </row>
    <row r="36" spans="1:10" x14ac:dyDescent="0.2">
      <c r="A36" s="6">
        <v>2016</v>
      </c>
      <c r="B36" s="6" t="s">
        <v>4</v>
      </c>
      <c r="C36" s="6" t="s">
        <v>10</v>
      </c>
      <c r="D36" s="6" t="s">
        <v>21</v>
      </c>
      <c r="E36" s="6" t="s">
        <v>22</v>
      </c>
      <c r="F36" s="6">
        <v>4</v>
      </c>
      <c r="G36" s="6">
        <v>6</v>
      </c>
    </row>
    <row r="37" spans="1:10" x14ac:dyDescent="0.2">
      <c r="B37" s="6"/>
      <c r="C37" s="6"/>
      <c r="D37" s="6"/>
      <c r="E37" s="6"/>
    </row>
    <row r="38" spans="1:10" x14ac:dyDescent="0.2">
      <c r="A38" s="6">
        <v>2016</v>
      </c>
      <c r="B38" s="6" t="s">
        <v>4</v>
      </c>
      <c r="C38" s="6" t="s">
        <v>10</v>
      </c>
      <c r="D38" s="6" t="s">
        <v>21</v>
      </c>
      <c r="E38" s="6" t="s">
        <v>23</v>
      </c>
      <c r="F38" s="6">
        <v>1</v>
      </c>
      <c r="G38" s="6">
        <v>6</v>
      </c>
    </row>
    <row r="39" spans="1:10" x14ac:dyDescent="0.2">
      <c r="A39" s="6">
        <v>2016</v>
      </c>
      <c r="B39" s="6" t="s">
        <v>4</v>
      </c>
      <c r="C39" s="6" t="s">
        <v>10</v>
      </c>
      <c r="D39" s="6" t="s">
        <v>21</v>
      </c>
      <c r="E39" s="6" t="s">
        <v>23</v>
      </c>
      <c r="F39" s="6">
        <v>2</v>
      </c>
      <c r="G39" s="6">
        <v>6</v>
      </c>
    </row>
    <row r="40" spans="1:10" x14ac:dyDescent="0.2">
      <c r="B40" s="6"/>
      <c r="C40" s="6"/>
      <c r="D40" s="6"/>
      <c r="E40" s="6"/>
    </row>
    <row r="41" spans="1:10" x14ac:dyDescent="0.2">
      <c r="A41" s="6">
        <v>2016</v>
      </c>
      <c r="B41" s="6" t="s">
        <v>5</v>
      </c>
      <c r="C41" s="6" t="s">
        <v>11</v>
      </c>
      <c r="D41" s="6" t="s">
        <v>24</v>
      </c>
      <c r="E41" s="6" t="s">
        <v>22</v>
      </c>
      <c r="F41" s="6">
        <v>1</v>
      </c>
      <c r="G41" s="6">
        <v>6</v>
      </c>
    </row>
    <row r="42" spans="1:10" x14ac:dyDescent="0.2">
      <c r="A42" s="6">
        <v>2016</v>
      </c>
      <c r="B42" s="6" t="s">
        <v>5</v>
      </c>
      <c r="C42" s="6" t="s">
        <v>11</v>
      </c>
      <c r="D42" s="6" t="s">
        <v>24</v>
      </c>
      <c r="E42" s="6" t="s">
        <v>22</v>
      </c>
      <c r="F42" s="6">
        <v>2</v>
      </c>
      <c r="G42" s="6">
        <v>6</v>
      </c>
    </row>
    <row r="43" spans="1:10" x14ac:dyDescent="0.2">
      <c r="A43" s="6">
        <v>2016</v>
      </c>
      <c r="B43" s="6" t="s">
        <v>5</v>
      </c>
      <c r="C43" s="6" t="s">
        <v>11</v>
      </c>
      <c r="D43" s="6" t="s">
        <v>24</v>
      </c>
      <c r="E43" s="6" t="s">
        <v>22</v>
      </c>
      <c r="F43" s="6">
        <v>3</v>
      </c>
      <c r="G43" s="6">
        <v>6</v>
      </c>
    </row>
    <row r="44" spans="1:10" x14ac:dyDescent="0.2">
      <c r="A44" s="6">
        <v>2016</v>
      </c>
      <c r="B44" s="6" t="s">
        <v>5</v>
      </c>
      <c r="C44" s="6" t="s">
        <v>11</v>
      </c>
      <c r="D44" s="6" t="s">
        <v>24</v>
      </c>
      <c r="E44" s="6" t="s">
        <v>22</v>
      </c>
      <c r="F44" s="6">
        <v>4</v>
      </c>
      <c r="G44" s="6">
        <v>6</v>
      </c>
    </row>
    <row r="45" spans="1:10" x14ac:dyDescent="0.2">
      <c r="B45" s="6"/>
      <c r="C45" s="6"/>
      <c r="D45" s="6"/>
      <c r="E45" s="6"/>
    </row>
    <row r="46" spans="1:10" x14ac:dyDescent="0.2">
      <c r="A46" s="6">
        <v>2016</v>
      </c>
      <c r="B46" s="6" t="s">
        <v>5</v>
      </c>
      <c r="C46" s="6" t="s">
        <v>11</v>
      </c>
      <c r="D46" s="6" t="s">
        <v>24</v>
      </c>
      <c r="E46" s="6" t="s">
        <v>23</v>
      </c>
      <c r="F46" s="6">
        <v>1</v>
      </c>
      <c r="G46" s="6">
        <v>2</v>
      </c>
    </row>
    <row r="47" spans="1:10" x14ac:dyDescent="0.2">
      <c r="B47" s="6"/>
      <c r="C47" s="6"/>
      <c r="D47" s="6"/>
      <c r="E47" s="6"/>
    </row>
    <row r="48" spans="1:10" x14ac:dyDescent="0.2">
      <c r="A48" s="6">
        <v>2016</v>
      </c>
      <c r="B48" s="6" t="s">
        <v>5</v>
      </c>
      <c r="C48" s="6" t="s">
        <v>11</v>
      </c>
      <c r="D48" s="6" t="s">
        <v>21</v>
      </c>
      <c r="E48" s="6" t="s">
        <v>22</v>
      </c>
      <c r="F48" s="6">
        <v>1</v>
      </c>
      <c r="G48" s="6">
        <v>6</v>
      </c>
    </row>
    <row r="49" spans="1:10" x14ac:dyDescent="0.2">
      <c r="A49" s="6">
        <v>2016</v>
      </c>
      <c r="B49" s="6" t="s">
        <v>5</v>
      </c>
      <c r="C49" s="6" t="s">
        <v>11</v>
      </c>
      <c r="D49" s="6" t="s">
        <v>21</v>
      </c>
      <c r="E49" s="6" t="s">
        <v>22</v>
      </c>
      <c r="F49" s="6">
        <v>2</v>
      </c>
      <c r="G49" s="6">
        <v>6</v>
      </c>
    </row>
    <row r="50" spans="1:10" x14ac:dyDescent="0.2">
      <c r="A50" s="6">
        <v>2016</v>
      </c>
      <c r="B50" s="6" t="s">
        <v>5</v>
      </c>
      <c r="C50" s="6" t="s">
        <v>11</v>
      </c>
      <c r="D50" s="6" t="s">
        <v>21</v>
      </c>
      <c r="E50" s="6" t="s">
        <v>22</v>
      </c>
      <c r="F50" s="6">
        <v>3</v>
      </c>
      <c r="G50" s="6">
        <v>6</v>
      </c>
    </row>
    <row r="51" spans="1:10" x14ac:dyDescent="0.2">
      <c r="A51" s="6">
        <v>2016</v>
      </c>
      <c r="B51" s="6" t="s">
        <v>5</v>
      </c>
      <c r="C51" s="6" t="s">
        <v>11</v>
      </c>
      <c r="D51" s="6" t="s">
        <v>21</v>
      </c>
      <c r="E51" s="6" t="s">
        <v>22</v>
      </c>
      <c r="F51" s="6">
        <v>4</v>
      </c>
      <c r="G51" s="6">
        <v>6</v>
      </c>
    </row>
    <row r="52" spans="1:10" x14ac:dyDescent="0.2">
      <c r="B52" s="6"/>
      <c r="C52" s="6"/>
      <c r="D52" s="6"/>
      <c r="E52" s="6"/>
    </row>
    <row r="53" spans="1:10" x14ac:dyDescent="0.2">
      <c r="A53" s="6">
        <v>2016</v>
      </c>
      <c r="B53" s="6" t="s">
        <v>5</v>
      </c>
      <c r="C53" s="6" t="s">
        <v>11</v>
      </c>
      <c r="D53" s="6" t="s">
        <v>21</v>
      </c>
      <c r="E53" s="6" t="s">
        <v>23</v>
      </c>
      <c r="F53" s="6">
        <v>1</v>
      </c>
      <c r="G53" s="6">
        <v>6</v>
      </c>
    </row>
    <row r="54" spans="1:10" x14ac:dyDescent="0.2">
      <c r="A54" s="6">
        <v>2016</v>
      </c>
      <c r="B54" s="6" t="s">
        <v>5</v>
      </c>
      <c r="C54" s="6" t="s">
        <v>11</v>
      </c>
      <c r="D54" s="6" t="s">
        <v>21</v>
      </c>
      <c r="E54" s="6" t="s">
        <v>23</v>
      </c>
      <c r="F54" s="6">
        <v>2</v>
      </c>
      <c r="G54" s="6">
        <v>6</v>
      </c>
    </row>
    <row r="55" spans="1:10" x14ac:dyDescent="0.2">
      <c r="A55" s="6">
        <v>2016</v>
      </c>
      <c r="B55" s="6" t="s">
        <v>5</v>
      </c>
      <c r="C55" s="6" t="s">
        <v>11</v>
      </c>
      <c r="D55" s="6" t="s">
        <v>21</v>
      </c>
      <c r="E55" s="6" t="s">
        <v>23</v>
      </c>
      <c r="F55" s="6">
        <v>3</v>
      </c>
      <c r="G55" s="6">
        <v>6</v>
      </c>
      <c r="H55" s="6">
        <v>1</v>
      </c>
      <c r="I55" s="7">
        <v>27.5</v>
      </c>
      <c r="J55" s="7">
        <v>19</v>
      </c>
    </row>
    <row r="56" spans="1:10" x14ac:dyDescent="0.2">
      <c r="B56" s="6"/>
      <c r="C56" s="6"/>
      <c r="D56" s="6"/>
      <c r="E56" s="6"/>
    </row>
    <row r="57" spans="1:10" x14ac:dyDescent="0.2">
      <c r="A57" s="6">
        <v>2016</v>
      </c>
      <c r="B57" s="6" t="s">
        <v>5</v>
      </c>
      <c r="C57" s="6" t="s">
        <v>10</v>
      </c>
      <c r="D57" s="6" t="s">
        <v>24</v>
      </c>
      <c r="E57" s="6" t="s">
        <v>22</v>
      </c>
      <c r="F57" s="6">
        <v>1</v>
      </c>
      <c r="G57" s="6">
        <v>6</v>
      </c>
    </row>
    <row r="58" spans="1:10" x14ac:dyDescent="0.2">
      <c r="A58" s="6">
        <v>2016</v>
      </c>
      <c r="B58" s="6" t="s">
        <v>5</v>
      </c>
      <c r="C58" s="6" t="s">
        <v>10</v>
      </c>
      <c r="D58" s="6" t="s">
        <v>24</v>
      </c>
      <c r="E58" s="6" t="s">
        <v>22</v>
      </c>
      <c r="F58" s="6">
        <v>2</v>
      </c>
      <c r="G58" s="6">
        <v>6</v>
      </c>
    </row>
    <row r="59" spans="1:10" x14ac:dyDescent="0.2">
      <c r="A59" s="6">
        <v>2016</v>
      </c>
      <c r="B59" s="6" t="s">
        <v>5</v>
      </c>
      <c r="C59" s="6" t="s">
        <v>10</v>
      </c>
      <c r="D59" s="6" t="s">
        <v>24</v>
      </c>
      <c r="E59" s="6" t="s">
        <v>22</v>
      </c>
      <c r="F59" s="6">
        <v>3</v>
      </c>
      <c r="G59" s="6">
        <v>6</v>
      </c>
    </row>
    <row r="60" spans="1:10" x14ac:dyDescent="0.2">
      <c r="A60" s="6">
        <v>2016</v>
      </c>
      <c r="B60" s="6" t="s">
        <v>5</v>
      </c>
      <c r="C60" s="6" t="s">
        <v>10</v>
      </c>
      <c r="D60" s="6" t="s">
        <v>24</v>
      </c>
      <c r="E60" s="6" t="s">
        <v>22</v>
      </c>
      <c r="F60" s="6">
        <v>4</v>
      </c>
      <c r="G60" s="6">
        <v>6</v>
      </c>
    </row>
    <row r="61" spans="1:10" x14ac:dyDescent="0.2">
      <c r="B61" s="6"/>
      <c r="C61" s="6"/>
      <c r="D61" s="6"/>
      <c r="E61" s="6"/>
    </row>
    <row r="62" spans="1:10" x14ac:dyDescent="0.2">
      <c r="A62" s="6">
        <v>2016</v>
      </c>
      <c r="B62" s="6" t="s">
        <v>5</v>
      </c>
      <c r="C62" s="6" t="s">
        <v>10</v>
      </c>
      <c r="D62" s="6" t="s">
        <v>24</v>
      </c>
      <c r="E62" s="6" t="s">
        <v>23</v>
      </c>
      <c r="F62" s="6">
        <v>1</v>
      </c>
      <c r="G62" s="6">
        <v>6</v>
      </c>
    </row>
    <row r="63" spans="1:10" x14ac:dyDescent="0.2">
      <c r="A63" s="6">
        <v>2016</v>
      </c>
      <c r="B63" s="6" t="s">
        <v>5</v>
      </c>
      <c r="C63" s="6" t="s">
        <v>10</v>
      </c>
      <c r="D63" s="6" t="s">
        <v>24</v>
      </c>
      <c r="E63" s="6" t="s">
        <v>23</v>
      </c>
      <c r="F63" s="6">
        <v>2</v>
      </c>
      <c r="G63" s="6">
        <v>6</v>
      </c>
    </row>
    <row r="64" spans="1:10" x14ac:dyDescent="0.2">
      <c r="A64" s="6">
        <v>2016</v>
      </c>
      <c r="B64" s="6" t="s">
        <v>5</v>
      </c>
      <c r="C64" s="6" t="s">
        <v>10</v>
      </c>
      <c r="D64" s="6" t="s">
        <v>24</v>
      </c>
      <c r="E64" s="6" t="s">
        <v>23</v>
      </c>
      <c r="F64" s="6">
        <v>3</v>
      </c>
      <c r="G64" s="6">
        <v>6</v>
      </c>
    </row>
    <row r="65" spans="1:13" x14ac:dyDescent="0.2">
      <c r="A65" s="6">
        <v>2016</v>
      </c>
      <c r="B65" s="6" t="s">
        <v>5</v>
      </c>
      <c r="C65" s="6" t="s">
        <v>10</v>
      </c>
      <c r="D65" s="6" t="s">
        <v>24</v>
      </c>
      <c r="E65" s="6" t="s">
        <v>23</v>
      </c>
      <c r="F65" s="6">
        <v>4</v>
      </c>
      <c r="G65" s="6">
        <v>6</v>
      </c>
      <c r="H65" s="6">
        <v>1</v>
      </c>
      <c r="I65" s="7">
        <v>4.5</v>
      </c>
      <c r="J65" s="7">
        <v>0</v>
      </c>
    </row>
    <row r="66" spans="1:13" x14ac:dyDescent="0.2">
      <c r="B66" s="6"/>
      <c r="C66" s="6"/>
      <c r="D66" s="6"/>
      <c r="E66" s="6"/>
      <c r="I66" s="7"/>
      <c r="J66" s="7"/>
    </row>
    <row r="67" spans="1:13" x14ac:dyDescent="0.2">
      <c r="A67" s="6">
        <v>2016</v>
      </c>
      <c r="B67" s="6" t="s">
        <v>5</v>
      </c>
      <c r="C67" s="6" t="s">
        <v>10</v>
      </c>
      <c r="D67" s="6" t="s">
        <v>21</v>
      </c>
      <c r="E67" s="6" t="s">
        <v>22</v>
      </c>
      <c r="F67" s="6">
        <v>1</v>
      </c>
      <c r="G67" s="6">
        <v>6</v>
      </c>
      <c r="H67" s="6">
        <v>1</v>
      </c>
      <c r="I67" s="7">
        <v>26</v>
      </c>
      <c r="J67" s="7">
        <v>21</v>
      </c>
    </row>
    <row r="68" spans="1:13" x14ac:dyDescent="0.2">
      <c r="A68" s="6">
        <v>2016</v>
      </c>
      <c r="B68" s="6" t="s">
        <v>5</v>
      </c>
      <c r="C68" s="6" t="s">
        <v>10</v>
      </c>
      <c r="D68" s="6" t="s">
        <v>21</v>
      </c>
      <c r="E68" s="6" t="s">
        <v>22</v>
      </c>
      <c r="F68" s="6">
        <v>2</v>
      </c>
      <c r="G68" s="6">
        <v>6</v>
      </c>
      <c r="H68" s="6">
        <v>1</v>
      </c>
      <c r="I68" s="7">
        <v>21.5</v>
      </c>
      <c r="J68" s="7">
        <v>13</v>
      </c>
    </row>
    <row r="69" spans="1:13" x14ac:dyDescent="0.2">
      <c r="A69" s="6">
        <v>2016</v>
      </c>
      <c r="B69" s="6" t="s">
        <v>5</v>
      </c>
      <c r="C69" s="6" t="s">
        <v>10</v>
      </c>
      <c r="D69" s="6" t="s">
        <v>21</v>
      </c>
      <c r="E69" s="6" t="s">
        <v>22</v>
      </c>
      <c r="F69" s="6">
        <v>3</v>
      </c>
      <c r="G69" s="6">
        <v>6</v>
      </c>
      <c r="H69" s="6">
        <v>2</v>
      </c>
      <c r="I69" s="7">
        <v>23</v>
      </c>
      <c r="J69" s="7">
        <v>14</v>
      </c>
    </row>
    <row r="70" spans="1:13" x14ac:dyDescent="0.2">
      <c r="A70" s="6">
        <v>2016</v>
      </c>
      <c r="B70" s="6" t="s">
        <v>5</v>
      </c>
      <c r="C70" s="6" t="s">
        <v>10</v>
      </c>
      <c r="D70" s="6" t="s">
        <v>21</v>
      </c>
      <c r="E70" s="6" t="s">
        <v>22</v>
      </c>
      <c r="F70" s="6">
        <v>4</v>
      </c>
      <c r="G70" s="6">
        <v>6</v>
      </c>
      <c r="H70" s="6">
        <v>1</v>
      </c>
      <c r="I70" s="7">
        <v>20</v>
      </c>
      <c r="J70" s="7">
        <v>15</v>
      </c>
    </row>
    <row r="71" spans="1:13" x14ac:dyDescent="0.2">
      <c r="B71" s="6"/>
      <c r="C71" s="6"/>
      <c r="D71" s="6"/>
      <c r="E71" s="6"/>
      <c r="I71" s="7"/>
      <c r="J71" s="7"/>
    </row>
    <row r="72" spans="1:13" x14ac:dyDescent="0.2">
      <c r="A72" s="6">
        <v>2016</v>
      </c>
      <c r="B72" s="6" t="s">
        <v>5</v>
      </c>
      <c r="C72" s="6" t="s">
        <v>10</v>
      </c>
      <c r="D72" s="6" t="s">
        <v>21</v>
      </c>
      <c r="E72" s="6" t="s">
        <v>23</v>
      </c>
      <c r="F72" s="6">
        <v>1</v>
      </c>
      <c r="G72" s="6">
        <v>6</v>
      </c>
      <c r="H72" s="6">
        <v>2</v>
      </c>
      <c r="I72" s="7">
        <v>31</v>
      </c>
      <c r="J72" s="7">
        <f>(11+10)/2</f>
        <v>10.5</v>
      </c>
    </row>
    <row r="73" spans="1:13" x14ac:dyDescent="0.2">
      <c r="A73" s="6">
        <v>2016</v>
      </c>
      <c r="B73" s="6" t="s">
        <v>5</v>
      </c>
      <c r="C73" s="6" t="s">
        <v>10</v>
      </c>
      <c r="D73" s="6" t="s">
        <v>21</v>
      </c>
      <c r="E73" s="6" t="s">
        <v>23</v>
      </c>
      <c r="F73" s="6">
        <v>2</v>
      </c>
      <c r="G73" s="6">
        <v>6</v>
      </c>
    </row>
    <row r="74" spans="1:13" s="4" customForma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s="4" customForma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s="4" customForma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s="4" customForma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s="4" customForma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s="4" customForma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s="4" customFormat="1" x14ac:dyDescent="0.2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s="4" customFormat="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s="4" customFormat="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s="4" customFormat="1" x14ac:dyDescent="0.2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s="4" customFormat="1" x14ac:dyDescent="0.2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s="4" customFormat="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s="4" customFormat="1" x14ac:dyDescent="0.2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s="4" customFormat="1" x14ac:dyDescent="0.2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s="4" customFormat="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s="4" customFormat="1" x14ac:dyDescent="0.2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s="4" customFormat="1" x14ac:dyDescent="0.2">
      <c r="A90" s="6"/>
      <c r="F90" s="6"/>
      <c r="G90" s="6"/>
      <c r="H90" s="6"/>
      <c r="I90" s="6"/>
      <c r="J90" s="6"/>
      <c r="K90" s="6"/>
      <c r="L90" s="6"/>
      <c r="M9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zoomScale="90" zoomScaleNormal="90" workbookViewId="0">
      <selection activeCell="N13" sqref="N13"/>
    </sheetView>
  </sheetViews>
  <sheetFormatPr defaultRowHeight="15" x14ac:dyDescent="0.25"/>
  <cols>
    <col min="5" max="5" width="8.42578125" style="8" customWidth="1"/>
    <col min="7" max="7" width="9.140625" style="28"/>
    <col min="8" max="8" width="9.140625" style="24"/>
    <col min="16" max="16" width="10" bestFit="1" customWidth="1"/>
  </cols>
  <sheetData>
    <row r="1" spans="1:19" s="19" customFormat="1" ht="48" customHeight="1" x14ac:dyDescent="0.25">
      <c r="A1" s="2" t="s">
        <v>25</v>
      </c>
      <c r="B1" s="2" t="s">
        <v>8</v>
      </c>
      <c r="C1" s="2" t="s">
        <v>12</v>
      </c>
      <c r="D1" s="2" t="s">
        <v>47</v>
      </c>
      <c r="E1" s="3" t="s">
        <v>59</v>
      </c>
      <c r="F1" s="3" t="s">
        <v>1</v>
      </c>
      <c r="G1" s="25" t="s">
        <v>2</v>
      </c>
      <c r="H1" s="21" t="s">
        <v>3</v>
      </c>
      <c r="I1" s="3" t="s">
        <v>1</v>
      </c>
      <c r="J1" s="25" t="s">
        <v>2</v>
      </c>
      <c r="K1" s="21" t="s">
        <v>3</v>
      </c>
      <c r="L1" s="3" t="s">
        <v>1</v>
      </c>
      <c r="M1" s="25" t="s">
        <v>2</v>
      </c>
      <c r="N1" s="21" t="s">
        <v>3</v>
      </c>
    </row>
    <row r="2" spans="1:19" s="18" customFormat="1" x14ac:dyDescent="0.25">
      <c r="A2" s="5"/>
      <c r="B2" s="2"/>
      <c r="C2" s="5"/>
      <c r="D2" s="5"/>
      <c r="E2" s="17"/>
      <c r="F2" s="37" t="s">
        <v>70</v>
      </c>
      <c r="G2" s="38"/>
      <c r="H2" s="38"/>
      <c r="I2" s="41" t="s">
        <v>71</v>
      </c>
      <c r="J2" s="42"/>
      <c r="K2" s="42"/>
      <c r="L2" s="41" t="s">
        <v>74</v>
      </c>
      <c r="M2" s="42"/>
      <c r="N2" s="42"/>
      <c r="P2" s="11" t="s">
        <v>55</v>
      </c>
    </row>
    <row r="3" spans="1:19" x14ac:dyDescent="0.25">
      <c r="A3" s="6">
        <v>2016</v>
      </c>
      <c r="B3" s="6" t="s">
        <v>7</v>
      </c>
      <c r="C3" s="6">
        <v>1</v>
      </c>
      <c r="D3" s="6">
        <v>5</v>
      </c>
      <c r="E3" s="8">
        <v>2</v>
      </c>
      <c r="F3" s="20">
        <v>2</v>
      </c>
      <c r="G3" s="26">
        <f>(4.8+3.5)/2</f>
        <v>4.1500000000000004</v>
      </c>
      <c r="H3" s="23">
        <v>0</v>
      </c>
      <c r="I3" s="8">
        <v>2</v>
      </c>
      <c r="J3" s="8">
        <f>(6+4.3)/2</f>
        <v>5.15</v>
      </c>
      <c r="K3" s="8">
        <f>(8+7)/2</f>
        <v>7.5</v>
      </c>
      <c r="L3" s="8">
        <v>2</v>
      </c>
      <c r="M3" s="8">
        <f>(13+7)/2</f>
        <v>10</v>
      </c>
      <c r="N3" s="8"/>
      <c r="P3" t="s">
        <v>66</v>
      </c>
    </row>
    <row r="4" spans="1:19" x14ac:dyDescent="0.25">
      <c r="A4" s="6">
        <v>2016</v>
      </c>
      <c r="B4" s="6" t="s">
        <v>7</v>
      </c>
      <c r="C4" s="6">
        <v>2</v>
      </c>
      <c r="D4" s="6">
        <v>5</v>
      </c>
      <c r="E4" s="8">
        <v>4</v>
      </c>
      <c r="F4" s="20">
        <v>4</v>
      </c>
      <c r="G4" s="26">
        <f>(3.5+3+3.8+3)/4</f>
        <v>3.3250000000000002</v>
      </c>
      <c r="H4" s="23">
        <v>0</v>
      </c>
      <c r="I4" s="8">
        <v>4</v>
      </c>
      <c r="J4" s="8">
        <f>(2.7+2.3+6.7+3.8)/4</f>
        <v>3.875</v>
      </c>
      <c r="K4" s="8">
        <f>(2+2+5+6)/4</f>
        <v>3.75</v>
      </c>
      <c r="L4" s="8">
        <v>4</v>
      </c>
      <c r="M4" s="8">
        <f>(5+2.9+8.3+7.6)/4</f>
        <v>5.9500000000000011</v>
      </c>
      <c r="N4" s="8"/>
      <c r="P4" t="s">
        <v>57</v>
      </c>
    </row>
    <row r="5" spans="1:19" x14ac:dyDescent="0.25">
      <c r="A5" s="6">
        <v>2016</v>
      </c>
      <c r="B5" s="6" t="s">
        <v>7</v>
      </c>
      <c r="C5" s="6">
        <v>3</v>
      </c>
      <c r="D5" s="6">
        <v>5</v>
      </c>
      <c r="E5" s="8">
        <v>3</v>
      </c>
      <c r="F5" s="20">
        <v>3</v>
      </c>
      <c r="G5" s="26">
        <f>(5+4.5+4.5)/3</f>
        <v>4.666666666666667</v>
      </c>
      <c r="H5" s="22">
        <f>(2+1+0)/3</f>
        <v>1</v>
      </c>
      <c r="I5" s="8">
        <v>3</v>
      </c>
      <c r="J5" s="8">
        <f>(7.5+9.5+7)/3</f>
        <v>8</v>
      </c>
      <c r="K5" s="8">
        <f>(5+7+6)/3</f>
        <v>6</v>
      </c>
      <c r="L5" s="8">
        <v>3</v>
      </c>
      <c r="M5" s="8">
        <f>(12.5+13+14.7)/3</f>
        <v>13.4</v>
      </c>
      <c r="N5" s="8"/>
      <c r="P5" t="s">
        <v>58</v>
      </c>
    </row>
    <row r="6" spans="1:19" x14ac:dyDescent="0.25">
      <c r="A6" s="6">
        <v>2016</v>
      </c>
      <c r="B6" s="6" t="s">
        <v>7</v>
      </c>
      <c r="C6" s="6">
        <v>4</v>
      </c>
      <c r="D6" s="6">
        <v>5</v>
      </c>
      <c r="E6" s="8">
        <v>2</v>
      </c>
      <c r="F6" s="20">
        <v>2</v>
      </c>
      <c r="G6" s="26">
        <f>(4+3.5)/2</f>
        <v>3.75</v>
      </c>
      <c r="H6" s="22">
        <f>(1+0)/2</f>
        <v>0.5</v>
      </c>
      <c r="I6" s="30">
        <v>2</v>
      </c>
      <c r="J6" s="8">
        <f>(6.7+9)/2</f>
        <v>7.85</v>
      </c>
      <c r="K6" s="8">
        <f>(5+7)/2</f>
        <v>6</v>
      </c>
      <c r="L6" s="30">
        <v>2</v>
      </c>
      <c r="M6" s="8">
        <f>(9.5+12.5)/2</f>
        <v>11</v>
      </c>
      <c r="N6" s="8"/>
    </row>
    <row r="7" spans="1:19" x14ac:dyDescent="0.25">
      <c r="A7" s="6">
        <v>2016</v>
      </c>
      <c r="B7" s="6" t="s">
        <v>7</v>
      </c>
      <c r="C7" s="6">
        <v>5</v>
      </c>
      <c r="D7" s="6">
        <v>5</v>
      </c>
      <c r="E7" s="8">
        <v>2</v>
      </c>
      <c r="F7" s="20">
        <v>2</v>
      </c>
      <c r="G7" s="26">
        <f>(4+1.2)/2</f>
        <v>2.6</v>
      </c>
      <c r="H7" s="22">
        <v>0</v>
      </c>
      <c r="I7" s="30">
        <v>2</v>
      </c>
      <c r="J7" s="8">
        <f>(6+1)/2</f>
        <v>3.5</v>
      </c>
      <c r="K7" s="8">
        <f>(9+0)/2</f>
        <v>4.5</v>
      </c>
      <c r="L7" s="30">
        <v>2</v>
      </c>
      <c r="M7" s="8">
        <f>(1+10.7)/2</f>
        <v>5.85</v>
      </c>
      <c r="N7" s="8"/>
      <c r="P7" s="9" t="s">
        <v>64</v>
      </c>
      <c r="Q7" s="9">
        <v>2</v>
      </c>
      <c r="R7" s="9">
        <v>3</v>
      </c>
      <c r="S7" s="9">
        <v>4</v>
      </c>
    </row>
    <row r="8" spans="1:19" x14ac:dyDescent="0.25">
      <c r="A8" s="6">
        <v>2016</v>
      </c>
      <c r="B8" s="6" t="s">
        <v>7</v>
      </c>
      <c r="C8" s="6">
        <v>6</v>
      </c>
      <c r="D8" s="6">
        <v>5</v>
      </c>
      <c r="E8" s="8">
        <v>3</v>
      </c>
      <c r="F8" s="20">
        <v>2</v>
      </c>
      <c r="G8" s="26">
        <f>(3.7+4.3)/2</f>
        <v>4</v>
      </c>
      <c r="H8" s="22">
        <v>0</v>
      </c>
      <c r="I8" s="30">
        <v>2</v>
      </c>
      <c r="J8" s="8">
        <f>(3.4+3.7)/2</f>
        <v>3.55</v>
      </c>
      <c r="K8" s="8">
        <f>(4+6)/2</f>
        <v>5</v>
      </c>
      <c r="L8" s="30">
        <v>2</v>
      </c>
      <c r="M8" s="8">
        <f>(8+7.7)/2</f>
        <v>7.85</v>
      </c>
      <c r="N8" s="8"/>
      <c r="P8" s="9">
        <v>5</v>
      </c>
      <c r="Q8" s="9">
        <v>6</v>
      </c>
      <c r="R8" s="9">
        <v>7</v>
      </c>
      <c r="S8" s="9">
        <v>8</v>
      </c>
    </row>
    <row r="9" spans="1:19" x14ac:dyDescent="0.25">
      <c r="A9" s="6">
        <v>2016</v>
      </c>
      <c r="B9" s="6" t="s">
        <v>7</v>
      </c>
      <c r="C9" s="6">
        <v>7</v>
      </c>
      <c r="D9" s="6">
        <v>5</v>
      </c>
      <c r="E9" s="8">
        <v>1</v>
      </c>
      <c r="F9" s="20">
        <v>1</v>
      </c>
      <c r="G9" s="27">
        <v>3.8</v>
      </c>
      <c r="H9" s="22">
        <v>0</v>
      </c>
      <c r="I9" s="30">
        <v>1</v>
      </c>
      <c r="J9" s="8">
        <v>3.5</v>
      </c>
      <c r="K9" s="8">
        <v>5</v>
      </c>
      <c r="L9" s="30">
        <v>1</v>
      </c>
      <c r="M9" s="30">
        <v>5.7</v>
      </c>
      <c r="N9" s="8"/>
      <c r="P9" s="9">
        <v>9</v>
      </c>
      <c r="Q9" s="9">
        <v>10</v>
      </c>
      <c r="R9" s="9">
        <v>11</v>
      </c>
      <c r="S9" s="9">
        <v>12</v>
      </c>
    </row>
    <row r="10" spans="1:19" x14ac:dyDescent="0.25">
      <c r="A10" s="6">
        <v>2016</v>
      </c>
      <c r="B10" s="6" t="s">
        <v>7</v>
      </c>
      <c r="C10" s="6">
        <v>8</v>
      </c>
      <c r="D10" s="6">
        <v>5</v>
      </c>
      <c r="E10" s="8">
        <v>2</v>
      </c>
      <c r="F10" s="20">
        <v>2</v>
      </c>
      <c r="G10" s="26">
        <f>(3.7+4)/2</f>
        <v>3.85</v>
      </c>
      <c r="H10" s="22">
        <v>0</v>
      </c>
      <c r="I10" s="30">
        <v>2</v>
      </c>
      <c r="J10" s="8">
        <f>(5+7.8)/2</f>
        <v>6.4</v>
      </c>
      <c r="K10" s="8">
        <f>(12+6)/2</f>
        <v>9</v>
      </c>
      <c r="L10" s="30">
        <v>2</v>
      </c>
      <c r="M10" s="8">
        <f>(7.5+10.8)/2</f>
        <v>9.15</v>
      </c>
      <c r="N10" s="8"/>
      <c r="P10" s="9">
        <v>13</v>
      </c>
      <c r="Q10" s="9">
        <v>14</v>
      </c>
      <c r="R10" s="9">
        <v>15</v>
      </c>
      <c r="S10" s="9" t="s">
        <v>65</v>
      </c>
    </row>
    <row r="11" spans="1:19" x14ac:dyDescent="0.25">
      <c r="A11" s="6">
        <v>2016</v>
      </c>
      <c r="B11" s="6" t="s">
        <v>7</v>
      </c>
      <c r="C11" s="6">
        <v>9</v>
      </c>
      <c r="D11" s="6">
        <v>5</v>
      </c>
      <c r="E11" s="8">
        <v>1</v>
      </c>
      <c r="F11" s="20">
        <v>1</v>
      </c>
      <c r="G11" s="27">
        <v>2.5</v>
      </c>
      <c r="H11" s="22">
        <v>0</v>
      </c>
      <c r="I11" s="30">
        <v>1</v>
      </c>
      <c r="J11" s="8">
        <v>3.2</v>
      </c>
      <c r="K11" s="8">
        <v>0</v>
      </c>
      <c r="L11" s="30">
        <v>1</v>
      </c>
      <c r="M11" s="30">
        <v>5</v>
      </c>
      <c r="N11" s="8"/>
    </row>
    <row r="12" spans="1:19" x14ac:dyDescent="0.25">
      <c r="A12" s="6">
        <v>2016</v>
      </c>
      <c r="B12" s="6" t="s">
        <v>7</v>
      </c>
      <c r="C12" s="6">
        <v>10</v>
      </c>
      <c r="D12" s="6">
        <v>5</v>
      </c>
      <c r="E12" s="8">
        <v>4</v>
      </c>
      <c r="F12" s="20">
        <v>4</v>
      </c>
      <c r="G12" s="26">
        <f>(4+3.5+3.2+3.3)/4</f>
        <v>3.5</v>
      </c>
      <c r="H12" s="22">
        <v>0</v>
      </c>
      <c r="I12" s="30">
        <v>4</v>
      </c>
      <c r="J12" s="8">
        <f>(3.7+2.7+4.7+3.2)/4</f>
        <v>3.5750000000000002</v>
      </c>
      <c r="K12" s="8">
        <f>(7+1+6+1)/4</f>
        <v>3.75</v>
      </c>
      <c r="L12" s="30">
        <v>4</v>
      </c>
      <c r="M12" s="8">
        <f>(5.5+6+6+8.5)/4</f>
        <v>6.5</v>
      </c>
      <c r="N12" s="8"/>
    </row>
    <row r="13" spans="1:19" x14ac:dyDescent="0.25">
      <c r="A13" s="6">
        <v>2016</v>
      </c>
      <c r="B13" s="6" t="s">
        <v>7</v>
      </c>
      <c r="C13" s="6">
        <v>11</v>
      </c>
      <c r="D13" s="6">
        <v>5</v>
      </c>
      <c r="E13" s="8">
        <v>0</v>
      </c>
      <c r="F13" s="20">
        <v>0</v>
      </c>
      <c r="G13" s="26">
        <v>0</v>
      </c>
      <c r="H13" s="22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/>
    </row>
    <row r="14" spans="1:19" x14ac:dyDescent="0.25">
      <c r="A14" s="6">
        <v>2016</v>
      </c>
      <c r="B14" s="6" t="s">
        <v>7</v>
      </c>
      <c r="C14" s="6">
        <v>12</v>
      </c>
      <c r="D14" s="6">
        <v>5</v>
      </c>
      <c r="E14" s="8">
        <v>0</v>
      </c>
      <c r="F14" s="20">
        <v>0</v>
      </c>
      <c r="G14" s="26">
        <v>0</v>
      </c>
      <c r="H14" s="22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/>
    </row>
    <row r="15" spans="1:19" x14ac:dyDescent="0.25">
      <c r="A15" s="6">
        <v>2016</v>
      </c>
      <c r="B15" s="6" t="s">
        <v>7</v>
      </c>
      <c r="C15" s="6">
        <v>13</v>
      </c>
      <c r="D15" s="6">
        <v>5</v>
      </c>
      <c r="E15" s="8">
        <v>4</v>
      </c>
      <c r="F15" s="20">
        <v>4</v>
      </c>
      <c r="G15" s="26">
        <f>(4+4+3.8+1.4)/4</f>
        <v>3.3000000000000003</v>
      </c>
      <c r="H15" s="22">
        <f>(4+0+0+0)/4</f>
        <v>1</v>
      </c>
      <c r="I15" s="30">
        <v>3</v>
      </c>
      <c r="J15" s="8">
        <f>(10+3.7+6.5)/3</f>
        <v>6.7333333333333334</v>
      </c>
      <c r="K15" s="8">
        <f>(8+9+6)/3</f>
        <v>7.666666666666667</v>
      </c>
      <c r="L15" s="30">
        <v>3</v>
      </c>
      <c r="M15" s="8">
        <f>(13+6.7+10)/3</f>
        <v>9.9</v>
      </c>
      <c r="N15" s="8"/>
    </row>
    <row r="16" spans="1:19" x14ac:dyDescent="0.25">
      <c r="A16" s="6">
        <v>2016</v>
      </c>
      <c r="B16" s="6" t="s">
        <v>7</v>
      </c>
      <c r="C16" s="6">
        <v>14</v>
      </c>
      <c r="D16" s="6">
        <v>5</v>
      </c>
      <c r="E16" s="8">
        <v>3</v>
      </c>
      <c r="F16" s="20">
        <v>3</v>
      </c>
      <c r="G16" s="26">
        <f>(2.5+4+4)/3</f>
        <v>3.5</v>
      </c>
      <c r="H16" s="22">
        <v>0</v>
      </c>
      <c r="I16" s="30">
        <v>3</v>
      </c>
      <c r="J16" s="8">
        <f>(3+7+6)/3</f>
        <v>5.333333333333333</v>
      </c>
      <c r="K16" s="8">
        <f>(0+6+5)/3</f>
        <v>3.6666666666666665</v>
      </c>
      <c r="L16" s="30">
        <v>3</v>
      </c>
      <c r="M16" s="8">
        <f>(9.9+12.5+3.5)/3</f>
        <v>8.6333333333333329</v>
      </c>
      <c r="N16" s="8"/>
    </row>
    <row r="17" spans="1:14" x14ac:dyDescent="0.25">
      <c r="A17" s="6">
        <v>2016</v>
      </c>
      <c r="B17" s="6" t="s">
        <v>7</v>
      </c>
      <c r="C17" s="6">
        <v>15</v>
      </c>
      <c r="D17" s="6">
        <v>5</v>
      </c>
      <c r="E17" s="8">
        <v>1</v>
      </c>
      <c r="F17" s="20">
        <v>1</v>
      </c>
      <c r="G17" s="27">
        <v>4.5</v>
      </c>
      <c r="H17" s="22">
        <v>0</v>
      </c>
      <c r="I17" s="30">
        <v>1</v>
      </c>
      <c r="J17" s="8">
        <v>4.5</v>
      </c>
      <c r="K17" s="8">
        <v>6</v>
      </c>
      <c r="L17" s="30">
        <v>1</v>
      </c>
      <c r="M17" s="30">
        <v>11</v>
      </c>
      <c r="N17" s="8"/>
    </row>
    <row r="18" spans="1:14" x14ac:dyDescent="0.25">
      <c r="A18" s="6">
        <v>2016</v>
      </c>
      <c r="B18" s="6" t="s">
        <v>7</v>
      </c>
      <c r="C18" s="6">
        <v>16</v>
      </c>
      <c r="D18" s="6">
        <v>5</v>
      </c>
      <c r="E18" s="8">
        <v>1</v>
      </c>
      <c r="F18" s="20">
        <v>1</v>
      </c>
      <c r="G18" s="27">
        <v>5.5</v>
      </c>
      <c r="H18" s="22">
        <v>2</v>
      </c>
      <c r="I18" s="30">
        <v>1</v>
      </c>
      <c r="J18" s="8">
        <v>8</v>
      </c>
      <c r="K18" s="8">
        <v>10</v>
      </c>
      <c r="L18" s="30">
        <v>1</v>
      </c>
      <c r="M18" s="30">
        <v>12</v>
      </c>
      <c r="N18" s="8"/>
    </row>
    <row r="19" spans="1:14" x14ac:dyDescent="0.25">
      <c r="A19" s="6"/>
      <c r="B19" s="6"/>
      <c r="C19" s="6"/>
      <c r="D19" s="6"/>
      <c r="F19" s="8"/>
      <c r="G19" s="26"/>
      <c r="H19" s="22"/>
      <c r="I19" s="8"/>
      <c r="J19" s="8"/>
      <c r="K19" s="8"/>
      <c r="L19" s="8"/>
      <c r="M19" s="8"/>
      <c r="N19" s="8"/>
    </row>
    <row r="20" spans="1:14" x14ac:dyDescent="0.25">
      <c r="A20" s="6"/>
      <c r="B20" s="6"/>
      <c r="C20" s="6"/>
      <c r="D20" s="6"/>
      <c r="F20" s="8"/>
      <c r="G20" s="26"/>
      <c r="H20" s="22"/>
      <c r="I20" s="8"/>
      <c r="J20" s="8"/>
    </row>
    <row r="21" spans="1:14" x14ac:dyDescent="0.25">
      <c r="A21" s="6"/>
      <c r="B21" s="6"/>
      <c r="C21" s="8"/>
      <c r="D21" s="8"/>
      <c r="F21" s="8"/>
      <c r="G21" s="26"/>
      <c r="H21" s="22"/>
      <c r="I21" s="8"/>
      <c r="J21" s="8"/>
    </row>
    <row r="22" spans="1:14" x14ac:dyDescent="0.25">
      <c r="A22" s="6"/>
      <c r="B22" s="6"/>
      <c r="C22" s="8"/>
      <c r="D22" s="8"/>
      <c r="F22" s="8"/>
      <c r="G22" s="26"/>
      <c r="H22" s="22"/>
      <c r="I22" s="8"/>
      <c r="J22" s="8"/>
    </row>
    <row r="23" spans="1:14" x14ac:dyDescent="0.25">
      <c r="A23" s="6"/>
      <c r="B23" s="6"/>
      <c r="C23" s="8"/>
      <c r="D23" s="8"/>
      <c r="F23" s="8"/>
      <c r="G23" s="26"/>
      <c r="H23" s="22"/>
      <c r="I23" s="8"/>
      <c r="J23" s="8"/>
    </row>
    <row r="24" spans="1:14" x14ac:dyDescent="0.25">
      <c r="A24" s="6"/>
      <c r="B24" s="6"/>
      <c r="C24" s="8"/>
      <c r="D24" s="8"/>
      <c r="F24" s="8"/>
      <c r="G24" s="26"/>
      <c r="H24" s="22"/>
      <c r="I24" s="8"/>
      <c r="J24" s="8"/>
    </row>
    <row r="25" spans="1:14" x14ac:dyDescent="0.25">
      <c r="A25" s="6"/>
      <c r="B25" s="6"/>
      <c r="C25" s="8"/>
      <c r="D25" s="8"/>
      <c r="F25" s="8"/>
      <c r="G25" s="26"/>
      <c r="H25" s="22"/>
      <c r="I25" s="8"/>
      <c r="J25" s="8"/>
    </row>
    <row r="26" spans="1:14" x14ac:dyDescent="0.25">
      <c r="A26" s="6"/>
      <c r="B26" s="6"/>
      <c r="C26" s="8"/>
      <c r="D26" s="8"/>
      <c r="F26" s="8"/>
      <c r="G26" s="26"/>
      <c r="H26" s="22"/>
      <c r="I26" s="8"/>
      <c r="J26" s="8"/>
    </row>
    <row r="27" spans="1:14" x14ac:dyDescent="0.25">
      <c r="A27" s="8"/>
      <c r="B27" s="8"/>
      <c r="C27" s="8"/>
      <c r="D27" s="8"/>
      <c r="F27" s="8"/>
      <c r="G27" s="26"/>
      <c r="H27" s="22"/>
      <c r="I27" s="8"/>
      <c r="J27" s="8"/>
    </row>
    <row r="28" spans="1:14" x14ac:dyDescent="0.25">
      <c r="A28" s="8"/>
      <c r="B28" s="8"/>
      <c r="C28" s="8"/>
      <c r="D28" s="8"/>
      <c r="F28" s="8"/>
      <c r="G28" s="26"/>
      <c r="H28" s="22"/>
      <c r="I28" s="8"/>
      <c r="J28" s="8"/>
    </row>
    <row r="29" spans="1:14" x14ac:dyDescent="0.25">
      <c r="A29" s="8"/>
      <c r="B29" s="8"/>
      <c r="C29" s="8"/>
      <c r="D29" s="8"/>
      <c r="F29" s="8"/>
      <c r="G29" s="26"/>
      <c r="H29" s="22"/>
      <c r="I29" s="8"/>
      <c r="J29" s="8"/>
    </row>
    <row r="30" spans="1:14" x14ac:dyDescent="0.25">
      <c r="A30" s="8"/>
      <c r="B30" s="8"/>
      <c r="C30" s="8"/>
      <c r="D30" s="8"/>
      <c r="F30" s="8"/>
      <c r="G30" s="26"/>
      <c r="H30" s="22"/>
      <c r="I30" s="8"/>
      <c r="J30" s="8"/>
    </row>
    <row r="31" spans="1:14" x14ac:dyDescent="0.25">
      <c r="A31" s="8"/>
      <c r="B31" s="8"/>
      <c r="C31" s="8"/>
      <c r="D31" s="8"/>
      <c r="F31" s="8"/>
      <c r="G31" s="26"/>
      <c r="H31" s="22"/>
      <c r="I31" s="8"/>
      <c r="J31" s="8"/>
    </row>
    <row r="32" spans="1:14" x14ac:dyDescent="0.25">
      <c r="A32" s="8"/>
      <c r="B32" s="8"/>
      <c r="C32" s="8"/>
      <c r="D32" s="8"/>
      <c r="F32" s="8"/>
      <c r="G32" s="26"/>
      <c r="H32" s="22"/>
      <c r="I32" s="8"/>
      <c r="J32" s="8"/>
    </row>
    <row r="33" spans="1:10" x14ac:dyDescent="0.25">
      <c r="A33" s="8"/>
      <c r="B33" s="8"/>
      <c r="C33" s="8"/>
      <c r="D33" s="8"/>
      <c r="F33" s="8"/>
      <c r="G33" s="26"/>
      <c r="H33" s="22"/>
      <c r="I33" s="8"/>
      <c r="J33" s="8"/>
    </row>
    <row r="34" spans="1:10" x14ac:dyDescent="0.25">
      <c r="A34" s="8"/>
      <c r="B34" s="8"/>
      <c r="C34" s="8"/>
      <c r="D34" s="8"/>
      <c r="F34" s="8"/>
      <c r="G34" s="26"/>
      <c r="H34" s="22"/>
      <c r="I34" s="8"/>
      <c r="J34" s="8"/>
    </row>
    <row r="35" spans="1:10" x14ac:dyDescent="0.25">
      <c r="A35" s="8"/>
      <c r="B35" s="8"/>
      <c r="C35" s="8"/>
      <c r="D35" s="8"/>
      <c r="F35" s="8"/>
      <c r="G35" s="26"/>
      <c r="H35" s="22"/>
      <c r="I35" s="8"/>
      <c r="J35" s="8"/>
    </row>
  </sheetData>
  <mergeCells count="3"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gh_storage_nov2016</vt:lpstr>
      <vt:lpstr>storage</vt:lpstr>
      <vt:lpstr>gh_supp_water_nov2016</vt:lpstr>
      <vt:lpstr>irrigation</vt:lpstr>
      <vt:lpstr>sh_nps2_inv_nov2016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Kaur, Jaspreet</cp:lastModifiedBy>
  <cp:lastPrinted>2016-11-16T19:14:06Z</cp:lastPrinted>
  <dcterms:created xsi:type="dcterms:W3CDTF">2016-03-09T16:47:07Z</dcterms:created>
  <dcterms:modified xsi:type="dcterms:W3CDTF">2018-01-10T23:26:31Z</dcterms:modified>
</cp:coreProperties>
</file>