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10" windowWidth="14810" windowHeight="8010"/>
  </bookViews>
  <sheets>
    <sheet name="Пространсвенный показатель" sheetId="1" r:id="rId1"/>
    <sheet name="Временной показатель" sheetId="2" r:id="rId2"/>
  </sheets>
  <calcPr calcId="144525"/>
  <fileRecoveryPr repairLoad="1"/>
</workbook>
</file>

<file path=xl/calcChain.xml><?xml version="1.0" encoding="utf-8"?>
<calcChain xmlns="http://schemas.openxmlformats.org/spreadsheetml/2006/main">
  <c r="F19" i="2" l="1"/>
  <c r="F18" i="2"/>
  <c r="F17" i="2"/>
  <c r="AB15" i="2"/>
  <c r="AC15" i="2" s="1"/>
  <c r="AA15" i="2"/>
  <c r="AB14" i="2"/>
  <c r="AC14" i="2" s="1"/>
  <c r="X14" i="2"/>
  <c r="AA14" i="2"/>
  <c r="X15" i="2"/>
  <c r="W13" i="2"/>
  <c r="AC3" i="2"/>
  <c r="AC4" i="2"/>
  <c r="AC5" i="2"/>
  <c r="AC6" i="2"/>
  <c r="AC7" i="2"/>
  <c r="AC8" i="2"/>
  <c r="AC9" i="2"/>
  <c r="AC10" i="2"/>
  <c r="AC11" i="2"/>
  <c r="AC12" i="2"/>
  <c r="AC2" i="2"/>
  <c r="AB3" i="2"/>
  <c r="AB4" i="2"/>
  <c r="AB5" i="2"/>
  <c r="AB6" i="2"/>
  <c r="AB7" i="2"/>
  <c r="AB8" i="2"/>
  <c r="AB9" i="2"/>
  <c r="AB10" i="2"/>
  <c r="AB11" i="2"/>
  <c r="AB12" i="2"/>
  <c r="AB2" i="2"/>
  <c r="AA3" i="2"/>
  <c r="AA4" i="2"/>
  <c r="AA5" i="2"/>
  <c r="AA6" i="2"/>
  <c r="AA7" i="2"/>
  <c r="AA8" i="2"/>
  <c r="AA9" i="2"/>
  <c r="AA10" i="2"/>
  <c r="AA11" i="2"/>
  <c r="AA12" i="2"/>
  <c r="AA2" i="2"/>
  <c r="Y2" i="2"/>
  <c r="Z4" i="2"/>
  <c r="Z5" i="2"/>
  <c r="Z6" i="2"/>
  <c r="Z7" i="2"/>
  <c r="Z8" i="2"/>
  <c r="Z9" i="2"/>
  <c r="Z10" i="2"/>
  <c r="Z11" i="2"/>
  <c r="Z12" i="2"/>
  <c r="Z3" i="2"/>
  <c r="Z2" i="2"/>
  <c r="Y4" i="2"/>
  <c r="Y5" i="2"/>
  <c r="Y6" i="2"/>
  <c r="Y7" i="2"/>
  <c r="Y8" i="2"/>
  <c r="Y9" i="2"/>
  <c r="Y10" i="2"/>
  <c r="Y11" i="2"/>
  <c r="Y12" i="2"/>
  <c r="Y3" i="2"/>
  <c r="B14" i="2"/>
  <c r="B13" i="2"/>
  <c r="B12" i="2"/>
  <c r="B11" i="2"/>
  <c r="B10" i="2"/>
  <c r="B9" i="2"/>
  <c r="B8" i="2"/>
  <c r="B7" i="2"/>
  <c r="B6" i="2"/>
  <c r="B5" i="2"/>
  <c r="B4" i="2"/>
  <c r="X12" i="2"/>
  <c r="X11" i="2"/>
  <c r="X10" i="2"/>
  <c r="X9" i="2"/>
  <c r="X8" i="2"/>
  <c r="X7" i="2"/>
  <c r="X6" i="2"/>
  <c r="X5" i="2"/>
  <c r="X4" i="2"/>
  <c r="X2" i="2"/>
  <c r="X3" i="2"/>
  <c r="W12" i="2"/>
  <c r="W11" i="2"/>
  <c r="W10" i="2"/>
  <c r="W9" i="2"/>
  <c r="W8" i="2"/>
  <c r="W7" i="2"/>
  <c r="W6" i="2"/>
  <c r="W5" i="2"/>
  <c r="W2" i="2"/>
  <c r="W3" i="2"/>
  <c r="W4" i="2"/>
  <c r="AD28" i="1"/>
  <c r="AD52" i="1"/>
  <c r="AD51" i="1"/>
  <c r="AD50" i="1"/>
  <c r="AD49" i="1"/>
  <c r="AD48" i="1"/>
  <c r="AD47" i="1"/>
  <c r="AD42" i="1"/>
  <c r="AD43" i="1" s="1"/>
  <c r="AD40" i="1"/>
  <c r="AD38" i="1"/>
  <c r="AD41" i="1"/>
  <c r="AD37" i="1"/>
  <c r="AD39" i="1"/>
  <c r="B83" i="1" l="1"/>
  <c r="U36" i="1" l="1"/>
  <c r="W30" i="1" l="1"/>
  <c r="V32" i="1"/>
  <c r="V31" i="1"/>
  <c r="V30" i="1"/>
  <c r="V29" i="1"/>
  <c r="V34" i="1"/>
  <c r="V35" i="1"/>
  <c r="V33" i="1"/>
  <c r="W31" i="1" l="1"/>
  <c r="W32" i="1" s="1"/>
  <c r="W33" i="1" s="1"/>
  <c r="W34" i="1" s="1"/>
  <c r="W35" i="1" s="1"/>
  <c r="W36" i="1"/>
  <c r="V36" i="1"/>
  <c r="S29" i="1"/>
  <c r="T29" i="1" s="1"/>
  <c r="Q31" i="1"/>
  <c r="Q30" i="1"/>
  <c r="O28" i="1"/>
  <c r="O29" i="1"/>
  <c r="Q32" i="1" l="1"/>
  <c r="AD35" i="1"/>
  <c r="S30" i="1"/>
  <c r="X29" i="1"/>
  <c r="O30" i="1"/>
  <c r="O32" i="1" s="1"/>
  <c r="T30" i="1" l="1"/>
  <c r="X30" i="1" s="1"/>
  <c r="AD29" i="1"/>
  <c r="AD30" i="1"/>
  <c r="Y29" i="1"/>
  <c r="AB29" i="1"/>
  <c r="AA29" i="1"/>
  <c r="Z29" i="1"/>
  <c r="O31" i="1"/>
  <c r="S31" i="1" l="1"/>
  <c r="T31" i="1" s="1"/>
  <c r="X31" i="1" s="1"/>
  <c r="Y30" i="1"/>
  <c r="Z30" i="1"/>
  <c r="AB30" i="1"/>
  <c r="AA30" i="1"/>
  <c r="S32" i="1"/>
  <c r="T32" i="1" s="1"/>
  <c r="M106" i="1"/>
  <c r="M98" i="1"/>
  <c r="M90" i="1"/>
  <c r="M82" i="1"/>
  <c r="M74" i="1"/>
  <c r="M66" i="1"/>
  <c r="M58" i="1"/>
  <c r="M50" i="1"/>
  <c r="M42" i="1"/>
  <c r="M34" i="1"/>
  <c r="M105" i="1"/>
  <c r="M97" i="1"/>
  <c r="M89" i="1"/>
  <c r="M81" i="1"/>
  <c r="M73" i="1"/>
  <c r="M49" i="1"/>
  <c r="M104" i="1"/>
  <c r="M96" i="1"/>
  <c r="M88" i="1"/>
  <c r="M80" i="1"/>
  <c r="M72" i="1"/>
  <c r="M64" i="1"/>
  <c r="M56" i="1"/>
  <c r="M48" i="1"/>
  <c r="M40" i="1"/>
  <c r="M32" i="1"/>
  <c r="M85" i="1"/>
  <c r="M69" i="1"/>
  <c r="M45" i="1"/>
  <c r="M65" i="1"/>
  <c r="M41" i="1"/>
  <c r="M33" i="1"/>
  <c r="M103" i="1"/>
  <c r="M95" i="1"/>
  <c r="M87" i="1"/>
  <c r="M79" i="1"/>
  <c r="M71" i="1"/>
  <c r="M63" i="1"/>
  <c r="M55" i="1"/>
  <c r="M47" i="1"/>
  <c r="M39" i="1"/>
  <c r="M31" i="1"/>
  <c r="M93" i="1"/>
  <c r="M77" i="1"/>
  <c r="M53" i="1"/>
  <c r="M37" i="1"/>
  <c r="M57" i="1"/>
  <c r="M102" i="1"/>
  <c r="M94" i="1"/>
  <c r="M86" i="1"/>
  <c r="M78" i="1"/>
  <c r="M70" i="1"/>
  <c r="M62" i="1"/>
  <c r="M54" i="1"/>
  <c r="M46" i="1"/>
  <c r="M38" i="1"/>
  <c r="M30" i="1"/>
  <c r="M101" i="1"/>
  <c r="M61" i="1"/>
  <c r="M29" i="1"/>
  <c r="M100" i="1"/>
  <c r="M92" i="1"/>
  <c r="M84" i="1"/>
  <c r="M76" i="1"/>
  <c r="M68" i="1"/>
  <c r="M60" i="1"/>
  <c r="M52" i="1"/>
  <c r="M44" i="1"/>
  <c r="M36" i="1"/>
  <c r="M99" i="1"/>
  <c r="M91" i="1"/>
  <c r="M83" i="1"/>
  <c r="M75" i="1"/>
  <c r="M67" i="1"/>
  <c r="M59" i="1"/>
  <c r="M51" i="1"/>
  <c r="M43" i="1"/>
  <c r="M35" i="1"/>
  <c r="Y31" i="1" l="1"/>
  <c r="Z31" i="1"/>
  <c r="AB31" i="1"/>
  <c r="AA31" i="1"/>
  <c r="S33" i="1"/>
  <c r="T33" i="1" s="1"/>
  <c r="X32" i="1"/>
  <c r="Y32" i="1" l="1"/>
  <c r="Z32" i="1"/>
  <c r="AB32" i="1"/>
  <c r="AA32" i="1"/>
  <c r="S34" i="1"/>
  <c r="T34" i="1" s="1"/>
  <c r="X33" i="1"/>
  <c r="Y33" i="1" l="1"/>
  <c r="Z33" i="1"/>
  <c r="AB33" i="1"/>
  <c r="AA33" i="1"/>
  <c r="S35" i="1"/>
  <c r="T35" i="1" s="1"/>
  <c r="X35" i="1" s="1"/>
  <c r="X34" i="1"/>
  <c r="Y34" i="1" l="1"/>
  <c r="AB34" i="1"/>
  <c r="AA34" i="1"/>
  <c r="Z34" i="1"/>
  <c r="Y35" i="1"/>
  <c r="Y36" i="1" s="1"/>
  <c r="Z35" i="1"/>
  <c r="Z36" i="1" s="1"/>
  <c r="AD33" i="1" s="1"/>
  <c r="AD34" i="1" s="1"/>
  <c r="AD44" i="1" s="1"/>
  <c r="AB35" i="1"/>
  <c r="AB36" i="1" s="1"/>
  <c r="AA35" i="1"/>
  <c r="AA36" i="1" s="1"/>
</calcChain>
</file>

<file path=xl/sharedStrings.xml><?xml version="1.0" encoding="utf-8"?>
<sst xmlns="http://schemas.openxmlformats.org/spreadsheetml/2006/main" count="150" uniqueCount="149">
  <si>
    <t>Регионы РФ</t>
  </si>
  <si>
    <t xml:space="preserve">Белгородская область </t>
  </si>
  <si>
    <t>Брянская область</t>
  </si>
  <si>
    <t>Владимирская область</t>
  </si>
  <si>
    <t>Воронежская область</t>
  </si>
  <si>
    <t>Ивановская область</t>
  </si>
  <si>
    <t>Калужская область</t>
  </si>
  <si>
    <t>Костромская область</t>
  </si>
  <si>
    <t>Курская область</t>
  </si>
  <si>
    <t>Липецкая область</t>
  </si>
  <si>
    <t>Московская область</t>
  </si>
  <si>
    <t>Орловская область</t>
  </si>
  <si>
    <t>Рязанская область</t>
  </si>
  <si>
    <t>Смоленская область</t>
  </si>
  <si>
    <t>Тамбовская область</t>
  </si>
  <si>
    <t>Тверская область</t>
  </si>
  <si>
    <t>Тульская область</t>
  </si>
  <si>
    <t>Ярославская область</t>
  </si>
  <si>
    <t>г.Москва</t>
  </si>
  <si>
    <t>Республика Карелия</t>
  </si>
  <si>
    <t>Республика Коми</t>
  </si>
  <si>
    <t>Вологодская область</t>
  </si>
  <si>
    <t>Калининградская область</t>
  </si>
  <si>
    <t>Ленинградская область</t>
  </si>
  <si>
    <t>Мурманская область</t>
  </si>
  <si>
    <t>Новгородская область</t>
  </si>
  <si>
    <t>Псковская область</t>
  </si>
  <si>
    <t xml:space="preserve">г.Санкт-Петербург </t>
  </si>
  <si>
    <t>Республика Адыгея</t>
  </si>
  <si>
    <t>Республика Калмыкия</t>
  </si>
  <si>
    <t>Республика Крым</t>
  </si>
  <si>
    <t>Краснодарский край</t>
  </si>
  <si>
    <t>Астраханская область</t>
  </si>
  <si>
    <t>Волгоградская область</t>
  </si>
  <si>
    <t>Ростовская область</t>
  </si>
  <si>
    <t>г. Севастополь</t>
  </si>
  <si>
    <t>Республика Дагестан</t>
  </si>
  <si>
    <t>Республика Ингушетия</t>
  </si>
  <si>
    <t>Кабардино-Балкарская Республика</t>
  </si>
  <si>
    <t>Карачаево-Черкесская Республика</t>
  </si>
  <si>
    <t>Республика Северная Осетия - Алания</t>
  </si>
  <si>
    <t>Чеченская Республика</t>
  </si>
  <si>
    <t>Ставропольский край</t>
  </si>
  <si>
    <t>Республика Башкортостан</t>
  </si>
  <si>
    <t>Республика Марий Эл</t>
  </si>
  <si>
    <t>Республика Мордовия</t>
  </si>
  <si>
    <t>Республика Татарстан (Татарстан)</t>
  </si>
  <si>
    <t>Удмуртская Республика</t>
  </si>
  <si>
    <t>Чувашская Республика - Чувашия</t>
  </si>
  <si>
    <t>Пермский край</t>
  </si>
  <si>
    <t>Кировская область</t>
  </si>
  <si>
    <t>Нижегородская область</t>
  </si>
  <si>
    <t>Оренбургская область</t>
  </si>
  <si>
    <t>Пензенская область</t>
  </si>
  <si>
    <t>Самарская область</t>
  </si>
  <si>
    <t>Саратовская область</t>
  </si>
  <si>
    <t>Ульяновская область</t>
  </si>
  <si>
    <t>Курганская область</t>
  </si>
  <si>
    <t>Свердловская область</t>
  </si>
  <si>
    <t>Челябинская область</t>
  </si>
  <si>
    <t>Республика Алтай</t>
  </si>
  <si>
    <t>Республика Тыва</t>
  </si>
  <si>
    <t>Республика Хакасия</t>
  </si>
  <si>
    <t>Алтайский край</t>
  </si>
  <si>
    <t>Красноярский край</t>
  </si>
  <si>
    <t>Иркутская область</t>
  </si>
  <si>
    <t>Кемеровская область</t>
  </si>
  <si>
    <t>Новосибирская область</t>
  </si>
  <si>
    <t>Омская область</t>
  </si>
  <si>
    <t>Томская область</t>
  </si>
  <si>
    <t>Республика Бурятия</t>
  </si>
  <si>
    <t>Республика Саха (Якутия)</t>
  </si>
  <si>
    <t>Забайкальский край</t>
  </si>
  <si>
    <t>Камчатский край</t>
  </si>
  <si>
    <t>Приморский край</t>
  </si>
  <si>
    <t>Хабаровский край</t>
  </si>
  <si>
    <t>Амурская область</t>
  </si>
  <si>
    <t>Магаданская область</t>
  </si>
  <si>
    <t>Сахалинская область</t>
  </si>
  <si>
    <t xml:space="preserve"> Средняя заработная плата научных сотрудников в РФ за январь-июнь 2022 года, руб</t>
  </si>
  <si>
    <t>Значение показателя</t>
  </si>
  <si>
    <t>Является ли аномалией?</t>
  </si>
  <si>
    <t>QTL1</t>
  </si>
  <si>
    <t>QTL2</t>
  </si>
  <si>
    <t>IQR</t>
  </si>
  <si>
    <t>Lower Limit</t>
  </si>
  <si>
    <t>Upper Limit</t>
  </si>
  <si>
    <t>Табл. 1</t>
  </si>
  <si>
    <t>Табл.2 Значения для формулы в Табл. 1</t>
  </si>
  <si>
    <t>Минимальное значение</t>
  </si>
  <si>
    <t>Максимальное значение</t>
  </si>
  <si>
    <t>Размах значений (R)</t>
  </si>
  <si>
    <t>Число групп (n)</t>
  </si>
  <si>
    <t>Ширина интервала (h)</t>
  </si>
  <si>
    <t>Табл. 3 Значения для расчета интервального ряда</t>
  </si>
  <si>
    <t>Интервалы</t>
  </si>
  <si>
    <t>Верхняя граница</t>
  </si>
  <si>
    <t>Нижняя граница</t>
  </si>
  <si>
    <t>Абсолютная частота</t>
  </si>
  <si>
    <t>Накопленная частота, F</t>
  </si>
  <si>
    <t>x*f</t>
  </si>
  <si>
    <t>Относительная частота, f%</t>
  </si>
  <si>
    <t>Середина интервала, x</t>
  </si>
  <si>
    <t>(x-Xср)^3</t>
  </si>
  <si>
    <t>(x-Xср)^4</t>
  </si>
  <si>
    <t>(x-Xср)^2</t>
  </si>
  <si>
    <t>43047-63591</t>
  </si>
  <si>
    <t>63591-84135</t>
  </si>
  <si>
    <t>84135-104679</t>
  </si>
  <si>
    <t>104679-125223</t>
  </si>
  <si>
    <t>125223-145767</t>
  </si>
  <si>
    <t>145767-166311</t>
  </si>
  <si>
    <t>166311-186855</t>
  </si>
  <si>
    <t>Средняя</t>
  </si>
  <si>
    <t>Медиана</t>
  </si>
  <si>
    <t>Мода</t>
  </si>
  <si>
    <t>Суммы</t>
  </si>
  <si>
    <t xml:space="preserve">Дисперсия </t>
  </si>
  <si>
    <t>Размах вариации</t>
  </si>
  <si>
    <t>Среднее квадратическое отклонение</t>
  </si>
  <si>
    <t>Интерквартильный размах</t>
  </si>
  <si>
    <t>Коэффициент вариации</t>
  </si>
  <si>
    <t>Квартили:</t>
  </si>
  <si>
    <t>Первый квартиль</t>
  </si>
  <si>
    <t>Второй квартиль</t>
  </si>
  <si>
    <t>Третий квартиль</t>
  </si>
  <si>
    <t>Номер первого квартиля</t>
  </si>
  <si>
    <t>Номер второго квартиля</t>
  </si>
  <si>
    <t>Номер третьего квартиля</t>
  </si>
  <si>
    <t>Центральный момент 3 порядка</t>
  </si>
  <si>
    <t>Среднее квадратическое отклонение^3</t>
  </si>
  <si>
    <t>Центральный момент 4 порядка</t>
  </si>
  <si>
    <t>Среднее квадратическое отклонение^4</t>
  </si>
  <si>
    <t>Коэффициент ассиметрии</t>
  </si>
  <si>
    <t>Коэффициент эксцесса</t>
  </si>
  <si>
    <t xml:space="preserve">Исследователи </t>
  </si>
  <si>
    <t>Численность персонала, занятого научными исследованиями и разработками в РФ, чел.</t>
  </si>
  <si>
    <t>Абсолютный прирост, цепной</t>
  </si>
  <si>
    <t>Абсолютный прирост, базисный</t>
  </si>
  <si>
    <t>Темп роста (%), цепной</t>
  </si>
  <si>
    <t>Темп роста (%), базисный</t>
  </si>
  <si>
    <t>Темп прироста (%), цепной</t>
  </si>
  <si>
    <t>Темп прироста (%), базисный</t>
  </si>
  <si>
    <t>Абсолютное значение 1% прироста</t>
  </si>
  <si>
    <t>Год</t>
  </si>
  <si>
    <t>Средний темп прироста, %</t>
  </si>
  <si>
    <t>Средний абсолютный прирост</t>
  </si>
  <si>
    <t>Прогноз на 3 года по САП</t>
  </si>
  <si>
    <t>Прогноз на 3 года по СТП</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</si>
</sst>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2" formatCode="_-* #,##0\ &quot;₽&quot;_-;\-* #,##0\ &quot;₽&quot;_-;_-* &quot;-&quot;\ &quot;₽&quot;_-;_-@_-"/>
  </numFmts>
  <fonts count="2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0"/>
      <name val="Arial"/>
      <family val="2"/>
      <charset val="204"/>
    </font>
    <font>
      <sz val="10"/>
      <color theme="1"/>
      <name val="Arial"/>
      <family val="2"/>
      <charset val="204"/>
    </font>
    <font>
      <sz val="8"/>
      <color theme="1"/>
      <name val="Calibri"/>
      <family val="2"/>
      <scheme val="minor"/>
    </font>
    <font>
      <sz val="8"/>
      <color theme="1"/>
      <name val="Arial"/>
      <family val="2"/>
      <charset val="204"/>
    </font>
    <font>
      <sz val="11"/>
      <color theme="0"/>
      <name val="Calibri"/>
      <family val="2"/>
      <scheme val="minor"/>
    </font>
    <font>
      <sz val="8"/>
      <color theme="1"/>
      <name val="Calibri"/>
      <family val="2"/>
      <charset val="204"/>
      <scheme val="minor"/>
    </font>
    <font>
      <sz val="11"/>
      <color theme="6" tint="0.79998168889431442"/>
      <name val="Calibri"/>
      <family val="2"/>
      <scheme val="minor"/>
    </font>
    <font>
      <sz val="8"/>
      <color theme="6" tint="0.79998168889431442"/>
      <name val="Arial"/>
      <family val="2"/>
      <charset val="204"/>
    </font>
    <font>
      <sz val="11"/>
      <color theme="9" tint="0.79998168889431442"/>
      <name val="Calibri"/>
      <family val="2"/>
      <scheme val="minor"/>
    </font>
    <font>
      <sz val="10"/>
      <color theme="9" tint="0.79998168889431442"/>
      <name val="Calibri"/>
      <family val="2"/>
      <scheme val="minor"/>
    </font>
    <font>
      <i/>
      <sz val="12"/>
      <color theme="1"/>
      <name val="Calibri"/>
      <family val="2"/>
      <charset val="204"/>
      <scheme val="minor"/>
    </font>
    <font>
      <sz val="11"/>
      <color theme="5" tint="0.79998168889431442"/>
      <name val="Calibri"/>
      <family val="2"/>
      <scheme val="minor"/>
    </font>
    <font>
      <i/>
      <sz val="11"/>
      <color theme="1"/>
      <name val="Calibri"/>
      <family val="2"/>
      <charset val="204"/>
      <scheme val="minor"/>
    </font>
    <font>
      <sz val="11"/>
      <color theme="4" tint="0.79998168889431442"/>
      <name val="Calibri"/>
      <family val="2"/>
      <scheme val="minor"/>
    </font>
    <font>
      <sz val="10"/>
      <name val="Arial Cyr"/>
      <charset val="204"/>
    </font>
    <font>
      <b/>
      <sz val="10"/>
      <name val="Times New Roman"/>
      <family val="1"/>
      <charset val="204"/>
    </font>
    <font>
      <sz val="10"/>
      <name val="Times New Roman"/>
      <family val="1"/>
      <charset val="204"/>
    </font>
    <font>
      <sz val="10"/>
      <color theme="1"/>
      <name val="Arial"/>
      <family val="2"/>
    </font>
    <font>
      <sz val="10"/>
      <color theme="1"/>
      <name val="Calibri"/>
      <family val="2"/>
      <scheme val="minor"/>
    </font>
    <font>
      <sz val="10"/>
      <color indexed="8"/>
      <name val="Times New Roman"/>
      <family val="1"/>
      <charset val="204"/>
    </font>
    <font>
      <sz val="10"/>
      <color theme="7" tint="0.59999389629810485"/>
      <name val="Times New Roman"/>
      <family val="1"/>
      <charset val="204"/>
    </font>
    <font>
      <sz val="10"/>
      <color theme="0"/>
      <name val="Calibri"/>
      <family val="2"/>
      <charset val="204"/>
      <scheme val="minor"/>
    </font>
    <font>
      <sz val="12"/>
      <color theme="0"/>
      <name val="Calibri"/>
      <family val="2"/>
      <scheme val="minor"/>
    </font>
    <font>
      <sz val="11"/>
      <color theme="7" tint="-0.499984740745262"/>
      <name val="Calibri"/>
      <family val="2"/>
      <scheme val="minor"/>
    </font>
  </fonts>
  <fills count="34">
    <fill>
      <patternFill patternType="none"/>
    </fill>
    <fill>
      <patternFill patternType="gray125"/>
    </fill>
    <fill>
      <patternFill patternType="solid">
        <fgColor theme="7" tint="0.599963377788628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2" tint="-0.749992370372631"/>
        <bgColor indexed="64"/>
      </patternFill>
    </fill>
    <fill>
      <patternFill patternType="solid">
        <fgColor theme="0"/>
        <bgColor indexed="64"/>
      </patternFill>
    </fill>
    <fill>
      <patternFill patternType="solid">
        <fgColor theme="4" tint="0.59999389629810485"/>
        <bgColor indexed="64"/>
      </patternFill>
    </fill>
    <fill>
      <patternFill patternType="solid">
        <fgColor indexed="42"/>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249977111117893"/>
        <bgColor indexed="64"/>
      </patternFill>
    </fill>
  </fills>
  <borders count="5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right/>
      <top style="medium">
        <color indexed="64"/>
      </top>
      <bottom style="medium">
        <color indexed="64"/>
      </bottom>
      <diagonal/>
    </border>
    <border>
      <left style="thin">
        <color auto="1"/>
      </left>
      <right style="thin">
        <color auto="1"/>
      </right>
      <top style="thin">
        <color auto="1"/>
      </top>
      <bottom/>
      <diagonal/>
    </border>
    <border>
      <left/>
      <right/>
      <top style="thin">
        <color indexed="64"/>
      </top>
      <bottom style="thin">
        <color indexed="64"/>
      </bottom>
      <diagonal/>
    </border>
    <border>
      <left style="thin">
        <color auto="1"/>
      </left>
      <right/>
      <top/>
      <bottom/>
      <diagonal/>
    </border>
    <border>
      <left/>
      <right style="thin">
        <color indexed="64"/>
      </right>
      <top style="thin">
        <color auto="1"/>
      </top>
      <bottom/>
      <diagonal/>
    </border>
    <border>
      <left style="thin">
        <color indexed="64"/>
      </left>
      <right/>
      <top style="thin">
        <color auto="1"/>
      </top>
      <bottom/>
      <diagonal/>
    </border>
    <border>
      <left style="thin">
        <color indexed="64"/>
      </left>
      <right/>
      <top/>
      <bottom style="thin">
        <color auto="1"/>
      </bottom>
      <diagonal/>
    </border>
    <border>
      <left/>
      <right style="thin">
        <color indexed="64"/>
      </right>
      <top/>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style="thin">
        <color theme="3" tint="-0.499984740745262"/>
      </right>
      <top style="thin">
        <color theme="3" tint="-0.499984740745262"/>
      </top>
      <bottom style="medium">
        <color theme="3" tint="-0.499984740745262"/>
      </bottom>
      <diagonal/>
    </border>
    <border>
      <left style="medium">
        <color theme="3" tint="-0.499984740745262"/>
      </left>
      <right style="thin">
        <color theme="3" tint="-0.499984740745262"/>
      </right>
      <top style="medium">
        <color theme="3" tint="-0.499984740745262"/>
      </top>
      <bottom style="thin">
        <color theme="3" tint="-0.499984740745262"/>
      </bottom>
      <diagonal/>
    </border>
    <border>
      <left style="thin">
        <color theme="3" tint="-0.499984740745262"/>
      </left>
      <right style="thin">
        <color theme="3" tint="-0.499984740745262"/>
      </right>
      <top style="medium">
        <color theme="3" tint="-0.499984740745262"/>
      </top>
      <bottom style="thin">
        <color theme="3" tint="-0.499984740745262"/>
      </bottom>
      <diagonal/>
    </border>
    <border>
      <left style="thin">
        <color theme="3" tint="-0.499984740745262"/>
      </left>
      <right style="medium">
        <color theme="3" tint="-0.499984740745262"/>
      </right>
      <top style="medium">
        <color theme="3" tint="-0.499984740745262"/>
      </top>
      <bottom style="thin">
        <color theme="3" tint="-0.499984740745262"/>
      </bottom>
      <diagonal/>
    </border>
    <border>
      <left style="medium">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style="thin">
        <color theme="3" tint="-0.499984740745262"/>
      </left>
      <right/>
      <top style="thin">
        <color theme="3" tint="-0.499984740745262"/>
      </top>
      <bottom style="medium">
        <color theme="3" tint="-0.499984740745262"/>
      </bottom>
      <diagonal/>
    </border>
    <border>
      <left style="thin">
        <color theme="3" tint="-0.499984740745262"/>
      </left>
      <right style="thin">
        <color theme="3" tint="-0.499984740745262"/>
      </right>
      <top style="thin">
        <color theme="3" tint="-0.499984740745262"/>
      </top>
      <bottom/>
      <diagonal/>
    </border>
    <border>
      <left style="thin">
        <color theme="3" tint="-0.499984740745262"/>
      </left>
      <right style="thin">
        <color theme="3" tint="-0.499984740745262"/>
      </right>
      <top/>
      <bottom/>
      <diagonal/>
    </border>
    <border>
      <left style="thin">
        <color theme="3" tint="-0.499984740745262"/>
      </left>
      <right style="thin">
        <color theme="3" tint="-0.499984740745262"/>
      </right>
      <top/>
      <bottom style="thin">
        <color theme="3" tint="-0.499984740745262"/>
      </bottom>
      <diagonal/>
    </border>
    <border>
      <left style="medium">
        <color theme="3" tint="-0.499984740745262"/>
      </left>
      <right style="thin">
        <color theme="3" tint="-0.499984740745262"/>
      </right>
      <top style="thin">
        <color theme="3" tint="-0.499984740745262"/>
      </top>
      <bottom/>
      <diagonal/>
    </border>
    <border>
      <left/>
      <right/>
      <top/>
      <bottom style="medium">
        <color theme="3" tint="-0.499984740745262"/>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theme="1"/>
      </right>
      <top style="thin">
        <color theme="1"/>
      </top>
      <bottom/>
      <diagonal/>
    </border>
    <border>
      <left style="medium">
        <color theme="1"/>
      </left>
      <right style="medium">
        <color theme="1"/>
      </right>
      <top style="medium">
        <color theme="1"/>
      </top>
      <bottom style="medium">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medium">
        <color theme="1"/>
      </left>
      <right style="medium">
        <color theme="1"/>
      </right>
      <top style="medium">
        <color theme="1"/>
      </top>
      <bottom style="thin">
        <color theme="1"/>
      </bottom>
      <diagonal/>
    </border>
    <border>
      <left style="medium">
        <color theme="1"/>
      </left>
      <right style="medium">
        <color theme="1"/>
      </right>
      <top/>
      <bottom style="thin">
        <color theme="1"/>
      </bottom>
      <diagonal/>
    </border>
    <border>
      <left style="medium">
        <color theme="1"/>
      </left>
      <right style="medium">
        <color theme="1"/>
      </right>
      <top/>
      <bottom style="medium">
        <color theme="1"/>
      </bottom>
      <diagonal/>
    </border>
    <border>
      <left/>
      <right style="thin">
        <color theme="1"/>
      </right>
      <top/>
      <bottom style="medium">
        <color theme="1"/>
      </bottom>
      <diagonal/>
    </border>
    <border>
      <left style="medium">
        <color theme="1"/>
      </left>
      <right style="medium">
        <color theme="1"/>
      </right>
      <top style="thin">
        <color theme="1"/>
      </top>
      <bottom style="medium">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s>
  <cellStyleXfs count="6">
    <xf numFmtId="0" fontId="0" fillId="0" borderId="0"/>
    <xf numFmtId="0" fontId="3" fillId="0" borderId="0"/>
    <xf numFmtId="42" fontId="4" fillId="2" borderId="1" applyAlignment="0">
      <alignment horizontal="right" vertical="center" wrapText="1"/>
    </xf>
    <xf numFmtId="0" fontId="17" fillId="0" borderId="0"/>
    <xf numFmtId="0" fontId="20" fillId="0" borderId="0"/>
    <xf numFmtId="0" fontId="3" fillId="0" borderId="0"/>
  </cellStyleXfs>
  <cellXfs count="131">
    <xf numFmtId="0" fontId="0" fillId="0" borderId="0" xfId="0"/>
    <xf numFmtId="0" fontId="5" fillId="0" borderId="0" xfId="0" applyFont="1"/>
    <xf numFmtId="0" fontId="6" fillId="3" borderId="1" xfId="1" applyFont="1" applyFill="1" applyBorder="1" applyAlignment="1">
      <alignment horizontal="left" vertical="center" wrapText="1" indent="2"/>
    </xf>
    <xf numFmtId="3" fontId="6" fillId="0" borderId="1" xfId="1" applyNumberFormat="1" applyFont="1" applyBorder="1" applyAlignment="1">
      <alignment horizontal="right" vertical="center" wrapText="1"/>
    </xf>
    <xf numFmtId="3" fontId="6" fillId="0" borderId="1" xfId="1" applyNumberFormat="1" applyFont="1" applyBorder="1" applyAlignment="1">
      <alignment horizontal="right" vertical="center"/>
    </xf>
    <xf numFmtId="0" fontId="0" fillId="0" borderId="0" xfId="0" applyFont="1"/>
    <xf numFmtId="0" fontId="7" fillId="0" borderId="0" xfId="0" applyFont="1"/>
    <xf numFmtId="0" fontId="0" fillId="7" borderId="6" xfId="0" applyFill="1" applyBorder="1"/>
    <xf numFmtId="0" fontId="9" fillId="7" borderId="5" xfId="0" applyFont="1" applyFill="1" applyBorder="1"/>
    <xf numFmtId="0" fontId="5" fillId="3" borderId="0" xfId="0" applyFont="1" applyFill="1"/>
    <xf numFmtId="0" fontId="5" fillId="6" borderId="0" xfId="0" applyFont="1" applyFill="1"/>
    <xf numFmtId="3" fontId="10" fillId="6" borderId="3" xfId="1" applyNumberFormat="1" applyFont="1" applyFill="1" applyBorder="1" applyAlignment="1">
      <alignment horizontal="right" vertical="center" wrapText="1"/>
    </xf>
    <xf numFmtId="3" fontId="6" fillId="8" borderId="2" xfId="1" applyNumberFormat="1" applyFont="1" applyFill="1" applyBorder="1" applyAlignment="1">
      <alignment horizontal="right" vertical="center" wrapText="1"/>
    </xf>
    <xf numFmtId="3" fontId="6" fillId="8" borderId="2" xfId="1" applyNumberFormat="1" applyFont="1" applyFill="1" applyBorder="1" applyAlignment="1">
      <alignment horizontal="right" vertical="center"/>
    </xf>
    <xf numFmtId="3" fontId="0" fillId="0" borderId="0" xfId="0" applyNumberFormat="1"/>
    <xf numFmtId="0" fontId="8" fillId="10" borderId="5" xfId="0" applyFont="1" applyFill="1" applyBorder="1"/>
    <xf numFmtId="0" fontId="5" fillId="5" borderId="7" xfId="0" applyFont="1" applyFill="1" applyBorder="1"/>
    <xf numFmtId="0" fontId="5" fillId="5" borderId="8" xfId="0" applyFont="1" applyFill="1" applyBorder="1"/>
    <xf numFmtId="0" fontId="5" fillId="5" borderId="9" xfId="0" applyFont="1" applyFill="1" applyBorder="1"/>
    <xf numFmtId="0" fontId="5" fillId="5" borderId="10" xfId="0" applyFont="1" applyFill="1" applyBorder="1"/>
    <xf numFmtId="0" fontId="5" fillId="5" borderId="4" xfId="0" applyFont="1" applyFill="1" applyBorder="1"/>
    <xf numFmtId="0" fontId="5" fillId="5" borderId="11" xfId="0" applyFont="1" applyFill="1" applyBorder="1"/>
    <xf numFmtId="0" fontId="0" fillId="10" borderId="14" xfId="0" applyFill="1" applyBorder="1"/>
    <xf numFmtId="0" fontId="0" fillId="5" borderId="1" xfId="0" applyFill="1" applyBorder="1"/>
    <xf numFmtId="0" fontId="0" fillId="4" borderId="8" xfId="0" applyFill="1" applyBorder="1"/>
    <xf numFmtId="3" fontId="0" fillId="4" borderId="1" xfId="0" applyNumberFormat="1" applyFill="1" applyBorder="1"/>
    <xf numFmtId="3" fontId="0" fillId="4" borderId="1" xfId="0" applyNumberFormat="1" applyFont="1" applyFill="1" applyBorder="1"/>
    <xf numFmtId="0" fontId="0" fillId="4" borderId="1" xfId="0" applyFill="1" applyBorder="1"/>
    <xf numFmtId="0" fontId="0" fillId="4" borderId="9" xfId="0" applyFill="1" applyBorder="1"/>
    <xf numFmtId="3" fontId="0" fillId="11" borderId="1" xfId="0" applyNumberFormat="1" applyFill="1" applyBorder="1"/>
    <xf numFmtId="0" fontId="0" fillId="11" borderId="1" xfId="0" applyFill="1" applyBorder="1"/>
    <xf numFmtId="0" fontId="9" fillId="12" borderId="5" xfId="0" applyFont="1" applyFill="1" applyBorder="1"/>
    <xf numFmtId="0" fontId="9" fillId="12" borderId="14" xfId="0" applyFont="1" applyFill="1" applyBorder="1"/>
    <xf numFmtId="0" fontId="2" fillId="4" borderId="7" xfId="0" applyFont="1" applyFill="1" applyBorder="1"/>
    <xf numFmtId="3" fontId="0" fillId="4" borderId="12" xfId="0" applyNumberFormat="1" applyFill="1" applyBorder="1"/>
    <xf numFmtId="0" fontId="0" fillId="4" borderId="13" xfId="0" applyFill="1" applyBorder="1"/>
    <xf numFmtId="0" fontId="0" fillId="4" borderId="10" xfId="0" applyFont="1" applyFill="1" applyBorder="1"/>
    <xf numFmtId="0" fontId="0" fillId="4" borderId="4" xfId="0" applyFill="1" applyBorder="1"/>
    <xf numFmtId="3" fontId="0" fillId="4" borderId="11" xfId="0" applyNumberFormat="1" applyFill="1" applyBorder="1"/>
    <xf numFmtId="0" fontId="11" fillId="9" borderId="1" xfId="0" applyFont="1" applyFill="1" applyBorder="1"/>
    <xf numFmtId="0" fontId="12" fillId="9" borderId="1" xfId="0" applyFont="1" applyFill="1" applyBorder="1"/>
    <xf numFmtId="0" fontId="12" fillId="9" borderId="1" xfId="0" applyFont="1" applyFill="1" applyBorder="1" applyAlignment="1">
      <alignment horizontal="center"/>
    </xf>
    <xf numFmtId="0" fontId="5" fillId="5" borderId="1" xfId="0" applyFont="1" applyFill="1" applyBorder="1"/>
    <xf numFmtId="0" fontId="8" fillId="5" borderId="1" xfId="0" applyFont="1" applyFill="1" applyBorder="1"/>
    <xf numFmtId="0" fontId="0" fillId="14" borderId="0" xfId="0" applyFill="1"/>
    <xf numFmtId="0" fontId="0" fillId="15" borderId="0" xfId="0" applyFill="1"/>
    <xf numFmtId="3" fontId="0" fillId="11" borderId="15" xfId="0" applyNumberFormat="1" applyFill="1" applyBorder="1"/>
    <xf numFmtId="0" fontId="0" fillId="10" borderId="2" xfId="0" applyFill="1" applyBorder="1"/>
    <xf numFmtId="0" fontId="13" fillId="10" borderId="16" xfId="0" applyFont="1" applyFill="1" applyBorder="1" applyAlignment="1">
      <alignment horizontal="right"/>
    </xf>
    <xf numFmtId="0" fontId="0" fillId="5" borderId="1" xfId="0" applyFont="1" applyFill="1" applyBorder="1"/>
    <xf numFmtId="3" fontId="7" fillId="0" borderId="0" xfId="0" applyNumberFormat="1" applyFont="1"/>
    <xf numFmtId="0" fontId="0" fillId="13" borderId="1" xfId="0" applyFont="1" applyFill="1" applyBorder="1"/>
    <xf numFmtId="0" fontId="0" fillId="0" borderId="1" xfId="0" applyBorder="1"/>
    <xf numFmtId="0" fontId="0" fillId="13" borderId="1" xfId="0" applyFill="1" applyBorder="1"/>
    <xf numFmtId="2" fontId="0" fillId="14" borderId="1" xfId="0" applyNumberFormat="1" applyFill="1" applyBorder="1"/>
    <xf numFmtId="0" fontId="0" fillId="15" borderId="1" xfId="0" applyFill="1" applyBorder="1"/>
    <xf numFmtId="0" fontId="14" fillId="23" borderId="0" xfId="0" applyFont="1" applyFill="1"/>
    <xf numFmtId="0" fontId="0" fillId="19" borderId="1" xfId="0" applyFill="1" applyBorder="1"/>
    <xf numFmtId="0" fontId="0" fillId="18" borderId="1" xfId="0" applyFill="1" applyBorder="1"/>
    <xf numFmtId="0" fontId="14" fillId="12" borderId="1" xfId="0" applyFont="1" applyFill="1" applyBorder="1"/>
    <xf numFmtId="0" fontId="14" fillId="23" borderId="1" xfId="0" applyFont="1" applyFill="1" applyBorder="1"/>
    <xf numFmtId="3" fontId="0" fillId="19" borderId="0" xfId="0" applyNumberFormat="1" applyFill="1"/>
    <xf numFmtId="0" fontId="0" fillId="4" borderId="18" xfId="0" applyFill="1" applyBorder="1"/>
    <xf numFmtId="0" fontId="1" fillId="4" borderId="19" xfId="0" applyFont="1" applyFill="1" applyBorder="1"/>
    <xf numFmtId="0" fontId="15" fillId="19" borderId="17" xfId="0" applyFont="1" applyFill="1" applyBorder="1"/>
    <xf numFmtId="0" fontId="1" fillId="4" borderId="17" xfId="0" applyFont="1" applyFill="1" applyBorder="1"/>
    <xf numFmtId="0" fontId="0" fillId="4" borderId="17" xfId="0" applyFill="1" applyBorder="1"/>
    <xf numFmtId="0" fontId="15" fillId="19" borderId="20" xfId="0" applyFont="1" applyFill="1" applyBorder="1"/>
    <xf numFmtId="0" fontId="0" fillId="19" borderId="21" xfId="0" applyFill="1" applyBorder="1"/>
    <xf numFmtId="0" fontId="0" fillId="4" borderId="21" xfId="0" applyFill="1" applyBorder="1"/>
    <xf numFmtId="0" fontId="0" fillId="25" borderId="22" xfId="0" applyFill="1" applyBorder="1"/>
    <xf numFmtId="0" fontId="0" fillId="0" borderId="22" xfId="0" applyBorder="1"/>
    <xf numFmtId="0" fontId="0" fillId="17" borderId="22" xfId="0" applyFill="1" applyBorder="1"/>
    <xf numFmtId="0" fontId="0" fillId="26" borderId="22" xfId="0" applyFill="1" applyBorder="1"/>
    <xf numFmtId="0" fontId="0" fillId="20" borderId="22" xfId="0" applyFill="1" applyBorder="1"/>
    <xf numFmtId="0" fontId="16" fillId="21" borderId="22" xfId="0" applyFont="1" applyFill="1" applyBorder="1"/>
    <xf numFmtId="0" fontId="16" fillId="22" borderId="22" xfId="0" applyFont="1" applyFill="1" applyBorder="1"/>
    <xf numFmtId="0" fontId="21" fillId="9" borderId="0" xfId="0" applyFont="1" applyFill="1"/>
    <xf numFmtId="0" fontId="21" fillId="0" borderId="0" xfId="0" applyFont="1"/>
    <xf numFmtId="0" fontId="23" fillId="9" borderId="15" xfId="3" applyFont="1" applyFill="1" applyBorder="1" applyAlignment="1">
      <alignment horizontal="center" vertical="top" wrapText="1"/>
    </xf>
    <xf numFmtId="0" fontId="24" fillId="9" borderId="22" xfId="3" applyFont="1" applyFill="1" applyBorder="1" applyAlignment="1">
      <alignment wrapText="1"/>
    </xf>
    <xf numFmtId="0" fontId="18" fillId="11" borderId="15" xfId="3" applyFont="1" applyFill="1" applyBorder="1" applyAlignment="1">
      <alignment horizontal="center" wrapText="1"/>
    </xf>
    <xf numFmtId="3" fontId="22" fillId="27" borderId="22" xfId="3" applyNumberFormat="1" applyFont="1" applyFill="1" applyBorder="1" applyAlignment="1">
      <alignment horizontal="right" wrapText="1"/>
    </xf>
    <xf numFmtId="3" fontId="19" fillId="27" borderId="22" xfId="3" applyNumberFormat="1" applyFont="1" applyFill="1" applyBorder="1" applyAlignment="1">
      <alignment horizontal="right" wrapText="1"/>
    </xf>
    <xf numFmtId="0" fontId="18" fillId="11" borderId="15" xfId="3" applyFont="1" applyFill="1" applyBorder="1" applyAlignment="1">
      <alignment horizontal="center"/>
    </xf>
    <xf numFmtId="0" fontId="25" fillId="9" borderId="0" xfId="0" applyFont="1" applyFill="1" applyAlignment="1">
      <alignment vertical="center"/>
    </xf>
    <xf numFmtId="0" fontId="0" fillId="0" borderId="0" xfId="0" applyBorder="1"/>
    <xf numFmtId="0" fontId="0" fillId="5" borderId="22" xfId="0" applyFont="1" applyFill="1" applyBorder="1"/>
    <xf numFmtId="0" fontId="0" fillId="29" borderId="22" xfId="0" applyFont="1" applyFill="1" applyBorder="1"/>
    <xf numFmtId="3" fontId="26" fillId="14" borderId="22" xfId="0" applyNumberFormat="1" applyFont="1" applyFill="1" applyBorder="1"/>
    <xf numFmtId="0" fontId="0" fillId="11" borderId="22" xfId="0" applyFont="1" applyFill="1" applyBorder="1"/>
    <xf numFmtId="0" fontId="7" fillId="24" borderId="25" xfId="0" applyFont="1" applyFill="1" applyBorder="1" applyAlignment="1">
      <alignment wrapText="1"/>
    </xf>
    <xf numFmtId="0" fontId="7" fillId="24" borderId="26" xfId="0" applyFont="1" applyFill="1" applyBorder="1" applyAlignment="1">
      <alignment wrapText="1"/>
    </xf>
    <xf numFmtId="3" fontId="0" fillId="16" borderId="27" xfId="0" applyNumberFormat="1" applyFont="1" applyFill="1" applyBorder="1"/>
    <xf numFmtId="3" fontId="26" fillId="14" borderId="23" xfId="0" applyNumberFormat="1" applyFont="1" applyFill="1" applyBorder="1"/>
    <xf numFmtId="0" fontId="0" fillId="5" borderId="23" xfId="0" applyFont="1" applyFill="1" applyBorder="1"/>
    <xf numFmtId="0" fontId="0" fillId="11" borderId="23" xfId="0" applyFont="1" applyFill="1" applyBorder="1"/>
    <xf numFmtId="0" fontId="0" fillId="29" borderId="23" xfId="0" applyFont="1" applyFill="1" applyBorder="1"/>
    <xf numFmtId="0" fontId="0" fillId="30" borderId="28" xfId="0" applyFont="1" applyFill="1" applyBorder="1"/>
    <xf numFmtId="0" fontId="0" fillId="30" borderId="29" xfId="0" applyFont="1" applyFill="1" applyBorder="1"/>
    <xf numFmtId="0" fontId="0" fillId="33" borderId="30" xfId="0" applyFont="1" applyFill="1" applyBorder="1"/>
    <xf numFmtId="0" fontId="0" fillId="33" borderId="31" xfId="0" applyFont="1" applyFill="1" applyBorder="1"/>
    <xf numFmtId="0" fontId="0" fillId="33" borderId="32" xfId="0" applyFont="1" applyFill="1" applyBorder="1"/>
    <xf numFmtId="3" fontId="0" fillId="16" borderId="33" xfId="0" applyNumberFormat="1" applyFont="1" applyFill="1" applyBorder="1"/>
    <xf numFmtId="0" fontId="7" fillId="15" borderId="24" xfId="0" applyFont="1" applyFill="1" applyBorder="1" applyAlignment="1">
      <alignment wrapText="1"/>
    </xf>
    <xf numFmtId="0" fontId="7" fillId="15" borderId="25" xfId="0" applyFont="1" applyFill="1" applyBorder="1" applyAlignment="1">
      <alignment wrapText="1"/>
    </xf>
    <xf numFmtId="0" fontId="7" fillId="24" borderId="0" xfId="0" applyFont="1" applyFill="1" applyAlignment="1">
      <alignment wrapText="1"/>
    </xf>
    <xf numFmtId="0" fontId="7" fillId="31" borderId="34" xfId="0" applyFont="1" applyFill="1" applyBorder="1"/>
    <xf numFmtId="0" fontId="7" fillId="31" borderId="0" xfId="0" applyFont="1" applyFill="1" applyBorder="1"/>
    <xf numFmtId="3" fontId="0" fillId="13" borderId="35" xfId="0" applyNumberFormat="1" applyFill="1" applyBorder="1" applyAlignment="1">
      <alignment horizontal="center" vertical="center"/>
    </xf>
    <xf numFmtId="3" fontId="0" fillId="13" borderId="35" xfId="0" applyNumberFormat="1" applyFont="1" applyFill="1" applyBorder="1" applyAlignment="1">
      <alignment horizontal="center" vertical="center"/>
    </xf>
    <xf numFmtId="0" fontId="0" fillId="13" borderId="40" xfId="0" applyFont="1" applyFill="1" applyBorder="1" applyAlignment="1">
      <alignment horizontal="center" vertical="center"/>
    </xf>
    <xf numFmtId="3" fontId="0" fillId="13" borderId="40" xfId="0" applyNumberFormat="1" applyFill="1" applyBorder="1" applyAlignment="1">
      <alignment horizontal="center" vertical="center"/>
    </xf>
    <xf numFmtId="0" fontId="0" fillId="29" borderId="42" xfId="0" applyFont="1" applyFill="1" applyBorder="1" applyAlignment="1">
      <alignment horizontal="center" vertical="center" wrapText="1"/>
    </xf>
    <xf numFmtId="0" fontId="0" fillId="29" borderId="43" xfId="0" applyFont="1" applyFill="1" applyBorder="1" applyAlignment="1">
      <alignment horizontal="center" vertical="center" wrapText="1"/>
    </xf>
    <xf numFmtId="0" fontId="0" fillId="29" borderId="44" xfId="0" applyFont="1" applyFill="1" applyBorder="1" applyAlignment="1">
      <alignment horizontal="center" vertical="center" wrapText="1"/>
    </xf>
    <xf numFmtId="0" fontId="0" fillId="32" borderId="0" xfId="0" applyFont="1" applyFill="1" applyBorder="1"/>
    <xf numFmtId="0" fontId="0" fillId="32" borderId="36" xfId="0" applyFill="1" applyBorder="1"/>
    <xf numFmtId="0" fontId="0" fillId="32" borderId="37" xfId="0" applyFill="1" applyBorder="1"/>
    <xf numFmtId="0" fontId="7" fillId="31" borderId="45" xfId="0" applyFont="1" applyFill="1" applyBorder="1"/>
    <xf numFmtId="0" fontId="0" fillId="29" borderId="46" xfId="0" applyFont="1" applyFill="1" applyBorder="1" applyAlignment="1">
      <alignment horizontal="center" vertical="center" wrapText="1"/>
    </xf>
    <xf numFmtId="0" fontId="0" fillId="13" borderId="47" xfId="0" applyFont="1" applyFill="1" applyBorder="1" applyAlignment="1">
      <alignment horizontal="center" vertical="center"/>
    </xf>
    <xf numFmtId="0" fontId="0" fillId="13" borderId="41" xfId="0" applyFill="1" applyBorder="1" applyAlignment="1">
      <alignment horizontal="center" vertical="center"/>
    </xf>
    <xf numFmtId="0" fontId="0" fillId="13" borderId="38" xfId="0" applyFill="1" applyBorder="1" applyAlignment="1">
      <alignment horizontal="center" vertical="center"/>
    </xf>
    <xf numFmtId="0" fontId="0" fillId="31" borderId="48" xfId="0" applyFill="1" applyBorder="1" applyAlignment="1">
      <alignment horizontal="center" vertical="center"/>
    </xf>
    <xf numFmtId="0" fontId="0" fillId="31" borderId="49" xfId="0" applyFill="1" applyBorder="1" applyAlignment="1">
      <alignment horizontal="center" vertical="center"/>
    </xf>
    <xf numFmtId="0" fontId="0" fillId="31" borderId="50" xfId="0" applyFill="1" applyBorder="1" applyAlignment="1">
      <alignment horizontal="center" vertical="center"/>
    </xf>
    <xf numFmtId="0" fontId="0" fillId="31" borderId="39" xfId="0" applyFill="1" applyBorder="1" applyAlignment="1">
      <alignment horizontal="center" vertical="center"/>
    </xf>
    <xf numFmtId="0" fontId="7" fillId="28" borderId="22" xfId="0" applyFont="1" applyFill="1" applyBorder="1" applyAlignment="1">
      <alignment horizontal="center" vertical="center"/>
    </xf>
    <xf numFmtId="0" fontId="0" fillId="11" borderId="30" xfId="0" applyFont="1" applyFill="1" applyBorder="1"/>
    <xf numFmtId="3" fontId="0" fillId="11" borderId="30" xfId="0" applyNumberFormat="1" applyFont="1" applyFill="1" applyBorder="1"/>
  </cellXfs>
  <cellStyles count="6">
    <cellStyle name="Normal" xfId="1"/>
    <cellStyle name="Normal 2" xfId="4"/>
    <cellStyle name="Обычный" xfId="0" builtinId="0"/>
    <cellStyle name="Обычный 2" xfId="3"/>
    <cellStyle name="Обычный 2 2" xfId="5"/>
    <cellStyle name="Стиль 1" xfId="2"/>
  </cellStyles>
  <dxfs count="10">
    <dxf>
      <fill>
        <patternFill>
          <bgColor theme="5" tint="0.79998168889431442"/>
        </patternFill>
      </fill>
    </dxf>
    <dxf>
      <font>
        <strike val="0"/>
        <outline val="0"/>
        <shadow val="0"/>
        <u val="none"/>
        <vertAlign val="baseline"/>
        <sz val="8"/>
        <color theme="1"/>
        <name val="Calibri"/>
        <scheme val="minor"/>
      </font>
      <fill>
        <patternFill patternType="solid">
          <fgColor indexed="64"/>
          <bgColor theme="6" tint="0.79998168889431442"/>
        </patternFill>
      </fill>
      <border outline="0">
        <left style="thin">
          <color auto="1"/>
        </left>
      </border>
    </dxf>
    <dxf>
      <font>
        <b val="0"/>
        <i val="0"/>
        <strike val="0"/>
        <condense val="0"/>
        <extend val="0"/>
        <outline val="0"/>
        <shadow val="0"/>
        <u val="none"/>
        <vertAlign val="baseline"/>
        <sz val="8"/>
        <color theme="1"/>
        <name val="Arial"/>
        <scheme val="none"/>
      </font>
      <numFmt numFmtId="3" formatCode="#,##0"/>
      <fill>
        <patternFill patternType="solid">
          <fgColor indexed="64"/>
          <bgColor theme="6" tint="0.59999389629810485"/>
        </patternFill>
      </fill>
      <alignment horizontal="right" vertical="center" textRotation="0" wrapText="0" indent="0" justifyLastLine="0" shrinkToFit="0" readingOrder="0"/>
      <border diagonalUp="0" diagonalDown="0" outline="0">
        <left/>
        <right/>
        <top style="thin">
          <color auto="1"/>
        </top>
        <bottom style="thin">
          <color auto="1"/>
        </bottom>
      </border>
    </dxf>
    <dxf>
      <border outline="0">
        <left style="thin">
          <color auto="1"/>
        </left>
      </border>
    </dxf>
    <dxf>
      <font>
        <strike val="0"/>
        <outline val="0"/>
        <shadow val="0"/>
        <u val="none"/>
        <vertAlign val="baseline"/>
        <sz val="8"/>
        <color theme="1"/>
      </font>
    </dxf>
    <dxf>
      <font>
        <strike val="0"/>
        <outline val="0"/>
        <shadow val="0"/>
        <u val="none"/>
        <vertAlign val="baseline"/>
        <sz val="8"/>
        <color theme="1"/>
      </font>
    </dxf>
    <dxf>
      <font>
        <b val="0"/>
        <i val="0"/>
        <strike val="0"/>
        <condense val="0"/>
        <extend val="0"/>
        <outline val="0"/>
        <shadow val="0"/>
        <u val="none"/>
        <vertAlign val="baseline"/>
        <sz val="8"/>
        <color theme="1"/>
        <name val="Arial"/>
        <scheme val="none"/>
      </font>
      <numFmt numFmtId="3" formatCode="#,##0"/>
      <alignment horizontal="righ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left" vertical="center" textRotation="0" wrapText="1"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8"/>
        <color theme="1"/>
      </font>
    </dxf>
    <dxf>
      <font>
        <strike val="0"/>
        <outline val="0"/>
        <shadow val="0"/>
        <u val="none"/>
        <vertAlign val="baseline"/>
        <sz val="8"/>
        <color theme="1"/>
      </font>
    </dxf>
  </dxfs>
  <tableStyles count="0" defaultTableStyle="TableStyleMedium2" defaultPivotStyle="PivotStyleMedium9"/>
  <colors>
    <mruColors>
      <color rgb="FFCC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 Рис.1 Средняя заработная плата научных сотрудников в РФ за январь-июнь 2022 года, руб</a:t>
            </a:r>
          </a:p>
        </c:rich>
      </c:tx>
      <c:layout>
        <c:manualLayout>
          <c:xMode val="edge"/>
          <c:yMode val="edge"/>
          <c:x val="0.19097616432651821"/>
          <c:y val="9.826774090588155E-3"/>
        </c:manualLayout>
      </c:layout>
      <c:overlay val="0"/>
    </c:title>
    <c:autoTitleDeleted val="0"/>
    <c:plotArea>
      <c:layout>
        <c:manualLayout>
          <c:layoutTarget val="inner"/>
          <c:xMode val="edge"/>
          <c:yMode val="edge"/>
          <c:x val="3.5468149109409368E-2"/>
          <c:y val="8.0485428187804256E-2"/>
          <c:w val="0.9525643322049494"/>
          <c:h val="0.59223143232008635"/>
        </c:manualLayout>
      </c:layout>
      <c:lineChart>
        <c:grouping val="standard"/>
        <c:varyColors val="0"/>
        <c:ser>
          <c:idx val="0"/>
          <c:order val="0"/>
          <c:tx>
            <c:strRef>
              <c:f>'Пространсвенный показатель'!$B$1</c:f>
              <c:strCache>
                <c:ptCount val="1"/>
                <c:pt idx="0">
                  <c:v> Средняя заработная плата научных сотрудников в РФ за январь-июнь 2022 года, руб</c:v>
                </c:pt>
              </c:strCache>
            </c:strRef>
          </c:tx>
          <c:spPr>
            <a:ln>
              <a:solidFill>
                <a:schemeClr val="accent4">
                  <a:lumMod val="75000"/>
                </a:schemeClr>
              </a:solidFill>
            </a:ln>
          </c:spPr>
          <c:marker>
            <c:symbol val="none"/>
          </c:marker>
          <c:cat>
            <c:strRef>
              <c:f>'Пространсвенный показатель'!$A$2:$A$79</c:f>
              <c:strCache>
                <c:ptCount val="78"/>
                <c:pt idx="0">
                  <c:v>Белгородская область </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г.Москва</c:v>
                </c:pt>
                <c:pt idx="18">
                  <c:v>Республика Карелия</c:v>
                </c:pt>
                <c:pt idx="19">
                  <c:v>Республика Коми</c:v>
                </c:pt>
                <c:pt idx="20">
                  <c:v>Вологодская область</c:v>
                </c:pt>
                <c:pt idx="21">
                  <c:v>Калининградская область</c:v>
                </c:pt>
                <c:pt idx="22">
                  <c:v>Ленинградская область</c:v>
                </c:pt>
                <c:pt idx="23">
                  <c:v>Мурманская область</c:v>
                </c:pt>
                <c:pt idx="24">
                  <c:v>Новгородская область</c:v>
                </c:pt>
                <c:pt idx="25">
                  <c:v>Псковская область</c:v>
                </c:pt>
                <c:pt idx="26">
                  <c:v>г.Санкт-Петербург </c:v>
                </c:pt>
                <c:pt idx="27">
                  <c:v>Республика Адыгея</c:v>
                </c:pt>
                <c:pt idx="28">
                  <c:v>Республика Калмыкия</c:v>
                </c:pt>
                <c:pt idx="29">
                  <c:v>Республика Крым</c:v>
                </c:pt>
                <c:pt idx="30">
                  <c:v>Краснодарский край</c:v>
                </c:pt>
                <c:pt idx="31">
                  <c:v>Астраханская область</c:v>
                </c:pt>
                <c:pt idx="32">
                  <c:v>Волгоградская область</c:v>
                </c:pt>
                <c:pt idx="33">
                  <c:v>Ростовская область</c:v>
                </c:pt>
                <c:pt idx="34">
                  <c:v>г. Севастополь</c:v>
                </c:pt>
                <c:pt idx="35">
                  <c:v>Республика Дагестан</c:v>
                </c:pt>
                <c:pt idx="36">
                  <c:v>Республика Ингушетия</c:v>
                </c:pt>
                <c:pt idx="37">
                  <c:v>Кабардино-Балкарская Республика</c:v>
                </c:pt>
                <c:pt idx="38">
                  <c:v>Карачаево-Черкесская Республика</c:v>
                </c:pt>
                <c:pt idx="39">
                  <c:v>Республика Северная Осетия - Алания</c:v>
                </c:pt>
                <c:pt idx="40">
                  <c:v>Чеченская Республика</c:v>
                </c:pt>
                <c:pt idx="41">
                  <c:v>Ставропольский край</c:v>
                </c:pt>
                <c:pt idx="42">
                  <c:v>Республика Башкортостан</c:v>
                </c:pt>
                <c:pt idx="43">
                  <c:v>Республика Марий Эл</c:v>
                </c:pt>
                <c:pt idx="44">
                  <c:v>Республика Мордовия</c:v>
                </c:pt>
                <c:pt idx="45">
                  <c:v>Республика Татарстан (Татарстан)</c:v>
                </c:pt>
                <c:pt idx="46">
                  <c:v>Удмуртская Республика</c:v>
                </c:pt>
                <c:pt idx="47">
                  <c:v>Чувашская Республика - Чувашия</c:v>
                </c:pt>
                <c:pt idx="48">
                  <c:v>Пермский край</c:v>
                </c:pt>
                <c:pt idx="49">
                  <c:v>Кировская область</c:v>
                </c:pt>
                <c:pt idx="50">
                  <c:v>Нижегородская область</c:v>
                </c:pt>
                <c:pt idx="51">
                  <c:v>Оренбургская область</c:v>
                </c:pt>
                <c:pt idx="52">
                  <c:v>Пензенская область</c:v>
                </c:pt>
                <c:pt idx="53">
                  <c:v>Самарская область</c:v>
                </c:pt>
                <c:pt idx="54">
                  <c:v>Саратовская область</c:v>
                </c:pt>
                <c:pt idx="55">
                  <c:v>Ульяновская область</c:v>
                </c:pt>
                <c:pt idx="56">
                  <c:v>Курганская область</c:v>
                </c:pt>
                <c:pt idx="57">
                  <c:v>Свердловская область</c:v>
                </c:pt>
                <c:pt idx="58">
                  <c:v>Челябинская область</c:v>
                </c:pt>
                <c:pt idx="59">
                  <c:v>Республика Алтай</c:v>
                </c:pt>
                <c:pt idx="60">
                  <c:v>Республика Тыва</c:v>
                </c:pt>
                <c:pt idx="61">
                  <c:v>Республика Хакасия</c:v>
                </c:pt>
                <c:pt idx="62">
                  <c:v>Алтайский край</c:v>
                </c:pt>
                <c:pt idx="63">
                  <c:v>Красноярский край</c:v>
                </c:pt>
                <c:pt idx="64">
                  <c:v>Иркутская область</c:v>
                </c:pt>
                <c:pt idx="65">
                  <c:v>Кемеровская область</c:v>
                </c:pt>
                <c:pt idx="66">
                  <c:v>Новосибирская область</c:v>
                </c:pt>
                <c:pt idx="67">
                  <c:v>Омская область</c:v>
                </c:pt>
                <c:pt idx="68">
                  <c:v>Томская область</c:v>
                </c:pt>
                <c:pt idx="69">
                  <c:v>Республика Бурятия</c:v>
                </c:pt>
                <c:pt idx="70">
                  <c:v>Республика Саха (Якутия)</c:v>
                </c:pt>
                <c:pt idx="71">
                  <c:v>Забайкальский край</c:v>
                </c:pt>
                <c:pt idx="72">
                  <c:v>Камчатский край</c:v>
                </c:pt>
                <c:pt idx="73">
                  <c:v>Приморский край</c:v>
                </c:pt>
                <c:pt idx="74">
                  <c:v>Хабаровский край</c:v>
                </c:pt>
                <c:pt idx="75">
                  <c:v>Амурская область</c:v>
                </c:pt>
                <c:pt idx="76">
                  <c:v>Магаданская область</c:v>
                </c:pt>
                <c:pt idx="77">
                  <c:v>Сахалинская область</c:v>
                </c:pt>
              </c:strCache>
            </c:strRef>
          </c:cat>
          <c:val>
            <c:numRef>
              <c:f>'Пространсвенный показатель'!$B$2:$B$79</c:f>
              <c:numCache>
                <c:formatCode>#,##0</c:formatCode>
                <c:ptCount val="78"/>
                <c:pt idx="0">
                  <c:v>144841.9</c:v>
                </c:pt>
                <c:pt idx="1">
                  <c:v>59605</c:v>
                </c:pt>
                <c:pt idx="2">
                  <c:v>84187.9</c:v>
                </c:pt>
                <c:pt idx="3">
                  <c:v>62261.7</c:v>
                </c:pt>
                <c:pt idx="4">
                  <c:v>61381.2</c:v>
                </c:pt>
                <c:pt idx="5">
                  <c:v>95741.6</c:v>
                </c:pt>
                <c:pt idx="6">
                  <c:v>60551</c:v>
                </c:pt>
                <c:pt idx="7">
                  <c:v>79708.899999999994</c:v>
                </c:pt>
                <c:pt idx="8">
                  <c:v>78418.7</c:v>
                </c:pt>
                <c:pt idx="9">
                  <c:v>100085.9</c:v>
                </c:pt>
                <c:pt idx="10">
                  <c:v>57515.3</c:v>
                </c:pt>
                <c:pt idx="11">
                  <c:v>84528.2</c:v>
                </c:pt>
                <c:pt idx="12">
                  <c:v>70869.7</c:v>
                </c:pt>
                <c:pt idx="13">
                  <c:v>56843.3</c:v>
                </c:pt>
                <c:pt idx="14">
                  <c:v>57855.1</c:v>
                </c:pt>
                <c:pt idx="15">
                  <c:v>80528.7</c:v>
                </c:pt>
                <c:pt idx="16">
                  <c:v>64107.9</c:v>
                </c:pt>
                <c:pt idx="17">
                  <c:v>141707.9</c:v>
                </c:pt>
                <c:pt idx="18">
                  <c:v>73282.100000000006</c:v>
                </c:pt>
                <c:pt idx="19">
                  <c:v>87163.3</c:v>
                </c:pt>
                <c:pt idx="20">
                  <c:v>75412.399999999994</c:v>
                </c:pt>
                <c:pt idx="21">
                  <c:v>90379.6</c:v>
                </c:pt>
                <c:pt idx="22">
                  <c:v>96401.8</c:v>
                </c:pt>
                <c:pt idx="23">
                  <c:v>131119.29999999999</c:v>
                </c:pt>
                <c:pt idx="24">
                  <c:v>101867.6</c:v>
                </c:pt>
                <c:pt idx="25">
                  <c:v>70558</c:v>
                </c:pt>
                <c:pt idx="26">
                  <c:v>115230.39999999999</c:v>
                </c:pt>
                <c:pt idx="27">
                  <c:v>63800.4</c:v>
                </c:pt>
                <c:pt idx="28">
                  <c:v>43047</c:v>
                </c:pt>
                <c:pt idx="29">
                  <c:v>62236.7</c:v>
                </c:pt>
                <c:pt idx="30">
                  <c:v>74478</c:v>
                </c:pt>
                <c:pt idx="31">
                  <c:v>66024.100000000006</c:v>
                </c:pt>
                <c:pt idx="32">
                  <c:v>65901</c:v>
                </c:pt>
                <c:pt idx="33">
                  <c:v>72883.7</c:v>
                </c:pt>
                <c:pt idx="34">
                  <c:v>75789.8</c:v>
                </c:pt>
                <c:pt idx="35">
                  <c:v>45619.7</c:v>
                </c:pt>
                <c:pt idx="36">
                  <c:v>50547.7</c:v>
                </c:pt>
                <c:pt idx="37">
                  <c:v>45895</c:v>
                </c:pt>
                <c:pt idx="38">
                  <c:v>63388.2</c:v>
                </c:pt>
                <c:pt idx="39">
                  <c:v>44456.5</c:v>
                </c:pt>
                <c:pt idx="40">
                  <c:v>57928</c:v>
                </c:pt>
                <c:pt idx="41">
                  <c:v>55508.6</c:v>
                </c:pt>
                <c:pt idx="42">
                  <c:v>82577.2</c:v>
                </c:pt>
                <c:pt idx="43">
                  <c:v>59162.3</c:v>
                </c:pt>
                <c:pt idx="44">
                  <c:v>62494.1</c:v>
                </c:pt>
                <c:pt idx="45">
                  <c:v>81373.399999999994</c:v>
                </c:pt>
                <c:pt idx="46">
                  <c:v>59212.9</c:v>
                </c:pt>
                <c:pt idx="47">
                  <c:v>67710.5</c:v>
                </c:pt>
                <c:pt idx="48">
                  <c:v>85984.3</c:v>
                </c:pt>
                <c:pt idx="49">
                  <c:v>77086.600000000006</c:v>
                </c:pt>
                <c:pt idx="50">
                  <c:v>94855.2</c:v>
                </c:pt>
                <c:pt idx="51">
                  <c:v>66298.7</c:v>
                </c:pt>
                <c:pt idx="52">
                  <c:v>70974.7</c:v>
                </c:pt>
                <c:pt idx="53">
                  <c:v>82575.7</c:v>
                </c:pt>
                <c:pt idx="54">
                  <c:v>61406</c:v>
                </c:pt>
                <c:pt idx="55">
                  <c:v>77421.3</c:v>
                </c:pt>
                <c:pt idx="56">
                  <c:v>78384.399999999994</c:v>
                </c:pt>
                <c:pt idx="57">
                  <c:v>84349.1</c:v>
                </c:pt>
                <c:pt idx="58">
                  <c:v>106305.9</c:v>
                </c:pt>
                <c:pt idx="59">
                  <c:v>61587.8</c:v>
                </c:pt>
                <c:pt idx="60">
                  <c:v>69954.899999999994</c:v>
                </c:pt>
                <c:pt idx="61">
                  <c:v>87882.8</c:v>
                </c:pt>
                <c:pt idx="62">
                  <c:v>61622.3</c:v>
                </c:pt>
                <c:pt idx="63">
                  <c:v>86157.4</c:v>
                </c:pt>
                <c:pt idx="64">
                  <c:v>85382.1</c:v>
                </c:pt>
                <c:pt idx="65">
                  <c:v>83000.399999999994</c:v>
                </c:pt>
                <c:pt idx="66">
                  <c:v>79813.7</c:v>
                </c:pt>
                <c:pt idx="67">
                  <c:v>64327.6</c:v>
                </c:pt>
                <c:pt idx="68">
                  <c:v>102589.1</c:v>
                </c:pt>
                <c:pt idx="69">
                  <c:v>70284</c:v>
                </c:pt>
                <c:pt idx="70">
                  <c:v>132240.79999999999</c:v>
                </c:pt>
                <c:pt idx="71">
                  <c:v>84921.4</c:v>
                </c:pt>
                <c:pt idx="72">
                  <c:v>142226.20000000001</c:v>
                </c:pt>
                <c:pt idx="73">
                  <c:v>88771</c:v>
                </c:pt>
                <c:pt idx="74">
                  <c:v>105747.3</c:v>
                </c:pt>
                <c:pt idx="75">
                  <c:v>82690</c:v>
                </c:pt>
                <c:pt idx="76">
                  <c:v>186851.9</c:v>
                </c:pt>
                <c:pt idx="77">
                  <c:v>157522.9</c:v>
                </c:pt>
              </c:numCache>
            </c:numRef>
          </c:val>
          <c:smooth val="0"/>
        </c:ser>
        <c:dLbls>
          <c:showLegendKey val="0"/>
          <c:showVal val="0"/>
          <c:showCatName val="0"/>
          <c:showSerName val="0"/>
          <c:showPercent val="0"/>
          <c:showBubbleSize val="0"/>
        </c:dLbls>
        <c:marker val="1"/>
        <c:smooth val="0"/>
        <c:axId val="48981120"/>
        <c:axId val="48982656"/>
      </c:lineChart>
      <c:catAx>
        <c:axId val="48981120"/>
        <c:scaling>
          <c:orientation val="minMax"/>
        </c:scaling>
        <c:delete val="0"/>
        <c:axPos val="b"/>
        <c:majorTickMark val="out"/>
        <c:minorTickMark val="none"/>
        <c:tickLblPos val="nextTo"/>
        <c:txPr>
          <a:bodyPr rot="-5400000" vert="horz"/>
          <a:lstStyle/>
          <a:p>
            <a:pPr>
              <a:defRPr i="0"/>
            </a:pPr>
            <a:endParaRPr lang="ru-RU"/>
          </a:p>
        </c:txPr>
        <c:crossAx val="48982656"/>
        <c:crosses val="autoZero"/>
        <c:auto val="1"/>
        <c:lblAlgn val="ctr"/>
        <c:lblOffset val="100"/>
        <c:noMultiLvlLbl val="0"/>
      </c:catAx>
      <c:valAx>
        <c:axId val="48982656"/>
        <c:scaling>
          <c:orientation val="minMax"/>
          <c:max val="190000"/>
          <c:min val="40000"/>
        </c:scaling>
        <c:delete val="0"/>
        <c:axPos val="l"/>
        <c:majorGridlines/>
        <c:numFmt formatCode="#,##0" sourceLinked="1"/>
        <c:majorTickMark val="out"/>
        <c:minorTickMark val="none"/>
        <c:tickLblPos val="nextTo"/>
        <c:crossAx val="48981120"/>
        <c:crosses val="autoZero"/>
        <c:crossBetween val="between"/>
      </c:valAx>
      <c:spPr>
        <a:solidFill>
          <a:schemeClr val="accent4">
            <a:lumMod val="20000"/>
            <a:lumOff val="80000"/>
          </a:schemeClr>
        </a:solidFill>
        <a:ln>
          <a:solidFill>
            <a:schemeClr val="accent4">
              <a:lumMod val="75000"/>
            </a:schemeClr>
          </a:solidFill>
        </a:ln>
      </c:spPr>
    </c:plotArea>
    <c:legend>
      <c:legendPos val="r"/>
      <c:layout>
        <c:manualLayout>
          <c:xMode val="edge"/>
          <c:yMode val="edge"/>
          <c:x val="2.1360752060929918E-2"/>
          <c:y val="0.9651265311486954"/>
          <c:w val="0.3109979731925494"/>
          <c:h val="1.7651829975334495E-2"/>
        </c:manualLayout>
      </c:layout>
      <c:overlay val="0"/>
    </c:legend>
    <c:plotVisOnly val="1"/>
    <c:dispBlanksAs val="gap"/>
    <c:showDLblsOverMax val="0"/>
  </c:chart>
  <c:spPr>
    <a:solidFill>
      <a:schemeClr val="accent3">
        <a:lumMod val="20000"/>
        <a:lumOff val="80000"/>
      </a:schemeClr>
    </a:solidFill>
    <a:ln w="76200"/>
  </c:spPr>
  <c:txPr>
    <a:bodyPr/>
    <a:lstStyle/>
    <a:p>
      <a:pPr>
        <a:defRPr>
          <a:solidFill>
            <a:schemeClr val="accent4">
              <a:lumMod val="50000"/>
            </a:schemeClr>
          </a:solidFill>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sz="1050"/>
              <a:t>Рис.2</a:t>
            </a:r>
            <a:r>
              <a:rPr lang="ru-RU" sz="1050" baseline="0"/>
              <a:t> </a:t>
            </a:r>
            <a:r>
              <a:rPr lang="ru-RU" sz="1050"/>
              <a:t>Частота показателя</a:t>
            </a:r>
            <a:r>
              <a:rPr lang="ru-RU" sz="1050" baseline="0"/>
              <a:t> уровня ЗП в регионах РФ, 2022, %</a:t>
            </a:r>
            <a:endParaRPr lang="en-US" sz="1050"/>
          </a:p>
        </c:rich>
      </c:tx>
      <c:layout>
        <c:manualLayout>
          <c:xMode val="edge"/>
          <c:yMode val="edge"/>
          <c:x val="0.20346522309711287"/>
          <c:y val="3.2407407407407406E-2"/>
        </c:manualLayout>
      </c:layout>
      <c:overlay val="0"/>
    </c:title>
    <c:autoTitleDeleted val="0"/>
    <c:plotArea>
      <c:layout>
        <c:manualLayout>
          <c:layoutTarget val="inner"/>
          <c:xMode val="edge"/>
          <c:yMode val="edge"/>
          <c:x val="9.2267060367454065E-2"/>
          <c:y val="0.152419072615923"/>
          <c:w val="0.59987314085739285"/>
          <c:h val="0.56211358996792071"/>
        </c:manualLayout>
      </c:layout>
      <c:barChart>
        <c:barDir val="col"/>
        <c:grouping val="stacked"/>
        <c:varyColors val="0"/>
        <c:ser>
          <c:idx val="0"/>
          <c:order val="0"/>
          <c:tx>
            <c:v>Относительная частота, f</c:v>
          </c:tx>
          <c:spPr>
            <a:solidFill>
              <a:schemeClr val="accent2">
                <a:lumMod val="60000"/>
                <a:lumOff val="40000"/>
              </a:schemeClr>
            </a:solidFill>
          </c:spPr>
          <c:invertIfNegative val="0"/>
          <c:cat>
            <c:strRef>
              <c:f>'Пространсвенный показатель'!$A$108:$A$114</c:f>
              <c:strCache>
                <c:ptCount val="7"/>
                <c:pt idx="0">
                  <c:v>43047-63591</c:v>
                </c:pt>
                <c:pt idx="1">
                  <c:v>63591-84135</c:v>
                </c:pt>
                <c:pt idx="2">
                  <c:v>84135-104679</c:v>
                </c:pt>
                <c:pt idx="3">
                  <c:v>104679-125223</c:v>
                </c:pt>
                <c:pt idx="4">
                  <c:v>125223-145767</c:v>
                </c:pt>
                <c:pt idx="5">
                  <c:v>145767-166311</c:v>
                </c:pt>
                <c:pt idx="6">
                  <c:v>166311-186855</c:v>
                </c:pt>
              </c:strCache>
            </c:strRef>
          </c:cat>
          <c:val>
            <c:numRef>
              <c:f>'Пространсвенный показатель'!$V$29:$V$35</c:f>
              <c:numCache>
                <c:formatCode>General</c:formatCode>
                <c:ptCount val="7"/>
                <c:pt idx="0">
                  <c:v>29.49</c:v>
                </c:pt>
                <c:pt idx="1">
                  <c:v>37.18</c:v>
                </c:pt>
                <c:pt idx="2">
                  <c:v>20.51</c:v>
                </c:pt>
                <c:pt idx="3">
                  <c:v>3.85</c:v>
                </c:pt>
                <c:pt idx="4">
                  <c:v>6.41</c:v>
                </c:pt>
                <c:pt idx="5">
                  <c:v>1.28</c:v>
                </c:pt>
                <c:pt idx="6">
                  <c:v>1.28</c:v>
                </c:pt>
              </c:numCache>
            </c:numRef>
          </c:val>
        </c:ser>
        <c:dLbls>
          <c:showLegendKey val="0"/>
          <c:showVal val="0"/>
          <c:showCatName val="0"/>
          <c:showSerName val="0"/>
          <c:showPercent val="0"/>
          <c:showBubbleSize val="0"/>
        </c:dLbls>
        <c:gapWidth val="150"/>
        <c:overlap val="100"/>
        <c:axId val="48994944"/>
        <c:axId val="230896000"/>
      </c:barChart>
      <c:catAx>
        <c:axId val="48994944"/>
        <c:scaling>
          <c:orientation val="minMax"/>
        </c:scaling>
        <c:delete val="0"/>
        <c:axPos val="b"/>
        <c:majorTickMark val="out"/>
        <c:minorTickMark val="none"/>
        <c:tickLblPos val="nextTo"/>
        <c:crossAx val="230896000"/>
        <c:crosses val="autoZero"/>
        <c:auto val="1"/>
        <c:lblAlgn val="ctr"/>
        <c:lblOffset val="100"/>
        <c:noMultiLvlLbl val="0"/>
      </c:catAx>
      <c:valAx>
        <c:axId val="230896000"/>
        <c:scaling>
          <c:orientation val="minMax"/>
        </c:scaling>
        <c:delete val="0"/>
        <c:axPos val="l"/>
        <c:majorGridlines/>
        <c:numFmt formatCode="General" sourceLinked="1"/>
        <c:majorTickMark val="out"/>
        <c:minorTickMark val="none"/>
        <c:tickLblPos val="nextTo"/>
        <c:crossAx val="48994944"/>
        <c:crosses val="autoZero"/>
        <c:crossBetween val="between"/>
      </c:valAx>
    </c:plotArea>
    <c:legend>
      <c:legendPos val="r"/>
      <c:layout/>
      <c:overlay val="0"/>
    </c:legend>
    <c:plotVisOnly val="1"/>
    <c:dispBlanksAs val="gap"/>
    <c:showDLblsOverMax val="0"/>
  </c:chart>
  <c:spPr>
    <a:solidFill>
      <a:schemeClr val="accent3">
        <a:lumMod val="60000"/>
        <a:lumOff val="40000"/>
      </a:schemeClr>
    </a:solidFill>
    <a:ln w="57150">
      <a:solidFill>
        <a:schemeClr val="accent4">
          <a:lumMod val="50000"/>
        </a:schemeClr>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sz="1050"/>
              <a:t>Рис.3</a:t>
            </a:r>
            <a:r>
              <a:rPr lang="ru-RU" sz="1050" baseline="0"/>
              <a:t> </a:t>
            </a:r>
            <a:r>
              <a:rPr lang="ru-RU" sz="1050"/>
              <a:t>Частота</a:t>
            </a:r>
            <a:r>
              <a:rPr lang="en-US" sz="1050"/>
              <a:t> </a:t>
            </a:r>
            <a:r>
              <a:rPr lang="ru-RU" sz="1050"/>
              <a:t>показателя</a:t>
            </a:r>
            <a:r>
              <a:rPr lang="ru-RU" sz="1050" baseline="0"/>
              <a:t> уровня ЗП в регионах РФ, 2022, %</a:t>
            </a:r>
            <a:endParaRPr lang="en-US" sz="1050"/>
          </a:p>
        </c:rich>
      </c:tx>
      <c:layout>
        <c:manualLayout>
          <c:xMode val="edge"/>
          <c:yMode val="edge"/>
          <c:x val="0.20346522309711287"/>
          <c:y val="3.2407407407407406E-2"/>
        </c:manualLayout>
      </c:layout>
      <c:overlay val="0"/>
    </c:title>
    <c:autoTitleDeleted val="0"/>
    <c:plotArea>
      <c:layout>
        <c:manualLayout>
          <c:layoutTarget val="inner"/>
          <c:xMode val="edge"/>
          <c:yMode val="edge"/>
          <c:x val="9.2267060367454065E-2"/>
          <c:y val="0.152419072615923"/>
          <c:w val="0.59987314085739285"/>
          <c:h val="0.56211358996792071"/>
        </c:manualLayout>
      </c:layout>
      <c:lineChart>
        <c:grouping val="stacked"/>
        <c:varyColors val="0"/>
        <c:ser>
          <c:idx val="0"/>
          <c:order val="0"/>
          <c:tx>
            <c:v>Относительная частота, f</c:v>
          </c:tx>
          <c:spPr>
            <a:ln>
              <a:solidFill>
                <a:schemeClr val="accent2">
                  <a:lumMod val="60000"/>
                  <a:lumOff val="40000"/>
                </a:schemeClr>
              </a:solidFill>
            </a:ln>
          </c:spPr>
          <c:marker>
            <c:spPr>
              <a:solidFill>
                <a:schemeClr val="accent2">
                  <a:lumMod val="50000"/>
                </a:schemeClr>
              </a:solidFill>
              <a:ln>
                <a:solidFill>
                  <a:schemeClr val="accent2">
                    <a:lumMod val="60000"/>
                    <a:lumOff val="40000"/>
                  </a:schemeClr>
                </a:solidFill>
              </a:ln>
            </c:spPr>
          </c:marker>
          <c:cat>
            <c:strRef>
              <c:f>'Пространсвенный показатель'!$A$108:$A$114</c:f>
              <c:strCache>
                <c:ptCount val="7"/>
                <c:pt idx="0">
                  <c:v>43047-63591</c:v>
                </c:pt>
                <c:pt idx="1">
                  <c:v>63591-84135</c:v>
                </c:pt>
                <c:pt idx="2">
                  <c:v>84135-104679</c:v>
                </c:pt>
                <c:pt idx="3">
                  <c:v>104679-125223</c:v>
                </c:pt>
                <c:pt idx="4">
                  <c:v>125223-145767</c:v>
                </c:pt>
                <c:pt idx="5">
                  <c:v>145767-166311</c:v>
                </c:pt>
                <c:pt idx="6">
                  <c:v>166311-186855</c:v>
                </c:pt>
              </c:strCache>
            </c:strRef>
          </c:cat>
          <c:val>
            <c:numRef>
              <c:f>'Пространсвенный показатель'!$V$29:$V$35</c:f>
              <c:numCache>
                <c:formatCode>General</c:formatCode>
                <c:ptCount val="7"/>
                <c:pt idx="0">
                  <c:v>29.49</c:v>
                </c:pt>
                <c:pt idx="1">
                  <c:v>37.18</c:v>
                </c:pt>
                <c:pt idx="2">
                  <c:v>20.51</c:v>
                </c:pt>
                <c:pt idx="3">
                  <c:v>3.85</c:v>
                </c:pt>
                <c:pt idx="4">
                  <c:v>6.41</c:v>
                </c:pt>
                <c:pt idx="5">
                  <c:v>1.28</c:v>
                </c:pt>
                <c:pt idx="6">
                  <c:v>1.28</c:v>
                </c:pt>
              </c:numCache>
            </c:numRef>
          </c:val>
          <c:smooth val="0"/>
        </c:ser>
        <c:dLbls>
          <c:showLegendKey val="0"/>
          <c:showVal val="0"/>
          <c:showCatName val="0"/>
          <c:showSerName val="0"/>
          <c:showPercent val="0"/>
          <c:showBubbleSize val="0"/>
        </c:dLbls>
        <c:marker val="1"/>
        <c:smooth val="0"/>
        <c:axId val="230914688"/>
        <c:axId val="49283456"/>
      </c:lineChart>
      <c:catAx>
        <c:axId val="230914688"/>
        <c:scaling>
          <c:orientation val="minMax"/>
        </c:scaling>
        <c:delete val="0"/>
        <c:axPos val="b"/>
        <c:majorTickMark val="out"/>
        <c:minorTickMark val="none"/>
        <c:tickLblPos val="nextTo"/>
        <c:crossAx val="49283456"/>
        <c:crosses val="autoZero"/>
        <c:auto val="1"/>
        <c:lblAlgn val="ctr"/>
        <c:lblOffset val="100"/>
        <c:noMultiLvlLbl val="0"/>
      </c:catAx>
      <c:valAx>
        <c:axId val="49283456"/>
        <c:scaling>
          <c:orientation val="minMax"/>
        </c:scaling>
        <c:delete val="0"/>
        <c:axPos val="l"/>
        <c:majorGridlines/>
        <c:numFmt formatCode="General" sourceLinked="1"/>
        <c:majorTickMark val="out"/>
        <c:minorTickMark val="none"/>
        <c:tickLblPos val="nextTo"/>
        <c:crossAx val="230914688"/>
        <c:crosses val="autoZero"/>
        <c:crossBetween val="between"/>
      </c:valAx>
    </c:plotArea>
    <c:legend>
      <c:legendPos val="r"/>
      <c:layout/>
      <c:overlay val="0"/>
    </c:legend>
    <c:plotVisOnly val="1"/>
    <c:dispBlanksAs val="gap"/>
    <c:showDLblsOverMax val="0"/>
  </c:chart>
  <c:spPr>
    <a:solidFill>
      <a:schemeClr val="accent3">
        <a:lumMod val="60000"/>
        <a:lumOff val="40000"/>
      </a:schemeClr>
    </a:solidFill>
    <a:ln w="57150">
      <a:solidFill>
        <a:schemeClr val="accent4">
          <a:lumMod val="50000"/>
        </a:schemeClr>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sz="1050"/>
              <a:t>Рис.4</a:t>
            </a:r>
            <a:r>
              <a:rPr lang="ru-RU" sz="1050" baseline="0"/>
              <a:t> </a:t>
            </a:r>
            <a:r>
              <a:rPr lang="ru-RU" sz="1050"/>
              <a:t>Частота показателя</a:t>
            </a:r>
            <a:r>
              <a:rPr lang="ru-RU" sz="1050" baseline="0"/>
              <a:t> уровня ЗП в регионах РФ, 2022, %</a:t>
            </a:r>
            <a:endParaRPr lang="en-US" sz="1050"/>
          </a:p>
        </c:rich>
      </c:tx>
      <c:layout>
        <c:manualLayout>
          <c:xMode val="edge"/>
          <c:yMode val="edge"/>
          <c:x val="0.20346522309711287"/>
          <c:y val="3.2407407407407406E-2"/>
        </c:manualLayout>
      </c:layout>
      <c:overlay val="0"/>
    </c:title>
    <c:autoTitleDeleted val="0"/>
    <c:plotArea>
      <c:layout>
        <c:manualLayout>
          <c:layoutTarget val="inner"/>
          <c:xMode val="edge"/>
          <c:yMode val="edge"/>
          <c:x val="9.2267060367454065E-2"/>
          <c:y val="0.152419072615923"/>
          <c:w val="0.59987314085739285"/>
          <c:h val="0.56211358996792071"/>
        </c:manualLayout>
      </c:layout>
      <c:lineChart>
        <c:grouping val="stacked"/>
        <c:varyColors val="0"/>
        <c:ser>
          <c:idx val="0"/>
          <c:order val="0"/>
          <c:tx>
            <c:v>Накопленная частота, f</c:v>
          </c:tx>
          <c:spPr>
            <a:ln>
              <a:solidFill>
                <a:schemeClr val="accent2">
                  <a:lumMod val="60000"/>
                  <a:lumOff val="40000"/>
                </a:schemeClr>
              </a:solidFill>
            </a:ln>
          </c:spPr>
          <c:marker>
            <c:symbol val="none"/>
          </c:marker>
          <c:cat>
            <c:strRef>
              <c:f>'Пространсвенный показатель'!$A$108:$A$114</c:f>
              <c:strCache>
                <c:ptCount val="7"/>
                <c:pt idx="0">
                  <c:v>43047-63591</c:v>
                </c:pt>
                <c:pt idx="1">
                  <c:v>63591-84135</c:v>
                </c:pt>
                <c:pt idx="2">
                  <c:v>84135-104679</c:v>
                </c:pt>
                <c:pt idx="3">
                  <c:v>104679-125223</c:v>
                </c:pt>
                <c:pt idx="4">
                  <c:v>125223-145767</c:v>
                </c:pt>
                <c:pt idx="5">
                  <c:v>145767-166311</c:v>
                </c:pt>
                <c:pt idx="6">
                  <c:v>166311-186855</c:v>
                </c:pt>
              </c:strCache>
            </c:strRef>
          </c:cat>
          <c:val>
            <c:numRef>
              <c:f>'Пространсвенный показатель'!$W$29:$W$35</c:f>
              <c:numCache>
                <c:formatCode>General</c:formatCode>
                <c:ptCount val="7"/>
                <c:pt idx="0">
                  <c:v>23</c:v>
                </c:pt>
                <c:pt idx="1">
                  <c:v>52</c:v>
                </c:pt>
                <c:pt idx="2">
                  <c:v>68</c:v>
                </c:pt>
                <c:pt idx="3">
                  <c:v>71</c:v>
                </c:pt>
                <c:pt idx="4">
                  <c:v>76</c:v>
                </c:pt>
                <c:pt idx="5">
                  <c:v>77</c:v>
                </c:pt>
                <c:pt idx="6">
                  <c:v>78</c:v>
                </c:pt>
              </c:numCache>
            </c:numRef>
          </c:val>
          <c:smooth val="0"/>
        </c:ser>
        <c:dLbls>
          <c:showLegendKey val="0"/>
          <c:showVal val="0"/>
          <c:showCatName val="0"/>
          <c:showSerName val="0"/>
          <c:showPercent val="0"/>
          <c:showBubbleSize val="0"/>
        </c:dLbls>
        <c:marker val="1"/>
        <c:smooth val="0"/>
        <c:axId val="49294720"/>
        <c:axId val="49304704"/>
      </c:lineChart>
      <c:catAx>
        <c:axId val="49294720"/>
        <c:scaling>
          <c:orientation val="minMax"/>
        </c:scaling>
        <c:delete val="0"/>
        <c:axPos val="b"/>
        <c:majorTickMark val="out"/>
        <c:minorTickMark val="none"/>
        <c:tickLblPos val="nextTo"/>
        <c:crossAx val="49304704"/>
        <c:crosses val="autoZero"/>
        <c:auto val="1"/>
        <c:lblAlgn val="ctr"/>
        <c:lblOffset val="100"/>
        <c:noMultiLvlLbl val="0"/>
      </c:catAx>
      <c:valAx>
        <c:axId val="49304704"/>
        <c:scaling>
          <c:orientation val="minMax"/>
        </c:scaling>
        <c:delete val="0"/>
        <c:axPos val="l"/>
        <c:majorGridlines/>
        <c:numFmt formatCode="General" sourceLinked="1"/>
        <c:majorTickMark val="out"/>
        <c:minorTickMark val="none"/>
        <c:tickLblPos val="nextTo"/>
        <c:crossAx val="49294720"/>
        <c:crosses val="autoZero"/>
        <c:crossBetween val="between"/>
      </c:valAx>
    </c:plotArea>
    <c:legend>
      <c:legendPos val="r"/>
      <c:layout/>
      <c:overlay val="0"/>
    </c:legend>
    <c:plotVisOnly val="1"/>
    <c:dispBlanksAs val="gap"/>
    <c:showDLblsOverMax val="0"/>
  </c:chart>
  <c:spPr>
    <a:solidFill>
      <a:schemeClr val="accent3">
        <a:lumMod val="60000"/>
        <a:lumOff val="40000"/>
      </a:schemeClr>
    </a:solidFill>
    <a:ln w="57150">
      <a:solidFill>
        <a:schemeClr val="accent4">
          <a:lumMod val="50000"/>
        </a:schemeClr>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'Временной показатель'!$A$1</c:f>
              <c:strCache>
                <c:ptCount val="1"/>
                <c:pt idx="0">
                  <c:v>Численность персонала, занятого научными исследованиями и разработками в РФ, чел.</c:v>
                </c:pt>
              </c:strCache>
            </c:strRef>
          </c:tx>
          <c:marker>
            <c:symbol val="none"/>
          </c:marker>
          <c:cat>
            <c:numRef>
              <c:f>'Временной показатель'!$B$2:$M$2</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'Временной показатель'!$B$1:$M$1</c:f>
              <c:numCache>
                <c:formatCode>General</c:formatCode>
                <c:ptCount val="12"/>
              </c:numCache>
            </c:numRef>
          </c:val>
          <c:smooth val="0"/>
        </c:ser>
        <c:ser>
          <c:idx val="2"/>
          <c:order val="1"/>
          <c:tx>
            <c:strRef>
              <c:f>'Временной показатель'!$A$3</c:f>
              <c:strCache>
                <c:ptCount val="1"/>
                <c:pt idx="0">
                  <c:v>Исследователи </c:v>
                </c:pt>
              </c:strCache>
            </c:strRef>
          </c:tx>
          <c:spPr>
            <a:ln>
              <a:solidFill>
                <a:schemeClr val="accent4">
                  <a:lumMod val="75000"/>
                </a:schemeClr>
              </a:solidFill>
            </a:ln>
          </c:spPr>
          <c:marker>
            <c:symbol val="none"/>
          </c:marker>
          <c:cat>
            <c:numRef>
              <c:f>'Временной показатель'!$B$2:$M$2</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'Временной показатель'!$B$3:$M$3</c:f>
              <c:numCache>
                <c:formatCode>#,##0</c:formatCode>
                <c:ptCount val="12"/>
                <c:pt idx="0">
                  <c:v>368915</c:v>
                </c:pt>
                <c:pt idx="1">
                  <c:v>374746</c:v>
                </c:pt>
                <c:pt idx="2">
                  <c:v>372620</c:v>
                </c:pt>
                <c:pt idx="3">
                  <c:v>369015</c:v>
                </c:pt>
                <c:pt idx="4">
                  <c:v>373905</c:v>
                </c:pt>
                <c:pt idx="5">
                  <c:v>379411</c:v>
                </c:pt>
                <c:pt idx="6">
                  <c:v>370379</c:v>
                </c:pt>
                <c:pt idx="7">
                  <c:v>359793</c:v>
                </c:pt>
                <c:pt idx="8">
                  <c:v>347854</c:v>
                </c:pt>
                <c:pt idx="9">
                  <c:v>348221</c:v>
                </c:pt>
                <c:pt idx="10">
                  <c:v>346497</c:v>
                </c:pt>
                <c:pt idx="11">
                  <c:v>340142</c:v>
                </c:pt>
              </c:numCache>
            </c:numRef>
          </c:val>
          <c:smooth val="0"/>
        </c:ser>
        <c:dLbls>
          <c:showLegendKey val="0"/>
          <c:showVal val="0"/>
          <c:showCatName val="0"/>
          <c:showSerName val="0"/>
          <c:showPercent val="0"/>
          <c:showBubbleSize val="0"/>
        </c:dLbls>
        <c:marker val="1"/>
        <c:smooth val="0"/>
        <c:axId val="205253248"/>
        <c:axId val="221159424"/>
      </c:lineChart>
      <c:catAx>
        <c:axId val="205253248"/>
        <c:scaling>
          <c:orientation val="minMax"/>
        </c:scaling>
        <c:delete val="0"/>
        <c:axPos val="b"/>
        <c:numFmt formatCode="General" sourceLinked="1"/>
        <c:majorTickMark val="out"/>
        <c:minorTickMark val="none"/>
        <c:tickLblPos val="nextTo"/>
        <c:crossAx val="221159424"/>
        <c:crosses val="autoZero"/>
        <c:auto val="1"/>
        <c:lblAlgn val="ctr"/>
        <c:lblOffset val="100"/>
        <c:noMultiLvlLbl val="0"/>
      </c:catAx>
      <c:valAx>
        <c:axId val="221159424"/>
        <c:scaling>
          <c:orientation val="minMax"/>
          <c:max val="380000"/>
          <c:min val="340000"/>
        </c:scaling>
        <c:delete val="0"/>
        <c:axPos val="l"/>
        <c:majorGridlines/>
        <c:numFmt formatCode="General" sourceLinked="1"/>
        <c:majorTickMark val="out"/>
        <c:minorTickMark val="none"/>
        <c:tickLblPos val="nextTo"/>
        <c:crossAx val="205253248"/>
        <c:crosses val="autoZero"/>
        <c:crossBetween val="between"/>
      </c:valAx>
    </c:plotArea>
    <c:legend>
      <c:legendPos val="r"/>
      <c:legendEntry>
        <c:idx val="0"/>
        <c:delete val="1"/>
      </c:legendEntry>
      <c:layout/>
      <c:overlay val="0"/>
    </c:legend>
    <c:plotVisOnly val="1"/>
    <c:dispBlanksAs val="gap"/>
    <c:showDLblsOverMax val="0"/>
  </c:chart>
  <c:spPr>
    <a:solidFill>
      <a:schemeClr val="accent6">
        <a:lumMod val="60000"/>
        <a:lumOff val="40000"/>
      </a:scheme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Исследователи</c:v>
          </c:tx>
          <c:spPr>
            <a:ln>
              <a:solidFill>
                <a:schemeClr val="tx1"/>
              </a:solidFill>
            </a:ln>
          </c:spPr>
          <c:marker>
            <c:symbol val="none"/>
          </c:marker>
          <c:cat>
            <c:numRef>
              <c:f>'Временной показатель'!$B$2:$P$2</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'Временной показатель'!$B$3:$B$17</c:f>
              <c:numCache>
                <c:formatCode>#,##0</c:formatCode>
                <c:ptCount val="15"/>
                <c:pt idx="0">
                  <c:v>368915</c:v>
                </c:pt>
                <c:pt idx="1">
                  <c:v>374746</c:v>
                </c:pt>
                <c:pt idx="2">
                  <c:v>372620</c:v>
                </c:pt>
                <c:pt idx="3">
                  <c:v>369015</c:v>
                </c:pt>
                <c:pt idx="4">
                  <c:v>373905</c:v>
                </c:pt>
                <c:pt idx="5">
                  <c:v>379411</c:v>
                </c:pt>
                <c:pt idx="6">
                  <c:v>370379</c:v>
                </c:pt>
                <c:pt idx="7">
                  <c:v>359793</c:v>
                </c:pt>
                <c:pt idx="8">
                  <c:v>347854</c:v>
                </c:pt>
                <c:pt idx="9">
                  <c:v>348221</c:v>
                </c:pt>
                <c:pt idx="10">
                  <c:v>346497</c:v>
                </c:pt>
                <c:pt idx="11">
                  <c:v>340142</c:v>
                </c:pt>
                <c:pt idx="12">
                  <c:v>337526</c:v>
                </c:pt>
                <c:pt idx="13">
                  <c:v>334911</c:v>
                </c:pt>
                <c:pt idx="14">
                  <c:v>332295</c:v>
                </c:pt>
              </c:numCache>
            </c:numRef>
          </c:val>
          <c:smooth val="0"/>
        </c:ser>
        <c:dLbls>
          <c:showLegendKey val="0"/>
          <c:showVal val="0"/>
          <c:showCatName val="0"/>
          <c:showSerName val="0"/>
          <c:showPercent val="0"/>
          <c:showBubbleSize val="0"/>
        </c:dLbls>
        <c:marker val="1"/>
        <c:smooth val="0"/>
        <c:axId val="230693504"/>
        <c:axId val="230695296"/>
      </c:lineChart>
      <c:catAx>
        <c:axId val="230693504"/>
        <c:scaling>
          <c:orientation val="minMax"/>
        </c:scaling>
        <c:delete val="0"/>
        <c:axPos val="b"/>
        <c:numFmt formatCode="General" sourceLinked="1"/>
        <c:majorTickMark val="out"/>
        <c:minorTickMark val="none"/>
        <c:tickLblPos val="nextTo"/>
        <c:crossAx val="230695296"/>
        <c:crosses val="autoZero"/>
        <c:auto val="1"/>
        <c:lblAlgn val="ctr"/>
        <c:lblOffset val="100"/>
        <c:noMultiLvlLbl val="0"/>
      </c:catAx>
      <c:valAx>
        <c:axId val="230695296"/>
        <c:scaling>
          <c:orientation val="minMax"/>
          <c:max val="380000"/>
          <c:min val="332000"/>
        </c:scaling>
        <c:delete val="0"/>
        <c:axPos val="l"/>
        <c:majorGridlines/>
        <c:numFmt formatCode="#,##0" sourceLinked="1"/>
        <c:majorTickMark val="out"/>
        <c:minorTickMark val="none"/>
        <c:tickLblPos val="nextTo"/>
        <c:crossAx val="230693504"/>
        <c:crosses val="autoZero"/>
        <c:crossBetween val="between"/>
      </c:valAx>
    </c:plotArea>
    <c:legend>
      <c:legendPos val="r"/>
      <c:layout/>
      <c:overlay val="0"/>
    </c:legend>
    <c:plotVisOnly val="1"/>
    <c:dispBlanksAs val="gap"/>
    <c:showDLblsOverMax val="0"/>
  </c:chart>
  <c:spPr>
    <a:solidFill>
      <a:schemeClr val="accent4">
        <a:lumMod val="60000"/>
        <a:lumOff val="40000"/>
      </a:schemeClr>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Исследователи по СТП</c:v>
          </c:tx>
          <c:spPr>
            <a:ln>
              <a:solidFill>
                <a:schemeClr val="tx1"/>
              </a:solidFill>
            </a:ln>
          </c:spPr>
          <c:marker>
            <c:symbol val="none"/>
          </c:marker>
          <c:cat>
            <c:numRef>
              <c:f>'Временной показатель'!$B$2:$P$2</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'Временной показатель'!$F$5:$F$19</c:f>
              <c:numCache>
                <c:formatCode>General</c:formatCode>
                <c:ptCount val="15"/>
                <c:pt idx="0">
                  <c:v>368915</c:v>
                </c:pt>
                <c:pt idx="1">
                  <c:v>374746</c:v>
                </c:pt>
                <c:pt idx="2">
                  <c:v>372620</c:v>
                </c:pt>
                <c:pt idx="3">
                  <c:v>369015</c:v>
                </c:pt>
                <c:pt idx="4">
                  <c:v>373905</c:v>
                </c:pt>
                <c:pt idx="5">
                  <c:v>379411</c:v>
                </c:pt>
                <c:pt idx="6">
                  <c:v>370379</c:v>
                </c:pt>
                <c:pt idx="7">
                  <c:v>359793</c:v>
                </c:pt>
                <c:pt idx="8">
                  <c:v>347854</c:v>
                </c:pt>
                <c:pt idx="9">
                  <c:v>348221</c:v>
                </c:pt>
                <c:pt idx="10">
                  <c:v>346497</c:v>
                </c:pt>
                <c:pt idx="11">
                  <c:v>340142</c:v>
                </c:pt>
                <c:pt idx="12">
                  <c:v>337624.94920000003</c:v>
                </c:pt>
                <c:pt idx="13">
                  <c:v>335126.52457592002</c:v>
                </c:pt>
                <c:pt idx="14">
                  <c:v>332646.58829405822</c:v>
                </c:pt>
              </c:numCache>
            </c:numRef>
          </c:val>
          <c:smooth val="0"/>
        </c:ser>
        <c:dLbls>
          <c:showLegendKey val="0"/>
          <c:showVal val="0"/>
          <c:showCatName val="0"/>
          <c:showSerName val="0"/>
          <c:showPercent val="0"/>
          <c:showBubbleSize val="0"/>
        </c:dLbls>
        <c:marker val="1"/>
        <c:smooth val="0"/>
        <c:axId val="229637504"/>
        <c:axId val="231019648"/>
      </c:lineChart>
      <c:catAx>
        <c:axId val="229637504"/>
        <c:scaling>
          <c:orientation val="minMax"/>
        </c:scaling>
        <c:delete val="0"/>
        <c:axPos val="b"/>
        <c:numFmt formatCode="General" sourceLinked="1"/>
        <c:majorTickMark val="out"/>
        <c:minorTickMark val="none"/>
        <c:tickLblPos val="nextTo"/>
        <c:crossAx val="231019648"/>
        <c:crosses val="autoZero"/>
        <c:auto val="1"/>
        <c:lblAlgn val="ctr"/>
        <c:lblOffset val="100"/>
        <c:noMultiLvlLbl val="0"/>
      </c:catAx>
      <c:valAx>
        <c:axId val="231019648"/>
        <c:scaling>
          <c:orientation val="minMax"/>
          <c:max val="380000"/>
          <c:min val="332000"/>
        </c:scaling>
        <c:delete val="0"/>
        <c:axPos val="l"/>
        <c:majorGridlines/>
        <c:numFmt formatCode="General" sourceLinked="1"/>
        <c:majorTickMark val="out"/>
        <c:minorTickMark val="none"/>
        <c:tickLblPos val="nextTo"/>
        <c:crossAx val="229637504"/>
        <c:crosses val="autoZero"/>
        <c:crossBetween val="between"/>
      </c:valAx>
    </c:plotArea>
    <c:legend>
      <c:legendPos val="r"/>
      <c:layout/>
      <c:overlay val="0"/>
    </c:legend>
    <c:plotVisOnly val="1"/>
    <c:dispBlanksAs val="gap"/>
    <c:showDLblsOverMax val="0"/>
  </c:chart>
  <c:spPr>
    <a:solidFill>
      <a:schemeClr val="accent3">
        <a:lumMod val="60000"/>
        <a:lumOff val="40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6350</xdr:colOff>
      <xdr:row>0</xdr:row>
      <xdr:rowOff>6350</xdr:rowOff>
    </xdr:from>
    <xdr:to>
      <xdr:col>11</xdr:col>
      <xdr:colOff>12700</xdr:colOff>
      <xdr:row>93</xdr:row>
      <xdr:rowOff>172357</xdr:rowOff>
    </xdr:to>
    <xdr:sp macro="" textlink="">
      <xdr:nvSpPr>
        <xdr:cNvPr id="2" name="TextBox 1"/>
        <xdr:cNvSpPr txBox="1"/>
      </xdr:nvSpPr>
      <xdr:spPr>
        <a:xfrm>
          <a:off x="2074636" y="6350"/>
          <a:ext cx="6555921" cy="18807793"/>
        </a:xfrm>
        <a:prstGeom prst="rect">
          <a:avLst/>
        </a:prstGeom>
        <a:solidFill>
          <a:schemeClr val="accent4">
            <a:lumMod val="40000"/>
            <a:lumOff val="60000"/>
          </a:schemeClr>
        </a:solidFill>
        <a:ln w="9525" cmpd="sng">
          <a:solidFill>
            <a:schemeClr val="accent4">
              <a:lumMod val="50000"/>
            </a:schemeClr>
          </a:solidFill>
        </a:ln>
        <a:effectLst>
          <a:innerShdw blurRad="3048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b="1" i="0">
              <a:solidFill>
                <a:schemeClr val="accent4">
                  <a:lumMod val="50000"/>
                </a:schemeClr>
              </a:solidFill>
            </a:rPr>
            <a:t>1.</a:t>
          </a:r>
          <a:r>
            <a:rPr lang="ru-RU" sz="1400" i="0"/>
            <a:t> </a:t>
          </a:r>
          <a:r>
            <a:rPr lang="ru-RU" sz="1400" b="1" i="0">
              <a:solidFill>
                <a:schemeClr val="accent4">
                  <a:lumMod val="50000"/>
                </a:schemeClr>
              </a:solidFill>
            </a:rPr>
            <a:t>Цель</a:t>
          </a:r>
          <a:r>
            <a:rPr lang="ru-RU" sz="1400" b="1" i="0" baseline="0">
              <a:solidFill>
                <a:schemeClr val="accent4">
                  <a:lumMod val="50000"/>
                </a:schemeClr>
              </a:solidFill>
            </a:rPr>
            <a:t> исследования: </a:t>
          </a:r>
          <a:r>
            <a:rPr lang="ru-RU" sz="1200" b="0" i="1" baseline="0">
              <a:solidFill>
                <a:schemeClr val="accent4">
                  <a:lumMod val="50000"/>
                </a:schemeClr>
              </a:solidFill>
            </a:rPr>
            <a:t>проанализровать ситуацию на рынке труда научных работников в РФ, и выявить основные вызовы, стоящие перед страной, в рамках программы сохранения кадрового научного потенциала. </a:t>
          </a:r>
        </a:p>
        <a:p>
          <a:endParaRPr lang="ru-RU" sz="1400" b="1" i="0">
            <a:solidFill>
              <a:schemeClr val="accent4">
                <a:lumMod val="50000"/>
              </a:schemeClr>
            </a:solidFill>
          </a:endParaRPr>
        </a:p>
        <a:p>
          <a:r>
            <a:rPr lang="ru-RU" sz="1400" b="1" i="0" baseline="0">
              <a:solidFill>
                <a:schemeClr val="accent4">
                  <a:lumMod val="50000"/>
                </a:schemeClr>
              </a:solidFill>
            </a:rPr>
            <a:t>    Задачи исследования: </a:t>
          </a:r>
          <a:r>
            <a:rPr lang="ru-RU" sz="1200" b="0" i="1" baseline="0">
              <a:solidFill>
                <a:schemeClr val="accent4">
                  <a:lumMod val="50000"/>
                </a:schemeClr>
              </a:solidFill>
            </a:rPr>
            <a:t>представить релевантные теме исследования, пространственные и временные данные, провести их качественный анализ, на основе которого сформулировать основные проблемы данного рынка труда и предложить их возможное решение. </a:t>
          </a:r>
        </a:p>
        <a:p>
          <a:endParaRPr lang="ru-RU" sz="1200" b="0" i="1" baseline="0">
            <a:solidFill>
              <a:schemeClr val="accent4">
                <a:lumMod val="50000"/>
              </a:schemeClr>
            </a:solidFill>
          </a:endParaRPr>
        </a:p>
        <a:p>
          <a:r>
            <a:rPr lang="ru-RU" sz="1400" b="1" i="0" baseline="0">
              <a:solidFill>
                <a:schemeClr val="accent4">
                  <a:lumMod val="50000"/>
                </a:schemeClr>
              </a:solidFill>
            </a:rPr>
            <a:t>    Актуальность тематики исследования: </a:t>
          </a:r>
          <a:r>
            <a:rPr lang="ru-RU" sz="1200" b="0" i="1" baseline="0">
              <a:solidFill>
                <a:schemeClr val="accent4">
                  <a:lumMod val="50000"/>
                </a:schemeClr>
              </a:solidFill>
            </a:rPr>
            <a:t>в условиях санкций, ухода иностранных компаний, сокращения зарубежных инвестиций, миграции высококвалифицированной рабочей силы российская экономика столкнулась с острой необходимостью более ускоренного развития национального потенциала в сферах науки и инноваций, исследование позволит обратить внимание на трудности, с которыми сталкиваются эти отрасли (являющиеся на данном этапе ключевыми для дальнейшего поддержания и развития экономики страны), а также на потребность в их оперативном решении. </a:t>
          </a:r>
        </a:p>
        <a:p>
          <a:endParaRPr lang="ru-RU" sz="1200" b="0" i="1" baseline="0">
            <a:solidFill>
              <a:schemeClr val="accent4">
                <a:lumMod val="50000"/>
              </a:schemeClr>
            </a:solidFill>
          </a:endParaRPr>
        </a:p>
        <a:p>
          <a:r>
            <a:rPr lang="ru-RU" sz="1400" b="1" i="0" baseline="0">
              <a:solidFill>
                <a:schemeClr val="accent4">
                  <a:lumMod val="50000"/>
                </a:schemeClr>
              </a:solidFill>
            </a:rPr>
            <a:t>2. Показатель: </a:t>
          </a:r>
          <a:r>
            <a:rPr lang="ru-RU" sz="1200" b="0" i="1" baseline="0">
              <a:solidFill>
                <a:schemeClr val="accent4">
                  <a:lumMod val="50000"/>
                </a:schemeClr>
              </a:solidFill>
            </a:rPr>
            <a:t>средняя заработная плата научных сотрудников в РФ (за январь-июнь 2022 года), в рублях. </a:t>
          </a:r>
        </a:p>
        <a:p>
          <a:endParaRPr lang="ru-RU" sz="1200" b="0" i="1" baseline="0">
            <a:solidFill>
              <a:schemeClr val="accent4">
                <a:lumMod val="50000"/>
              </a:schemeClr>
            </a:solidFill>
          </a:endParaRPr>
        </a:p>
        <a:p>
          <a:r>
            <a:rPr lang="ru-RU" sz="1400" b="1" i="0" baseline="0">
              <a:solidFill>
                <a:schemeClr val="accent4">
                  <a:lumMod val="50000"/>
                </a:schemeClr>
              </a:solidFill>
            </a:rPr>
            <a:t>3. Описание показателя:</a:t>
          </a:r>
          <a:endParaRPr lang="en-US" sz="1400" b="1" i="0" baseline="0">
            <a:solidFill>
              <a:schemeClr val="accent4">
                <a:lumMod val="50000"/>
              </a:schemeClr>
            </a:solidFill>
          </a:endParaRPr>
        </a:p>
        <a:p>
          <a:endParaRPr lang="en-US" sz="1400" b="1" i="0" baseline="0">
            <a:solidFill>
              <a:schemeClr val="accent4">
                <a:lumMod val="50000"/>
              </a:schemeClr>
            </a:solidFill>
          </a:endParaRPr>
        </a:p>
        <a:p>
          <a:pPr algn="l"/>
          <a:r>
            <a:rPr lang="ru-RU" sz="1400" b="1" i="0" baseline="0">
              <a:solidFill>
                <a:schemeClr val="accent4">
                  <a:lumMod val="50000"/>
                </a:schemeClr>
              </a:solidFill>
            </a:rPr>
            <a:t>     </a:t>
          </a:r>
          <a:r>
            <a:rPr lang="ru-RU" sz="1200" b="1" i="0" baseline="0">
              <a:solidFill>
                <a:schemeClr val="accent4">
                  <a:lumMod val="50000"/>
                </a:schemeClr>
              </a:solidFill>
            </a:rPr>
            <a:t>Экономическая интерпретация: </a:t>
          </a:r>
          <a:r>
            <a:rPr lang="ru-RU" sz="1200" b="0" i="1" baseline="0">
              <a:solidFill>
                <a:schemeClr val="accent4">
                  <a:lumMod val="50000"/>
                </a:schemeClr>
              </a:solidFill>
            </a:rPr>
            <a:t>заработная плата - один из показателей, который характеризует общий уровень жизни научных сотрудников по регионам РФ; измеряется в рублях; чем выше оплата труда, тем выше предложение на данном рынке, и наоборот, соостветсвенно, данное свойство можно считать закономерностью, которую отражает, выбранный показатель.</a:t>
          </a:r>
        </a:p>
        <a:p>
          <a:pPr algn="l"/>
          <a:r>
            <a:rPr lang="ru-RU" sz="1200" b="0" i="1" baseline="0">
              <a:solidFill>
                <a:schemeClr val="accent4">
                  <a:lumMod val="50000"/>
                </a:schemeClr>
              </a:solidFill>
            </a:rPr>
            <a:t> </a:t>
          </a:r>
        </a:p>
        <a:p>
          <a:pPr algn="l"/>
          <a:r>
            <a:rPr lang="ru-RU" sz="1200" b="0" i="1" baseline="0">
              <a:solidFill>
                <a:schemeClr val="accent4">
                  <a:lumMod val="50000"/>
                </a:schemeClr>
              </a:solidFill>
            </a:rPr>
            <a:t>     </a:t>
          </a:r>
          <a:r>
            <a:rPr lang="ru-RU" sz="1200" b="1" i="0" baseline="0">
              <a:solidFill>
                <a:schemeClr val="accent4">
                  <a:lumMod val="50000"/>
                </a:schemeClr>
              </a:solidFill>
            </a:rPr>
            <a:t>Характеристика показателя по шкалам:</a:t>
          </a:r>
          <a:r>
            <a:rPr lang="en-US" sz="1200" b="1" i="0" baseline="0">
              <a:solidFill>
                <a:schemeClr val="accent4">
                  <a:lumMod val="50000"/>
                </a:schemeClr>
              </a:solidFill>
            </a:rPr>
            <a:t> </a:t>
          </a:r>
          <a:r>
            <a:rPr lang="ru-RU" sz="1200" b="0" i="1" baseline="0">
              <a:solidFill>
                <a:schemeClr val="accent4">
                  <a:lumMod val="50000"/>
                </a:schemeClr>
              </a:solidFill>
            </a:rPr>
            <a:t>количественные, дикретные, порядковые, вторичные данные.</a:t>
          </a:r>
        </a:p>
        <a:p>
          <a:pPr algn="l"/>
          <a:endParaRPr lang="ru-RU" sz="1200" b="0" i="1" baseline="0">
            <a:solidFill>
              <a:schemeClr val="accent4">
                <a:lumMod val="50000"/>
              </a:schemeClr>
            </a:solidFill>
          </a:endParaRPr>
        </a:p>
        <a:p>
          <a:pPr algn="l"/>
          <a:r>
            <a:rPr lang="ru-RU" sz="1200" b="0" i="1" baseline="0">
              <a:solidFill>
                <a:schemeClr val="accent4">
                  <a:lumMod val="50000"/>
                </a:schemeClr>
              </a:solidFill>
            </a:rPr>
            <a:t>     </a:t>
          </a:r>
          <a:r>
            <a:rPr lang="ru-RU" sz="1200" b="1" i="0" baseline="0">
              <a:solidFill>
                <a:schemeClr val="accent4">
                  <a:lumMod val="50000"/>
                </a:schemeClr>
              </a:solidFill>
            </a:rPr>
            <a:t>Графичексий анализ: </a:t>
          </a:r>
          <a:r>
            <a:rPr lang="ru-RU" sz="1200" b="0" i="1" baseline="0">
              <a:solidFill>
                <a:schemeClr val="accent4">
                  <a:lumMod val="50000"/>
                </a:schemeClr>
              </a:solidFill>
            </a:rPr>
            <a:t>на основе Рис.1 можно заметить, что самую высокую заработную плату получают научные сотрудники Магаданской области, а самую низкую - жители республики Калмыкия. Нельзя сказать, что присутсвуют явные аномалии (тем не менее, если использовать метод межквартального диапозона при анализе статистических данных, то можно выделить показатели заработной платы, которые лежат аномально далеко от остальных значений; данное явление наблюдается для Белгородской области, г. Москвы, Мурманской области, Республики Саха, Камчатского края, Магаданской области и Сахалинской области - показатели заработной платы в этих регионах значительно выше, что может объяснятья георграфическими и экономическими особенностями этих регионов; сделанные выводы опираются на данные, представленные в Табл.1, расчеты осуществлялись с помощью значений в Табл.2)</a:t>
          </a:r>
        </a:p>
        <a:p>
          <a:pPr algn="l"/>
          <a:endParaRPr lang="ru-RU" sz="1100" b="0" i="1" baseline="0">
            <a:solidFill>
              <a:schemeClr val="accent4">
                <a:lumMod val="50000"/>
              </a:schemeClr>
            </a:solidFill>
          </a:endParaRPr>
        </a:p>
        <a:p>
          <a:pPr algn="l"/>
          <a:r>
            <a:rPr lang="ru-RU" sz="1400" b="1" i="0" baseline="0">
              <a:solidFill>
                <a:schemeClr val="accent4">
                  <a:lumMod val="50000"/>
                </a:schemeClr>
              </a:solidFill>
            </a:rPr>
            <a:t>4. Анализ вариационных рядов:</a:t>
          </a:r>
        </a:p>
        <a:p>
          <a:pPr algn="l"/>
          <a:r>
            <a:rPr lang="ru-RU" sz="1400" b="1" i="0" baseline="0">
              <a:solidFill>
                <a:schemeClr val="accent4">
                  <a:lumMod val="50000"/>
                </a:schemeClr>
              </a:solidFill>
            </a:rPr>
            <a:t/>
          </a:r>
          <a:br>
            <a:rPr lang="ru-RU" sz="1400" b="1" i="0" baseline="0">
              <a:solidFill>
                <a:schemeClr val="accent4">
                  <a:lumMod val="50000"/>
                </a:schemeClr>
              </a:solidFill>
            </a:rPr>
          </a:br>
          <a:r>
            <a:rPr lang="ru-RU" sz="1200" b="0" i="1" baseline="0">
              <a:solidFill>
                <a:schemeClr val="accent4">
                  <a:lumMod val="50000"/>
                </a:schemeClr>
              </a:solidFill>
            </a:rPr>
            <a:t>С помощью формул и показателей, предстваленных в табл. 3 , были определены оптимальные интервалы распределенения, для каждого из них были подсчитаны  абсолютные частоты, относительные частоты, накопленные частоты и др. </a:t>
          </a:r>
          <a:endParaRPr lang="ru-RU" sz="1400" b="1" i="1" baseline="0">
            <a:solidFill>
              <a:schemeClr val="accent4">
                <a:lumMod val="50000"/>
              </a:schemeClr>
            </a:solidFill>
          </a:endParaRPr>
        </a:p>
        <a:p>
          <a:pPr algn="l"/>
          <a:endParaRPr lang="ru-RU" sz="1200" b="0" i="1" baseline="0">
            <a:solidFill>
              <a:schemeClr val="accent4">
                <a:lumMod val="50000"/>
              </a:schemeClr>
            </a:solidFill>
          </a:endParaRPr>
        </a:p>
        <a:p>
          <a:pPr algn="l"/>
          <a:r>
            <a:rPr lang="ru-RU" sz="1200" b="1" i="1" baseline="0">
              <a:solidFill>
                <a:schemeClr val="accent4">
                  <a:lumMod val="50000"/>
                </a:schemeClr>
              </a:solidFill>
            </a:rPr>
            <a:t>Анализ частот:</a:t>
          </a:r>
          <a:r>
            <a:rPr lang="ru-RU" sz="1200" b="0" i="1" baseline="0">
              <a:solidFill>
                <a:schemeClr val="accent4">
                  <a:lumMod val="50000"/>
                </a:schemeClr>
              </a:solidFill>
            </a:rPr>
            <a:t> наиболее часто встречаются зарплаты из интервала 63 591 - 84 135  рублей, реже всего встречаются зарплаты, превышающие  140 000 рублей.  Кривая частот сначала  незначительно возрастает (это говорит о том, что  зарплата из интервала 43 047 - 63 591, встречается почти так же часто, как и зарплата из интервала 63 591 - 84 135 рублей), достигает максимального значения, затем стремительно убывает (это говорит о том, что зарплаты, превышающие 84 135 не так распространены, как зарплаты, которые ниже этого значения), далее можно наблюдать небольшое возрастание, но затем кривая вновь убывает, достигая минимального значения.</a:t>
          </a:r>
        </a:p>
        <a:p>
          <a:pPr algn="l"/>
          <a:endParaRPr lang="ru-RU" sz="1200" b="0" i="1" baseline="0">
            <a:solidFill>
              <a:schemeClr val="accent4">
                <a:lumMod val="50000"/>
              </a:schemeClr>
            </a:solidFill>
          </a:endParaRPr>
        </a:p>
        <a:p>
          <a:pPr algn="l"/>
          <a:r>
            <a:rPr lang="ru-RU" sz="1200" b="0" i="1" baseline="0">
              <a:solidFill>
                <a:schemeClr val="accent4">
                  <a:lumMod val="50000"/>
                </a:schemeClr>
              </a:solidFill>
            </a:rPr>
            <a:t>Данные представлены графически с помощью гистограммы (Рис. 2), полигона (Рис.3) и кумуляты (Рис. 4) </a:t>
          </a:r>
        </a:p>
        <a:p>
          <a:pPr algn="l"/>
          <a:endParaRPr lang="ru-RU" sz="1400" b="1" i="1" baseline="0">
            <a:solidFill>
              <a:schemeClr val="accent4">
                <a:lumMod val="50000"/>
              </a:schemeClr>
            </a:solidFill>
          </a:endParaRPr>
        </a:p>
        <a:p>
          <a:pPr algn="l"/>
          <a:r>
            <a:rPr lang="ru-RU" sz="1400" b="1" i="0" baseline="0">
              <a:solidFill>
                <a:schemeClr val="accent4">
                  <a:lumMod val="50000"/>
                </a:schemeClr>
              </a:solidFill>
            </a:rPr>
            <a:t>5. </a:t>
          </a:r>
          <a:r>
            <a:rPr lang="ru-RU" sz="1400" b="1">
              <a:solidFill>
                <a:schemeClr val="accent4">
                  <a:lumMod val="50000"/>
                </a:schemeClr>
              </a:solidFill>
              <a:effectLst/>
              <a:latin typeface="+mn-lt"/>
              <a:ea typeface="+mn-ea"/>
              <a:cs typeface="+mn-cs"/>
            </a:rPr>
            <a:t>Основные числовые характеристики одномерных количественных данных:</a:t>
          </a:r>
        </a:p>
        <a:p>
          <a:pPr algn="l"/>
          <a:endParaRPr lang="ru-RU" sz="1400" b="1" i="1" baseline="0">
            <a:solidFill>
              <a:schemeClr val="accent4">
                <a:lumMod val="50000"/>
              </a:schemeClr>
            </a:solidFill>
            <a:effectLst/>
            <a:latin typeface="+mn-lt"/>
            <a:ea typeface="+mn-ea"/>
            <a:cs typeface="+mn-cs"/>
          </a:endParaRPr>
        </a:p>
        <a:p>
          <a:pPr algn="l"/>
          <a:r>
            <a:rPr lang="ru-RU" sz="1200" b="1" i="1" baseline="0">
              <a:solidFill>
                <a:schemeClr val="accent4">
                  <a:lumMod val="50000"/>
                </a:schemeClr>
              </a:solidFill>
            </a:rPr>
            <a:t>Средние величины: </a:t>
          </a:r>
          <a:r>
            <a:rPr lang="ru-RU" sz="1200" b="0" i="1" baseline="0">
              <a:solidFill>
                <a:schemeClr val="accent4">
                  <a:lumMod val="50000"/>
                </a:schemeClr>
              </a:solidFill>
            </a:rPr>
            <a:t>как можно наблюдать в табл. 6, значение средней соответствует  102 458 рублей, при этом значение медианы равно 74 926 рублей, а моды - 66 008 рублей. Это говорит о том, что  несмотря на то, что показатель средней ЗП довольно высок (это возможно из-за регионов , в которых показатели ЗП у научных сотрудников аномально  велики в сравнении с другими регионами), наиболее часто  научные сотрудники получают более низкую заработну плату (о чем свидетельствует  значение моды). </a:t>
          </a:r>
        </a:p>
        <a:p>
          <a:pPr algn="l"/>
          <a:endParaRPr lang="ru-RU" sz="1200" b="0" i="1" baseline="0">
            <a:solidFill>
              <a:schemeClr val="accent4">
                <a:lumMod val="50000"/>
              </a:schemeClr>
            </a:solidFill>
          </a:endParaRPr>
        </a:p>
        <a:p>
          <a:pPr algn="l"/>
          <a:r>
            <a:rPr lang="ru-RU" sz="1200" b="0" i="1" baseline="0">
              <a:solidFill>
                <a:schemeClr val="accent4">
                  <a:lumMod val="50000"/>
                </a:schemeClr>
              </a:solidFill>
            </a:rPr>
            <a:t>Так как научная сфера является на данный момент одной из приоритетных сфер развития, а люди, задействованные в ней, должны обладать очень высокой квалификацией, потратив многие годы на обучение и совершенствование своих навыков, зарплаты в данной отрасли должны соответствовать предъявленным стандартам, иначе сфера перестанет пополняться ценным кадрами и не будет приносить результатов экономике страны. Далее в работе будет рассмотрен временной показтель численности научных сотрудников в РФ по годам, на основе анализа данного показателя можно будет сделать более точные выводы о том, как себя ведет предложение на данном рынке труда.</a:t>
          </a:r>
        </a:p>
        <a:p>
          <a:pPr algn="l"/>
          <a:endParaRPr lang="ru-RU" sz="1200" b="0" i="1" baseline="0">
            <a:solidFill>
              <a:schemeClr val="accent4">
                <a:lumMod val="50000"/>
              </a:schemeClr>
            </a:solidFill>
          </a:endParaRPr>
        </a:p>
        <a:p>
          <a:pPr algn="l"/>
          <a:r>
            <a:rPr lang="ru-RU" sz="1200" b="1" i="1" baseline="0">
              <a:solidFill>
                <a:schemeClr val="accent4">
                  <a:lumMod val="50000"/>
                </a:schemeClr>
              </a:solidFill>
            </a:rPr>
            <a:t>Показатели вариации: </a:t>
          </a:r>
          <a:r>
            <a:rPr lang="ru-RU" sz="1200" b="0" i="1" baseline="0">
              <a:solidFill>
                <a:schemeClr val="accent4">
                  <a:lumMod val="50000"/>
                </a:schemeClr>
              </a:solidFill>
            </a:rPr>
            <a:t>табл.7 показывает, что размах вариации довольно внушителен и составляет 143 805 рублей, исходя из этого, можно сделать вывод о неравномерном распределении показателей заработной платы  среди регионов РФ.  Среднее квадратическое отклонение (корень из дисперсии) равно 14 756  рублей, это говорит о том, что в среднем конкретные значения  ЗП отклонятся от ее среднего значение на 14 756 рублей. Квартили же позволяют разделить данную совокупность на четыре равные части , и провести более детальный анализ распределения данных при описании уровня заработной платы научных сотрудников в регионах РФ. Коэффициент  вариации составляет приблизительно 14%, то есть  не превышает 33%, что позволяет сделать вывод о том, что совокупность, в целом, однородна.</a:t>
          </a:r>
        </a:p>
        <a:p>
          <a:pPr algn="l"/>
          <a:endParaRPr lang="ru-RU" sz="1200" b="0" i="1" baseline="0">
            <a:solidFill>
              <a:schemeClr val="accent4">
                <a:lumMod val="50000"/>
              </a:schemeClr>
            </a:solidFill>
          </a:endParaRPr>
        </a:p>
        <a:p>
          <a:pPr algn="l"/>
          <a:r>
            <a:rPr lang="ru-RU" sz="1200" b="1" i="1" baseline="0">
              <a:solidFill>
                <a:schemeClr val="accent4">
                  <a:lumMod val="50000"/>
                </a:schemeClr>
              </a:solidFill>
            </a:rPr>
            <a:t>Коэффициенты ассиметрии и эксцесса: </a:t>
          </a:r>
          <a:r>
            <a:rPr lang="ru-RU" sz="1200" b="0" i="1" baseline="0">
              <a:solidFill>
                <a:schemeClr val="accent4">
                  <a:lumMod val="50000"/>
                </a:schemeClr>
              </a:solidFill>
            </a:rPr>
            <a:t>коэффициент ассиметрии равен приблизительно 4 (т.е. </a:t>
          </a:r>
          <a:r>
            <a:rPr lang="en-US" sz="1200" b="0" i="1" baseline="0">
              <a:solidFill>
                <a:schemeClr val="accent4">
                  <a:lumMod val="50000"/>
                </a:schemeClr>
              </a:solidFill>
            </a:rPr>
            <a:t>&gt; 0)</a:t>
          </a:r>
          <a:r>
            <a:rPr lang="ru-RU" sz="1200" b="0" i="1" baseline="0">
              <a:solidFill>
                <a:schemeClr val="accent4">
                  <a:lumMod val="50000"/>
                </a:schemeClr>
              </a:solidFill>
            </a:rPr>
            <a:t>, поэтому ассиметрия - правосторонняя, коэффициент эксцесса равен приблизительно 22 (т.е. </a:t>
          </a:r>
          <a:r>
            <a:rPr lang="en-US" sz="1200" b="0" i="1" baseline="0">
              <a:solidFill>
                <a:schemeClr val="accent4">
                  <a:lumMod val="50000"/>
                </a:schemeClr>
              </a:solidFill>
            </a:rPr>
            <a:t>&gt; </a:t>
          </a:r>
          <a:r>
            <a:rPr lang="ru-RU" sz="1200" b="0" i="1" baseline="0">
              <a:solidFill>
                <a:schemeClr val="accent4">
                  <a:lumMod val="50000"/>
                </a:schemeClr>
              </a:solidFill>
            </a:rPr>
            <a:t>0), что говорит об островершинности.</a:t>
          </a:r>
        </a:p>
        <a:p>
          <a:pPr algn="l"/>
          <a:endParaRPr lang="ru-RU" sz="1200" b="0" i="1" baseline="0">
            <a:solidFill>
              <a:schemeClr val="accent4">
                <a:lumMod val="50000"/>
              </a:schemeClr>
            </a:solidFill>
          </a:endParaRPr>
        </a:p>
        <a:p>
          <a:pPr algn="l"/>
          <a:r>
            <a:rPr lang="ru-RU" sz="1200" b="0" i="1" baseline="0">
              <a:solidFill>
                <a:schemeClr val="accent4">
                  <a:lumMod val="50000"/>
                </a:schemeClr>
              </a:solidFill>
            </a:rPr>
            <a:t>Проанализировав числовые характеристика, можно сделать вывод о том, что заработные платы в регионах распределены неравномерно и что средние значения сильно отличаются от максимальных. </a:t>
          </a:r>
        </a:p>
        <a:p>
          <a:pPr algn="l"/>
          <a:endParaRPr lang="ru-RU" sz="1400" b="1" i="0" baseline="0">
            <a:solidFill>
              <a:schemeClr val="accent4">
                <a:lumMod val="50000"/>
              </a:schemeClr>
            </a:solidFill>
          </a:endParaRPr>
        </a:p>
        <a:p>
          <a:pPr algn="l"/>
          <a:endParaRPr lang="ru-RU" sz="1100" b="0" i="1" baseline="0">
            <a:solidFill>
              <a:schemeClr val="accent4">
                <a:lumMod val="50000"/>
              </a:schemeClr>
            </a:solidFill>
          </a:endParaRPr>
        </a:p>
        <a:p>
          <a:pPr algn="l"/>
          <a:endParaRPr lang="en-US" sz="1400" b="1" i="1" baseline="0">
            <a:solidFill>
              <a:schemeClr val="accent4">
                <a:lumMod val="75000"/>
              </a:schemeClr>
            </a:solidFill>
          </a:endParaRPr>
        </a:p>
        <a:p>
          <a:r>
            <a:rPr lang="en-US" sz="1400" b="1" i="0" baseline="0">
              <a:solidFill>
                <a:schemeClr val="accent4">
                  <a:lumMod val="50000"/>
                </a:schemeClr>
              </a:solidFill>
            </a:rPr>
            <a:t> </a:t>
          </a:r>
          <a:endParaRPr lang="ru-RU" sz="1400" b="1" i="0" baseline="0">
            <a:solidFill>
              <a:schemeClr val="accent4">
                <a:lumMod val="50000"/>
              </a:schemeClr>
            </a:solidFill>
          </a:endParaRPr>
        </a:p>
        <a:p>
          <a:endParaRPr lang="ru-RU" sz="1400" b="1" i="0" baseline="0">
            <a:solidFill>
              <a:schemeClr val="accent4">
                <a:lumMod val="50000"/>
              </a:schemeClr>
            </a:solidFill>
          </a:endParaRPr>
        </a:p>
        <a:p>
          <a:endParaRPr lang="ru-RU" sz="1400" b="1" i="0" baseline="0">
            <a:solidFill>
              <a:schemeClr val="accent4">
                <a:lumMod val="50000"/>
              </a:schemeClr>
            </a:solidFill>
          </a:endParaRPr>
        </a:p>
        <a:p>
          <a:endParaRPr lang="ru-RU" sz="1200" b="0" i="1" baseline="0">
            <a:solidFill>
              <a:schemeClr val="accent4">
                <a:lumMod val="50000"/>
              </a:schemeClr>
            </a:solidFill>
          </a:endParaRPr>
        </a:p>
      </xdr:txBody>
    </xdr:sp>
    <xdr:clientData/>
  </xdr:twoCellAnchor>
  <xdr:twoCellAnchor>
    <xdr:from>
      <xdr:col>11</xdr:col>
      <xdr:colOff>11981</xdr:colOff>
      <xdr:row>0</xdr:row>
      <xdr:rowOff>28264</xdr:rowOff>
    </xdr:from>
    <xdr:to>
      <xdr:col>30</xdr:col>
      <xdr:colOff>47925</xdr:colOff>
      <xdr:row>26</xdr:row>
      <xdr:rowOff>11981</xdr:rowOff>
    </xdr:to>
    <xdr:graphicFrame macro="">
      <xdr:nvGraphicFramePr>
        <xdr:cNvPr id="7" name="Диаграмма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39688</xdr:colOff>
      <xdr:row>79</xdr:row>
      <xdr:rowOff>26459</xdr:rowOff>
    </xdr:from>
    <xdr:to>
      <xdr:col>1</xdr:col>
      <xdr:colOff>714375</xdr:colOff>
      <xdr:row>80</xdr:row>
      <xdr:rowOff>99219</xdr:rowOff>
    </xdr:to>
    <xdr:sp macro="" textlink="">
      <xdr:nvSpPr>
        <xdr:cNvPr id="10" name="TextBox 9"/>
        <xdr:cNvSpPr txBox="1"/>
      </xdr:nvSpPr>
      <xdr:spPr>
        <a:xfrm>
          <a:off x="39688" y="15762553"/>
          <a:ext cx="2010833" cy="257968"/>
        </a:xfrm>
        <a:prstGeom prst="rect">
          <a:avLst/>
        </a:prstGeom>
        <a:solidFill>
          <a:schemeClr val="accent4">
            <a:lumMod val="20000"/>
            <a:lumOff val="8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ru-RU" sz="1200" b="1"/>
            <a:t>Источник: Росстат</a:t>
          </a:r>
        </a:p>
      </xdr:txBody>
    </xdr:sp>
    <xdr:clientData/>
  </xdr:twoCellAnchor>
  <xdr:twoCellAnchor>
    <xdr:from>
      <xdr:col>18</xdr:col>
      <xdr:colOff>5644</xdr:colOff>
      <xdr:row>36</xdr:row>
      <xdr:rowOff>37393</xdr:rowOff>
    </xdr:from>
    <xdr:to>
      <xdr:col>21</xdr:col>
      <xdr:colOff>-1</xdr:colOff>
      <xdr:row>37</xdr:row>
      <xdr:rowOff>164394</xdr:rowOff>
    </xdr:to>
    <xdr:sp macro="" textlink="">
      <xdr:nvSpPr>
        <xdr:cNvPr id="13" name="Прямоугольник с одним вырезанным скругленным углом 12"/>
        <xdr:cNvSpPr/>
      </xdr:nvSpPr>
      <xdr:spPr>
        <a:xfrm rot="10800000">
          <a:off x="16459200" y="7121171"/>
          <a:ext cx="2978855" cy="310445"/>
        </a:xfrm>
        <a:prstGeom prst="snipRound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18</xdr:col>
      <xdr:colOff>217311</xdr:colOff>
      <xdr:row>36</xdr:row>
      <xdr:rowOff>79022</xdr:rowOff>
    </xdr:from>
    <xdr:to>
      <xdr:col>20</xdr:col>
      <xdr:colOff>1201561</xdr:colOff>
      <xdr:row>37</xdr:row>
      <xdr:rowOff>174273</xdr:rowOff>
    </xdr:to>
    <xdr:sp macro="" textlink="">
      <xdr:nvSpPr>
        <xdr:cNvPr id="14" name="TextBox 13"/>
        <xdr:cNvSpPr txBox="1"/>
      </xdr:nvSpPr>
      <xdr:spPr>
        <a:xfrm>
          <a:off x="16670867" y="7148689"/>
          <a:ext cx="2543527" cy="278695"/>
        </a:xfrm>
        <a:prstGeom prst="rect">
          <a:avLst/>
        </a:prstGeom>
        <a:solidFill>
          <a:schemeClr val="accent4">
            <a:lumMod val="75000"/>
          </a:schemeClr>
        </a:solidFill>
        <a:ln w="95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ru-RU" sz="1200">
              <a:solidFill>
                <a:schemeClr val="accent4">
                  <a:lumMod val="20000"/>
                  <a:lumOff val="80000"/>
                </a:schemeClr>
              </a:solidFill>
            </a:rPr>
            <a:t>Табл.</a:t>
          </a:r>
          <a:r>
            <a:rPr lang="ru-RU" sz="1200" baseline="0">
              <a:solidFill>
                <a:schemeClr val="accent4">
                  <a:lumMod val="20000"/>
                  <a:lumOff val="80000"/>
                </a:schemeClr>
              </a:solidFill>
            </a:rPr>
            <a:t> 5 Интервальный ряд</a:t>
          </a:r>
        </a:p>
        <a:p>
          <a:endParaRPr lang="ru-RU" sz="1100">
            <a:solidFill>
              <a:schemeClr val="accent4">
                <a:lumMod val="20000"/>
                <a:lumOff val="80000"/>
              </a:schemeClr>
            </a:solidFill>
          </a:endParaRPr>
        </a:p>
      </xdr:txBody>
    </xdr:sp>
    <xdr:clientData/>
  </xdr:twoCellAnchor>
  <xdr:twoCellAnchor>
    <xdr:from>
      <xdr:col>13</xdr:col>
      <xdr:colOff>20662</xdr:colOff>
      <xdr:row>32</xdr:row>
      <xdr:rowOff>15680</xdr:rowOff>
    </xdr:from>
    <xdr:to>
      <xdr:col>18</xdr:col>
      <xdr:colOff>7839</xdr:colOff>
      <xdr:row>48</xdr:row>
      <xdr:rowOff>235185</xdr:rowOff>
    </xdr:to>
    <xdr:graphicFrame macro="">
      <xdr:nvGraphicFramePr>
        <xdr:cNvPr id="17" name="Диаграмма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18406</xdr:colOff>
      <xdr:row>48</xdr:row>
      <xdr:rowOff>239275</xdr:rowOff>
    </xdr:from>
    <xdr:to>
      <xdr:col>18</xdr:col>
      <xdr:colOff>5583</xdr:colOff>
      <xdr:row>69</xdr:row>
      <xdr:rowOff>72258</xdr:rowOff>
    </xdr:to>
    <xdr:graphicFrame macro="">
      <xdr:nvGraphicFramePr>
        <xdr:cNvPr id="20" name="Диаграмма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18406</xdr:colOff>
      <xdr:row>69</xdr:row>
      <xdr:rowOff>73623</xdr:rowOff>
    </xdr:from>
    <xdr:to>
      <xdr:col>18</xdr:col>
      <xdr:colOff>5583</xdr:colOff>
      <xdr:row>90</xdr:row>
      <xdr:rowOff>53853</xdr:rowOff>
    </xdr:to>
    <xdr:graphicFrame macro="">
      <xdr:nvGraphicFramePr>
        <xdr:cNvPr id="22" name="Диаграмма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30</xdr:col>
      <xdr:colOff>586153</xdr:colOff>
      <xdr:row>84</xdr:row>
      <xdr:rowOff>122116</xdr:rowOff>
    </xdr:from>
    <xdr:ext cx="184731" cy="264560"/>
    <xdr:sp macro="" textlink="">
      <xdr:nvSpPr>
        <xdr:cNvPr id="5" name="TextBox 4"/>
        <xdr:cNvSpPr txBox="1"/>
      </xdr:nvSpPr>
      <xdr:spPr>
        <a:xfrm>
          <a:off x="29039038" y="173648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28</xdr:col>
      <xdr:colOff>6903</xdr:colOff>
      <xdr:row>25</xdr:row>
      <xdr:rowOff>242302</xdr:rowOff>
    </xdr:from>
    <xdr:to>
      <xdr:col>30</xdr:col>
      <xdr:colOff>42334</xdr:colOff>
      <xdr:row>27</xdr:row>
      <xdr:rowOff>84667</xdr:rowOff>
    </xdr:to>
    <xdr:sp macro="" textlink="">
      <xdr:nvSpPr>
        <xdr:cNvPr id="16" name="TextBox 15"/>
        <xdr:cNvSpPr txBox="1"/>
      </xdr:nvSpPr>
      <xdr:spPr>
        <a:xfrm>
          <a:off x="27228350" y="5121776"/>
          <a:ext cx="1940431" cy="293549"/>
        </a:xfrm>
        <a:prstGeom prst="rect">
          <a:avLst/>
        </a:prstGeom>
        <a:solidFill>
          <a:schemeClr val="bg2">
            <a:lumMod val="25000"/>
          </a:schemeClr>
        </a:solidFill>
        <a:ln w="28575" cmpd="sng">
          <a:solidFill>
            <a:schemeClr val="bg2">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400" b="1">
              <a:solidFill>
                <a:schemeClr val="bg2"/>
              </a:solidFill>
            </a:rPr>
            <a:t>Табл. 6 Средние величины</a:t>
          </a:r>
        </a:p>
      </xdr:txBody>
    </xdr:sp>
    <xdr:clientData/>
  </xdr:twoCellAnchor>
  <xdr:twoCellAnchor>
    <xdr:from>
      <xdr:col>28</xdr:col>
      <xdr:colOff>0</xdr:colOff>
      <xdr:row>30</xdr:row>
      <xdr:rowOff>0</xdr:rowOff>
    </xdr:from>
    <xdr:to>
      <xdr:col>30</xdr:col>
      <xdr:colOff>35431</xdr:colOff>
      <xdr:row>31</xdr:row>
      <xdr:rowOff>175461</xdr:rowOff>
    </xdr:to>
    <xdr:sp macro="" textlink="">
      <xdr:nvSpPr>
        <xdr:cNvPr id="18" name="TextBox 17"/>
        <xdr:cNvSpPr txBox="1"/>
      </xdr:nvSpPr>
      <xdr:spPr>
        <a:xfrm>
          <a:off x="27221447" y="5948947"/>
          <a:ext cx="1940431" cy="359277"/>
        </a:xfrm>
        <a:prstGeom prst="rect">
          <a:avLst/>
        </a:prstGeom>
        <a:solidFill>
          <a:schemeClr val="accent2">
            <a:lumMod val="50000"/>
          </a:schemeClr>
        </a:solidFill>
        <a:ln w="28575" cmpd="sng">
          <a:solidFill>
            <a:schemeClr val="bg2">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400" b="1">
              <a:solidFill>
                <a:schemeClr val="bg2"/>
              </a:solidFill>
            </a:rPr>
            <a:t>Табл.7 Показатели</a:t>
          </a:r>
          <a:r>
            <a:rPr lang="ru-RU" sz="1400" b="1" baseline="0">
              <a:solidFill>
                <a:schemeClr val="bg2"/>
              </a:solidFill>
            </a:rPr>
            <a:t> вариации</a:t>
          </a:r>
          <a:endParaRPr lang="ru-RU" sz="1400" b="1">
            <a:solidFill>
              <a:schemeClr val="bg2"/>
            </a:solidFill>
          </a:endParaRPr>
        </a:p>
      </xdr:txBody>
    </xdr:sp>
    <xdr:clientData/>
  </xdr:twoCellAnchor>
  <xdr:twoCellAnchor>
    <xdr:from>
      <xdr:col>28</xdr:col>
      <xdr:colOff>0</xdr:colOff>
      <xdr:row>44</xdr:row>
      <xdr:rowOff>0</xdr:rowOff>
    </xdr:from>
    <xdr:to>
      <xdr:col>30</xdr:col>
      <xdr:colOff>35431</xdr:colOff>
      <xdr:row>45</xdr:row>
      <xdr:rowOff>175461</xdr:rowOff>
    </xdr:to>
    <xdr:sp macro="" textlink="">
      <xdr:nvSpPr>
        <xdr:cNvPr id="21" name="TextBox 20"/>
        <xdr:cNvSpPr txBox="1"/>
      </xdr:nvSpPr>
      <xdr:spPr>
        <a:xfrm>
          <a:off x="27217181" y="8964309"/>
          <a:ext cx="3622505" cy="357854"/>
        </a:xfrm>
        <a:prstGeom prst="rect">
          <a:avLst/>
        </a:prstGeom>
        <a:solidFill>
          <a:schemeClr val="accent1">
            <a:lumMod val="50000"/>
          </a:schemeClr>
        </a:solidFill>
        <a:ln w="28575" cmpd="sng">
          <a:solidFill>
            <a:schemeClr val="bg2">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200" b="1">
              <a:solidFill>
                <a:schemeClr val="accent1">
                  <a:lumMod val="20000"/>
                  <a:lumOff val="80000"/>
                </a:schemeClr>
              </a:solidFill>
            </a:rPr>
            <a:t>Табл.8</a:t>
          </a:r>
          <a:r>
            <a:rPr lang="ru-RU" sz="1200" b="1" baseline="0">
              <a:solidFill>
                <a:schemeClr val="accent1">
                  <a:lumMod val="20000"/>
                  <a:lumOff val="80000"/>
                </a:schemeClr>
              </a:solidFill>
            </a:rPr>
            <a:t> </a:t>
          </a:r>
          <a:r>
            <a:rPr lang="ru-RU" sz="1200" b="1">
              <a:solidFill>
                <a:schemeClr val="accent1">
                  <a:lumMod val="20000"/>
                  <a:lumOff val="80000"/>
                </a:schemeClr>
              </a:solidFill>
            </a:rPr>
            <a:t>Коэффициенты</a:t>
          </a:r>
          <a:r>
            <a:rPr lang="ru-RU" sz="1200" b="1" baseline="0">
              <a:solidFill>
                <a:schemeClr val="accent1">
                  <a:lumMod val="20000"/>
                  <a:lumOff val="80000"/>
                </a:schemeClr>
              </a:solidFill>
            </a:rPr>
            <a:t> асимметрии и эксцесса</a:t>
          </a:r>
          <a:endParaRPr lang="ru-RU" sz="1200" b="1">
            <a:solidFill>
              <a:schemeClr val="accent1">
                <a:lumMod val="20000"/>
                <a:lumOff val="8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xdr:row>
      <xdr:rowOff>14928</xdr:rowOff>
    </xdr:from>
    <xdr:to>
      <xdr:col>12</xdr:col>
      <xdr:colOff>603251</xdr:colOff>
      <xdr:row>34</xdr:row>
      <xdr:rowOff>166687</xdr:rowOff>
    </xdr:to>
    <xdr:sp macro="" textlink="">
      <xdr:nvSpPr>
        <xdr:cNvPr id="2" name="TextBox 1"/>
        <xdr:cNvSpPr txBox="1"/>
      </xdr:nvSpPr>
      <xdr:spPr>
        <a:xfrm>
          <a:off x="1" y="1007116"/>
          <a:ext cx="8389938" cy="6898634"/>
        </a:xfrm>
        <a:prstGeom prst="rect">
          <a:avLst/>
        </a:prstGeom>
        <a:solidFill>
          <a:schemeClr val="accent6">
            <a:lumMod val="20000"/>
            <a:lumOff val="80000"/>
          </a:schemeClr>
        </a:solidFill>
        <a:ln w="9525" cmpd="sng">
          <a:solidFill>
            <a:schemeClr val="tx1"/>
          </a:solidFill>
        </a:ln>
        <a:effectLst>
          <a:innerShdw blurRad="279400">
            <a:prstClr val="black">
              <a:alpha val="88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b="1">
              <a:solidFill>
                <a:schemeClr val="accent6">
                  <a:lumMod val="50000"/>
                </a:schemeClr>
              </a:solidFill>
            </a:rPr>
            <a:t>1. Показатель:</a:t>
          </a:r>
          <a:r>
            <a:rPr lang="ru-RU" sz="1400" b="1" baseline="0">
              <a:solidFill>
                <a:schemeClr val="accent6">
                  <a:lumMod val="50000"/>
                </a:schemeClr>
              </a:solidFill>
            </a:rPr>
            <a:t> </a:t>
          </a:r>
          <a:r>
            <a:rPr lang="ru-RU" sz="1100" b="0" i="1" baseline="0">
              <a:solidFill>
                <a:schemeClr val="accent6">
                  <a:lumMod val="50000"/>
                </a:schemeClr>
              </a:solidFill>
            </a:rPr>
            <a:t>численность персонала, занятого научными исследованиями и разработками в РФ, человек.</a:t>
          </a:r>
        </a:p>
        <a:p>
          <a:endParaRPr lang="ru-RU" sz="1100" b="0" i="1" baseline="0">
            <a:solidFill>
              <a:schemeClr val="accent6">
                <a:lumMod val="50000"/>
              </a:schemeClr>
            </a:solidFill>
          </a:endParaRPr>
        </a:p>
        <a:p>
          <a:r>
            <a:rPr lang="ru-RU" sz="1400" b="1" i="0" baseline="0">
              <a:solidFill>
                <a:schemeClr val="accent6">
                  <a:lumMod val="50000"/>
                </a:schemeClr>
              </a:solidFill>
            </a:rPr>
            <a:t>2. Описание показателя:</a:t>
          </a:r>
        </a:p>
        <a:p>
          <a:endParaRPr lang="ru-RU" sz="1400" b="1" i="0" baseline="0">
            <a:solidFill>
              <a:schemeClr val="accent6">
                <a:lumMod val="50000"/>
              </a:schemeClr>
            </a:solidFill>
          </a:endParaRPr>
        </a:p>
        <a:p>
          <a:r>
            <a:rPr lang="ru-RU" sz="1100" b="1" i="0">
              <a:solidFill>
                <a:schemeClr val="accent6">
                  <a:lumMod val="50000"/>
                </a:schemeClr>
              </a:solidFill>
            </a:rPr>
            <a:t>Экономическая интерпретация</a:t>
          </a:r>
          <a:r>
            <a:rPr lang="ru-RU" sz="1100" b="1" i="0" baseline="0">
              <a:solidFill>
                <a:schemeClr val="accent6">
                  <a:lumMod val="50000"/>
                </a:schemeClr>
              </a:solidFill>
            </a:rPr>
            <a:t>: </a:t>
          </a:r>
          <a:r>
            <a:rPr lang="ru-RU" sz="1100" b="0" i="1" baseline="0">
              <a:solidFill>
                <a:schemeClr val="accent6">
                  <a:lumMod val="50000"/>
                </a:schemeClr>
              </a:solidFill>
            </a:rPr>
            <a:t>показатель характеризует ситуацию на рынке труда научных сотрудников; измеряется в чел.; чем активнее развивается научная сфера, тем больше исследователей в ней задействовано и наоборот (это можно считать закономерностью). </a:t>
          </a:r>
        </a:p>
        <a:p>
          <a:endParaRPr lang="ru-RU" sz="1100" b="0" i="1" baseline="0">
            <a:solidFill>
              <a:schemeClr val="accent6">
                <a:lumMod val="50000"/>
              </a:schemeClr>
            </a:solidFill>
          </a:endParaRPr>
        </a:p>
        <a:p>
          <a:r>
            <a:rPr lang="ru-RU" sz="1100" b="1" i="0" baseline="0">
              <a:solidFill>
                <a:schemeClr val="accent6">
                  <a:lumMod val="50000"/>
                </a:schemeClr>
              </a:solidFill>
            </a:rPr>
            <a:t>Характеристика по шкалам: </a:t>
          </a:r>
          <a:r>
            <a:rPr lang="ru-RU" sz="1100" b="0" i="1" baseline="0">
              <a:solidFill>
                <a:schemeClr val="accent6">
                  <a:lumMod val="50000"/>
                </a:schemeClr>
              </a:solidFill>
              <a:effectLst/>
              <a:latin typeface="+mn-lt"/>
              <a:ea typeface="+mn-ea"/>
              <a:cs typeface="+mn-cs"/>
            </a:rPr>
            <a:t>количественные, дикретные, порядковые, вторичные данные.</a:t>
          </a:r>
        </a:p>
        <a:p>
          <a:endParaRPr lang="ru-RU" sz="1100" b="0" i="1" baseline="0">
            <a:solidFill>
              <a:schemeClr val="accent6">
                <a:lumMod val="50000"/>
              </a:schemeClr>
            </a:solidFill>
            <a:effectLst/>
            <a:latin typeface="+mn-lt"/>
            <a:ea typeface="+mn-ea"/>
            <a:cs typeface="+mn-cs"/>
          </a:endParaRPr>
        </a:p>
        <a:p>
          <a:r>
            <a:rPr lang="ru-RU" sz="1100" b="1" i="0">
              <a:solidFill>
                <a:schemeClr val="accent6">
                  <a:lumMod val="50000"/>
                </a:schemeClr>
              </a:solidFill>
            </a:rPr>
            <a:t>Графический анализ: </a:t>
          </a:r>
          <a:r>
            <a:rPr lang="ru-RU" sz="1100" b="0" i="1">
              <a:solidFill>
                <a:schemeClr val="accent6">
                  <a:lumMod val="50000"/>
                </a:schemeClr>
              </a:solidFill>
            </a:rPr>
            <a:t>Из</a:t>
          </a:r>
          <a:r>
            <a:rPr lang="ru-RU" sz="1100" b="0" i="1" baseline="0">
              <a:solidFill>
                <a:schemeClr val="accent6">
                  <a:lumMod val="50000"/>
                </a:schemeClr>
              </a:solidFill>
            </a:rPr>
            <a:t> графика следует, что с 2015 года численность исследователей , занятых научными разработками, последовательно сокращается (кроме 2019 года, где наблюдался незначительный прирост), это говорит о том, что люди все меньше хотят работать в сфере науки в РФ, что может быть  связано с невыгодными условиями, которые данная отрасль предлагает потенциальным сотрудникам и, возможно, наличием более выгодных альтернатив (работа в другой стране, открытие бизнес и т.п.) </a:t>
          </a:r>
        </a:p>
        <a:p>
          <a:endParaRPr lang="ru-RU" sz="1100" b="0" i="1" baseline="0">
            <a:solidFill>
              <a:schemeClr val="accent6">
                <a:lumMod val="50000"/>
              </a:schemeClr>
            </a:solidFill>
          </a:endParaRPr>
        </a:p>
        <a:p>
          <a:r>
            <a:rPr lang="ru-RU" sz="1400" b="1" i="0" baseline="0">
              <a:solidFill>
                <a:schemeClr val="accent6">
                  <a:lumMod val="50000"/>
                </a:schemeClr>
              </a:solidFill>
            </a:rPr>
            <a:t>3. Аналитические показатели изменения уровней ряда динамики:</a:t>
          </a:r>
        </a:p>
        <a:p>
          <a:endParaRPr lang="ru-RU" sz="1400" b="1" i="0" baseline="0">
            <a:solidFill>
              <a:schemeClr val="accent6">
                <a:lumMod val="50000"/>
              </a:schemeClr>
            </a:solidFill>
          </a:endParaRPr>
        </a:p>
        <a:p>
          <a:r>
            <a:rPr lang="ru-RU" sz="1050" b="0" i="1" baseline="0">
              <a:solidFill>
                <a:schemeClr val="accent6">
                  <a:lumMod val="50000"/>
                </a:schemeClr>
              </a:solidFill>
            </a:rPr>
            <a:t>Анализируя показатели, представленные в Табл. 1, следует выделить ряд ключевых характеристик. Цепной абсолютный прирост, в целом, показывает некоторую динамику в значениях, то есть в 2011, 2014, 2015, 2019 годах прирост положительный, в остальные годы - отрицательный, тем не менее положительный прирост не так велик в сравненении с отрицательным. Если выбрать за базисный год 2010 г., то базисный абсолютный прирост покажет, что вплоть до 2016 года численность научного персонала превышала соответствующие показатели на 2010 год, тем не менее начиная с 2017 года можно наблюдать серьезный отрицательный разрыв в показателях. Темпы прироста и роста позволяют точнее сравнить динамику в показателях, подтверждая преимущественно отрицателую динамику изменения численности научных сотрудников в РФ по годам, особенно в последние 3 г. Абсолютное значение 1% прироста показывает, сколько абсолютных единиц приходится на 1% прироста. Ту же отрицательную динамику подтверждают и средний абсолютный прирост (-2616) и средний тем прироста (99,26%)</a:t>
          </a:r>
        </a:p>
        <a:p>
          <a:endParaRPr lang="ru-RU" sz="1050" b="0" i="1" baseline="0">
            <a:solidFill>
              <a:schemeClr val="accent6">
                <a:lumMod val="50000"/>
              </a:schemeClr>
            </a:solidFill>
          </a:endParaRPr>
        </a:p>
        <a:p>
          <a:r>
            <a:rPr lang="ru-RU" sz="1400" b="1" i="0" u="sng" baseline="0">
              <a:solidFill>
                <a:schemeClr val="accent6">
                  <a:lumMod val="50000"/>
                </a:schemeClr>
              </a:solidFill>
            </a:rPr>
            <a:t>Вывод</a:t>
          </a:r>
        </a:p>
        <a:p>
          <a:endParaRPr lang="ru-RU" sz="1400" b="1" i="0" u="sng" baseline="0">
            <a:solidFill>
              <a:schemeClr val="accent6">
                <a:lumMod val="50000"/>
              </a:schemeClr>
            </a:solidFill>
          </a:endParaRPr>
        </a:p>
        <a:p>
          <a:r>
            <a:rPr lang="ru-RU" sz="1050" b="0" i="1" u="none" baseline="0">
              <a:solidFill>
                <a:schemeClr val="accent6">
                  <a:lumMod val="50000"/>
                </a:schemeClr>
              </a:solidFill>
            </a:rPr>
            <a:t>Все перечисленные показатели свидетельствует об отрицательной тенденции на рынке труда научных сотрудников, то есть все меньше людей заняты в данной сфере, что является тревожным знаком. Можно обратить внимание на два прогноза, составленные с учетом, наблюдаемых динамик, и представленные графически - рис.2 и рис.3. Оба прогноза говорят о том, что следующие три года отрицательная динамика будет сохраняться. Учитывая острую необходимость развития научной сферы в РФ, а также опираясь на результаты первой части исследование, посвященной анализу средней заработной платы научных сотрудников по регионам РФ, можно сделать вывод о необходимость большего финансирования данной отрасли со стороны государства и, возможно, создания почвы для привлечения частных инвестиций, поскольку сфера переживает не лучшие времена и неизменно теряет ценные кадры, которые по той или иной причине вынуждены отказываться от научной деятельности в РФ. </a:t>
          </a:r>
        </a:p>
        <a:p>
          <a:endParaRPr lang="ru-RU" sz="1600" b="1" i="0" u="sng" baseline="0">
            <a:solidFill>
              <a:schemeClr val="accent6">
                <a:lumMod val="50000"/>
              </a:schemeClr>
            </a:solidFill>
          </a:endParaRPr>
        </a:p>
        <a:p>
          <a:endParaRPr lang="ru-RU" sz="1600" b="1" i="0" u="sng" baseline="0">
            <a:solidFill>
              <a:schemeClr val="accent6">
                <a:lumMod val="50000"/>
              </a:schemeClr>
            </a:solidFill>
          </a:endParaRPr>
        </a:p>
        <a:p>
          <a:endParaRPr lang="ru-RU" sz="1050" b="0" i="1" u="none" baseline="0">
            <a:solidFill>
              <a:schemeClr val="accent6">
                <a:lumMod val="50000"/>
              </a:schemeClr>
            </a:solidFill>
          </a:endParaRPr>
        </a:p>
        <a:p>
          <a:endParaRPr lang="ru-RU" sz="1050" b="0" i="1" baseline="0">
            <a:solidFill>
              <a:schemeClr val="accent6">
                <a:lumMod val="50000"/>
              </a:schemeClr>
            </a:solidFill>
          </a:endParaRPr>
        </a:p>
        <a:p>
          <a:endParaRPr lang="ru-RU" sz="1050" b="0" i="1" baseline="0">
            <a:solidFill>
              <a:schemeClr val="accent6">
                <a:lumMod val="50000"/>
              </a:schemeClr>
            </a:solidFill>
          </a:endParaRPr>
        </a:p>
        <a:p>
          <a:endParaRPr lang="ru-RU" sz="1100" b="0" i="1" baseline="0">
            <a:solidFill>
              <a:schemeClr val="accent6">
                <a:lumMod val="50000"/>
              </a:schemeClr>
            </a:solidFill>
          </a:endParaRPr>
        </a:p>
        <a:p>
          <a:endParaRPr lang="ru-RU" sz="1100" b="1" i="0">
            <a:solidFill>
              <a:schemeClr val="accent6">
                <a:lumMod val="50000"/>
              </a:schemeClr>
            </a:solidFill>
          </a:endParaRPr>
        </a:p>
      </xdr:txBody>
    </xdr:sp>
    <xdr:clientData/>
  </xdr:twoCellAnchor>
  <xdr:twoCellAnchor>
    <xdr:from>
      <xdr:col>13</xdr:col>
      <xdr:colOff>852</xdr:colOff>
      <xdr:row>2</xdr:row>
      <xdr:rowOff>3</xdr:rowOff>
    </xdr:from>
    <xdr:to>
      <xdr:col>21</xdr:col>
      <xdr:colOff>1492250</xdr:colOff>
      <xdr:row>15</xdr:row>
      <xdr:rowOff>31751</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607785</xdr:colOff>
      <xdr:row>0</xdr:row>
      <xdr:rowOff>0</xdr:rowOff>
    </xdr:from>
    <xdr:to>
      <xdr:col>21</xdr:col>
      <xdr:colOff>1496785</xdr:colOff>
      <xdr:row>2</xdr:row>
      <xdr:rowOff>4535</xdr:rowOff>
    </xdr:to>
    <xdr:sp macro="" textlink="">
      <xdr:nvSpPr>
        <xdr:cNvPr id="6" name="TextBox 5"/>
        <xdr:cNvSpPr txBox="1"/>
      </xdr:nvSpPr>
      <xdr:spPr>
        <a:xfrm>
          <a:off x="8354785" y="0"/>
          <a:ext cx="6359071" cy="820964"/>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050">
              <a:solidFill>
                <a:schemeClr val="accent6">
                  <a:lumMod val="20000"/>
                  <a:lumOff val="80000"/>
                </a:schemeClr>
              </a:solidFill>
            </a:rPr>
            <a:t>Рис.1 Численность</a:t>
          </a:r>
          <a:r>
            <a:rPr lang="ru-RU" sz="1050" baseline="0">
              <a:solidFill>
                <a:schemeClr val="accent6">
                  <a:lumMod val="20000"/>
                  <a:lumOff val="80000"/>
                </a:schemeClr>
              </a:solidFill>
            </a:rPr>
            <a:t> персонала, занятного научными исследованиями и разработками в РФ</a:t>
          </a:r>
          <a:endParaRPr lang="ru-RU" sz="1050">
            <a:solidFill>
              <a:schemeClr val="accent6">
                <a:lumMod val="20000"/>
                <a:lumOff val="80000"/>
              </a:schemeClr>
            </a:solidFill>
          </a:endParaRPr>
        </a:p>
      </xdr:txBody>
    </xdr:sp>
    <xdr:clientData/>
  </xdr:twoCellAnchor>
  <xdr:twoCellAnchor>
    <xdr:from>
      <xdr:col>22</xdr:col>
      <xdr:colOff>0</xdr:colOff>
      <xdr:row>0</xdr:row>
      <xdr:rowOff>8581</xdr:rowOff>
    </xdr:from>
    <xdr:to>
      <xdr:col>30</xdr:col>
      <xdr:colOff>0</xdr:colOff>
      <xdr:row>0</xdr:row>
      <xdr:rowOff>223108</xdr:rowOff>
    </xdr:to>
    <xdr:sp macro="" textlink="">
      <xdr:nvSpPr>
        <xdr:cNvPr id="8" name="TextBox 7"/>
        <xdr:cNvSpPr txBox="1"/>
      </xdr:nvSpPr>
      <xdr:spPr>
        <a:xfrm>
          <a:off x="13858446" y="8581"/>
          <a:ext cx="9327635" cy="21452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ru-RU" sz="1100">
              <a:solidFill>
                <a:schemeClr val="bg1"/>
              </a:solidFill>
            </a:rPr>
            <a:t>                                                           </a:t>
          </a:r>
          <a:r>
            <a:rPr lang="ru-RU" sz="1400" b="1">
              <a:solidFill>
                <a:schemeClr val="tx1">
                  <a:lumMod val="95000"/>
                  <a:lumOff val="5000"/>
                </a:schemeClr>
              </a:solidFill>
            </a:rPr>
            <a:t>Табл. 1 Аналитические показатели изменения уровней ряда динамики</a:t>
          </a:r>
        </a:p>
      </xdr:txBody>
    </xdr:sp>
    <xdr:clientData/>
  </xdr:twoCellAnchor>
  <xdr:twoCellAnchor>
    <xdr:from>
      <xdr:col>12</xdr:col>
      <xdr:colOff>599721</xdr:colOff>
      <xdr:row>17</xdr:row>
      <xdr:rowOff>41277</xdr:rowOff>
    </xdr:from>
    <xdr:to>
      <xdr:col>22</xdr:col>
      <xdr:colOff>23518</xdr:colOff>
      <xdr:row>33</xdr:row>
      <xdr:rowOff>23518</xdr:rowOff>
    </xdr:to>
    <xdr:graphicFrame macro="">
      <xdr:nvGraphicFramePr>
        <xdr:cNvPr id="10" name="Диаграмма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250</xdr:colOff>
      <xdr:row>35</xdr:row>
      <xdr:rowOff>160724</xdr:rowOff>
    </xdr:from>
    <xdr:to>
      <xdr:col>22</xdr:col>
      <xdr:colOff>16934</xdr:colOff>
      <xdr:row>53</xdr:row>
      <xdr:rowOff>25399</xdr:rowOff>
    </xdr:to>
    <xdr:graphicFrame macro="">
      <xdr:nvGraphicFramePr>
        <xdr:cNvPr id="11" name="Диаграмма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15</xdr:row>
      <xdr:rowOff>11760</xdr:rowOff>
    </xdr:from>
    <xdr:to>
      <xdr:col>22</xdr:col>
      <xdr:colOff>11759</xdr:colOff>
      <xdr:row>17</xdr:row>
      <xdr:rowOff>35278</xdr:rowOff>
    </xdr:to>
    <xdr:sp macro="" textlink="">
      <xdr:nvSpPr>
        <xdr:cNvPr id="12" name="TextBox 11"/>
        <xdr:cNvSpPr txBox="1"/>
      </xdr:nvSpPr>
      <xdr:spPr>
        <a:xfrm>
          <a:off x="8396111" y="4198056"/>
          <a:ext cx="6397037" cy="517407"/>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100">
              <a:solidFill>
                <a:schemeClr val="accent6">
                  <a:lumMod val="20000"/>
                  <a:lumOff val="80000"/>
                </a:schemeClr>
              </a:solidFill>
            </a:rPr>
            <a:t>Рис. 2 Численность</a:t>
          </a:r>
          <a:r>
            <a:rPr lang="ru-RU" sz="1100" baseline="0">
              <a:solidFill>
                <a:schemeClr val="accent6">
                  <a:lumMod val="20000"/>
                  <a:lumOff val="80000"/>
                </a:schemeClr>
              </a:solidFill>
            </a:rPr>
            <a:t> персонала, занятого научными исследованиями и разработками в РФ с учетом прогноза на 3 года по САП, человек</a:t>
          </a:r>
          <a:endParaRPr lang="ru-RU" sz="1100">
            <a:solidFill>
              <a:schemeClr val="accent6">
                <a:lumMod val="20000"/>
                <a:lumOff val="80000"/>
              </a:schemeClr>
            </a:solidFill>
          </a:endParaRPr>
        </a:p>
      </xdr:txBody>
    </xdr:sp>
    <xdr:clientData/>
  </xdr:twoCellAnchor>
  <xdr:twoCellAnchor>
    <xdr:from>
      <xdr:col>13</xdr:col>
      <xdr:colOff>2</xdr:colOff>
      <xdr:row>33</xdr:row>
      <xdr:rowOff>33073</xdr:rowOff>
    </xdr:from>
    <xdr:to>
      <xdr:col>22</xdr:col>
      <xdr:colOff>36380</xdr:colOff>
      <xdr:row>35</xdr:row>
      <xdr:rowOff>152870</xdr:rowOff>
    </xdr:to>
    <xdr:sp macro="" textlink="">
      <xdr:nvSpPr>
        <xdr:cNvPr id="13" name="TextBox 12"/>
        <xdr:cNvSpPr txBox="1"/>
      </xdr:nvSpPr>
      <xdr:spPr>
        <a:xfrm>
          <a:off x="8364143" y="7666302"/>
          <a:ext cx="6402914" cy="490214"/>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100">
              <a:solidFill>
                <a:schemeClr val="accent3">
                  <a:lumMod val="20000"/>
                  <a:lumOff val="80000"/>
                </a:schemeClr>
              </a:solidFill>
            </a:rPr>
            <a:t>Рис.</a:t>
          </a:r>
          <a:r>
            <a:rPr lang="ru-RU" sz="1100" baseline="0">
              <a:solidFill>
                <a:schemeClr val="accent3">
                  <a:lumMod val="20000"/>
                  <a:lumOff val="80000"/>
                </a:schemeClr>
              </a:solidFill>
            </a:rPr>
            <a:t> 3 Численность персонала, занятого научными исследованиями и разработками в РФ с учетом прогноза на 3 года по СТП, человек</a:t>
          </a:r>
        </a:p>
      </xdr:txBody>
    </xdr:sp>
    <xdr:clientData/>
  </xdr:twoCellAnchor>
</xdr:wsDr>
</file>

<file path=xl/tables/table1.xml><?xml version="1.0" encoding="utf-8"?>
<table xmlns="http://schemas.openxmlformats.org/spreadsheetml/2006/main" id="1" name="Таблица1" displayName="Таблица1" ref="A1:B79" totalsRowShown="0" headerRowDxfId="9" dataDxfId="8">
  <autoFilter ref="A1:B79"/>
  <tableColumns count="2">
    <tableColumn id="1" name="Регионы РФ" dataDxfId="7" dataCellStyle="Normal"/>
    <tableColumn id="2" name=" Средняя заработная плата научных сотрудников в РФ за январь-июнь 2022 года, руб" dataDxfId="6" dataCellStyle="Normal"/>
  </tableColumns>
  <tableStyleInfo name="TableStyleLight12" showFirstColumn="0" showLastColumn="0" showRowStripes="1" showColumnStripes="0"/>
</table>
</file>

<file path=xl/tables/table2.xml><?xml version="1.0" encoding="utf-8"?>
<table xmlns="http://schemas.openxmlformats.org/spreadsheetml/2006/main" id="5" name="Таблица36" displayName="Таблица36" ref="L28:M106" totalsRowShown="0" headerRowDxfId="5" dataDxfId="4" tableBorderDxfId="3">
  <autoFilter ref="L28:M106"/>
  <tableColumns count="2">
    <tableColumn id="1" name="Значение показателя" dataDxfId="2" dataCellStyle="Normal"/>
    <tableColumn id="2" name="Является ли аномалией?" dataDxfId="1">
      <calculatedColumnFormula>OR(L29&lt;$O$31,L29&gt;$O$32)</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6"/>
  <sheetViews>
    <sheetView tabSelected="1" topLeftCell="A15" zoomScale="45" zoomScaleNormal="45" workbookViewId="0">
      <selection activeCell="M106" sqref="M106"/>
    </sheetView>
  </sheetViews>
  <sheetFormatPr defaultRowHeight="14.5" x14ac:dyDescent="0.35"/>
  <cols>
    <col min="1" max="1" width="19.08984375" customWidth="1"/>
    <col min="2" max="2" width="10.453125" customWidth="1"/>
    <col min="3" max="3" width="8.54296875" customWidth="1"/>
    <col min="5" max="5" width="8.90625" customWidth="1"/>
    <col min="6" max="6" width="24" customWidth="1"/>
    <col min="13" max="13" width="17.81640625" customWidth="1"/>
    <col min="14" max="14" width="7.90625" customWidth="1"/>
    <col min="15" max="15" width="20.6328125" customWidth="1"/>
    <col min="16" max="16" width="35.81640625" customWidth="1"/>
    <col min="17" max="17" width="12.81640625" customWidth="1"/>
    <col min="19" max="19" width="11.08984375" customWidth="1"/>
    <col min="20" max="20" width="11.1796875" customWidth="1"/>
    <col min="21" max="21" width="20.36328125" customWidth="1"/>
    <col min="22" max="22" width="21.81640625" customWidth="1"/>
    <col min="23" max="23" width="19.08984375" customWidth="1"/>
    <col min="24" max="24" width="18.54296875" customWidth="1"/>
    <col min="25" max="25" width="13.453125" customWidth="1"/>
    <col min="26" max="26" width="13.36328125" customWidth="1"/>
    <col min="27" max="27" width="12.26953125" customWidth="1"/>
    <col min="28" max="28" width="12.81640625" customWidth="1"/>
    <col min="29" max="29" width="34.08984375" customWidth="1"/>
    <col min="30" max="30" width="18.54296875" customWidth="1"/>
  </cols>
  <sheetData>
    <row r="1" spans="1:2" ht="15.5" customHeight="1" x14ac:dyDescent="0.35">
      <c r="A1" s="1" t="s">
        <v>0</v>
      </c>
      <c r="B1" s="1" t="s">
        <v>79</v>
      </c>
    </row>
    <row r="2" spans="1:2" ht="20" x14ac:dyDescent="0.35">
      <c r="A2" s="2" t="s">
        <v>1</v>
      </c>
      <c r="B2" s="3">
        <v>144841.9</v>
      </c>
    </row>
    <row r="3" spans="1:2" x14ac:dyDescent="0.35">
      <c r="A3" s="2" t="s">
        <v>2</v>
      </c>
      <c r="B3" s="3">
        <v>59605</v>
      </c>
    </row>
    <row r="4" spans="1:2" ht="20" x14ac:dyDescent="0.35">
      <c r="A4" s="2" t="s">
        <v>3</v>
      </c>
      <c r="B4" s="3">
        <v>84187.9</v>
      </c>
    </row>
    <row r="5" spans="1:2" x14ac:dyDescent="0.35">
      <c r="A5" s="2" t="s">
        <v>4</v>
      </c>
      <c r="B5" s="3">
        <v>62261.7</v>
      </c>
    </row>
    <row r="6" spans="1:2" x14ac:dyDescent="0.35">
      <c r="A6" s="2" t="s">
        <v>5</v>
      </c>
      <c r="B6" s="4">
        <v>61381.2</v>
      </c>
    </row>
    <row r="7" spans="1:2" x14ac:dyDescent="0.35">
      <c r="A7" s="2" t="s">
        <v>6</v>
      </c>
      <c r="B7" s="4">
        <v>95741.6</v>
      </c>
    </row>
    <row r="8" spans="1:2" x14ac:dyDescent="0.35">
      <c r="A8" s="2" t="s">
        <v>7</v>
      </c>
      <c r="B8" s="4">
        <v>60551</v>
      </c>
    </row>
    <row r="9" spans="1:2" x14ac:dyDescent="0.35">
      <c r="A9" s="2" t="s">
        <v>8</v>
      </c>
      <c r="B9" s="4">
        <v>79708.899999999994</v>
      </c>
    </row>
    <row r="10" spans="1:2" x14ac:dyDescent="0.35">
      <c r="A10" s="2" t="s">
        <v>9</v>
      </c>
      <c r="B10" s="4">
        <v>78418.7</v>
      </c>
    </row>
    <row r="11" spans="1:2" x14ac:dyDescent="0.35">
      <c r="A11" s="2" t="s">
        <v>10</v>
      </c>
      <c r="B11" s="4">
        <v>100085.9</v>
      </c>
    </row>
    <row r="12" spans="1:2" x14ac:dyDescent="0.35">
      <c r="A12" s="2" t="s">
        <v>11</v>
      </c>
      <c r="B12" s="4">
        <v>57515.3</v>
      </c>
    </row>
    <row r="13" spans="1:2" x14ac:dyDescent="0.35">
      <c r="A13" s="2" t="s">
        <v>12</v>
      </c>
      <c r="B13" s="4">
        <v>84528.2</v>
      </c>
    </row>
    <row r="14" spans="1:2" x14ac:dyDescent="0.35">
      <c r="A14" s="2" t="s">
        <v>13</v>
      </c>
      <c r="B14" s="4">
        <v>70869.7</v>
      </c>
    </row>
    <row r="15" spans="1:2" x14ac:dyDescent="0.35">
      <c r="A15" s="2" t="s">
        <v>14</v>
      </c>
      <c r="B15" s="4">
        <v>56843.3</v>
      </c>
    </row>
    <row r="16" spans="1:2" x14ac:dyDescent="0.35">
      <c r="A16" s="2" t="s">
        <v>15</v>
      </c>
      <c r="B16" s="4">
        <v>57855.1</v>
      </c>
    </row>
    <row r="17" spans="1:30" x14ac:dyDescent="0.35">
      <c r="A17" s="2" t="s">
        <v>16</v>
      </c>
      <c r="B17" s="4">
        <v>80528.7</v>
      </c>
    </row>
    <row r="18" spans="1:30" x14ac:dyDescent="0.35">
      <c r="A18" s="2" t="s">
        <v>17</v>
      </c>
      <c r="B18" s="4">
        <v>64107.9</v>
      </c>
    </row>
    <row r="19" spans="1:30" x14ac:dyDescent="0.35">
      <c r="A19" s="2" t="s">
        <v>18</v>
      </c>
      <c r="B19" s="4">
        <v>141707.9</v>
      </c>
    </row>
    <row r="20" spans="1:30" x14ac:dyDescent="0.35">
      <c r="A20" s="2" t="s">
        <v>19</v>
      </c>
      <c r="B20" s="4">
        <v>73282.100000000006</v>
      </c>
    </row>
    <row r="21" spans="1:30" x14ac:dyDescent="0.35">
      <c r="A21" s="2" t="s">
        <v>20</v>
      </c>
      <c r="B21" s="4">
        <v>87163.3</v>
      </c>
    </row>
    <row r="22" spans="1:30" x14ac:dyDescent="0.35">
      <c r="A22" s="2" t="s">
        <v>21</v>
      </c>
      <c r="B22" s="4">
        <v>75412.399999999994</v>
      </c>
    </row>
    <row r="23" spans="1:30" ht="20" x14ac:dyDescent="0.35">
      <c r="A23" s="2" t="s">
        <v>22</v>
      </c>
      <c r="B23" s="4">
        <v>90379.6</v>
      </c>
    </row>
    <row r="24" spans="1:30" ht="20" x14ac:dyDescent="0.35">
      <c r="A24" s="2" t="s">
        <v>23</v>
      </c>
      <c r="B24" s="4">
        <v>96401.8</v>
      </c>
    </row>
    <row r="25" spans="1:30" x14ac:dyDescent="0.35">
      <c r="A25" s="2" t="s">
        <v>24</v>
      </c>
      <c r="B25" s="4">
        <v>131119.29999999999</v>
      </c>
    </row>
    <row r="26" spans="1:30" ht="20.5" thickBot="1" x14ac:dyDescent="0.4">
      <c r="A26" s="2" t="s">
        <v>25</v>
      </c>
      <c r="B26" s="4">
        <v>101867.6</v>
      </c>
    </row>
    <row r="27" spans="1:30" ht="15" thickBot="1" x14ac:dyDescent="0.4">
      <c r="A27" s="2" t="s">
        <v>26</v>
      </c>
      <c r="B27" s="4">
        <v>70558</v>
      </c>
      <c r="L27" s="8" t="s">
        <v>87</v>
      </c>
      <c r="M27" s="7"/>
      <c r="N27" s="15" t="s">
        <v>88</v>
      </c>
      <c r="O27" s="22"/>
      <c r="P27" s="31" t="s">
        <v>94</v>
      </c>
      <c r="Q27" s="32"/>
      <c r="R27" s="32"/>
      <c r="S27" s="39" t="s">
        <v>95</v>
      </c>
      <c r="T27" s="39"/>
      <c r="U27" s="40" t="s">
        <v>98</v>
      </c>
      <c r="V27" s="40" t="s">
        <v>101</v>
      </c>
      <c r="W27" s="40" t="s">
        <v>99</v>
      </c>
      <c r="X27" s="40" t="s">
        <v>102</v>
      </c>
      <c r="Y27" s="41" t="s">
        <v>100</v>
      </c>
      <c r="Z27" s="41" t="s">
        <v>105</v>
      </c>
      <c r="AA27" s="41" t="s">
        <v>103</v>
      </c>
      <c r="AB27" s="41" t="s">
        <v>104</v>
      </c>
    </row>
    <row r="28" spans="1:30" ht="31.5" x14ac:dyDescent="0.35">
      <c r="A28" s="2" t="s">
        <v>27</v>
      </c>
      <c r="B28" s="4">
        <v>115230.39999999999</v>
      </c>
      <c r="L28" s="11" t="s">
        <v>80</v>
      </c>
      <c r="M28" s="10" t="s">
        <v>81</v>
      </c>
      <c r="N28" s="16" t="s">
        <v>82</v>
      </c>
      <c r="O28" s="19">
        <f>_xlfn.QUARTILE.EXC(B2:B79,1)</f>
        <v>62255.45</v>
      </c>
      <c r="P28" s="33" t="s">
        <v>89</v>
      </c>
      <c r="Q28" s="34">
        <v>43047</v>
      </c>
      <c r="R28" s="36"/>
      <c r="S28" s="42" t="s">
        <v>97</v>
      </c>
      <c r="T28" s="43" t="s">
        <v>96</v>
      </c>
      <c r="U28" s="23"/>
      <c r="V28" s="23"/>
      <c r="W28" s="23"/>
      <c r="X28" s="23"/>
      <c r="Y28" s="23"/>
      <c r="Z28" s="23"/>
      <c r="AA28" s="23"/>
      <c r="AB28" s="23"/>
      <c r="AC28" s="51" t="s">
        <v>113</v>
      </c>
      <c r="AD28" s="53">
        <f>Y36/U36</f>
        <v>102458.09846153845</v>
      </c>
    </row>
    <row r="29" spans="1:30" x14ac:dyDescent="0.35">
      <c r="A29" s="2" t="s">
        <v>28</v>
      </c>
      <c r="B29" s="4">
        <v>63800.4</v>
      </c>
      <c r="L29" s="12">
        <v>144841.9</v>
      </c>
      <c r="M29" s="9" t="b">
        <f t="shared" ref="M29:M60" si="0">OR(L29&lt;$O$31,L29&gt;$O$32)</f>
        <v>1</v>
      </c>
      <c r="N29" s="17" t="s">
        <v>83</v>
      </c>
      <c r="O29" s="20">
        <f>_xlfn.QUARTILE.EXC(B2:B79,3)</f>
        <v>87343.175000000003</v>
      </c>
      <c r="P29" s="24" t="s">
        <v>90</v>
      </c>
      <c r="Q29" s="25">
        <v>186852</v>
      </c>
      <c r="R29" s="37"/>
      <c r="S29" s="29">
        <f>Q28</f>
        <v>43047</v>
      </c>
      <c r="T29" s="29">
        <f t="shared" ref="T29:T35" si="1">S29+$R$32</f>
        <v>63591</v>
      </c>
      <c r="U29" s="30">
        <v>23</v>
      </c>
      <c r="V29" s="30">
        <f t="shared" ref="V29:V35" si="2">ROUND((U29/78)*100, 2)</f>
        <v>29.49</v>
      </c>
      <c r="W29" s="30">
        <v>23</v>
      </c>
      <c r="X29" s="29">
        <f>(T29+S29)/2</f>
        <v>53319</v>
      </c>
      <c r="Y29" s="30">
        <f>X29*V29</f>
        <v>1572377.3099999998</v>
      </c>
      <c r="Z29" s="30">
        <f>(X29-87787)^2</f>
        <v>1188043024</v>
      </c>
      <c r="AA29" s="30">
        <f>(X29-87787)^3</f>
        <v>-40949466951232</v>
      </c>
      <c r="AB29" s="30">
        <f>(X29-87787)^4</f>
        <v>1.4114462268750646E+18</v>
      </c>
      <c r="AC29" s="44" t="s">
        <v>114</v>
      </c>
      <c r="AD29" s="54">
        <f>S30+R32*((78/2-W29)/U30)</f>
        <v>74925.620689655174</v>
      </c>
    </row>
    <row r="30" spans="1:30" x14ac:dyDescent="0.35">
      <c r="A30" s="2" t="s">
        <v>29</v>
      </c>
      <c r="B30" s="4">
        <v>43047</v>
      </c>
      <c r="L30" s="12">
        <v>59605</v>
      </c>
      <c r="M30" s="9" t="b">
        <f t="shared" si="0"/>
        <v>0</v>
      </c>
      <c r="N30" s="17" t="s">
        <v>84</v>
      </c>
      <c r="O30" s="20">
        <f>O29-O28</f>
        <v>25087.725000000006</v>
      </c>
      <c r="P30" s="24" t="s">
        <v>91</v>
      </c>
      <c r="Q30" s="26">
        <f>Q29-Q28</f>
        <v>143805</v>
      </c>
      <c r="R30" s="37"/>
      <c r="S30" s="29">
        <f t="shared" ref="S30:S35" si="3">T29</f>
        <v>63591</v>
      </c>
      <c r="T30" s="29">
        <f t="shared" si="1"/>
        <v>84135</v>
      </c>
      <c r="U30" s="30">
        <v>29</v>
      </c>
      <c r="V30" s="30">
        <f t="shared" si="2"/>
        <v>37.18</v>
      </c>
      <c r="W30" s="30">
        <f t="shared" ref="W30:W35" si="4">W29+U30</f>
        <v>52</v>
      </c>
      <c r="X30" s="29">
        <f t="shared" ref="X30:X35" si="5">(T30+S30)/2</f>
        <v>73863</v>
      </c>
      <c r="Y30" s="30">
        <f t="shared" ref="Y30:Y35" si="6">X30*V30</f>
        <v>2746226.34</v>
      </c>
      <c r="Z30" s="30">
        <f t="shared" ref="Z30:Z35" si="7">(X30-87787)^2</f>
        <v>193877776</v>
      </c>
      <c r="AA30" s="30">
        <f t="shared" ref="AA30:AA35" si="8">(X30-87787)^3</f>
        <v>-2699554153024</v>
      </c>
      <c r="AB30" s="30">
        <f t="shared" ref="AB30:AB35" si="9">(X30-87787)^4</f>
        <v>3.7588592026706176E+16</v>
      </c>
      <c r="AC30" s="45" t="s">
        <v>115</v>
      </c>
      <c r="AD30" s="55">
        <f>S30+R32*((U30-U29)/(2*U30-U29+U31))</f>
        <v>66007.941176470587</v>
      </c>
    </row>
    <row r="31" spans="1:30" x14ac:dyDescent="0.35">
      <c r="A31" s="2" t="s">
        <v>30</v>
      </c>
      <c r="B31" s="4">
        <v>62236.7</v>
      </c>
      <c r="L31" s="12">
        <v>84187.9</v>
      </c>
      <c r="M31" s="9" t="b">
        <f t="shared" si="0"/>
        <v>0</v>
      </c>
      <c r="N31" s="17" t="s">
        <v>85</v>
      </c>
      <c r="O31" s="20">
        <f>O28-1.5*O30</f>
        <v>24623.862499999988</v>
      </c>
      <c r="P31" s="24" t="s">
        <v>92</v>
      </c>
      <c r="Q31" s="27">
        <f>1+3.32*LOG(78,10)</f>
        <v>7.2817540809323935</v>
      </c>
      <c r="R31" s="37">
        <v>7</v>
      </c>
      <c r="S31" s="29">
        <f t="shared" si="3"/>
        <v>84135</v>
      </c>
      <c r="T31" s="29">
        <f t="shared" si="1"/>
        <v>104679</v>
      </c>
      <c r="U31" s="30">
        <v>16</v>
      </c>
      <c r="V31" s="30">
        <f t="shared" si="2"/>
        <v>20.51</v>
      </c>
      <c r="W31" s="30">
        <f t="shared" si="4"/>
        <v>68</v>
      </c>
      <c r="X31" s="29">
        <f t="shared" si="5"/>
        <v>94407</v>
      </c>
      <c r="Y31" s="30">
        <f t="shared" si="6"/>
        <v>1936287.57</v>
      </c>
      <c r="Z31" s="30">
        <f t="shared" si="7"/>
        <v>43824400</v>
      </c>
      <c r="AA31" s="30">
        <f t="shared" si="8"/>
        <v>290117528000</v>
      </c>
      <c r="AB31" s="30">
        <f t="shared" si="9"/>
        <v>1920578035360000</v>
      </c>
    </row>
    <row r="32" spans="1:30" ht="15" thickBot="1" x14ac:dyDescent="0.4">
      <c r="A32" s="2" t="s">
        <v>31</v>
      </c>
      <c r="B32" s="4">
        <v>74478</v>
      </c>
      <c r="L32" s="12">
        <v>62261.7</v>
      </c>
      <c r="M32" s="9" t="b">
        <f t="shared" si="0"/>
        <v>0</v>
      </c>
      <c r="N32" s="18" t="s">
        <v>86</v>
      </c>
      <c r="O32" s="21">
        <f>O29+1.5*O30</f>
        <v>124974.76250000001</v>
      </c>
      <c r="P32" s="28" t="s">
        <v>93</v>
      </c>
      <c r="Q32" s="35">
        <f>Q30/R31</f>
        <v>20543.571428571428</v>
      </c>
      <c r="R32" s="38">
        <v>20544</v>
      </c>
      <c r="S32" s="29">
        <f t="shared" si="3"/>
        <v>104679</v>
      </c>
      <c r="T32" s="29">
        <f t="shared" si="1"/>
        <v>125223</v>
      </c>
      <c r="U32" s="30">
        <v>3</v>
      </c>
      <c r="V32" s="30">
        <f t="shared" si="2"/>
        <v>3.85</v>
      </c>
      <c r="W32" s="30">
        <f t="shared" si="4"/>
        <v>71</v>
      </c>
      <c r="X32" s="29">
        <f t="shared" si="5"/>
        <v>114951</v>
      </c>
      <c r="Y32" s="30">
        <f t="shared" si="6"/>
        <v>442561.35000000003</v>
      </c>
      <c r="Z32" s="30">
        <f t="shared" si="7"/>
        <v>737882896</v>
      </c>
      <c r="AA32" s="30">
        <f t="shared" si="8"/>
        <v>20043850986944</v>
      </c>
      <c r="AB32" s="30">
        <f t="shared" si="9"/>
        <v>5.4447116820934682E+17</v>
      </c>
    </row>
    <row r="33" spans="1:30" x14ac:dyDescent="0.35">
      <c r="A33" s="2" t="s">
        <v>32</v>
      </c>
      <c r="B33" s="4">
        <v>66024.100000000006</v>
      </c>
      <c r="L33" s="13">
        <v>61381.2</v>
      </c>
      <c r="M33" s="9" t="b">
        <f t="shared" si="0"/>
        <v>0</v>
      </c>
      <c r="S33" s="29">
        <f t="shared" si="3"/>
        <v>125223</v>
      </c>
      <c r="T33" s="29">
        <f t="shared" si="1"/>
        <v>145767</v>
      </c>
      <c r="U33" s="30">
        <v>5</v>
      </c>
      <c r="V33" s="30">
        <f t="shared" si="2"/>
        <v>6.41</v>
      </c>
      <c r="W33" s="30">
        <f t="shared" si="4"/>
        <v>76</v>
      </c>
      <c r="X33" s="29">
        <f t="shared" si="5"/>
        <v>135495</v>
      </c>
      <c r="Y33" s="30">
        <f t="shared" si="6"/>
        <v>868522.95000000007</v>
      </c>
      <c r="Z33" s="30">
        <f t="shared" si="7"/>
        <v>2276053264</v>
      </c>
      <c r="AA33" s="30">
        <f t="shared" si="8"/>
        <v>108585949118912</v>
      </c>
      <c r="AB33" s="30">
        <f t="shared" si="9"/>
        <v>5.1804184605650534E+18</v>
      </c>
      <c r="AC33" s="52" t="s">
        <v>117</v>
      </c>
      <c r="AD33" s="52">
        <f>Z36/U36</f>
        <v>217727518.97435898</v>
      </c>
    </row>
    <row r="34" spans="1:30" ht="20" x14ac:dyDescent="0.35">
      <c r="A34" s="2" t="s">
        <v>33</v>
      </c>
      <c r="B34" s="4">
        <v>65901</v>
      </c>
      <c r="L34" s="13">
        <v>95741.6</v>
      </c>
      <c r="M34" s="9" t="b">
        <f t="shared" si="0"/>
        <v>0</v>
      </c>
      <c r="S34" s="29">
        <f t="shared" si="3"/>
        <v>145767</v>
      </c>
      <c r="T34" s="29">
        <f t="shared" si="1"/>
        <v>166311</v>
      </c>
      <c r="U34" s="30">
        <v>1</v>
      </c>
      <c r="V34" s="30">
        <f t="shared" si="2"/>
        <v>1.28</v>
      </c>
      <c r="W34" s="30">
        <f t="shared" si="4"/>
        <v>77</v>
      </c>
      <c r="X34" s="29">
        <f t="shared" si="5"/>
        <v>156039</v>
      </c>
      <c r="Y34" s="30">
        <f t="shared" si="6"/>
        <v>199729.92000000001</v>
      </c>
      <c r="Z34" s="30">
        <f t="shared" si="7"/>
        <v>4658335504</v>
      </c>
      <c r="AA34" s="30">
        <f t="shared" si="8"/>
        <v>317940714819008</v>
      </c>
      <c r="AB34" s="30">
        <f t="shared" si="9"/>
        <v>2.1700089667826934E+19</v>
      </c>
      <c r="AC34" s="27" t="s">
        <v>119</v>
      </c>
      <c r="AD34" s="27">
        <f>AD33^0.5</f>
        <v>14755.592803217327</v>
      </c>
    </row>
    <row r="35" spans="1:30" x14ac:dyDescent="0.35">
      <c r="A35" s="2" t="s">
        <v>34</v>
      </c>
      <c r="B35" s="4">
        <v>72883.7</v>
      </c>
      <c r="L35" s="13">
        <v>60551</v>
      </c>
      <c r="M35" s="9" t="b">
        <f t="shared" si="0"/>
        <v>0</v>
      </c>
      <c r="S35" s="46">
        <f t="shared" si="3"/>
        <v>166311</v>
      </c>
      <c r="T35" s="46">
        <f t="shared" si="1"/>
        <v>186855</v>
      </c>
      <c r="U35" s="30">
        <v>1</v>
      </c>
      <c r="V35" s="30">
        <f t="shared" si="2"/>
        <v>1.28</v>
      </c>
      <c r="W35" s="30">
        <f t="shared" si="4"/>
        <v>78</v>
      </c>
      <c r="X35" s="29">
        <f t="shared" si="5"/>
        <v>176583</v>
      </c>
      <c r="Y35" s="30">
        <f t="shared" si="6"/>
        <v>226026.23999999999</v>
      </c>
      <c r="Z35" s="30">
        <f t="shared" si="7"/>
        <v>7884729616</v>
      </c>
      <c r="AA35" s="30">
        <f t="shared" si="8"/>
        <v>700132450982336</v>
      </c>
      <c r="AB35" s="30">
        <f t="shared" si="9"/>
        <v>6.2168961117427507E+19</v>
      </c>
      <c r="AC35" s="58" t="s">
        <v>118</v>
      </c>
      <c r="AD35" s="61">
        <f>Q30</f>
        <v>143805</v>
      </c>
    </row>
    <row r="36" spans="1:30" ht="15.5" x14ac:dyDescent="0.35">
      <c r="A36" s="2" t="s">
        <v>35</v>
      </c>
      <c r="B36" s="4">
        <v>75789.8</v>
      </c>
      <c r="L36" s="13">
        <v>79708.899999999994</v>
      </c>
      <c r="M36" s="9" t="b">
        <f t="shared" si="0"/>
        <v>0</v>
      </c>
      <c r="S36" s="48" t="s">
        <v>116</v>
      </c>
      <c r="T36" s="47"/>
      <c r="U36" s="49">
        <f>SUM(U29:U35)</f>
        <v>78</v>
      </c>
      <c r="V36" s="23">
        <f>SUM(V29:V35)</f>
        <v>100</v>
      </c>
      <c r="W36" s="23">
        <f>SUM(W29:W35)</f>
        <v>445</v>
      </c>
      <c r="X36" s="23"/>
      <c r="Y36" s="23">
        <f>SUM(Y29:Y35)</f>
        <v>7991731.6799999997</v>
      </c>
      <c r="Z36" s="23">
        <f>SUM(Z29:Z35)</f>
        <v>16982746480</v>
      </c>
      <c r="AA36" s="23">
        <f>SUM(AA29:AA35)</f>
        <v>1103344062330944</v>
      </c>
      <c r="AB36" s="23">
        <f>SUM(AB29:AB35)</f>
        <v>9.1044895810965963E+19</v>
      </c>
      <c r="AC36" s="57" t="s">
        <v>122</v>
      </c>
      <c r="AD36" s="57"/>
    </row>
    <row r="37" spans="1:30" x14ac:dyDescent="0.35">
      <c r="A37" s="2" t="s">
        <v>36</v>
      </c>
      <c r="B37" s="4">
        <v>45619.7</v>
      </c>
      <c r="L37" s="13">
        <v>78418.7</v>
      </c>
      <c r="M37" s="9" t="b">
        <f t="shared" si="0"/>
        <v>0</v>
      </c>
      <c r="AC37" s="63" t="s">
        <v>126</v>
      </c>
      <c r="AD37" s="62">
        <f>(78+1)/4</f>
        <v>19.75</v>
      </c>
    </row>
    <row r="38" spans="1:30" x14ac:dyDescent="0.35">
      <c r="A38" s="2" t="s">
        <v>37</v>
      </c>
      <c r="B38" s="4">
        <v>50547.7</v>
      </c>
      <c r="L38" s="13">
        <v>100085.9</v>
      </c>
      <c r="M38" s="9" t="b">
        <f t="shared" si="0"/>
        <v>0</v>
      </c>
      <c r="AC38" s="64" t="s">
        <v>123</v>
      </c>
      <c r="AD38" s="68">
        <f>43047+R32*(78/4-0)/23</f>
        <v>60464.739130434784</v>
      </c>
    </row>
    <row r="39" spans="1:30" ht="30" x14ac:dyDescent="0.35">
      <c r="A39" s="2" t="s">
        <v>38</v>
      </c>
      <c r="B39" s="4">
        <v>45895</v>
      </c>
      <c r="L39" s="13">
        <v>57515.3</v>
      </c>
      <c r="M39" s="9" t="b">
        <f t="shared" si="0"/>
        <v>0</v>
      </c>
      <c r="AC39" s="65" t="s">
        <v>127</v>
      </c>
      <c r="AD39" s="69">
        <f>78/2</f>
        <v>39</v>
      </c>
    </row>
    <row r="40" spans="1:30" ht="30" x14ac:dyDescent="0.35">
      <c r="A40" s="2" t="s">
        <v>39</v>
      </c>
      <c r="B40" s="4">
        <v>63388.2</v>
      </c>
      <c r="L40" s="13">
        <v>84528.2</v>
      </c>
      <c r="M40" s="9" t="b">
        <f t="shared" si="0"/>
        <v>0</v>
      </c>
      <c r="AC40" s="64" t="s">
        <v>124</v>
      </c>
      <c r="AD40" s="68">
        <f>63591+R32*(78/2-23)/29</f>
        <v>74925.620689655174</v>
      </c>
    </row>
    <row r="41" spans="1:30" ht="20" x14ac:dyDescent="0.35">
      <c r="A41" s="2" t="s">
        <v>40</v>
      </c>
      <c r="B41" s="4">
        <v>44456.5</v>
      </c>
      <c r="L41" s="13">
        <v>70869.7</v>
      </c>
      <c r="M41" s="9" t="b">
        <f t="shared" si="0"/>
        <v>0</v>
      </c>
      <c r="AC41" s="66" t="s">
        <v>128</v>
      </c>
      <c r="AD41" s="69">
        <f>(78*3)/4</f>
        <v>58.5</v>
      </c>
    </row>
    <row r="42" spans="1:30" x14ac:dyDescent="0.35">
      <c r="A42" s="2" t="s">
        <v>41</v>
      </c>
      <c r="B42" s="4">
        <v>57928</v>
      </c>
      <c r="L42" s="13">
        <v>56843.3</v>
      </c>
      <c r="M42" s="9" t="b">
        <f t="shared" si="0"/>
        <v>0</v>
      </c>
      <c r="AC42" s="67" t="s">
        <v>125</v>
      </c>
      <c r="AD42" s="68">
        <f>84135+R32*(78*3/4-52)/16</f>
        <v>92481</v>
      </c>
    </row>
    <row r="43" spans="1:30" x14ac:dyDescent="0.35">
      <c r="A43" s="2" t="s">
        <v>42</v>
      </c>
      <c r="B43" s="4">
        <v>55508.6</v>
      </c>
      <c r="L43" s="13">
        <v>57855.1</v>
      </c>
      <c r="M43" s="9" t="b">
        <f t="shared" si="0"/>
        <v>0</v>
      </c>
      <c r="AC43" s="59" t="s">
        <v>120</v>
      </c>
      <c r="AD43" s="59">
        <f>AD42-AD38</f>
        <v>32016.260869565216</v>
      </c>
    </row>
    <row r="44" spans="1:30" ht="20" x14ac:dyDescent="0.35">
      <c r="A44" s="2" t="s">
        <v>43</v>
      </c>
      <c r="B44" s="4">
        <v>82577.2</v>
      </c>
      <c r="L44" s="13">
        <v>80528.7</v>
      </c>
      <c r="M44" s="9" t="b">
        <f t="shared" si="0"/>
        <v>0</v>
      </c>
      <c r="AC44" s="60" t="s">
        <v>121</v>
      </c>
      <c r="AD44" s="56">
        <f>AD34*100/AD28</f>
        <v>14.401587599984984</v>
      </c>
    </row>
    <row r="45" spans="1:30" x14ac:dyDescent="0.35">
      <c r="A45" s="2" t="s">
        <v>44</v>
      </c>
      <c r="B45" s="4">
        <v>59162.3</v>
      </c>
      <c r="L45" s="13">
        <v>64107.9</v>
      </c>
      <c r="M45" s="9" t="b">
        <f t="shared" si="0"/>
        <v>0</v>
      </c>
    </row>
    <row r="46" spans="1:30" x14ac:dyDescent="0.35">
      <c r="A46" s="2" t="s">
        <v>45</v>
      </c>
      <c r="B46" s="4">
        <v>62494.1</v>
      </c>
      <c r="L46" s="13">
        <v>141707.9</v>
      </c>
      <c r="M46" s="9" t="b">
        <f t="shared" si="0"/>
        <v>1</v>
      </c>
    </row>
    <row r="47" spans="1:30" ht="20" x14ac:dyDescent="0.35">
      <c r="A47" s="2" t="s">
        <v>46</v>
      </c>
      <c r="B47" s="4">
        <v>81373.399999999994</v>
      </c>
      <c r="L47" s="13">
        <v>73282.100000000006</v>
      </c>
      <c r="M47" s="9" t="b">
        <f t="shared" si="0"/>
        <v>0</v>
      </c>
      <c r="AC47" s="70" t="s">
        <v>129</v>
      </c>
      <c r="AD47" s="71">
        <f>AA36/78</f>
        <v>14145436696550.564</v>
      </c>
    </row>
    <row r="48" spans="1:30" ht="20" x14ac:dyDescent="0.35">
      <c r="A48" s="2" t="s">
        <v>47</v>
      </c>
      <c r="B48" s="4">
        <v>59212.9</v>
      </c>
      <c r="L48" s="13">
        <v>87163.3</v>
      </c>
      <c r="M48" s="9" t="b">
        <f t="shared" si="0"/>
        <v>0</v>
      </c>
      <c r="AC48" s="72" t="s">
        <v>130</v>
      </c>
      <c r="AD48" s="72">
        <f>AD34^3</f>
        <v>3212698612040.4155</v>
      </c>
    </row>
    <row r="49" spans="1:30" ht="20" x14ac:dyDescent="0.35">
      <c r="A49" s="2" t="s">
        <v>48</v>
      </c>
      <c r="B49" s="4">
        <v>67710.5</v>
      </c>
      <c r="L49" s="13">
        <v>75412.399999999994</v>
      </c>
      <c r="M49" s="9" t="b">
        <f t="shared" si="0"/>
        <v>0</v>
      </c>
      <c r="AC49" s="73" t="s">
        <v>131</v>
      </c>
      <c r="AD49" s="73">
        <f>AB36/78</f>
        <v>1.167242253986743E+18</v>
      </c>
    </row>
    <row r="50" spans="1:30" x14ac:dyDescent="0.35">
      <c r="A50" s="2" t="s">
        <v>49</v>
      </c>
      <c r="B50" s="4">
        <v>85984.3</v>
      </c>
      <c r="L50" s="13">
        <v>90379.6</v>
      </c>
      <c r="M50" s="9" t="b">
        <f t="shared" si="0"/>
        <v>0</v>
      </c>
      <c r="AC50" s="74" t="s">
        <v>132</v>
      </c>
      <c r="AD50" s="74">
        <f>AD34^4</f>
        <v>4.7405272518729848E+16</v>
      </c>
    </row>
    <row r="51" spans="1:30" x14ac:dyDescent="0.35">
      <c r="A51" s="2" t="s">
        <v>50</v>
      </c>
      <c r="B51" s="4">
        <v>77086.600000000006</v>
      </c>
      <c r="L51" s="13">
        <v>96401.8</v>
      </c>
      <c r="M51" s="9" t="b">
        <f t="shared" si="0"/>
        <v>0</v>
      </c>
      <c r="AC51" s="75" t="s">
        <v>133</v>
      </c>
      <c r="AD51" s="75">
        <f>AD47/AD48</f>
        <v>4.4029765641684833</v>
      </c>
    </row>
    <row r="52" spans="1:30" ht="20" x14ac:dyDescent="0.35">
      <c r="A52" s="2" t="s">
        <v>51</v>
      </c>
      <c r="B52" s="4">
        <v>94855.2</v>
      </c>
      <c r="L52" s="13">
        <v>131119.29999999999</v>
      </c>
      <c r="M52" s="9" t="b">
        <f t="shared" si="0"/>
        <v>1</v>
      </c>
      <c r="AC52" s="76" t="s">
        <v>134</v>
      </c>
      <c r="AD52" s="76">
        <f>AD49/AD50-3</f>
        <v>21.622625120983432</v>
      </c>
    </row>
    <row r="53" spans="1:30" x14ac:dyDescent="0.35">
      <c r="A53" s="2" t="s">
        <v>52</v>
      </c>
      <c r="B53" s="4">
        <v>66298.7</v>
      </c>
      <c r="L53" s="13">
        <v>101867.6</v>
      </c>
      <c r="M53" s="9" t="b">
        <f t="shared" si="0"/>
        <v>0</v>
      </c>
    </row>
    <row r="54" spans="1:30" x14ac:dyDescent="0.35">
      <c r="A54" s="2" t="s">
        <v>53</v>
      </c>
      <c r="B54" s="4">
        <v>70974.7</v>
      </c>
      <c r="L54" s="13">
        <v>70558</v>
      </c>
      <c r="M54" s="9" t="b">
        <f t="shared" si="0"/>
        <v>0</v>
      </c>
    </row>
    <row r="55" spans="1:30" x14ac:dyDescent="0.35">
      <c r="A55" s="2" t="s">
        <v>54</v>
      </c>
      <c r="B55" s="4">
        <v>82575.7</v>
      </c>
      <c r="L55" s="13">
        <v>115230.39999999999</v>
      </c>
      <c r="M55" s="9" t="b">
        <f t="shared" si="0"/>
        <v>0</v>
      </c>
    </row>
    <row r="56" spans="1:30" x14ac:dyDescent="0.35">
      <c r="A56" s="2" t="s">
        <v>55</v>
      </c>
      <c r="B56" s="4">
        <v>61406</v>
      </c>
      <c r="L56" s="13">
        <v>63800.4</v>
      </c>
      <c r="M56" s="9" t="b">
        <f t="shared" si="0"/>
        <v>0</v>
      </c>
    </row>
    <row r="57" spans="1:30" x14ac:dyDescent="0.35">
      <c r="A57" s="2" t="s">
        <v>56</v>
      </c>
      <c r="B57" s="4">
        <v>77421.3</v>
      </c>
      <c r="L57" s="13">
        <v>43047</v>
      </c>
      <c r="M57" s="9" t="b">
        <f t="shared" si="0"/>
        <v>0</v>
      </c>
    </row>
    <row r="58" spans="1:30" x14ac:dyDescent="0.35">
      <c r="A58" s="2" t="s">
        <v>57</v>
      </c>
      <c r="B58" s="4">
        <v>78384.399999999994</v>
      </c>
      <c r="L58" s="13">
        <v>62236.7</v>
      </c>
      <c r="M58" s="9" t="b">
        <f t="shared" si="0"/>
        <v>0</v>
      </c>
    </row>
    <row r="59" spans="1:30" ht="20" x14ac:dyDescent="0.35">
      <c r="A59" s="2" t="s">
        <v>58</v>
      </c>
      <c r="B59" s="4">
        <v>84349.1</v>
      </c>
      <c r="L59" s="13">
        <v>74478</v>
      </c>
      <c r="M59" s="9" t="b">
        <f t="shared" si="0"/>
        <v>0</v>
      </c>
    </row>
    <row r="60" spans="1:30" x14ac:dyDescent="0.35">
      <c r="A60" s="2" t="s">
        <v>59</v>
      </c>
      <c r="B60" s="4">
        <v>106305.9</v>
      </c>
      <c r="L60" s="13">
        <v>66024.100000000006</v>
      </c>
      <c r="M60" s="9" t="b">
        <f t="shared" si="0"/>
        <v>0</v>
      </c>
    </row>
    <row r="61" spans="1:30" x14ac:dyDescent="0.35">
      <c r="A61" s="2" t="s">
        <v>60</v>
      </c>
      <c r="B61" s="4">
        <v>61587.8</v>
      </c>
      <c r="L61" s="13">
        <v>65901</v>
      </c>
      <c r="M61" s="9" t="b">
        <f t="shared" ref="M61:M92" si="10">OR(L61&lt;$O$31,L61&gt;$O$32)</f>
        <v>0</v>
      </c>
    </row>
    <row r="62" spans="1:30" x14ac:dyDescent="0.35">
      <c r="A62" s="2" t="s">
        <v>61</v>
      </c>
      <c r="B62" s="4">
        <v>69954.899999999994</v>
      </c>
      <c r="L62" s="13">
        <v>72883.7</v>
      </c>
      <c r="M62" s="9" t="b">
        <f t="shared" si="10"/>
        <v>0</v>
      </c>
    </row>
    <row r="63" spans="1:30" x14ac:dyDescent="0.35">
      <c r="A63" s="2" t="s">
        <v>62</v>
      </c>
      <c r="B63" s="4">
        <v>87882.8</v>
      </c>
      <c r="L63" s="13">
        <v>75789.8</v>
      </c>
      <c r="M63" s="9" t="b">
        <f t="shared" si="10"/>
        <v>0</v>
      </c>
    </row>
    <row r="64" spans="1:30" x14ac:dyDescent="0.35">
      <c r="A64" s="2" t="s">
        <v>63</v>
      </c>
      <c r="B64" s="4">
        <v>61622.3</v>
      </c>
      <c r="L64" s="13">
        <v>45619.7</v>
      </c>
      <c r="M64" s="9" t="b">
        <f t="shared" si="10"/>
        <v>0</v>
      </c>
    </row>
    <row r="65" spans="1:13" x14ac:dyDescent="0.35">
      <c r="A65" s="2" t="s">
        <v>64</v>
      </c>
      <c r="B65" s="4">
        <v>86157.4</v>
      </c>
      <c r="L65" s="13">
        <v>50547.7</v>
      </c>
      <c r="M65" s="9" t="b">
        <f t="shared" si="10"/>
        <v>0</v>
      </c>
    </row>
    <row r="66" spans="1:13" x14ac:dyDescent="0.35">
      <c r="A66" s="2" t="s">
        <v>65</v>
      </c>
      <c r="B66" s="4">
        <v>85382.1</v>
      </c>
      <c r="L66" s="13">
        <v>45895</v>
      </c>
      <c r="M66" s="9" t="b">
        <f t="shared" si="10"/>
        <v>0</v>
      </c>
    </row>
    <row r="67" spans="1:13" x14ac:dyDescent="0.35">
      <c r="A67" s="2" t="s">
        <v>66</v>
      </c>
      <c r="B67" s="4">
        <v>83000.399999999994</v>
      </c>
      <c r="L67" s="13">
        <v>63388.2</v>
      </c>
      <c r="M67" s="9" t="b">
        <f t="shared" si="10"/>
        <v>0</v>
      </c>
    </row>
    <row r="68" spans="1:13" ht="20" x14ac:dyDescent="0.35">
      <c r="A68" s="2" t="s">
        <v>67</v>
      </c>
      <c r="B68" s="4">
        <v>79813.7</v>
      </c>
      <c r="L68" s="13">
        <v>44456.5</v>
      </c>
      <c r="M68" s="9" t="b">
        <f t="shared" si="10"/>
        <v>0</v>
      </c>
    </row>
    <row r="69" spans="1:13" x14ac:dyDescent="0.35">
      <c r="A69" s="2" t="s">
        <v>68</v>
      </c>
      <c r="B69" s="4">
        <v>64327.6</v>
      </c>
      <c r="L69" s="13">
        <v>57928</v>
      </c>
      <c r="M69" s="9" t="b">
        <f t="shared" si="10"/>
        <v>0</v>
      </c>
    </row>
    <row r="70" spans="1:13" x14ac:dyDescent="0.35">
      <c r="A70" s="2" t="s">
        <v>69</v>
      </c>
      <c r="B70" s="4">
        <v>102589.1</v>
      </c>
      <c r="L70" s="13">
        <v>55508.6</v>
      </c>
      <c r="M70" s="9" t="b">
        <f t="shared" si="10"/>
        <v>0</v>
      </c>
    </row>
    <row r="71" spans="1:13" x14ac:dyDescent="0.35">
      <c r="A71" s="2" t="s">
        <v>70</v>
      </c>
      <c r="B71" s="4">
        <v>70284</v>
      </c>
      <c r="L71" s="13">
        <v>82577.2</v>
      </c>
      <c r="M71" s="9" t="b">
        <f t="shared" si="10"/>
        <v>0</v>
      </c>
    </row>
    <row r="72" spans="1:13" ht="20" x14ac:dyDescent="0.35">
      <c r="A72" s="2" t="s">
        <v>71</v>
      </c>
      <c r="B72" s="4">
        <v>132240.79999999999</v>
      </c>
      <c r="L72" s="13">
        <v>59162.3</v>
      </c>
      <c r="M72" s="9" t="b">
        <f t="shared" si="10"/>
        <v>0</v>
      </c>
    </row>
    <row r="73" spans="1:13" x14ac:dyDescent="0.35">
      <c r="A73" s="2" t="s">
        <v>72</v>
      </c>
      <c r="B73" s="4">
        <v>84921.4</v>
      </c>
      <c r="L73" s="13">
        <v>62494.1</v>
      </c>
      <c r="M73" s="9" t="b">
        <f t="shared" si="10"/>
        <v>0</v>
      </c>
    </row>
    <row r="74" spans="1:13" x14ac:dyDescent="0.35">
      <c r="A74" s="2" t="s">
        <v>73</v>
      </c>
      <c r="B74" s="4">
        <v>142226.20000000001</v>
      </c>
      <c r="L74" s="13">
        <v>81373.399999999994</v>
      </c>
      <c r="M74" s="9" t="b">
        <f t="shared" si="10"/>
        <v>0</v>
      </c>
    </row>
    <row r="75" spans="1:13" x14ac:dyDescent="0.35">
      <c r="A75" s="2" t="s">
        <v>74</v>
      </c>
      <c r="B75" s="4">
        <v>88771</v>
      </c>
      <c r="L75" s="13">
        <v>59212.9</v>
      </c>
      <c r="M75" s="9" t="b">
        <f t="shared" si="10"/>
        <v>0</v>
      </c>
    </row>
    <row r="76" spans="1:13" x14ac:dyDescent="0.35">
      <c r="A76" s="2" t="s">
        <v>75</v>
      </c>
      <c r="B76" s="4">
        <v>105747.3</v>
      </c>
      <c r="L76" s="13">
        <v>67710.5</v>
      </c>
      <c r="M76" s="9" t="b">
        <f t="shared" si="10"/>
        <v>0</v>
      </c>
    </row>
    <row r="77" spans="1:13" x14ac:dyDescent="0.35">
      <c r="A77" s="2" t="s">
        <v>76</v>
      </c>
      <c r="B77" s="4">
        <v>82690</v>
      </c>
      <c r="L77" s="13">
        <v>85984.3</v>
      </c>
      <c r="M77" s="9" t="b">
        <f t="shared" si="10"/>
        <v>0</v>
      </c>
    </row>
    <row r="78" spans="1:13" x14ac:dyDescent="0.35">
      <c r="A78" s="2" t="s">
        <v>77</v>
      </c>
      <c r="B78" s="4">
        <v>186851.9</v>
      </c>
      <c r="L78" s="13">
        <v>77086.600000000006</v>
      </c>
      <c r="M78" s="9" t="b">
        <f t="shared" si="10"/>
        <v>0</v>
      </c>
    </row>
    <row r="79" spans="1:13" x14ac:dyDescent="0.35">
      <c r="A79" s="2" t="s">
        <v>78</v>
      </c>
      <c r="B79" s="4">
        <v>157522.9</v>
      </c>
      <c r="L79" s="13">
        <v>94855.2</v>
      </c>
      <c r="M79" s="9" t="b">
        <f t="shared" si="10"/>
        <v>0</v>
      </c>
    </row>
    <row r="80" spans="1:13" x14ac:dyDescent="0.35">
      <c r="L80" s="13">
        <v>66298.7</v>
      </c>
      <c r="M80" s="9" t="b">
        <f t="shared" si="10"/>
        <v>0</v>
      </c>
    </row>
    <row r="81" spans="2:13" x14ac:dyDescent="0.35">
      <c r="L81" s="13">
        <v>70974.7</v>
      </c>
      <c r="M81" s="9" t="b">
        <f t="shared" si="10"/>
        <v>0</v>
      </c>
    </row>
    <row r="82" spans="2:13" x14ac:dyDescent="0.35">
      <c r="B82" s="5"/>
      <c r="L82" s="13">
        <v>82575.7</v>
      </c>
      <c r="M82" s="9" t="b">
        <f t="shared" si="10"/>
        <v>0</v>
      </c>
    </row>
    <row r="83" spans="2:13" x14ac:dyDescent="0.35">
      <c r="B83" s="50">
        <f>MEDIAN(B2:B79)</f>
        <v>76438.200000000012</v>
      </c>
      <c r="L83" s="13">
        <v>61406</v>
      </c>
      <c r="M83" s="9" t="b">
        <f t="shared" si="10"/>
        <v>0</v>
      </c>
    </row>
    <row r="84" spans="2:13" x14ac:dyDescent="0.35">
      <c r="B84" s="6"/>
      <c r="L84" s="13">
        <v>77421.3</v>
      </c>
      <c r="M84" s="9" t="b">
        <f t="shared" si="10"/>
        <v>0</v>
      </c>
    </row>
    <row r="85" spans="2:13" x14ac:dyDescent="0.35">
      <c r="B85" s="6"/>
      <c r="L85" s="13">
        <v>78384.399999999994</v>
      </c>
      <c r="M85" s="9" t="b">
        <f t="shared" si="10"/>
        <v>0</v>
      </c>
    </row>
    <row r="86" spans="2:13" x14ac:dyDescent="0.35">
      <c r="B86" s="6"/>
      <c r="L86" s="13">
        <v>84349.1</v>
      </c>
      <c r="M86" s="9" t="b">
        <f t="shared" si="10"/>
        <v>0</v>
      </c>
    </row>
    <row r="87" spans="2:13" x14ac:dyDescent="0.35">
      <c r="L87" s="13">
        <v>106305.9</v>
      </c>
      <c r="M87" s="9" t="b">
        <f t="shared" si="10"/>
        <v>0</v>
      </c>
    </row>
    <row r="88" spans="2:13" x14ac:dyDescent="0.35">
      <c r="L88" s="13">
        <v>61587.8</v>
      </c>
      <c r="M88" s="9" t="b">
        <f t="shared" si="10"/>
        <v>0</v>
      </c>
    </row>
    <row r="89" spans="2:13" x14ac:dyDescent="0.35">
      <c r="L89" s="13">
        <v>69954.899999999994</v>
      </c>
      <c r="M89" s="9" t="b">
        <f t="shared" si="10"/>
        <v>0</v>
      </c>
    </row>
    <row r="90" spans="2:13" x14ac:dyDescent="0.35">
      <c r="L90" s="13">
        <v>87882.8</v>
      </c>
      <c r="M90" s="9" t="b">
        <f t="shared" si="10"/>
        <v>0</v>
      </c>
    </row>
    <row r="91" spans="2:13" x14ac:dyDescent="0.35">
      <c r="B91" s="14"/>
      <c r="L91" s="13">
        <v>61622.3</v>
      </c>
      <c r="M91" s="9" t="b">
        <f t="shared" si="10"/>
        <v>0</v>
      </c>
    </row>
    <row r="92" spans="2:13" x14ac:dyDescent="0.35">
      <c r="L92" s="13">
        <v>86157.4</v>
      </c>
      <c r="M92" s="9" t="b">
        <f t="shared" si="10"/>
        <v>0</v>
      </c>
    </row>
    <row r="93" spans="2:13" x14ac:dyDescent="0.35">
      <c r="L93" s="13">
        <v>85382.1</v>
      </c>
      <c r="M93" s="9" t="b">
        <f t="shared" ref="M93:M106" si="11">OR(L93&lt;$O$31,L93&gt;$O$32)</f>
        <v>0</v>
      </c>
    </row>
    <row r="94" spans="2:13" x14ac:dyDescent="0.35">
      <c r="L94" s="13">
        <v>83000.399999999994</v>
      </c>
      <c r="M94" s="9" t="b">
        <f t="shared" si="11"/>
        <v>0</v>
      </c>
    </row>
    <row r="95" spans="2:13" x14ac:dyDescent="0.35">
      <c r="L95" s="13">
        <v>79813.7</v>
      </c>
      <c r="M95" s="9" t="b">
        <f t="shared" si="11"/>
        <v>0</v>
      </c>
    </row>
    <row r="96" spans="2:13" x14ac:dyDescent="0.35">
      <c r="L96" s="13">
        <v>64327.6</v>
      </c>
      <c r="M96" s="9" t="b">
        <f t="shared" si="11"/>
        <v>0</v>
      </c>
    </row>
    <row r="97" spans="1:13" x14ac:dyDescent="0.35">
      <c r="L97" s="13">
        <v>102589.1</v>
      </c>
      <c r="M97" s="9" t="b">
        <f t="shared" si="11"/>
        <v>0</v>
      </c>
    </row>
    <row r="98" spans="1:13" x14ac:dyDescent="0.35">
      <c r="L98" s="13">
        <v>70284</v>
      </c>
      <c r="M98" s="9" t="b">
        <f t="shared" si="11"/>
        <v>0</v>
      </c>
    </row>
    <row r="99" spans="1:13" x14ac:dyDescent="0.35">
      <c r="L99" s="13">
        <v>132240.79999999999</v>
      </c>
      <c r="M99" s="9" t="b">
        <f t="shared" si="11"/>
        <v>1</v>
      </c>
    </row>
    <row r="100" spans="1:13" x14ac:dyDescent="0.35">
      <c r="L100" s="13">
        <v>84921.4</v>
      </c>
      <c r="M100" s="9" t="b">
        <f t="shared" si="11"/>
        <v>0</v>
      </c>
    </row>
    <row r="101" spans="1:13" x14ac:dyDescent="0.35">
      <c r="L101" s="13">
        <v>142226.20000000001</v>
      </c>
      <c r="M101" s="9" t="b">
        <f t="shared" si="11"/>
        <v>1</v>
      </c>
    </row>
    <row r="102" spans="1:13" x14ac:dyDescent="0.35">
      <c r="L102" s="13">
        <v>88771</v>
      </c>
      <c r="M102" s="9" t="b">
        <f t="shared" si="11"/>
        <v>0</v>
      </c>
    </row>
    <row r="103" spans="1:13" x14ac:dyDescent="0.35">
      <c r="L103" s="13">
        <v>105747.3</v>
      </c>
      <c r="M103" s="9" t="b">
        <f t="shared" si="11"/>
        <v>0</v>
      </c>
    </row>
    <row r="104" spans="1:13" x14ac:dyDescent="0.35">
      <c r="L104" s="13">
        <v>82690</v>
      </c>
      <c r="M104" s="9" t="b">
        <f t="shared" si="11"/>
        <v>0</v>
      </c>
    </row>
    <row r="105" spans="1:13" x14ac:dyDescent="0.35">
      <c r="L105" s="13">
        <v>186851.9</v>
      </c>
      <c r="M105" s="9" t="b">
        <f t="shared" si="11"/>
        <v>1</v>
      </c>
    </row>
    <row r="106" spans="1:13" x14ac:dyDescent="0.35">
      <c r="L106" s="13">
        <v>157522.9</v>
      </c>
      <c r="M106" s="9" t="b">
        <f t="shared" si="11"/>
        <v>1</v>
      </c>
    </row>
    <row r="108" spans="1:13" x14ac:dyDescent="0.35">
      <c r="A108" s="6" t="s">
        <v>106</v>
      </c>
      <c r="L108" s="1"/>
      <c r="M108" s="1"/>
    </row>
    <row r="109" spans="1:13" x14ac:dyDescent="0.35">
      <c r="A109" s="6" t="s">
        <v>107</v>
      </c>
    </row>
    <row r="110" spans="1:13" x14ac:dyDescent="0.35">
      <c r="A110" s="6" t="s">
        <v>108</v>
      </c>
    </row>
    <row r="111" spans="1:13" x14ac:dyDescent="0.35">
      <c r="A111" s="6" t="s">
        <v>109</v>
      </c>
    </row>
    <row r="112" spans="1:13" x14ac:dyDescent="0.35">
      <c r="A112" s="6" t="s">
        <v>110</v>
      </c>
    </row>
    <row r="113" spans="1:18" x14ac:dyDescent="0.35">
      <c r="A113" s="6" t="s">
        <v>111</v>
      </c>
    </row>
    <row r="114" spans="1:18" x14ac:dyDescent="0.35">
      <c r="A114" s="6" t="s">
        <v>112</v>
      </c>
    </row>
    <row r="116" spans="1:18" x14ac:dyDescent="0.35">
      <c r="R116" s="14"/>
    </row>
  </sheetData>
  <conditionalFormatting sqref="B2:B79">
    <cfRule type="colorScale" priority="30">
      <colorScale>
        <cfvo type="min"/>
        <cfvo type="max"/>
        <color theme="7" tint="0.39997558519241921"/>
        <color theme="9" tint="0.79998168889431442"/>
      </colorScale>
    </cfRule>
    <cfRule type="colorScale" priority="31">
      <colorScale>
        <cfvo type="min"/>
        <cfvo type="max"/>
        <color theme="7" tint="-0.249977111117893"/>
        <color theme="5" tint="0.79998168889431442"/>
      </colorScale>
    </cfRule>
    <cfRule type="colorScale" priority="32">
      <colorScale>
        <cfvo type="min"/>
        <cfvo type="max"/>
        <color theme="5" tint="0.79998168889431442"/>
        <color theme="7" tint="-0.249977111117893"/>
      </colorScale>
    </cfRule>
  </conditionalFormatting>
  <conditionalFormatting sqref="L29:L106">
    <cfRule type="colorScale" priority="4">
      <colorScale>
        <cfvo type="min"/>
        <cfvo type="max"/>
        <color theme="6" tint="0.59999389629810485"/>
        <color theme="6" tint="0.59999389629810485"/>
      </colorScale>
    </cfRule>
    <cfRule type="colorScale" priority="13">
      <colorScale>
        <cfvo type="min"/>
        <cfvo type="max"/>
        <color theme="0"/>
        <color theme="0"/>
      </colorScale>
    </cfRule>
    <cfRule type="colorScale" priority="14">
      <colorScale>
        <cfvo type="min"/>
        <cfvo type="max"/>
        <color theme="7" tint="0.39997558519241921"/>
        <color theme="9" tint="0.79998168889431442"/>
      </colorScale>
    </cfRule>
    <cfRule type="colorScale" priority="15">
      <colorScale>
        <cfvo type="min"/>
        <cfvo type="max"/>
        <color theme="7" tint="-0.249977111117893"/>
        <color theme="5" tint="0.79998168889431442"/>
      </colorScale>
    </cfRule>
    <cfRule type="colorScale" priority="16">
      <colorScale>
        <cfvo type="min"/>
        <cfvo type="max"/>
        <color theme="5" tint="0.79998168889431442"/>
        <color theme="7" tint="-0.249977111117893"/>
      </colorScale>
    </cfRule>
  </conditionalFormatting>
  <conditionalFormatting sqref="L28">
    <cfRule type="colorScale" priority="9">
      <colorScale>
        <cfvo type="min"/>
        <cfvo type="max"/>
        <color theme="0"/>
        <color theme="0"/>
      </colorScale>
    </cfRule>
    <cfRule type="colorScale" priority="10">
      <colorScale>
        <cfvo type="min"/>
        <cfvo type="max"/>
        <color theme="7" tint="0.39997558519241921"/>
        <color theme="9" tint="0.79998168889431442"/>
      </colorScale>
    </cfRule>
    <cfRule type="colorScale" priority="11">
      <colorScale>
        <cfvo type="min"/>
        <cfvo type="max"/>
        <color theme="7" tint="-0.249977111117893"/>
        <color theme="5" tint="0.79998168889431442"/>
      </colorScale>
    </cfRule>
    <cfRule type="colorScale" priority="12">
      <colorScale>
        <cfvo type="min"/>
        <cfvo type="max"/>
        <color theme="5" tint="0.79998168889431442"/>
        <color theme="7" tint="-0.249977111117893"/>
      </colorScale>
    </cfRule>
  </conditionalFormatting>
  <conditionalFormatting sqref="M29:M106">
    <cfRule type="containsText" dxfId="0" priority="5" operator="containsText" text="ИСТИНА">
      <formula>NOT(ISERROR(SEARCH("ИСТИНА",M29)))</formula>
    </cfRule>
    <cfRule type="colorScale" priority="6">
      <colorScale>
        <cfvo type="min"/>
        <cfvo type="percentile" val="50"/>
        <cfvo type="max"/>
        <color rgb="FFF8696B"/>
        <color rgb="FFFFEB84"/>
        <color rgb="FF63BE7B"/>
      </colorScale>
    </cfRule>
    <cfRule type="containsText" priority="7" operator="containsText" text="ИСТИНА">
      <formula>NOT(ISERROR(SEARCH("ИСТИНА",M29)))</formula>
    </cfRule>
    <cfRule type="colorScale" priority="8">
      <colorScale>
        <cfvo type="min"/>
        <cfvo type="max"/>
        <color rgb="FF63BE7B"/>
        <color rgb="FFFCFCFF"/>
      </colorScale>
    </cfRule>
  </conditionalFormatting>
  <pageMargins left="0.7" right="0.7" top="0.75" bottom="0.75" header="0.3" footer="0.3"/>
  <pageSetup paperSize="9" orientation="portrait" verticalDpi="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
  <sheetViews>
    <sheetView topLeftCell="A2" zoomScale="50" zoomScaleNormal="50" workbookViewId="0">
      <selection activeCell="K1" sqref="K1"/>
    </sheetView>
  </sheetViews>
  <sheetFormatPr defaultRowHeight="14.5" x14ac:dyDescent="0.35"/>
  <cols>
    <col min="1" max="1" width="15.1796875" customWidth="1"/>
    <col min="14" max="19" width="8.7265625" customWidth="1"/>
    <col min="22" max="22" width="21.453125" customWidth="1"/>
    <col min="23" max="23" width="17.26953125" customWidth="1"/>
    <col min="24" max="24" width="18.36328125" customWidth="1"/>
    <col min="25" max="25" width="17.7265625" customWidth="1"/>
    <col min="26" max="26" width="17.08984375" customWidth="1"/>
    <col min="27" max="27" width="17.36328125" customWidth="1"/>
    <col min="28" max="28" width="17.453125" customWidth="1"/>
    <col min="29" max="29" width="22.1796875" customWidth="1"/>
  </cols>
  <sheetData>
    <row r="1" spans="1:30" s="78" customFormat="1" ht="49.5" customHeight="1" x14ac:dyDescent="0.35">
      <c r="A1" s="85" t="s">
        <v>136</v>
      </c>
      <c r="B1" s="77"/>
      <c r="C1" s="77"/>
      <c r="D1" s="77"/>
      <c r="E1" s="77"/>
      <c r="F1" s="77"/>
      <c r="G1" s="77"/>
      <c r="H1" s="77"/>
      <c r="I1" s="77"/>
      <c r="J1" s="77"/>
      <c r="K1" s="77"/>
      <c r="L1" s="77"/>
      <c r="M1" s="77"/>
      <c r="W1" s="104" t="s">
        <v>137</v>
      </c>
      <c r="X1" s="91" t="s">
        <v>138</v>
      </c>
      <c r="Y1" s="105" t="s">
        <v>139</v>
      </c>
      <c r="Z1" s="91" t="s">
        <v>140</v>
      </c>
      <c r="AA1" s="105" t="s">
        <v>141</v>
      </c>
      <c r="AB1" s="92" t="s">
        <v>142</v>
      </c>
      <c r="AC1" s="106" t="s">
        <v>143</v>
      </c>
      <c r="AD1" s="128" t="s">
        <v>144</v>
      </c>
    </row>
    <row r="2" spans="1:30" s="78" customFormat="1" x14ac:dyDescent="0.35">
      <c r="A2" s="79"/>
      <c r="B2" s="81">
        <v>2010</v>
      </c>
      <c r="C2" s="81">
        <v>2011</v>
      </c>
      <c r="D2" s="81">
        <v>2012</v>
      </c>
      <c r="E2" s="81">
        <v>2013</v>
      </c>
      <c r="F2" s="81">
        <v>2014</v>
      </c>
      <c r="G2" s="81">
        <v>2015</v>
      </c>
      <c r="H2" s="81">
        <v>2016</v>
      </c>
      <c r="I2" s="84">
        <v>2017</v>
      </c>
      <c r="J2" s="84">
        <v>2018</v>
      </c>
      <c r="K2" s="84">
        <v>2019</v>
      </c>
      <c r="L2" s="84">
        <v>2020</v>
      </c>
      <c r="M2" s="84">
        <v>2021</v>
      </c>
      <c r="N2" s="78">
        <v>2022</v>
      </c>
      <c r="O2" s="78">
        <v>2023</v>
      </c>
      <c r="P2" s="78">
        <v>2024</v>
      </c>
      <c r="W2" s="93">
        <f>C3-B3</f>
        <v>5831</v>
      </c>
      <c r="X2" s="89">
        <f>C3-$B$3</f>
        <v>5831</v>
      </c>
      <c r="Y2" s="87">
        <f>ROUND(100*B4/B3, 2)</f>
        <v>101.58</v>
      </c>
      <c r="Z2" s="90">
        <f>ROUND(100*B4/$B$3, 2)</f>
        <v>101.58</v>
      </c>
      <c r="AA2" s="88">
        <f>Y2-100</f>
        <v>1.5799999999999983</v>
      </c>
      <c r="AB2" s="98">
        <f>Z2-100</f>
        <v>1.5799999999999983</v>
      </c>
      <c r="AC2" s="100">
        <f>0.01*B3</f>
        <v>3689.15</v>
      </c>
      <c r="AD2" s="90">
        <v>2011</v>
      </c>
    </row>
    <row r="3" spans="1:30" s="78" customFormat="1" x14ac:dyDescent="0.35">
      <c r="A3" s="80" t="s">
        <v>135</v>
      </c>
      <c r="B3" s="82">
        <v>368915</v>
      </c>
      <c r="C3" s="83">
        <v>374746</v>
      </c>
      <c r="D3" s="83">
        <v>372620</v>
      </c>
      <c r="E3" s="83">
        <v>369015</v>
      </c>
      <c r="F3" s="83">
        <v>373905</v>
      </c>
      <c r="G3" s="83">
        <v>379411</v>
      </c>
      <c r="H3" s="83">
        <v>370379</v>
      </c>
      <c r="I3" s="83">
        <v>359793</v>
      </c>
      <c r="J3" s="83">
        <v>347854</v>
      </c>
      <c r="K3" s="83">
        <v>348221</v>
      </c>
      <c r="L3" s="83">
        <v>346497</v>
      </c>
      <c r="M3" s="83">
        <v>340142</v>
      </c>
      <c r="W3" s="93">
        <f>D3-C3</f>
        <v>-2126</v>
      </c>
      <c r="X3" s="89">
        <f>D3-$B$3</f>
        <v>3705</v>
      </c>
      <c r="Y3" s="87">
        <f>ROUND(100*B5/B4, 2)</f>
        <v>99.43</v>
      </c>
      <c r="Z3" s="90">
        <f>ROUND(100*B5/$B$3, 2)</f>
        <v>101</v>
      </c>
      <c r="AA3" s="88">
        <f t="shared" ref="AA3:AA12" si="0">Y3-100</f>
        <v>-0.56999999999999318</v>
      </c>
      <c r="AB3" s="98">
        <f t="shared" ref="AB3:AB12" si="1">Z3-100</f>
        <v>1</v>
      </c>
      <c r="AC3" s="101">
        <f t="shared" ref="AC3:AC12" si="2">0.01*B4</f>
        <v>3747.46</v>
      </c>
      <c r="AD3" s="90">
        <v>2012</v>
      </c>
    </row>
    <row r="4" spans="1:30" x14ac:dyDescent="0.35">
      <c r="B4" s="14">
        <f>C3</f>
        <v>374746</v>
      </c>
      <c r="W4" s="93">
        <f>E3-D3</f>
        <v>-3605</v>
      </c>
      <c r="X4" s="89">
        <f>E3-$B$3</f>
        <v>100</v>
      </c>
      <c r="Y4" s="87">
        <f t="shared" ref="Y4:Y12" si="3">ROUND(100*B6/B5, 2)</f>
        <v>99.03</v>
      </c>
      <c r="Z4" s="90">
        <f t="shared" ref="Z4:Z12" si="4">ROUND(100*B6/$B$3, 2)</f>
        <v>100.03</v>
      </c>
      <c r="AA4" s="88">
        <f t="shared" si="0"/>
        <v>-0.96999999999999886</v>
      </c>
      <c r="AB4" s="98">
        <f t="shared" si="1"/>
        <v>3.0000000000001137E-2</v>
      </c>
      <c r="AC4" s="101">
        <f t="shared" si="2"/>
        <v>3726.2000000000003</v>
      </c>
      <c r="AD4" s="90">
        <v>2013</v>
      </c>
    </row>
    <row r="5" spans="1:30" x14ac:dyDescent="0.35">
      <c r="B5" s="14">
        <f>D3</f>
        <v>372620</v>
      </c>
      <c r="F5">
        <v>368915</v>
      </c>
      <c r="W5" s="93">
        <f>F3-E3</f>
        <v>4890</v>
      </c>
      <c r="X5" s="89">
        <f>F3-$B$3</f>
        <v>4990</v>
      </c>
      <c r="Y5" s="87">
        <f t="shared" si="3"/>
        <v>101.33</v>
      </c>
      <c r="Z5" s="90">
        <f t="shared" si="4"/>
        <v>101.35</v>
      </c>
      <c r="AA5" s="88">
        <f t="shared" si="0"/>
        <v>1.3299999999999983</v>
      </c>
      <c r="AB5" s="98">
        <f t="shared" si="1"/>
        <v>1.3499999999999943</v>
      </c>
      <c r="AC5" s="101">
        <f t="shared" si="2"/>
        <v>3690.15</v>
      </c>
      <c r="AD5" s="90">
        <v>2014</v>
      </c>
    </row>
    <row r="6" spans="1:30" x14ac:dyDescent="0.35">
      <c r="B6" s="14">
        <f>E3</f>
        <v>369015</v>
      </c>
      <c r="F6">
        <v>374746</v>
      </c>
      <c r="W6" s="93">
        <f>G3-F3</f>
        <v>5506</v>
      </c>
      <c r="X6" s="89">
        <f>G3-$B$3</f>
        <v>10496</v>
      </c>
      <c r="Y6" s="87">
        <f t="shared" si="3"/>
        <v>101.47</v>
      </c>
      <c r="Z6" s="90">
        <f t="shared" si="4"/>
        <v>102.85</v>
      </c>
      <c r="AA6" s="88">
        <f t="shared" si="0"/>
        <v>1.4699999999999989</v>
      </c>
      <c r="AB6" s="98">
        <f t="shared" si="1"/>
        <v>2.8499999999999943</v>
      </c>
      <c r="AC6" s="101">
        <f t="shared" si="2"/>
        <v>3739.05</v>
      </c>
      <c r="AD6" s="90">
        <v>2015</v>
      </c>
    </row>
    <row r="7" spans="1:30" x14ac:dyDescent="0.35">
      <c r="B7" s="14">
        <f>F3</f>
        <v>373905</v>
      </c>
      <c r="F7">
        <v>372620</v>
      </c>
      <c r="W7" s="93">
        <f>H3-G3</f>
        <v>-9032</v>
      </c>
      <c r="X7" s="89">
        <f>H3-$B$3</f>
        <v>1464</v>
      </c>
      <c r="Y7" s="87">
        <f t="shared" si="3"/>
        <v>97.62</v>
      </c>
      <c r="Z7" s="90">
        <f t="shared" si="4"/>
        <v>100.4</v>
      </c>
      <c r="AA7" s="88">
        <f t="shared" si="0"/>
        <v>-2.3799999999999955</v>
      </c>
      <c r="AB7" s="98">
        <f t="shared" si="1"/>
        <v>0.40000000000000568</v>
      </c>
      <c r="AC7" s="101">
        <f t="shared" si="2"/>
        <v>3794.11</v>
      </c>
      <c r="AD7" s="90">
        <v>2016</v>
      </c>
    </row>
    <row r="8" spans="1:30" x14ac:dyDescent="0.35">
      <c r="B8" s="14">
        <f>G3</f>
        <v>379411</v>
      </c>
      <c r="F8">
        <v>369015</v>
      </c>
      <c r="W8" s="93">
        <f>I3-H3</f>
        <v>-10586</v>
      </c>
      <c r="X8" s="89">
        <f>I3-$B$3</f>
        <v>-9122</v>
      </c>
      <c r="Y8" s="87">
        <f t="shared" si="3"/>
        <v>97.14</v>
      </c>
      <c r="Z8" s="90">
        <f t="shared" si="4"/>
        <v>97.53</v>
      </c>
      <c r="AA8" s="88">
        <f t="shared" si="0"/>
        <v>-2.8599999999999994</v>
      </c>
      <c r="AB8" s="98">
        <f t="shared" si="1"/>
        <v>-2.4699999999999989</v>
      </c>
      <c r="AC8" s="101">
        <f t="shared" si="2"/>
        <v>3703.79</v>
      </c>
      <c r="AD8" s="90">
        <v>2017</v>
      </c>
    </row>
    <row r="9" spans="1:30" x14ac:dyDescent="0.35">
      <c r="B9" s="14">
        <f>H3</f>
        <v>370379</v>
      </c>
      <c r="F9">
        <v>373905</v>
      </c>
      <c r="W9" s="93">
        <f>J3-I3</f>
        <v>-11939</v>
      </c>
      <c r="X9" s="89">
        <f>J3-$B$3</f>
        <v>-21061</v>
      </c>
      <c r="Y9" s="87">
        <f t="shared" si="3"/>
        <v>96.68</v>
      </c>
      <c r="Z9" s="90">
        <f t="shared" si="4"/>
        <v>94.29</v>
      </c>
      <c r="AA9" s="88">
        <f t="shared" si="0"/>
        <v>-3.3199999999999932</v>
      </c>
      <c r="AB9" s="98">
        <f t="shared" si="1"/>
        <v>-5.7099999999999937</v>
      </c>
      <c r="AC9" s="101">
        <f t="shared" si="2"/>
        <v>3597.9300000000003</v>
      </c>
      <c r="AD9" s="90">
        <v>2018</v>
      </c>
    </row>
    <row r="10" spans="1:30" x14ac:dyDescent="0.35">
      <c r="B10" s="14">
        <f>I3</f>
        <v>359793</v>
      </c>
      <c r="F10">
        <v>379411</v>
      </c>
      <c r="W10" s="93">
        <f>K3-J3</f>
        <v>367</v>
      </c>
      <c r="X10" s="89">
        <f>K3-$B$3</f>
        <v>-20694</v>
      </c>
      <c r="Y10" s="87">
        <f t="shared" si="3"/>
        <v>100.11</v>
      </c>
      <c r="Z10" s="90">
        <f t="shared" si="4"/>
        <v>94.39</v>
      </c>
      <c r="AA10" s="88">
        <f t="shared" si="0"/>
        <v>0.10999999999999943</v>
      </c>
      <c r="AB10" s="98">
        <f t="shared" si="1"/>
        <v>-5.6099999999999994</v>
      </c>
      <c r="AC10" s="101">
        <f t="shared" si="2"/>
        <v>3478.54</v>
      </c>
      <c r="AD10" s="90">
        <v>2019</v>
      </c>
    </row>
    <row r="11" spans="1:30" x14ac:dyDescent="0.35">
      <c r="B11" s="14">
        <f>J3</f>
        <v>347854</v>
      </c>
      <c r="F11">
        <v>370379</v>
      </c>
      <c r="W11" s="93">
        <f>L3-K3</f>
        <v>-1724</v>
      </c>
      <c r="X11" s="89">
        <f>L3-$B$3</f>
        <v>-22418</v>
      </c>
      <c r="Y11" s="87">
        <f t="shared" si="3"/>
        <v>99.5</v>
      </c>
      <c r="Z11" s="90">
        <f t="shared" si="4"/>
        <v>93.92</v>
      </c>
      <c r="AA11" s="88">
        <f t="shared" si="0"/>
        <v>-0.5</v>
      </c>
      <c r="AB11" s="98">
        <f t="shared" si="1"/>
        <v>-6.0799999999999983</v>
      </c>
      <c r="AC11" s="101">
        <f t="shared" si="2"/>
        <v>3482.21</v>
      </c>
      <c r="AD11" s="90">
        <v>2020</v>
      </c>
    </row>
    <row r="12" spans="1:30" ht="15" thickBot="1" x14ac:dyDescent="0.4">
      <c r="B12" s="14">
        <f>K3</f>
        <v>348221</v>
      </c>
      <c r="F12">
        <v>359793</v>
      </c>
      <c r="W12" s="103">
        <f>M3-L3</f>
        <v>-6355</v>
      </c>
      <c r="X12" s="94">
        <f>M3-$B$3</f>
        <v>-28773</v>
      </c>
      <c r="Y12" s="95">
        <f t="shared" si="3"/>
        <v>98.17</v>
      </c>
      <c r="Z12" s="96">
        <f t="shared" si="4"/>
        <v>92.2</v>
      </c>
      <c r="AA12" s="97">
        <f t="shared" si="0"/>
        <v>-1.8299999999999983</v>
      </c>
      <c r="AB12" s="99">
        <f t="shared" si="1"/>
        <v>-7.7999999999999972</v>
      </c>
      <c r="AC12" s="102">
        <f t="shared" si="2"/>
        <v>3464.9700000000003</v>
      </c>
      <c r="AD12" s="129">
        <v>2021</v>
      </c>
    </row>
    <row r="13" spans="1:30" ht="15" thickBot="1" x14ac:dyDescent="0.4">
      <c r="B13" s="14">
        <f>L3</f>
        <v>346497</v>
      </c>
      <c r="F13">
        <v>347854</v>
      </c>
      <c r="W13" s="130">
        <f>SUM(W2:W12)</f>
        <v>-28773</v>
      </c>
      <c r="X13" s="108"/>
      <c r="Y13" s="107"/>
      <c r="Z13" s="107"/>
      <c r="AA13" s="107"/>
      <c r="AB13" s="107"/>
      <c r="AC13" s="107"/>
      <c r="AD13" s="119"/>
    </row>
    <row r="14" spans="1:30" ht="51.5" customHeight="1" x14ac:dyDescent="0.35">
      <c r="B14" s="14">
        <f>M3</f>
        <v>340142</v>
      </c>
      <c r="F14">
        <v>348221</v>
      </c>
      <c r="W14" s="113" t="s">
        <v>146</v>
      </c>
      <c r="X14" s="111">
        <f>ROUND(W13/11, 2)</f>
        <v>-2615.73</v>
      </c>
      <c r="Y14" s="116"/>
      <c r="Z14" s="114" t="s">
        <v>147</v>
      </c>
      <c r="AA14" s="112">
        <f>M3+X14</f>
        <v>337526.27</v>
      </c>
      <c r="AB14" s="109">
        <f>AA14+X14</f>
        <v>334910.54000000004</v>
      </c>
      <c r="AC14" s="110">
        <f>AB14+X14</f>
        <v>332294.81000000006</v>
      </c>
      <c r="AD14" s="117"/>
    </row>
    <row r="15" spans="1:30" ht="51" customHeight="1" thickBot="1" x14ac:dyDescent="0.4">
      <c r="B15" s="14">
        <v>337526</v>
      </c>
      <c r="F15">
        <v>346497</v>
      </c>
      <c r="W15" s="120" t="s">
        <v>145</v>
      </c>
      <c r="X15" s="121">
        <f>ROUND(((M3/B3)^(1/11))*100, 2)</f>
        <v>99.26</v>
      </c>
      <c r="Y15" s="116"/>
      <c r="Z15" s="115" t="s">
        <v>148</v>
      </c>
      <c r="AA15" s="122">
        <f>(M3*X15)/100</f>
        <v>337624.94920000003</v>
      </c>
      <c r="AB15" s="123">
        <f>(AA15*X15)/100</f>
        <v>335126.52457592002</v>
      </c>
      <c r="AC15" s="123">
        <f>(AB15*X15)/100</f>
        <v>332646.58829405822</v>
      </c>
      <c r="AD15" s="118"/>
    </row>
    <row r="16" spans="1:30" ht="18" customHeight="1" thickBot="1" x14ac:dyDescent="0.4">
      <c r="B16" s="14">
        <v>334911</v>
      </c>
      <c r="F16">
        <v>340142</v>
      </c>
      <c r="Z16" s="127" t="s">
        <v>144</v>
      </c>
      <c r="AA16" s="124">
        <v>2022</v>
      </c>
      <c r="AB16" s="125">
        <v>2023</v>
      </c>
      <c r="AC16" s="126">
        <v>2024</v>
      </c>
    </row>
    <row r="17" spans="2:28" ht="21.5" customHeight="1" x14ac:dyDescent="0.35">
      <c r="B17" s="14">
        <v>332295</v>
      </c>
      <c r="F17">
        <f>AA15</f>
        <v>337624.94920000003</v>
      </c>
      <c r="AB17" s="86"/>
    </row>
    <row r="18" spans="2:28" x14ac:dyDescent="0.35">
      <c r="F18">
        <f>AB15</f>
        <v>335126.52457592002</v>
      </c>
    </row>
    <row r="19" spans="2:28" x14ac:dyDescent="0.35">
      <c r="F19">
        <f>AC15</f>
        <v>332646.58829405822</v>
      </c>
    </row>
  </sheetData>
  <conditionalFormatting sqref="B3:M3">
    <cfRule type="colorScale" priority="1">
      <colorScale>
        <cfvo type="min"/>
        <cfvo type="max"/>
        <color rgb="FFFF7128"/>
        <color rgb="FFFFEF9C"/>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Пространсвенный показатель</vt:lpstr>
      <vt:lpstr>Временной показатель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2022-11-12T21:58:25Z</dcterms:modified>
</cp:coreProperties>
</file>