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95" windowWidth="15480" windowHeight="7755"/>
  </bookViews>
  <sheets>
    <sheet name="vps" sheetId="4" r:id="rId1"/>
    <sheet name="NS" sheetId="5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5" l="1"/>
  <c r="I11" i="5" s="1"/>
  <c r="I13" i="5" s="1"/>
  <c r="I38" i="5"/>
  <c r="I28" i="5"/>
  <c r="I29" i="5" s="1"/>
  <c r="I11" i="4"/>
  <c r="I6" i="4"/>
  <c r="I38" i="4"/>
  <c r="I28" i="4"/>
  <c r="I29" i="4" s="1"/>
  <c r="D39" i="5" l="1"/>
  <c r="I39" i="5" s="1"/>
  <c r="I13" i="4"/>
  <c r="D39" i="4" s="1"/>
  <c r="I39" i="4" s="1"/>
  <c r="I45" i="4" s="1"/>
  <c r="I45" i="5" l="1"/>
  <c r="K39" i="5"/>
  <c r="E42" i="5"/>
  <c r="I42" i="5" s="1"/>
  <c r="E43" i="5"/>
  <c r="I43" i="5" s="1"/>
  <c r="E41" i="5"/>
  <c r="I41" i="5" s="1"/>
  <c r="E42" i="4"/>
  <c r="I42" i="4" s="1"/>
  <c r="K39" i="4"/>
  <c r="E41" i="4"/>
  <c r="I41" i="4" s="1"/>
  <c r="E43" i="4"/>
  <c r="I43" i="4" s="1"/>
  <c r="I44" i="5" l="1"/>
  <c r="I46" i="5" s="1"/>
  <c r="I44" i="4"/>
  <c r="I46" i="4" s="1"/>
  <c r="I47" i="4" s="1"/>
  <c r="I48" i="5" l="1"/>
  <c r="I47" i="5"/>
  <c r="I49" i="5" s="1"/>
  <c r="I51" i="5" s="1"/>
  <c r="I48" i="4"/>
  <c r="I49" i="4" s="1"/>
  <c r="I51" i="4" s="1"/>
</calcChain>
</file>

<file path=xl/sharedStrings.xml><?xml version="1.0" encoding="utf-8"?>
<sst xmlns="http://schemas.openxmlformats.org/spreadsheetml/2006/main" count="132" uniqueCount="70">
  <si>
    <t>PERFORMA FOR CALCULATING INCOME TAX</t>
  </si>
  <si>
    <t>(-) H.R.A. Exemptable</t>
  </si>
  <si>
    <t>(-) Interest of House Building Advance</t>
  </si>
  <si>
    <t>2. Net Salary Income:</t>
  </si>
  <si>
    <t>1. Salary Income (Including all allowances etc.):</t>
  </si>
  <si>
    <t>3. Income from Other Sources:</t>
  </si>
  <si>
    <t>2. PPF</t>
  </si>
  <si>
    <t>4. Accrued Interest on NSC's</t>
  </si>
  <si>
    <t>6. GIS</t>
  </si>
  <si>
    <t>7. Tution Fees</t>
  </si>
  <si>
    <t>8. Repayment of House Building Loan</t>
  </si>
  <si>
    <t>9. Infrastructure Tax Saving Bonds</t>
  </si>
  <si>
    <t>10. Any Other</t>
  </si>
  <si>
    <t>II) 80-CCC- CPF</t>
  </si>
  <si>
    <t>III) 80-CCD- CPF Contribution by Government</t>
  </si>
  <si>
    <t>IV) 80-CCE- Aggregate Amount of Deduction</t>
  </si>
  <si>
    <t>Total</t>
  </si>
  <si>
    <t>4. Total Income:</t>
  </si>
  <si>
    <t>5. Deduction (U/S 80 C to 80 U)</t>
  </si>
  <si>
    <t>6. a) Net Taxable Income :</t>
  </si>
  <si>
    <t>b) Rounded Off to the multiple of ten Rupee</t>
  </si>
  <si>
    <t>7. Income Tax:-</t>
  </si>
  <si>
    <t>Rs.500001/- to 1000000/-</t>
  </si>
  <si>
    <t>Above Rs. 1000000/-</t>
  </si>
  <si>
    <t>Nil</t>
  </si>
  <si>
    <t>9. Tax ( Col. 7(I)- Col. 8):</t>
  </si>
  <si>
    <t>7. (I)Total Tax:</t>
  </si>
  <si>
    <t>11. Add Higher Education Cess@1% on Total Tax at S.No. 9</t>
  </si>
  <si>
    <t>12. Net Tax Payable (10+11):</t>
  </si>
  <si>
    <t>13. Tax Already Paid/ Relief Under 89U:</t>
  </si>
  <si>
    <t>14. Balance Tax Payable:</t>
  </si>
  <si>
    <t>tax deptt,as required under the law &amp; also be liable to face consiquence for wrong information supplied &amp; income concealed if any.</t>
  </si>
  <si>
    <t>DECLARATION: I understake to supply the documentry proof of deductions claimed above.I shall be Responsible to file return with income</t>
  </si>
  <si>
    <t>Date:-………………………………</t>
  </si>
  <si>
    <t>Counter Signed By Head</t>
  </si>
  <si>
    <t>Signature</t>
  </si>
  <si>
    <t>Total Deductions</t>
  </si>
  <si>
    <t>Upto Rs. 250000/-</t>
  </si>
  <si>
    <t>Rs.250001/- to 500000/-</t>
  </si>
  <si>
    <t>I) 80 C (Various Saving Investments)(Max. Limit Rs. 1.5 Lacs)</t>
  </si>
  <si>
    <t>V) 80-CCD(1B)-CPF (Pension Fund Contribution)</t>
  </si>
  <si>
    <t>VI) 80-DD- Medical Treatment of Handicaped Employee Dependent</t>
  </si>
  <si>
    <t>VII) 80-D- Medical Insurance</t>
  </si>
  <si>
    <t>VIII) 80-E- Interest Paid on Loan taken for Higher Studies</t>
  </si>
  <si>
    <t>IX) 80-G- Donations</t>
  </si>
  <si>
    <t>XI) 80-U- Physically Disability</t>
  </si>
  <si>
    <t>X) 80-TTA- Saving Interest upto 10000/-</t>
  </si>
  <si>
    <t>8. Rebate of 2500/- U/S 87 a</t>
  </si>
  <si>
    <t xml:space="preserve">Name of the Official: </t>
  </si>
  <si>
    <t xml:space="preserve">Designation: </t>
  </si>
  <si>
    <t xml:space="preserve">Permanent Account No:- </t>
  </si>
  <si>
    <t xml:space="preserve">Date of Birth:- </t>
  </si>
  <si>
    <t>Residential Address:-</t>
  </si>
  <si>
    <t>10. Add Education Cess@3% on Total Tax at S.No. 9</t>
  </si>
  <si>
    <t>Financial Year:- 2018-19</t>
  </si>
  <si>
    <t>Assesment Year:- 2019-20</t>
  </si>
  <si>
    <t>(-) Standard Deduction @40,000/-</t>
  </si>
  <si>
    <t>(-) Mobile allowance</t>
  </si>
  <si>
    <t>1. GPF / CPF</t>
  </si>
  <si>
    <t>3. LIC/ OTHER Life Insurance</t>
  </si>
  <si>
    <t>5. NSC's Purchased  /  Sukanya Samridhi</t>
  </si>
  <si>
    <t>VARINDER PAL SINGH</t>
  </si>
  <si>
    <t>DMFPS8024C</t>
  </si>
  <si>
    <t>27/02/1983</t>
  </si>
  <si>
    <t>COMPUTER FACULTY</t>
  </si>
  <si>
    <t>STREET NO.3 , GOBIND NAGAR, SIKHAN WALA ROAD, KOTKAPURA</t>
  </si>
  <si>
    <t>NAVNEET SINGH</t>
  </si>
  <si>
    <t>AYSPM3239M</t>
  </si>
  <si>
    <t>22.08.1988</t>
  </si>
  <si>
    <t>B-1-390 ST NO 7 PARTAP SINGH NAGAR KOTKPAURA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</si>
</sst>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6" fillId="0" borderId="1" xfId="0" applyFont="1" applyBorder="1" applyAlignment="1" applyProtection="1">
      <alignment horizontal="center" vertical="center"/>
    </xf>
    <xf numFmtId="9" fontId="0" fillId="0" borderId="0" xfId="1" applyNumberFormat="1" applyFont="1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vertical="center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zoomScale="80" zoomScaleNormal="80" workbookViewId="0">
      <selection sqref="A1:I1"/>
    </sheetView>
  </sheetViews>
  <sheetFormatPr defaultColWidth="9.140625" defaultRowHeight="15" x14ac:dyDescent="0.25"/>
  <cols>
    <col min="1" max="3" width="9.140625" style="5"/>
    <col min="4" max="4" width="12.5703125" style="5" customWidth="1"/>
    <col min="5" max="5" width="10.28515625" style="5" customWidth="1"/>
    <col min="6" max="6" width="9.140625" style="5"/>
    <col min="7" max="7" width="9.85546875" style="5" customWidth="1"/>
    <col min="8" max="8" width="9.140625" style="5"/>
    <col min="9" max="9" width="18.5703125" style="6" customWidth="1"/>
    <col min="10" max="12" width="0" style="5" hidden="1" customWidth="1"/>
    <col min="13" max="13" width="9.140625" style="5"/>
    <col min="14" max="14" width="10.5703125" style="5" customWidth="1"/>
    <col min="15" max="16384" width="9.140625" style="5"/>
  </cols>
  <sheetData>
    <row r="1" spans="1:18" s="21" customFormat="1" ht="18.7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23"/>
    </row>
    <row r="2" spans="1:18" s="22" customFormat="1" ht="15.75" x14ac:dyDescent="0.25">
      <c r="A2" s="22" t="s">
        <v>54</v>
      </c>
      <c r="G2" s="22" t="s">
        <v>55</v>
      </c>
      <c r="I2" s="28"/>
    </row>
    <row r="3" spans="1:18" s="1" customFormat="1" x14ac:dyDescent="0.25">
      <c r="A3" s="21" t="s">
        <v>48</v>
      </c>
      <c r="D3" s="1" t="s">
        <v>61</v>
      </c>
      <c r="G3" s="21" t="s">
        <v>49</v>
      </c>
      <c r="I3" s="2" t="s">
        <v>64</v>
      </c>
    </row>
    <row r="4" spans="1:18" s="1" customFormat="1" x14ac:dyDescent="0.25">
      <c r="A4" s="21" t="s">
        <v>50</v>
      </c>
      <c r="D4" s="1" t="s">
        <v>62</v>
      </c>
      <c r="G4" s="21" t="s">
        <v>51</v>
      </c>
      <c r="I4" s="24" t="s">
        <v>63</v>
      </c>
    </row>
    <row r="5" spans="1:18" s="1" customFormat="1" x14ac:dyDescent="0.25">
      <c r="A5" s="21" t="s">
        <v>52</v>
      </c>
      <c r="D5" s="1" t="s">
        <v>65</v>
      </c>
      <c r="I5" s="2"/>
    </row>
    <row r="6" spans="1:18" s="3" customFormat="1" x14ac:dyDescent="0.25">
      <c r="A6" s="21" t="s">
        <v>4</v>
      </c>
      <c r="I6" s="4">
        <f>693941+228-2200</f>
        <v>691969</v>
      </c>
    </row>
    <row r="7" spans="1:18" s="3" customFormat="1" x14ac:dyDescent="0.25">
      <c r="B7" s="7" t="s">
        <v>1</v>
      </c>
      <c r="I7" s="4">
        <v>0</v>
      </c>
    </row>
    <row r="8" spans="1:18" s="3" customFormat="1" x14ac:dyDescent="0.25">
      <c r="B8" s="7" t="s">
        <v>57</v>
      </c>
      <c r="I8" s="4">
        <v>3600</v>
      </c>
    </row>
    <row r="9" spans="1:18" s="3" customFormat="1" x14ac:dyDescent="0.25">
      <c r="B9" s="7" t="s">
        <v>56</v>
      </c>
      <c r="I9" s="4">
        <v>40000</v>
      </c>
    </row>
    <row r="10" spans="1:18" s="3" customFormat="1" x14ac:dyDescent="0.25">
      <c r="B10" s="7" t="s">
        <v>2</v>
      </c>
      <c r="I10" s="4">
        <v>0</v>
      </c>
    </row>
    <row r="11" spans="1:18" s="7" customFormat="1" x14ac:dyDescent="0.25">
      <c r="A11" s="7" t="s">
        <v>3</v>
      </c>
      <c r="I11" s="8">
        <f>I6-(I7+I8+I9+I10)</f>
        <v>648369</v>
      </c>
      <c r="P11" s="3"/>
      <c r="Q11" s="3"/>
      <c r="R11" s="3"/>
    </row>
    <row r="12" spans="1:18" s="3" customFormat="1" x14ac:dyDescent="0.25">
      <c r="A12" s="7" t="s">
        <v>5</v>
      </c>
      <c r="I12" s="4">
        <v>0</v>
      </c>
    </row>
    <row r="13" spans="1:18" s="7" customFormat="1" x14ac:dyDescent="0.25">
      <c r="A13" s="7" t="s">
        <v>17</v>
      </c>
      <c r="I13" s="8">
        <f>I12+I11</f>
        <v>648369</v>
      </c>
      <c r="P13" s="3"/>
      <c r="Q13" s="3"/>
      <c r="R13" s="3"/>
    </row>
    <row r="14" spans="1:18" s="7" customFormat="1" x14ac:dyDescent="0.25">
      <c r="A14" s="7" t="s">
        <v>18</v>
      </c>
      <c r="I14" s="25"/>
      <c r="P14" s="3"/>
      <c r="Q14" s="3"/>
      <c r="R14" s="3"/>
    </row>
    <row r="15" spans="1:18" s="7" customFormat="1" x14ac:dyDescent="0.25">
      <c r="A15" s="7" t="s">
        <v>39</v>
      </c>
      <c r="I15" s="26"/>
      <c r="Q15" s="3"/>
      <c r="R15" s="3"/>
    </row>
    <row r="16" spans="1:18" s="3" customFormat="1" x14ac:dyDescent="0.25">
      <c r="A16" s="7" t="s">
        <v>58</v>
      </c>
      <c r="I16" s="4">
        <v>0</v>
      </c>
      <c r="P16" s="7"/>
    </row>
    <row r="17" spans="1:14" s="3" customFormat="1" x14ac:dyDescent="0.25">
      <c r="A17" s="7" t="s">
        <v>6</v>
      </c>
      <c r="I17" s="4">
        <v>112412</v>
      </c>
    </row>
    <row r="18" spans="1:14" s="3" customFormat="1" x14ac:dyDescent="0.25">
      <c r="A18" s="7" t="s">
        <v>59</v>
      </c>
      <c r="I18" s="4">
        <v>18028</v>
      </c>
    </row>
    <row r="19" spans="1:14" s="3" customFormat="1" x14ac:dyDescent="0.25">
      <c r="A19" s="7" t="s">
        <v>7</v>
      </c>
      <c r="I19" s="4">
        <v>0</v>
      </c>
      <c r="N19" s="7"/>
    </row>
    <row r="20" spans="1:14" s="3" customFormat="1" x14ac:dyDescent="0.25">
      <c r="A20" s="7" t="s">
        <v>60</v>
      </c>
      <c r="I20" s="4">
        <v>0</v>
      </c>
    </row>
    <row r="21" spans="1:14" s="3" customFormat="1" x14ac:dyDescent="0.25">
      <c r="A21" s="7" t="s">
        <v>8</v>
      </c>
      <c r="I21" s="4">
        <v>0</v>
      </c>
    </row>
    <row r="22" spans="1:14" s="3" customFormat="1" x14ac:dyDescent="0.25">
      <c r="A22" s="7" t="s">
        <v>9</v>
      </c>
      <c r="I22" s="4">
        <v>19560</v>
      </c>
    </row>
    <row r="23" spans="1:14" s="3" customFormat="1" ht="12.75" customHeight="1" x14ac:dyDescent="0.25">
      <c r="A23" s="7" t="s">
        <v>10</v>
      </c>
      <c r="I23" s="4">
        <v>0</v>
      </c>
    </row>
    <row r="24" spans="1:14" s="3" customFormat="1" x14ac:dyDescent="0.25">
      <c r="A24" s="7" t="s">
        <v>11</v>
      </c>
      <c r="I24" s="4">
        <v>0</v>
      </c>
    </row>
    <row r="25" spans="1:14" s="3" customFormat="1" x14ac:dyDescent="0.25">
      <c r="A25" s="7" t="s">
        <v>12</v>
      </c>
      <c r="I25" s="4">
        <v>0</v>
      </c>
    </row>
    <row r="26" spans="1:14" s="3" customFormat="1" x14ac:dyDescent="0.25">
      <c r="A26" s="7" t="s">
        <v>13</v>
      </c>
      <c r="I26" s="4">
        <v>0</v>
      </c>
    </row>
    <row r="27" spans="1:14" s="3" customFormat="1" x14ac:dyDescent="0.25">
      <c r="A27" s="7" t="s">
        <v>14</v>
      </c>
      <c r="I27" s="4">
        <v>0</v>
      </c>
    </row>
    <row r="28" spans="1:14" s="7" customFormat="1" ht="15.75" x14ac:dyDescent="0.25">
      <c r="A28" s="34"/>
      <c r="B28" s="34"/>
      <c r="C28" s="34"/>
      <c r="D28" s="34"/>
      <c r="E28" s="34"/>
      <c r="F28" s="34"/>
      <c r="G28" s="34"/>
      <c r="I28" s="8">
        <f>SUM(I16:I27)</f>
        <v>150000</v>
      </c>
    </row>
    <row r="29" spans="1:14" s="7" customFormat="1" ht="15.75" x14ac:dyDescent="0.25">
      <c r="A29" s="34" t="s">
        <v>36</v>
      </c>
      <c r="B29" s="34"/>
      <c r="C29" s="34"/>
      <c r="D29" s="34"/>
      <c r="E29" s="34"/>
      <c r="F29" s="34"/>
      <c r="G29" s="34"/>
      <c r="I29" s="8">
        <f>IF(I28&gt;150000,150000,I28)</f>
        <v>150000</v>
      </c>
    </row>
    <row r="30" spans="1:14" s="7" customFormat="1" x14ac:dyDescent="0.25">
      <c r="A30" s="7" t="s">
        <v>15</v>
      </c>
      <c r="I30" s="4">
        <v>0</v>
      </c>
    </row>
    <row r="31" spans="1:14" s="3" customFormat="1" x14ac:dyDescent="0.25">
      <c r="A31" s="7" t="s">
        <v>40</v>
      </c>
      <c r="I31" s="4">
        <v>0</v>
      </c>
    </row>
    <row r="32" spans="1:14" s="3" customFormat="1" x14ac:dyDescent="0.25">
      <c r="A32" s="7" t="s">
        <v>41</v>
      </c>
      <c r="I32" s="4">
        <v>0</v>
      </c>
    </row>
    <row r="33" spans="1:11" s="3" customFormat="1" x14ac:dyDescent="0.25">
      <c r="A33" s="7" t="s">
        <v>42</v>
      </c>
      <c r="I33" s="4">
        <v>0</v>
      </c>
    </row>
    <row r="34" spans="1:11" s="3" customFormat="1" x14ac:dyDescent="0.25">
      <c r="A34" s="7" t="s">
        <v>43</v>
      </c>
      <c r="I34" s="4">
        <v>0</v>
      </c>
    </row>
    <row r="35" spans="1:11" s="3" customFormat="1" x14ac:dyDescent="0.25">
      <c r="A35" s="7" t="s">
        <v>44</v>
      </c>
      <c r="I35" s="4">
        <v>0</v>
      </c>
    </row>
    <row r="36" spans="1:11" s="3" customFormat="1" x14ac:dyDescent="0.25">
      <c r="A36" s="7" t="s">
        <v>46</v>
      </c>
      <c r="I36" s="4"/>
    </row>
    <row r="37" spans="1:11" s="3" customFormat="1" x14ac:dyDescent="0.25">
      <c r="A37" s="7" t="s">
        <v>45</v>
      </c>
      <c r="I37" s="4">
        <v>0</v>
      </c>
    </row>
    <row r="38" spans="1:11" s="7" customFormat="1" x14ac:dyDescent="0.25">
      <c r="A38" s="32" t="s">
        <v>16</v>
      </c>
      <c r="B38" s="32"/>
      <c r="C38" s="32"/>
      <c r="D38" s="32"/>
      <c r="E38" s="32"/>
      <c r="F38" s="32"/>
      <c r="G38" s="32"/>
      <c r="H38" s="32"/>
      <c r="I38" s="8">
        <f>SUM(I31:I37)</f>
        <v>0</v>
      </c>
    </row>
    <row r="39" spans="1:11" s="7" customFormat="1" ht="21" x14ac:dyDescent="0.25">
      <c r="A39" s="7" t="s">
        <v>19</v>
      </c>
      <c r="D39" s="9">
        <f>I13-(I29+I38)</f>
        <v>498369</v>
      </c>
      <c r="E39" s="10" t="s">
        <v>20</v>
      </c>
      <c r="I39" s="11">
        <f>ROUNDUP(D39,-1)</f>
        <v>498370</v>
      </c>
      <c r="K39" s="7">
        <f>IF(I39&gt;500000,I39-500000,0)</f>
        <v>0</v>
      </c>
    </row>
    <row r="40" spans="1:11" s="7" customFormat="1" x14ac:dyDescent="0.25">
      <c r="A40" s="12" t="s">
        <v>21</v>
      </c>
      <c r="C40" s="7" t="s">
        <v>37</v>
      </c>
      <c r="E40" s="13"/>
      <c r="F40" s="13" t="s">
        <v>24</v>
      </c>
      <c r="I40" s="8">
        <v>0</v>
      </c>
    </row>
    <row r="41" spans="1:11" s="7" customFormat="1" ht="15.75" x14ac:dyDescent="0.25">
      <c r="B41" s="14" t="s">
        <v>38</v>
      </c>
      <c r="E41" s="15">
        <f>IF(I39&gt;500000,"250000",I39-250000)</f>
        <v>248370</v>
      </c>
      <c r="F41" s="16">
        <v>0.05</v>
      </c>
      <c r="I41" s="8">
        <f>ROUND(E41*5/100,0)</f>
        <v>12419</v>
      </c>
    </row>
    <row r="42" spans="1:11" s="7" customFormat="1" ht="15.75" x14ac:dyDescent="0.25">
      <c r="B42" s="7" t="s">
        <v>22</v>
      </c>
      <c r="E42" s="15" t="str">
        <f>IF(I39&gt;500000,K39,IF(I39&gt;=1000000,"1000000",IF(I39&lt;500000,"0")))</f>
        <v>0</v>
      </c>
      <c r="F42" s="17">
        <v>0.2</v>
      </c>
      <c r="I42" s="8">
        <f>ROUND(E42*20/100,0)</f>
        <v>0</v>
      </c>
    </row>
    <row r="43" spans="1:11" s="7" customFormat="1" ht="15.75" x14ac:dyDescent="0.25">
      <c r="B43" s="7" t="s">
        <v>23</v>
      </c>
      <c r="E43" s="15">
        <f>IF(I39&gt;1000000,I40-1000000,0)</f>
        <v>0</v>
      </c>
      <c r="F43" s="17">
        <v>0.3</v>
      </c>
      <c r="I43" s="8">
        <f>ROUND(E43*30/100,0)</f>
        <v>0</v>
      </c>
    </row>
    <row r="44" spans="1:11" s="7" customFormat="1" ht="18.75" x14ac:dyDescent="0.25">
      <c r="B44" s="33" t="s">
        <v>26</v>
      </c>
      <c r="C44" s="33"/>
      <c r="D44" s="33"/>
      <c r="E44" s="33"/>
      <c r="F44" s="33"/>
      <c r="G44" s="33"/>
      <c r="H44" s="33"/>
      <c r="I44" s="8">
        <f>I41+I42+I43</f>
        <v>12419</v>
      </c>
    </row>
    <row r="45" spans="1:11" s="7" customFormat="1" x14ac:dyDescent="0.25">
      <c r="A45" s="7" t="s">
        <v>47</v>
      </c>
      <c r="I45" s="8">
        <f>IF(I39&lt;350000,2500,0)</f>
        <v>0</v>
      </c>
    </row>
    <row r="46" spans="1:11" s="7" customFormat="1" x14ac:dyDescent="0.25">
      <c r="A46" s="7" t="s">
        <v>25</v>
      </c>
      <c r="I46" s="8">
        <f>IF(I44&lt;I45,0,(I44-I45))</f>
        <v>12419</v>
      </c>
    </row>
    <row r="47" spans="1:11" s="7" customFormat="1" x14ac:dyDescent="0.25">
      <c r="A47" s="7" t="s">
        <v>53</v>
      </c>
      <c r="I47" s="8">
        <f>ROUND(I46*3/100,0)</f>
        <v>373</v>
      </c>
    </row>
    <row r="48" spans="1:11" s="7" customFormat="1" x14ac:dyDescent="0.25">
      <c r="A48" s="7" t="s">
        <v>27</v>
      </c>
      <c r="I48" s="8">
        <f>ROUND(I46*1/100,0)</f>
        <v>124</v>
      </c>
    </row>
    <row r="49" spans="1:9" s="7" customFormat="1" x14ac:dyDescent="0.25">
      <c r="A49" s="7" t="s">
        <v>28</v>
      </c>
      <c r="I49" s="8">
        <f>I46+I47+I48</f>
        <v>12916</v>
      </c>
    </row>
    <row r="50" spans="1:9" s="3" customFormat="1" x14ac:dyDescent="0.25">
      <c r="A50" s="3" t="s">
        <v>29</v>
      </c>
      <c r="I50" s="4">
        <v>10000</v>
      </c>
    </row>
    <row r="51" spans="1:9" s="7" customFormat="1" ht="18.75" x14ac:dyDescent="0.25">
      <c r="A51" s="7" t="s">
        <v>30</v>
      </c>
      <c r="I51" s="9">
        <f>I49-I50</f>
        <v>2916</v>
      </c>
    </row>
    <row r="52" spans="1:9" s="7" customFormat="1" ht="12.75" customHeight="1" x14ac:dyDescent="0.25">
      <c r="I52" s="18"/>
    </row>
    <row r="53" spans="1:9" s="19" customFormat="1" ht="11.25" x14ac:dyDescent="0.25">
      <c r="A53" s="19" t="s">
        <v>32</v>
      </c>
      <c r="I53" s="29"/>
    </row>
    <row r="54" spans="1:9" s="19" customFormat="1" ht="11.25" x14ac:dyDescent="0.25">
      <c r="A54" s="19" t="s">
        <v>31</v>
      </c>
      <c r="I54" s="29"/>
    </row>
    <row r="55" spans="1:9" s="7" customFormat="1" ht="6.75" customHeight="1" x14ac:dyDescent="0.25">
      <c r="I55" s="27"/>
    </row>
    <row r="56" spans="1:9" s="3" customFormat="1" ht="5.25" hidden="1" customHeight="1" x14ac:dyDescent="0.25">
      <c r="I56" s="2"/>
    </row>
    <row r="57" spans="1:9" s="7" customFormat="1" ht="18.75" customHeight="1" x14ac:dyDescent="0.25">
      <c r="A57" s="7" t="s">
        <v>33</v>
      </c>
      <c r="I57" s="27"/>
    </row>
    <row r="58" spans="1:9" s="7" customFormat="1" ht="14.25" customHeight="1" x14ac:dyDescent="0.25">
      <c r="D58" s="20" t="s">
        <v>34</v>
      </c>
      <c r="I58" s="28" t="s">
        <v>35</v>
      </c>
    </row>
    <row r="59" spans="1:9" s="3" customFormat="1" ht="20.25" customHeight="1" x14ac:dyDescent="0.25"/>
    <row r="60" spans="1:9" s="3" customFormat="1" x14ac:dyDescent="0.25">
      <c r="I60" s="2"/>
    </row>
    <row r="61" spans="1:9" s="3" customFormat="1" x14ac:dyDescent="0.25">
      <c r="I61" s="2"/>
    </row>
    <row r="62" spans="1:9" s="3" customFormat="1" x14ac:dyDescent="0.25">
      <c r="I62" s="2"/>
    </row>
    <row r="63" spans="1:9" s="3" customFormat="1" x14ac:dyDescent="0.25">
      <c r="I63" s="2"/>
    </row>
    <row r="64" spans="1:9" s="3" customFormat="1" x14ac:dyDescent="0.25">
      <c r="I64" s="2"/>
    </row>
    <row r="65" spans="9:9" s="3" customFormat="1" x14ac:dyDescent="0.25">
      <c r="I65" s="2"/>
    </row>
    <row r="66" spans="9:9" s="3" customFormat="1" x14ac:dyDescent="0.25">
      <c r="I66" s="2"/>
    </row>
    <row r="67" spans="9:9" s="3" customFormat="1" x14ac:dyDescent="0.25">
      <c r="I67" s="2"/>
    </row>
    <row r="68" spans="9:9" s="3" customFormat="1" x14ac:dyDescent="0.25">
      <c r="I68" s="2"/>
    </row>
    <row r="69" spans="9:9" s="3" customFormat="1" x14ac:dyDescent="0.25">
      <c r="I69" s="2"/>
    </row>
    <row r="70" spans="9:9" s="3" customFormat="1" x14ac:dyDescent="0.25">
      <c r="I70" s="2"/>
    </row>
    <row r="71" spans="9:9" s="3" customFormat="1" x14ac:dyDescent="0.25">
      <c r="I71" s="2"/>
    </row>
    <row r="72" spans="9:9" s="3" customFormat="1" x14ac:dyDescent="0.25">
      <c r="I72" s="2"/>
    </row>
    <row r="73" spans="9:9" s="3" customFormat="1" x14ac:dyDescent="0.25">
      <c r="I73" s="2"/>
    </row>
    <row r="74" spans="9:9" s="3" customFormat="1" x14ac:dyDescent="0.25">
      <c r="I74" s="2"/>
    </row>
    <row r="75" spans="9:9" s="3" customFormat="1" x14ac:dyDescent="0.25">
      <c r="I75" s="2"/>
    </row>
    <row r="76" spans="9:9" s="3" customFormat="1" x14ac:dyDescent="0.25">
      <c r="I76" s="2"/>
    </row>
    <row r="77" spans="9:9" s="3" customFormat="1" x14ac:dyDescent="0.25">
      <c r="I77" s="2"/>
    </row>
    <row r="78" spans="9:9" s="3" customFormat="1" x14ac:dyDescent="0.25">
      <c r="I78" s="2"/>
    </row>
    <row r="79" spans="9:9" s="3" customFormat="1" x14ac:dyDescent="0.25">
      <c r="I79" s="2"/>
    </row>
    <row r="80" spans="9:9" s="3" customFormat="1" x14ac:dyDescent="0.25">
      <c r="I80" s="2"/>
    </row>
    <row r="81" spans="9:9" s="3" customFormat="1" x14ac:dyDescent="0.25">
      <c r="I81" s="2"/>
    </row>
    <row r="82" spans="9:9" s="3" customFormat="1" x14ac:dyDescent="0.25">
      <c r="I82" s="2"/>
    </row>
    <row r="83" spans="9:9" s="3" customFormat="1" x14ac:dyDescent="0.25">
      <c r="I83" s="2"/>
    </row>
    <row r="84" spans="9:9" s="3" customFormat="1" x14ac:dyDescent="0.25">
      <c r="I84" s="2"/>
    </row>
    <row r="85" spans="9:9" s="3" customFormat="1" x14ac:dyDescent="0.25">
      <c r="I85" s="2"/>
    </row>
    <row r="86" spans="9:9" s="3" customFormat="1" x14ac:dyDescent="0.25">
      <c r="I86" s="2"/>
    </row>
    <row r="87" spans="9:9" s="3" customFormat="1" x14ac:dyDescent="0.25">
      <c r="I87" s="2"/>
    </row>
    <row r="88" spans="9:9" s="3" customFormat="1" x14ac:dyDescent="0.25">
      <c r="I88" s="2"/>
    </row>
    <row r="89" spans="9:9" s="3" customFormat="1" x14ac:dyDescent="0.25">
      <c r="I89" s="2"/>
    </row>
    <row r="90" spans="9:9" s="3" customFormat="1" x14ac:dyDescent="0.25">
      <c r="I90" s="2"/>
    </row>
    <row r="91" spans="9:9" s="3" customFormat="1" x14ac:dyDescent="0.25">
      <c r="I91" s="2"/>
    </row>
    <row r="92" spans="9:9" s="3" customFormat="1" x14ac:dyDescent="0.25">
      <c r="I92" s="2"/>
    </row>
    <row r="93" spans="9:9" s="3" customFormat="1" x14ac:dyDescent="0.25">
      <c r="I93" s="2"/>
    </row>
    <row r="94" spans="9:9" s="3" customFormat="1" x14ac:dyDescent="0.25">
      <c r="I94" s="2"/>
    </row>
    <row r="95" spans="9:9" s="3" customFormat="1" x14ac:dyDescent="0.25">
      <c r="I95" s="2"/>
    </row>
    <row r="96" spans="9:9" s="3" customFormat="1" x14ac:dyDescent="0.25">
      <c r="I96" s="2"/>
    </row>
    <row r="97" spans="9:9" s="3" customFormat="1" x14ac:dyDescent="0.25">
      <c r="I97" s="2"/>
    </row>
    <row r="98" spans="9:9" s="3" customFormat="1" x14ac:dyDescent="0.25">
      <c r="I98" s="2"/>
    </row>
    <row r="99" spans="9:9" s="3" customFormat="1" x14ac:dyDescent="0.25">
      <c r="I99" s="2"/>
    </row>
    <row r="100" spans="9:9" s="3" customFormat="1" x14ac:dyDescent="0.25">
      <c r="I100" s="2"/>
    </row>
    <row r="101" spans="9:9" s="3" customFormat="1" x14ac:dyDescent="0.25">
      <c r="I101" s="2"/>
    </row>
    <row r="102" spans="9:9" s="3" customFormat="1" x14ac:dyDescent="0.25">
      <c r="I102" s="2"/>
    </row>
    <row r="103" spans="9:9" s="3" customFormat="1" x14ac:dyDescent="0.25">
      <c r="I103" s="2"/>
    </row>
    <row r="104" spans="9:9" s="3" customFormat="1" x14ac:dyDescent="0.25">
      <c r="I104" s="2"/>
    </row>
    <row r="105" spans="9:9" s="3" customFormat="1" x14ac:dyDescent="0.25">
      <c r="I105" s="2"/>
    </row>
    <row r="106" spans="9:9" s="3" customFormat="1" x14ac:dyDescent="0.25">
      <c r="I106" s="2"/>
    </row>
    <row r="107" spans="9:9" s="3" customFormat="1" x14ac:dyDescent="0.25">
      <c r="I107" s="2"/>
    </row>
    <row r="108" spans="9:9" s="3" customFormat="1" x14ac:dyDescent="0.25">
      <c r="I108" s="2"/>
    </row>
    <row r="109" spans="9:9" s="3" customFormat="1" x14ac:dyDescent="0.25">
      <c r="I109" s="2"/>
    </row>
    <row r="110" spans="9:9" s="3" customFormat="1" x14ac:dyDescent="0.25">
      <c r="I110" s="2"/>
    </row>
    <row r="111" spans="9:9" s="3" customFormat="1" x14ac:dyDescent="0.25">
      <c r="I111" s="2"/>
    </row>
    <row r="112" spans="9:9" s="3" customFormat="1" x14ac:dyDescent="0.25">
      <c r="I112" s="2"/>
    </row>
    <row r="113" spans="9:9" s="3" customFormat="1" x14ac:dyDescent="0.25">
      <c r="I113" s="2"/>
    </row>
    <row r="114" spans="9:9" s="3" customFormat="1" x14ac:dyDescent="0.25">
      <c r="I114" s="2"/>
    </row>
    <row r="115" spans="9:9" s="3" customFormat="1" x14ac:dyDescent="0.25">
      <c r="I115" s="2"/>
    </row>
    <row r="116" spans="9:9" s="3" customFormat="1" x14ac:dyDescent="0.25">
      <c r="I116" s="2"/>
    </row>
    <row r="117" spans="9:9" s="3" customFormat="1" x14ac:dyDescent="0.25">
      <c r="I117" s="2"/>
    </row>
    <row r="118" spans="9:9" s="3" customFormat="1" x14ac:dyDescent="0.25">
      <c r="I118" s="2"/>
    </row>
    <row r="119" spans="9:9" s="3" customFormat="1" x14ac:dyDescent="0.25">
      <c r="I119" s="2"/>
    </row>
    <row r="120" spans="9:9" s="3" customFormat="1" x14ac:dyDescent="0.25">
      <c r="I120" s="2"/>
    </row>
    <row r="121" spans="9:9" s="3" customFormat="1" x14ac:dyDescent="0.25">
      <c r="I121" s="2"/>
    </row>
    <row r="122" spans="9:9" s="3" customFormat="1" x14ac:dyDescent="0.25">
      <c r="I122" s="2"/>
    </row>
    <row r="123" spans="9:9" s="3" customFormat="1" x14ac:dyDescent="0.25">
      <c r="I123" s="2"/>
    </row>
    <row r="124" spans="9:9" s="3" customFormat="1" x14ac:dyDescent="0.25">
      <c r="I124" s="2"/>
    </row>
    <row r="125" spans="9:9" s="3" customFormat="1" x14ac:dyDescent="0.25">
      <c r="I125" s="2"/>
    </row>
    <row r="126" spans="9:9" s="3" customFormat="1" x14ac:dyDescent="0.25">
      <c r="I126" s="2"/>
    </row>
    <row r="127" spans="9:9" s="3" customFormat="1" x14ac:dyDescent="0.25">
      <c r="I127" s="2"/>
    </row>
    <row r="128" spans="9:9" s="3" customFormat="1" x14ac:dyDescent="0.25">
      <c r="I128" s="2"/>
    </row>
    <row r="129" spans="9:9" s="3" customFormat="1" x14ac:dyDescent="0.25">
      <c r="I129" s="2"/>
    </row>
    <row r="130" spans="9:9" s="3" customFormat="1" x14ac:dyDescent="0.25">
      <c r="I130" s="2"/>
    </row>
    <row r="131" spans="9:9" s="3" customFormat="1" x14ac:dyDescent="0.25">
      <c r="I131" s="2"/>
    </row>
    <row r="132" spans="9:9" s="3" customFormat="1" x14ac:dyDescent="0.25">
      <c r="I132" s="2"/>
    </row>
    <row r="133" spans="9:9" s="3" customFormat="1" x14ac:dyDescent="0.25">
      <c r="I133" s="2"/>
    </row>
    <row r="134" spans="9:9" s="3" customFormat="1" x14ac:dyDescent="0.25">
      <c r="I134" s="2"/>
    </row>
    <row r="135" spans="9:9" s="3" customFormat="1" x14ac:dyDescent="0.25">
      <c r="I135" s="2"/>
    </row>
    <row r="136" spans="9:9" s="3" customFormat="1" x14ac:dyDescent="0.25">
      <c r="I136" s="2"/>
    </row>
    <row r="137" spans="9:9" s="3" customFormat="1" x14ac:dyDescent="0.25">
      <c r="I137" s="2"/>
    </row>
    <row r="138" spans="9:9" s="3" customFormat="1" x14ac:dyDescent="0.25">
      <c r="I138" s="2"/>
    </row>
    <row r="139" spans="9:9" s="3" customFormat="1" x14ac:dyDescent="0.25">
      <c r="I139" s="2"/>
    </row>
    <row r="140" spans="9:9" s="3" customFormat="1" x14ac:dyDescent="0.25">
      <c r="I140" s="2"/>
    </row>
    <row r="141" spans="9:9" s="3" customFormat="1" x14ac:dyDescent="0.25">
      <c r="I141" s="2"/>
    </row>
    <row r="142" spans="9:9" s="3" customFormat="1" x14ac:dyDescent="0.25">
      <c r="I142" s="2"/>
    </row>
    <row r="143" spans="9:9" s="3" customFormat="1" x14ac:dyDescent="0.25">
      <c r="I143" s="2"/>
    </row>
    <row r="144" spans="9:9" s="3" customFormat="1" x14ac:dyDescent="0.25">
      <c r="I144" s="2"/>
    </row>
    <row r="145" spans="9:9" s="3" customFormat="1" x14ac:dyDescent="0.25">
      <c r="I145" s="2"/>
    </row>
    <row r="146" spans="9:9" s="3" customFormat="1" x14ac:dyDescent="0.25">
      <c r="I146" s="2"/>
    </row>
    <row r="147" spans="9:9" s="3" customFormat="1" x14ac:dyDescent="0.25">
      <c r="I147" s="2"/>
    </row>
  </sheetData>
  <mergeCells count="5">
    <mergeCell ref="A1:I1"/>
    <mergeCell ref="A28:G28"/>
    <mergeCell ref="A29:G29"/>
    <mergeCell ref="A38:H38"/>
    <mergeCell ref="B44:H44"/>
  </mergeCells>
  <pageMargins left="0.65" right="0.2" top="0.14000000000000001" bottom="0.25" header="0.05" footer="0.05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="80" zoomScaleNormal="80" workbookViewId="0">
      <selection sqref="A1:I1"/>
    </sheetView>
  </sheetViews>
  <sheetFormatPr defaultColWidth="9.140625" defaultRowHeight="15" x14ac:dyDescent="0.25"/>
  <cols>
    <col min="1" max="3" width="9.140625" style="5"/>
    <col min="4" max="4" width="12.5703125" style="5" customWidth="1"/>
    <col min="5" max="5" width="10.28515625" style="5" customWidth="1"/>
    <col min="6" max="6" width="9.140625" style="5"/>
    <col min="7" max="7" width="9.85546875" style="5" customWidth="1"/>
    <col min="8" max="8" width="9.140625" style="5"/>
    <col min="9" max="9" width="18.5703125" style="6" customWidth="1"/>
    <col min="10" max="12" width="0" style="5" hidden="1" customWidth="1"/>
    <col min="13" max="13" width="9.140625" style="5"/>
    <col min="14" max="14" width="10.5703125" style="5" customWidth="1"/>
    <col min="15" max="16384" width="9.140625" style="5"/>
  </cols>
  <sheetData>
    <row r="1" spans="1:18" s="21" customFormat="1" ht="18.7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23"/>
    </row>
    <row r="2" spans="1:18" s="22" customFormat="1" ht="15.75" x14ac:dyDescent="0.25">
      <c r="A2" s="22" t="s">
        <v>54</v>
      </c>
      <c r="G2" s="22" t="s">
        <v>55</v>
      </c>
      <c r="I2" s="31"/>
    </row>
    <row r="3" spans="1:18" s="1" customFormat="1" x14ac:dyDescent="0.25">
      <c r="A3" s="21" t="s">
        <v>48</v>
      </c>
      <c r="D3" s="1" t="s">
        <v>66</v>
      </c>
      <c r="G3" s="21" t="s">
        <v>49</v>
      </c>
      <c r="I3" s="2" t="s">
        <v>64</v>
      </c>
    </row>
    <row r="4" spans="1:18" s="1" customFormat="1" x14ac:dyDescent="0.25">
      <c r="A4" s="21" t="s">
        <v>50</v>
      </c>
      <c r="D4" s="1" t="s">
        <v>67</v>
      </c>
      <c r="G4" s="21" t="s">
        <v>51</v>
      </c>
      <c r="I4" s="24" t="s">
        <v>68</v>
      </c>
    </row>
    <row r="5" spans="1:18" s="1" customFormat="1" x14ac:dyDescent="0.25">
      <c r="A5" s="21" t="s">
        <v>52</v>
      </c>
      <c r="D5" s="1" t="s">
        <v>69</v>
      </c>
      <c r="I5" s="2"/>
    </row>
    <row r="6" spans="1:18" s="3" customFormat="1" x14ac:dyDescent="0.25">
      <c r="A6" s="21" t="s">
        <v>4</v>
      </c>
      <c r="I6" s="4">
        <f>684880+220</f>
        <v>685100</v>
      </c>
    </row>
    <row r="7" spans="1:18" s="3" customFormat="1" x14ac:dyDescent="0.25">
      <c r="B7" s="7" t="s">
        <v>1</v>
      </c>
      <c r="I7" s="4">
        <v>0</v>
      </c>
    </row>
    <row r="8" spans="1:18" s="3" customFormat="1" x14ac:dyDescent="0.25">
      <c r="B8" s="7" t="s">
        <v>57</v>
      </c>
      <c r="I8" s="4">
        <v>3600</v>
      </c>
    </row>
    <row r="9" spans="1:18" s="3" customFormat="1" x14ac:dyDescent="0.25">
      <c r="B9" s="7" t="s">
        <v>56</v>
      </c>
      <c r="I9" s="4">
        <v>40000</v>
      </c>
    </row>
    <row r="10" spans="1:18" s="3" customFormat="1" x14ac:dyDescent="0.25">
      <c r="B10" s="7" t="s">
        <v>2</v>
      </c>
      <c r="I10" s="4">
        <v>0</v>
      </c>
    </row>
    <row r="11" spans="1:18" s="7" customFormat="1" x14ac:dyDescent="0.25">
      <c r="A11" s="7" t="s">
        <v>3</v>
      </c>
      <c r="I11" s="8">
        <f>I6-(I7+I8+I9+I10)</f>
        <v>641500</v>
      </c>
      <c r="P11" s="3"/>
      <c r="Q11" s="3"/>
      <c r="R11" s="3"/>
    </row>
    <row r="12" spans="1:18" s="3" customFormat="1" x14ac:dyDescent="0.25">
      <c r="A12" s="7" t="s">
        <v>5</v>
      </c>
      <c r="I12" s="4">
        <v>0</v>
      </c>
    </row>
    <row r="13" spans="1:18" s="7" customFormat="1" x14ac:dyDescent="0.25">
      <c r="A13" s="7" t="s">
        <v>17</v>
      </c>
      <c r="I13" s="8">
        <f>I12+I11</f>
        <v>641500</v>
      </c>
      <c r="P13" s="3"/>
      <c r="Q13" s="3"/>
      <c r="R13" s="3"/>
    </row>
    <row r="14" spans="1:18" s="7" customFormat="1" x14ac:dyDescent="0.25">
      <c r="A14" s="7" t="s">
        <v>18</v>
      </c>
      <c r="I14" s="25"/>
      <c r="P14" s="3"/>
      <c r="Q14" s="3"/>
      <c r="R14" s="3"/>
    </row>
    <row r="15" spans="1:18" s="7" customFormat="1" x14ac:dyDescent="0.25">
      <c r="A15" s="7" t="s">
        <v>39</v>
      </c>
      <c r="I15" s="26"/>
      <c r="Q15" s="3"/>
      <c r="R15" s="3"/>
    </row>
    <row r="16" spans="1:18" s="3" customFormat="1" x14ac:dyDescent="0.25">
      <c r="A16" s="7" t="s">
        <v>58</v>
      </c>
      <c r="I16" s="4">
        <v>0</v>
      </c>
      <c r="P16" s="7"/>
    </row>
    <row r="17" spans="1:14" s="3" customFormat="1" x14ac:dyDescent="0.25">
      <c r="A17" s="7" t="s">
        <v>6</v>
      </c>
      <c r="I17" s="4">
        <v>150000</v>
      </c>
    </row>
    <row r="18" spans="1:14" s="3" customFormat="1" x14ac:dyDescent="0.25">
      <c r="A18" s="7" t="s">
        <v>59</v>
      </c>
      <c r="I18" s="4">
        <v>25426</v>
      </c>
    </row>
    <row r="19" spans="1:14" s="3" customFormat="1" x14ac:dyDescent="0.25">
      <c r="A19" s="7" t="s">
        <v>7</v>
      </c>
      <c r="I19" s="4">
        <v>0</v>
      </c>
      <c r="N19" s="7"/>
    </row>
    <row r="20" spans="1:14" s="3" customFormat="1" x14ac:dyDescent="0.25">
      <c r="A20" s="7" t="s">
        <v>60</v>
      </c>
      <c r="I20" s="4">
        <v>0</v>
      </c>
    </row>
    <row r="21" spans="1:14" s="3" customFormat="1" x14ac:dyDescent="0.25">
      <c r="A21" s="7" t="s">
        <v>8</v>
      </c>
      <c r="I21" s="4">
        <v>0</v>
      </c>
    </row>
    <row r="22" spans="1:14" s="3" customFormat="1" x14ac:dyDescent="0.25">
      <c r="A22" s="7" t="s">
        <v>9</v>
      </c>
      <c r="I22" s="4">
        <v>0</v>
      </c>
    </row>
    <row r="23" spans="1:14" s="3" customFormat="1" ht="12.75" customHeight="1" x14ac:dyDescent="0.25">
      <c r="A23" s="7" t="s">
        <v>10</v>
      </c>
      <c r="I23" s="4">
        <v>0</v>
      </c>
    </row>
    <row r="24" spans="1:14" s="3" customFormat="1" x14ac:dyDescent="0.25">
      <c r="A24" s="7" t="s">
        <v>11</v>
      </c>
      <c r="I24" s="4">
        <v>0</v>
      </c>
    </row>
    <row r="25" spans="1:14" s="3" customFormat="1" x14ac:dyDescent="0.25">
      <c r="A25" s="7" t="s">
        <v>12</v>
      </c>
      <c r="I25" s="4">
        <v>0</v>
      </c>
    </row>
    <row r="26" spans="1:14" s="3" customFormat="1" x14ac:dyDescent="0.25">
      <c r="A26" s="7" t="s">
        <v>13</v>
      </c>
      <c r="I26" s="4">
        <v>0</v>
      </c>
    </row>
    <row r="27" spans="1:14" s="3" customFormat="1" x14ac:dyDescent="0.25">
      <c r="A27" s="7" t="s">
        <v>14</v>
      </c>
      <c r="I27" s="4">
        <v>0</v>
      </c>
    </row>
    <row r="28" spans="1:14" s="7" customFormat="1" ht="15.75" x14ac:dyDescent="0.25">
      <c r="A28" s="34"/>
      <c r="B28" s="34"/>
      <c r="C28" s="34"/>
      <c r="D28" s="34"/>
      <c r="E28" s="34"/>
      <c r="F28" s="34"/>
      <c r="G28" s="34"/>
      <c r="I28" s="8">
        <f>SUM(I16:I27)</f>
        <v>175426</v>
      </c>
    </row>
    <row r="29" spans="1:14" s="7" customFormat="1" ht="15.75" x14ac:dyDescent="0.25">
      <c r="A29" s="34" t="s">
        <v>36</v>
      </c>
      <c r="B29" s="34"/>
      <c r="C29" s="34"/>
      <c r="D29" s="34"/>
      <c r="E29" s="34"/>
      <c r="F29" s="34"/>
      <c r="G29" s="34"/>
      <c r="I29" s="8">
        <f>IF(I28&gt;150000,150000,I28)</f>
        <v>150000</v>
      </c>
    </row>
    <row r="30" spans="1:14" s="7" customFormat="1" x14ac:dyDescent="0.25">
      <c r="A30" s="7" t="s">
        <v>15</v>
      </c>
      <c r="I30" s="4">
        <v>0</v>
      </c>
    </row>
    <row r="31" spans="1:14" s="3" customFormat="1" x14ac:dyDescent="0.25">
      <c r="A31" s="7" t="s">
        <v>40</v>
      </c>
      <c r="I31" s="4">
        <v>0</v>
      </c>
    </row>
    <row r="32" spans="1:14" s="3" customFormat="1" x14ac:dyDescent="0.25">
      <c r="A32" s="7" t="s">
        <v>41</v>
      </c>
      <c r="I32" s="4">
        <v>0</v>
      </c>
    </row>
    <row r="33" spans="1:11" s="3" customFormat="1" x14ac:dyDescent="0.25">
      <c r="A33" s="7" t="s">
        <v>42</v>
      </c>
      <c r="I33" s="4">
        <v>0</v>
      </c>
    </row>
    <row r="34" spans="1:11" s="3" customFormat="1" x14ac:dyDescent="0.25">
      <c r="A34" s="7" t="s">
        <v>43</v>
      </c>
      <c r="I34" s="4">
        <v>0</v>
      </c>
    </row>
    <row r="35" spans="1:11" s="3" customFormat="1" x14ac:dyDescent="0.25">
      <c r="A35" s="7" t="s">
        <v>44</v>
      </c>
      <c r="I35" s="4">
        <v>0</v>
      </c>
    </row>
    <row r="36" spans="1:11" s="3" customFormat="1" x14ac:dyDescent="0.25">
      <c r="A36" s="7" t="s">
        <v>46</v>
      </c>
      <c r="I36" s="4"/>
    </row>
    <row r="37" spans="1:11" s="3" customFormat="1" x14ac:dyDescent="0.25">
      <c r="A37" s="7" t="s">
        <v>45</v>
      </c>
      <c r="I37" s="4">
        <v>0</v>
      </c>
    </row>
    <row r="38" spans="1:11" s="7" customFormat="1" x14ac:dyDescent="0.25">
      <c r="A38" s="32" t="s">
        <v>16</v>
      </c>
      <c r="B38" s="32"/>
      <c r="C38" s="32"/>
      <c r="D38" s="32"/>
      <c r="E38" s="32"/>
      <c r="F38" s="32"/>
      <c r="G38" s="32"/>
      <c r="H38" s="32"/>
      <c r="I38" s="8">
        <f>SUM(I31:I37)</f>
        <v>0</v>
      </c>
    </row>
    <row r="39" spans="1:11" s="7" customFormat="1" ht="21" x14ac:dyDescent="0.25">
      <c r="A39" s="7" t="s">
        <v>19</v>
      </c>
      <c r="D39" s="9">
        <f>I13-(I29+I38)</f>
        <v>491500</v>
      </c>
      <c r="E39" s="10" t="s">
        <v>20</v>
      </c>
      <c r="I39" s="11">
        <f>ROUNDUP(D39,-1)</f>
        <v>491500</v>
      </c>
      <c r="K39" s="7">
        <f>IF(I39&gt;500000,I39-500000,0)</f>
        <v>0</v>
      </c>
    </row>
    <row r="40" spans="1:11" s="7" customFormat="1" x14ac:dyDescent="0.25">
      <c r="A40" s="12" t="s">
        <v>21</v>
      </c>
      <c r="C40" s="7" t="s">
        <v>37</v>
      </c>
      <c r="E40" s="13"/>
      <c r="F40" s="13" t="s">
        <v>24</v>
      </c>
      <c r="I40" s="8">
        <v>0</v>
      </c>
    </row>
    <row r="41" spans="1:11" s="7" customFormat="1" ht="15.75" x14ac:dyDescent="0.25">
      <c r="B41" s="14" t="s">
        <v>38</v>
      </c>
      <c r="E41" s="15">
        <f>IF(I39&gt;500000,"250000",I39-250000)</f>
        <v>241500</v>
      </c>
      <c r="F41" s="16">
        <v>0.05</v>
      </c>
      <c r="I41" s="8">
        <f>ROUND(E41*5/100,0)</f>
        <v>12075</v>
      </c>
    </row>
    <row r="42" spans="1:11" s="7" customFormat="1" ht="15.75" x14ac:dyDescent="0.25">
      <c r="B42" s="7" t="s">
        <v>22</v>
      </c>
      <c r="E42" s="15" t="str">
        <f>IF(I39&gt;500000,K39,IF(I39&gt;=1000000,"1000000",IF(I39&lt;500000,"0")))</f>
        <v>0</v>
      </c>
      <c r="F42" s="17">
        <v>0.2</v>
      </c>
      <c r="I42" s="8">
        <f>ROUND(E42*20/100,0)</f>
        <v>0</v>
      </c>
    </row>
    <row r="43" spans="1:11" s="7" customFormat="1" ht="15.75" x14ac:dyDescent="0.25">
      <c r="B43" s="7" t="s">
        <v>23</v>
      </c>
      <c r="E43" s="15">
        <f>IF(I39&gt;1000000,I40-1000000,0)</f>
        <v>0</v>
      </c>
      <c r="F43" s="17">
        <v>0.3</v>
      </c>
      <c r="I43" s="8">
        <f>ROUND(E43*30/100,0)</f>
        <v>0</v>
      </c>
    </row>
    <row r="44" spans="1:11" s="7" customFormat="1" ht="18.75" x14ac:dyDescent="0.25">
      <c r="B44" s="33" t="s">
        <v>26</v>
      </c>
      <c r="C44" s="33"/>
      <c r="D44" s="33"/>
      <c r="E44" s="33"/>
      <c r="F44" s="33"/>
      <c r="G44" s="33"/>
      <c r="H44" s="33"/>
      <c r="I44" s="8">
        <f>I41+I42+I43</f>
        <v>12075</v>
      </c>
    </row>
    <row r="45" spans="1:11" s="7" customFormat="1" x14ac:dyDescent="0.25">
      <c r="A45" s="7" t="s">
        <v>47</v>
      </c>
      <c r="I45" s="8">
        <f>IF(I39&lt;350000,2500,0)</f>
        <v>0</v>
      </c>
    </row>
    <row r="46" spans="1:11" s="7" customFormat="1" x14ac:dyDescent="0.25">
      <c r="A46" s="7" t="s">
        <v>25</v>
      </c>
      <c r="I46" s="8">
        <f>IF(I44&lt;I45,0,(I44-I45))</f>
        <v>12075</v>
      </c>
    </row>
    <row r="47" spans="1:11" s="7" customFormat="1" x14ac:dyDescent="0.25">
      <c r="A47" s="7" t="s">
        <v>53</v>
      </c>
      <c r="I47" s="8">
        <f>ROUND(I46*3/100,0)</f>
        <v>362</v>
      </c>
    </row>
    <row r="48" spans="1:11" s="7" customFormat="1" x14ac:dyDescent="0.25">
      <c r="A48" s="7" t="s">
        <v>27</v>
      </c>
      <c r="I48" s="8">
        <f>ROUND(I46*1/100,0)</f>
        <v>121</v>
      </c>
    </row>
    <row r="49" spans="1:9" s="7" customFormat="1" x14ac:dyDescent="0.25">
      <c r="A49" s="7" t="s">
        <v>28</v>
      </c>
      <c r="I49" s="8">
        <f>I46+I47+I48</f>
        <v>12558</v>
      </c>
    </row>
    <row r="50" spans="1:9" s="3" customFormat="1" x14ac:dyDescent="0.25">
      <c r="A50" s="3" t="s">
        <v>29</v>
      </c>
      <c r="I50" s="4">
        <v>10000</v>
      </c>
    </row>
    <row r="51" spans="1:9" s="7" customFormat="1" ht="18.75" x14ac:dyDescent="0.25">
      <c r="A51" s="7" t="s">
        <v>30</v>
      </c>
      <c r="I51" s="9">
        <f>I49-I50</f>
        <v>2558</v>
      </c>
    </row>
    <row r="52" spans="1:9" s="7" customFormat="1" ht="12.75" customHeight="1" x14ac:dyDescent="0.25">
      <c r="I52" s="18"/>
    </row>
    <row r="53" spans="1:9" s="19" customFormat="1" ht="11.25" x14ac:dyDescent="0.25">
      <c r="A53" s="19" t="s">
        <v>32</v>
      </c>
      <c r="I53" s="29"/>
    </row>
    <row r="54" spans="1:9" s="19" customFormat="1" ht="11.25" x14ac:dyDescent="0.25">
      <c r="A54" s="19" t="s">
        <v>31</v>
      </c>
      <c r="I54" s="29"/>
    </row>
    <row r="55" spans="1:9" s="7" customFormat="1" ht="6.75" customHeight="1" x14ac:dyDescent="0.25">
      <c r="I55" s="30"/>
    </row>
    <row r="56" spans="1:9" s="3" customFormat="1" ht="5.25" hidden="1" customHeight="1" x14ac:dyDescent="0.25">
      <c r="I56" s="2"/>
    </row>
    <row r="57" spans="1:9" s="7" customFormat="1" ht="18.75" customHeight="1" x14ac:dyDescent="0.25">
      <c r="A57" s="7" t="s">
        <v>33</v>
      </c>
      <c r="I57" s="30"/>
    </row>
    <row r="58" spans="1:9" s="7" customFormat="1" ht="14.25" customHeight="1" x14ac:dyDescent="0.25">
      <c r="D58" s="20" t="s">
        <v>34</v>
      </c>
      <c r="I58" s="31" t="s">
        <v>35</v>
      </c>
    </row>
    <row r="59" spans="1:9" s="3" customFormat="1" ht="20.25" customHeight="1" x14ac:dyDescent="0.25"/>
    <row r="60" spans="1:9" s="3" customFormat="1" x14ac:dyDescent="0.25">
      <c r="I60" s="2"/>
    </row>
    <row r="61" spans="1:9" s="3" customFormat="1" x14ac:dyDescent="0.25">
      <c r="I61" s="2"/>
    </row>
    <row r="62" spans="1:9" s="3" customFormat="1" x14ac:dyDescent="0.25">
      <c r="I62" s="2"/>
    </row>
    <row r="63" spans="1:9" s="3" customFormat="1" x14ac:dyDescent="0.25">
      <c r="I63" s="2"/>
    </row>
    <row r="64" spans="1:9" s="3" customFormat="1" x14ac:dyDescent="0.25">
      <c r="I64" s="2"/>
    </row>
    <row r="65" spans="9:9" s="3" customFormat="1" x14ac:dyDescent="0.25">
      <c r="I65" s="2"/>
    </row>
    <row r="66" spans="9:9" s="3" customFormat="1" x14ac:dyDescent="0.25">
      <c r="I66" s="2"/>
    </row>
    <row r="67" spans="9:9" s="3" customFormat="1" x14ac:dyDescent="0.25">
      <c r="I67" s="2"/>
    </row>
    <row r="68" spans="9:9" s="3" customFormat="1" x14ac:dyDescent="0.25">
      <c r="I68" s="2"/>
    </row>
    <row r="69" spans="9:9" s="3" customFormat="1" x14ac:dyDescent="0.25">
      <c r="I69" s="2"/>
    </row>
    <row r="70" spans="9:9" s="3" customFormat="1" x14ac:dyDescent="0.25">
      <c r="I70" s="2"/>
    </row>
    <row r="71" spans="9:9" s="3" customFormat="1" x14ac:dyDescent="0.25">
      <c r="I71" s="2"/>
    </row>
    <row r="72" spans="9:9" s="3" customFormat="1" x14ac:dyDescent="0.25">
      <c r="I72" s="2"/>
    </row>
    <row r="73" spans="9:9" s="3" customFormat="1" x14ac:dyDescent="0.25">
      <c r="I73" s="2"/>
    </row>
    <row r="74" spans="9:9" s="3" customFormat="1" x14ac:dyDescent="0.25">
      <c r="I74" s="2"/>
    </row>
    <row r="75" spans="9:9" s="3" customFormat="1" x14ac:dyDescent="0.25">
      <c r="I75" s="2"/>
    </row>
    <row r="76" spans="9:9" s="3" customFormat="1" x14ac:dyDescent="0.25">
      <c r="I76" s="2"/>
    </row>
    <row r="77" spans="9:9" s="3" customFormat="1" x14ac:dyDescent="0.25">
      <c r="I77" s="2"/>
    </row>
    <row r="78" spans="9:9" s="3" customFormat="1" x14ac:dyDescent="0.25">
      <c r="I78" s="2"/>
    </row>
    <row r="79" spans="9:9" s="3" customFormat="1" x14ac:dyDescent="0.25">
      <c r="I79" s="2"/>
    </row>
    <row r="80" spans="9:9" s="3" customFormat="1" x14ac:dyDescent="0.25">
      <c r="I80" s="2"/>
    </row>
    <row r="81" spans="9:9" s="3" customFormat="1" x14ac:dyDescent="0.25">
      <c r="I81" s="2"/>
    </row>
    <row r="82" spans="9:9" s="3" customFormat="1" x14ac:dyDescent="0.25">
      <c r="I82" s="2"/>
    </row>
    <row r="83" spans="9:9" s="3" customFormat="1" x14ac:dyDescent="0.25">
      <c r="I83" s="2"/>
    </row>
    <row r="84" spans="9:9" s="3" customFormat="1" x14ac:dyDescent="0.25">
      <c r="I84" s="2"/>
    </row>
    <row r="85" spans="9:9" s="3" customFormat="1" x14ac:dyDescent="0.25">
      <c r="I85" s="2"/>
    </row>
    <row r="86" spans="9:9" s="3" customFormat="1" x14ac:dyDescent="0.25">
      <c r="I86" s="2"/>
    </row>
    <row r="87" spans="9:9" s="3" customFormat="1" x14ac:dyDescent="0.25">
      <c r="I87" s="2"/>
    </row>
    <row r="88" spans="9:9" s="3" customFormat="1" x14ac:dyDescent="0.25">
      <c r="I88" s="2"/>
    </row>
    <row r="89" spans="9:9" s="3" customFormat="1" x14ac:dyDescent="0.25">
      <c r="I89" s="2"/>
    </row>
    <row r="90" spans="9:9" s="3" customFormat="1" x14ac:dyDescent="0.25">
      <c r="I90" s="2"/>
    </row>
    <row r="91" spans="9:9" s="3" customFormat="1" x14ac:dyDescent="0.25">
      <c r="I91" s="2"/>
    </row>
    <row r="92" spans="9:9" s="3" customFormat="1" x14ac:dyDescent="0.25">
      <c r="I92" s="2"/>
    </row>
    <row r="93" spans="9:9" s="3" customFormat="1" x14ac:dyDescent="0.25">
      <c r="I93" s="2"/>
    </row>
    <row r="94" spans="9:9" s="3" customFormat="1" x14ac:dyDescent="0.25">
      <c r="I94" s="2"/>
    </row>
    <row r="95" spans="9:9" s="3" customFormat="1" x14ac:dyDescent="0.25">
      <c r="I95" s="2"/>
    </row>
    <row r="96" spans="9:9" s="3" customFormat="1" x14ac:dyDescent="0.25">
      <c r="I96" s="2"/>
    </row>
    <row r="97" spans="9:9" s="3" customFormat="1" x14ac:dyDescent="0.25">
      <c r="I97" s="2"/>
    </row>
    <row r="98" spans="9:9" s="3" customFormat="1" x14ac:dyDescent="0.25">
      <c r="I98" s="2"/>
    </row>
    <row r="99" spans="9:9" s="3" customFormat="1" x14ac:dyDescent="0.25">
      <c r="I99" s="2"/>
    </row>
    <row r="100" spans="9:9" s="3" customFormat="1" x14ac:dyDescent="0.25">
      <c r="I100" s="2"/>
    </row>
    <row r="101" spans="9:9" s="3" customFormat="1" x14ac:dyDescent="0.25">
      <c r="I101" s="2"/>
    </row>
    <row r="102" spans="9:9" s="3" customFormat="1" x14ac:dyDescent="0.25">
      <c r="I102" s="2"/>
    </row>
    <row r="103" spans="9:9" s="3" customFormat="1" x14ac:dyDescent="0.25">
      <c r="I103" s="2"/>
    </row>
    <row r="104" spans="9:9" s="3" customFormat="1" x14ac:dyDescent="0.25">
      <c r="I104" s="2"/>
    </row>
    <row r="105" spans="9:9" s="3" customFormat="1" x14ac:dyDescent="0.25">
      <c r="I105" s="2"/>
    </row>
    <row r="106" spans="9:9" s="3" customFormat="1" x14ac:dyDescent="0.25">
      <c r="I106" s="2"/>
    </row>
    <row r="107" spans="9:9" s="3" customFormat="1" x14ac:dyDescent="0.25">
      <c r="I107" s="2"/>
    </row>
    <row r="108" spans="9:9" s="3" customFormat="1" x14ac:dyDescent="0.25">
      <c r="I108" s="2"/>
    </row>
    <row r="109" spans="9:9" s="3" customFormat="1" x14ac:dyDescent="0.25">
      <c r="I109" s="2"/>
    </row>
    <row r="110" spans="9:9" s="3" customFormat="1" x14ac:dyDescent="0.25">
      <c r="I110" s="2"/>
    </row>
    <row r="111" spans="9:9" s="3" customFormat="1" x14ac:dyDescent="0.25">
      <c r="I111" s="2"/>
    </row>
    <row r="112" spans="9:9" s="3" customFormat="1" x14ac:dyDescent="0.25">
      <c r="I112" s="2"/>
    </row>
    <row r="113" spans="9:9" s="3" customFormat="1" x14ac:dyDescent="0.25">
      <c r="I113" s="2"/>
    </row>
    <row r="114" spans="9:9" s="3" customFormat="1" x14ac:dyDescent="0.25">
      <c r="I114" s="2"/>
    </row>
    <row r="115" spans="9:9" s="3" customFormat="1" x14ac:dyDescent="0.25">
      <c r="I115" s="2"/>
    </row>
    <row r="116" spans="9:9" s="3" customFormat="1" x14ac:dyDescent="0.25">
      <c r="I116" s="2"/>
    </row>
    <row r="117" spans="9:9" s="3" customFormat="1" x14ac:dyDescent="0.25">
      <c r="I117" s="2"/>
    </row>
    <row r="118" spans="9:9" s="3" customFormat="1" x14ac:dyDescent="0.25">
      <c r="I118" s="2"/>
    </row>
    <row r="119" spans="9:9" s="3" customFormat="1" x14ac:dyDescent="0.25">
      <c r="I119" s="2"/>
    </row>
    <row r="120" spans="9:9" s="3" customFormat="1" x14ac:dyDescent="0.25">
      <c r="I120" s="2"/>
    </row>
    <row r="121" spans="9:9" s="3" customFormat="1" x14ac:dyDescent="0.25">
      <c r="I121" s="2"/>
    </row>
    <row r="122" spans="9:9" s="3" customFormat="1" x14ac:dyDescent="0.25">
      <c r="I122" s="2"/>
    </row>
    <row r="123" spans="9:9" s="3" customFormat="1" x14ac:dyDescent="0.25">
      <c r="I123" s="2"/>
    </row>
    <row r="124" spans="9:9" s="3" customFormat="1" x14ac:dyDescent="0.25">
      <c r="I124" s="2"/>
    </row>
    <row r="125" spans="9:9" s="3" customFormat="1" x14ac:dyDescent="0.25">
      <c r="I125" s="2"/>
    </row>
    <row r="126" spans="9:9" s="3" customFormat="1" x14ac:dyDescent="0.25">
      <c r="I126" s="2"/>
    </row>
    <row r="127" spans="9:9" s="3" customFormat="1" x14ac:dyDescent="0.25">
      <c r="I127" s="2"/>
    </row>
    <row r="128" spans="9:9" s="3" customFormat="1" x14ac:dyDescent="0.25">
      <c r="I128" s="2"/>
    </row>
    <row r="129" spans="9:9" s="3" customFormat="1" x14ac:dyDescent="0.25">
      <c r="I129" s="2"/>
    </row>
    <row r="130" spans="9:9" s="3" customFormat="1" x14ac:dyDescent="0.25">
      <c r="I130" s="2"/>
    </row>
    <row r="131" spans="9:9" s="3" customFormat="1" x14ac:dyDescent="0.25">
      <c r="I131" s="2"/>
    </row>
    <row r="132" spans="9:9" s="3" customFormat="1" x14ac:dyDescent="0.25">
      <c r="I132" s="2"/>
    </row>
    <row r="133" spans="9:9" s="3" customFormat="1" x14ac:dyDescent="0.25">
      <c r="I133" s="2"/>
    </row>
    <row r="134" spans="9:9" s="3" customFormat="1" x14ac:dyDescent="0.25">
      <c r="I134" s="2"/>
    </row>
    <row r="135" spans="9:9" s="3" customFormat="1" x14ac:dyDescent="0.25">
      <c r="I135" s="2"/>
    </row>
    <row r="136" spans="9:9" s="3" customFormat="1" x14ac:dyDescent="0.25">
      <c r="I136" s="2"/>
    </row>
    <row r="137" spans="9:9" s="3" customFormat="1" x14ac:dyDescent="0.25">
      <c r="I137" s="2"/>
    </row>
    <row r="138" spans="9:9" s="3" customFormat="1" x14ac:dyDescent="0.25">
      <c r="I138" s="2"/>
    </row>
    <row r="139" spans="9:9" s="3" customFormat="1" x14ac:dyDescent="0.25">
      <c r="I139" s="2"/>
    </row>
    <row r="140" spans="9:9" s="3" customFormat="1" x14ac:dyDescent="0.25">
      <c r="I140" s="2"/>
    </row>
    <row r="141" spans="9:9" s="3" customFormat="1" x14ac:dyDescent="0.25">
      <c r="I141" s="2"/>
    </row>
    <row r="142" spans="9:9" s="3" customFormat="1" x14ac:dyDescent="0.25">
      <c r="I142" s="2"/>
    </row>
    <row r="143" spans="9:9" s="3" customFormat="1" x14ac:dyDescent="0.25">
      <c r="I143" s="2"/>
    </row>
    <row r="144" spans="9:9" s="3" customFormat="1" x14ac:dyDescent="0.25">
      <c r="I144" s="2"/>
    </row>
    <row r="145" spans="9:9" s="3" customFormat="1" x14ac:dyDescent="0.25">
      <c r="I145" s="2"/>
    </row>
    <row r="146" spans="9:9" s="3" customFormat="1" x14ac:dyDescent="0.25">
      <c r="I146" s="2"/>
    </row>
    <row r="147" spans="9:9" s="3" customFormat="1" x14ac:dyDescent="0.25">
      <c r="I147" s="2"/>
    </row>
  </sheetData>
  <mergeCells count="5">
    <mergeCell ref="A1:I1"/>
    <mergeCell ref="A28:G28"/>
    <mergeCell ref="A29:G29"/>
    <mergeCell ref="A38:H38"/>
    <mergeCell ref="B44:H44"/>
  </mergeCells>
  <pageMargins left="0.65" right="0.2" top="0.14000000000000001" bottom="0.25" header="0.05" footer="0.05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vps</vt:lpstr>
      <vt:lpstr>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2019-02-21T11:23:31Z</cp:lastPrinted>
  <dcterms:created xsi:type="dcterms:W3CDTF">2014-02-18T07:46:52Z</dcterms:created>
  <dcterms:modified xsi:type="dcterms:W3CDTF">2019-04-27T04:30:30Z</dcterms:modified>
</cp:coreProperties>
</file>